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rycí list" sheetId="1" r:id="rId1"/>
    <sheet name="Rekapitulace" sheetId="2" r:id="rId2"/>
    <sheet name="Položky" sheetId="3" r:id="rId3"/>
  </sheets>
  <definedNames>
    <definedName name="_xlnm.Print_Area" localSheetId="0">'Krycí list'!$A$1:$G$44</definedName>
    <definedName name="_xlnm.Print_Area" localSheetId="2">'Položky'!$A$1:$G$52</definedName>
    <definedName name="_xlnm.Print_Titles" localSheetId="2">'Položky'!$1:$6</definedName>
    <definedName name="_xlnm.Print_Area" localSheetId="1">'Rekapitulace'!$A$1:$I$25</definedName>
    <definedName name="_xlnm.Print_Titles" localSheetId="1">'Rekapitulace'!$1:$6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list'!$G$2</definedName>
    <definedName name="MJ">'Krycí list'!$G$5</definedName>
    <definedName name="Mont">'Rekapitulace'!$H$11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PocetMJ">'Krycí list'!$G$6</definedName>
    <definedName name="Poznamka">'Krycí list'!$B$36</definedName>
    <definedName name="Projektant">'Krycí list'!$C$8</definedName>
    <definedName name="PSV">'Rekapitulace'!$F$11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>0</definedName>
    <definedName name="solver_num" localSheetId="2">0</definedName>
    <definedName name="solver_opt" localSheetId="2">'Položky'!#REF!</definedName>
    <definedName name="solver_typ" localSheetId="2">1</definedName>
    <definedName name="solver_val" localSheetId="2">0</definedName>
    <definedName name="Typ">'Položky'!#REF!</definedName>
    <definedName name="VRN">'Rekapitulace'!$H$24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<sst xmlns="http://schemas.openxmlformats.org/spreadsheetml/2006/main" count="243" uniqueCount="182">
  <si>
    <t>POLOŽKOVÝ ROZPOČET</t>
  </si>
  <si>
    <t>Rozpočet</t>
  </si>
  <si>
    <t xml:space="preserve">JKSO </t>
  </si>
  <si>
    <t>Objekt</t>
  </si>
  <si>
    <t>Název objektu</t>
  </si>
  <si>
    <t xml:space="preserve">SKP </t>
  </si>
  <si>
    <t>SO 01</t>
  </si>
  <si>
    <t>Výměna zdrojů tepla pro vytápění a ohřev TV</t>
  </si>
  <si>
    <t>Měrná jednotka</t>
  </si>
  <si>
    <t>Stavba</t>
  </si>
  <si>
    <t>Název stavby</t>
  </si>
  <si>
    <t>Počet jednotek</t>
  </si>
  <si>
    <t>44</t>
  </si>
  <si>
    <t>Vyšný č.p.39, k.ú. Vyšný a obec Český Krumlov</t>
  </si>
  <si>
    <t>Náklady na m.j.</t>
  </si>
  <si>
    <t>Projektant</t>
  </si>
  <si>
    <t>Marie Vaněčková</t>
  </si>
  <si>
    <t>Typ rozpočtu</t>
  </si>
  <si>
    <t>Zpracovatel projektu</t>
  </si>
  <si>
    <t>Objednatel</t>
  </si>
  <si>
    <t>Město Český Krumlov, náměstí Svornosti 1, Č. Krumlov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</si>
  <si>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</si>
  <si>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</si>
  <si>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</si>
  <si>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</si>
  <si>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</si>
  <si>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</si>
  <si>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</si>
  <si>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</si>
  <si>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</si>
  <si>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</si>
  <si>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</si>
  <si>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</si>
  <si>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</si>
  <si>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</si>
  <si>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</si>
  <si>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</si>
  <si>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</si>
  <si>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</si>
  <si>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</si>
  <si>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</si>
  <si>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</si>
  <si>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</si>
  <si>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</si>
  <si>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</si>
  <si>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</si>
  <si>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</si>
  <si>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</si>
  <si>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</si>
  <si>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</si>
  <si>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</si>
  <si>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</si>
  <si>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</si>
  <si>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</si>
  <si>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</si>
  <si>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Soupisy stavebních prací , dodávek a služeb jsou zpracovány kombinací cenové soustavy zpracované společností RTS , a.s.  a individuálního popisu. Veškeré položky obsažené v soupise jsou převzaty z cenové soustavy RTS, a.s., ostatní položky jsou definovány individuálním popisem. Obsah jednotlivých položek, způsob měření a ostatní podmínky definující obsah a použití jednotlivých položek jsou obsaženy v úvodních ustanoveních příslušných sborníků, které jsou volně přístupné na elektronické adrese www.cenovasoustava.cz. Nedílnou součástí výkazu výměr, pro správné a úplné ocenění nabízených výkonů a dodávek, je projektová dokumentace a technická zpráva, včetně všech podrobnějších popisů výrobků, materiálového řešení vč. způsobu provádění. Projektovou dokumentaci zpracovala Marie Vaněčková, Lipová 157, 381 04 Český Krumlov, tel.603 596 121, e-mail:marie.vaneckova@seznam.cz.</t>
  </si>
  <si>
    <t>Stavba :</t>
  </si>
  <si>
    <t>Rozpočet :</t>
  </si>
  <si>
    <t>02</t>
  </si>
  <si>
    <t>Objekt :</t>
  </si>
  <si>
    <t>Vnitřní rozvod plynu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</si>
  <si>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</si>
  <si>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</si>
  <si>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</si>
  <si>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</si>
  <si>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</si>
  <si>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</si>
  <si>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</si>
  <si>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</si>
  <si>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</si>
  <si>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</si>
  <si>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</si>
  <si>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</si>
  <si>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</si>
  <si>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</si>
  <si>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</si>
  <si>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</si>
  <si>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</si>
  <si>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</si>
  <si>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</si>
  <si>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</si>
  <si>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</si>
  <si>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</si>
  <si>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</si>
  <si>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</si>
  <si>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</si>
  <si>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</si>
  <si>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</si>
  <si>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</si>
  <si>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</si>
  <si>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</si>
  <si>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</si>
  <si>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723</t>
  </si>
  <si>
    <t>Vnitřní plynovod</t>
  </si>
  <si>
    <t>723111203</t>
  </si>
  <si>
    <t>Potrubí z ocelových trubek závitových – spojovaných svařováním DN 20</t>
  </si>
  <si>
    <t>m</t>
  </si>
  <si>
    <t>723111204</t>
  </si>
  <si>
    <t>Potrubí z ocelových trubek závitových – spojovaných svařováním DN 25</t>
  </si>
  <si>
    <t>723111205</t>
  </si>
  <si>
    <t>Potrubí z ocelových trubek závitových – spojovaných svařováním DN 32</t>
  </si>
  <si>
    <t>723150316R00</t>
  </si>
  <si>
    <t>Potrubí z ocelových trubek závitových – spojovaných svařováním pr. 76/3,2 mm</t>
  </si>
  <si>
    <t>723150366</t>
  </si>
  <si>
    <t xml:space="preserve">Chránička pr. 44,5/2,6 mm </t>
  </si>
  <si>
    <t>723150368</t>
  </si>
  <si>
    <t>Chránička pr. 76/3,2 mm</t>
  </si>
  <si>
    <t>723190253</t>
  </si>
  <si>
    <t xml:space="preserve">Vyvedení a upevnění plynovodních výpustek DN 25 </t>
  </si>
  <si>
    <t>kus</t>
  </si>
  <si>
    <t>723229102</t>
  </si>
  <si>
    <t>Montáž armatur s 1 závitem G 1/2“</t>
  </si>
  <si>
    <t>723221304</t>
  </si>
  <si>
    <t>Vzorkovací uzávěr přímý provedení páka G 1/2“</t>
  </si>
  <si>
    <t>723230104</t>
  </si>
  <si>
    <t>Kulový uzávěr přímý s protipožární armaturou FIREBAG G 1“ FF</t>
  </si>
  <si>
    <t>723230125</t>
  </si>
  <si>
    <t>Protipožární armatura závitová např. FIREBAG 5/4“ F x 5/4“ F</t>
  </si>
  <si>
    <t>723231162</t>
  </si>
  <si>
    <t xml:space="preserve">Kohouty kulové plnoprůtokové PN 42, plyn, provedení páka G 1/2“ </t>
  </si>
  <si>
    <t>723231163</t>
  </si>
  <si>
    <t xml:space="preserve">Kohouty kulové plnoprůtokové PN 42, plyn, provedení páka G 3/4“ </t>
  </si>
  <si>
    <t>723239101</t>
  </si>
  <si>
    <t xml:space="preserve">Montáž armatur se dvěma závity do G 1/2“ </t>
  </si>
  <si>
    <t>723239102</t>
  </si>
  <si>
    <t xml:space="preserve">Montáž armatur se dvěma závity do G 3/4“ </t>
  </si>
  <si>
    <t>723239103</t>
  </si>
  <si>
    <t xml:space="preserve">Montáž armatur se dvěma závity do G 1“ </t>
  </si>
  <si>
    <t>723239104</t>
  </si>
  <si>
    <t xml:space="preserve">Montáž armatur se dvěma závity do G 1 1/4“ </t>
  </si>
  <si>
    <t>723190901</t>
  </si>
  <si>
    <t xml:space="preserve">Uzavření nebo otevření plynového potrubí </t>
  </si>
  <si>
    <t>723190907</t>
  </si>
  <si>
    <t xml:space="preserve">Odvzdušnění a napuštění plynového potrubí </t>
  </si>
  <si>
    <t>723190909</t>
  </si>
  <si>
    <t>Neúřední zkouška těsnosti dosavadního potrubí</t>
  </si>
  <si>
    <t>723190915</t>
  </si>
  <si>
    <t>Navaření odbočky na potrubí DN 32</t>
  </si>
  <si>
    <t>723211225</t>
  </si>
  <si>
    <t xml:space="preserve">Manometrický kohout niklovaný G 1/2" </t>
  </si>
  <si>
    <t>723211226</t>
  </si>
  <si>
    <t xml:space="preserve">Tlakoměrová kondenzační smyčka M 20x1,5 </t>
  </si>
  <si>
    <t>723211227</t>
  </si>
  <si>
    <t>Manometr radiální pro plyn spodní napojení 0-60 mbar včetně montáže</t>
  </si>
  <si>
    <t>723120804</t>
  </si>
  <si>
    <t>Demontáž potrubí z oceových trubek do DN 25</t>
  </si>
  <si>
    <t>723120805</t>
  </si>
  <si>
    <t>Demontáž potrubí z ocelových trubek přes DN 25 do DN 50</t>
  </si>
  <si>
    <t>723150803</t>
  </si>
  <si>
    <t xml:space="preserve">Demontáž potrubí svařovaného z ocelových trubek hladkých přes pr. 44,5 do 76 mm </t>
  </si>
  <si>
    <t>722220851</t>
  </si>
  <si>
    <t>Demontáž armatur s 1 závitem do G 3/4“</t>
  </si>
  <si>
    <t>722220861</t>
  </si>
  <si>
    <t>Demontáž armatur s 2 závity do G 3/4“</t>
  </si>
  <si>
    <t>722220862</t>
  </si>
  <si>
    <t>Demontáž armatur s 2 závity přes G 3/4“ do 5/4“</t>
  </si>
  <si>
    <t>734420811</t>
  </si>
  <si>
    <t>Demontáž tlakoměrů se spodním připojením</t>
  </si>
  <si>
    <t>723290821</t>
  </si>
  <si>
    <t>Přesun vnitrostaveništní přemístění demontoavaných hmot do 6 m</t>
  </si>
  <si>
    <t>t</t>
  </si>
  <si>
    <t>998723201</t>
  </si>
  <si>
    <t xml:space="preserve">Přesun hmot pro vnitřní plynovod, výšky do 6 m </t>
  </si>
  <si>
    <t>Celkem za</t>
  </si>
  <si>
    <t>7239</t>
  </si>
  <si>
    <t>Výpomoce HSV pro plynoinstalace</t>
  </si>
  <si>
    <t>72390001</t>
  </si>
  <si>
    <t xml:space="preserve">Pomocné práce HSV </t>
  </si>
  <si>
    <t>kpl</t>
  </si>
  <si>
    <t>783</t>
  </si>
  <si>
    <t>Nátěry</t>
  </si>
  <si>
    <t>783424340</t>
  </si>
  <si>
    <t xml:space="preserve">Nátěr syntet. potrubí do DN 50 mm </t>
  </si>
  <si>
    <t>783424740</t>
  </si>
  <si>
    <t>Nátěr syntetický potrubí do DN 100</t>
  </si>
  <si>
    <t>783426760</t>
  </si>
  <si>
    <t>Nátěr základní (chránička)</t>
  </si>
  <si>
    <t>904</t>
  </si>
  <si>
    <t>Revize</t>
  </si>
  <si>
    <t>904101</t>
  </si>
  <si>
    <t xml:space="preserve">HZS zkoušky v rámci montážních prací </t>
  </si>
  <si>
    <t>hod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</si>
</sst>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DD/MM/YY"/>
    <numFmt numFmtId="168" formatCode="0.0"/>
    <numFmt numFmtId="169" formatCode="#,##0&quot; Kč&quot;"/>
    <numFmt numFmtId="170" formatCode="#,##0.00"/>
  </numFmts>
  <fonts count="20">
    <font>
      <sz val="10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"/>
      <family val="1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05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top"/>
    </xf>
    <xf numFmtId="164" fontId="3" fillId="2" borderId="2" xfId="0" applyFont="1" applyFill="1" applyBorder="1" applyAlignment="1">
      <alignment horizontal="left"/>
    </xf>
    <xf numFmtId="164" fontId="4" fillId="2" borderId="3" xfId="0" applyFont="1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center"/>
    </xf>
    <xf numFmtId="164" fontId="4" fillId="0" borderId="5" xfId="0" applyFont="1" applyBorder="1" applyAlignment="1">
      <alignment/>
    </xf>
    <xf numFmtId="165" fontId="4" fillId="0" borderId="6" xfId="0" applyNumberFormat="1" applyFont="1" applyBorder="1" applyAlignment="1">
      <alignment horizontal="left"/>
    </xf>
    <xf numFmtId="164" fontId="1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5" fontId="4" fillId="0" borderId="9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11" xfId="0" applyFont="1" applyBorder="1" applyAlignment="1">
      <alignment horizontal="left"/>
    </xf>
    <xf numFmtId="164" fontId="3" fillId="0" borderId="7" xfId="0" applyFont="1" applyBorder="1" applyAlignment="1">
      <alignment/>
    </xf>
    <xf numFmtId="165" fontId="4" fillId="0" borderId="11" xfId="0" applyNumberFormat="1" applyFont="1" applyBorder="1" applyAlignment="1">
      <alignment horizontal="left"/>
    </xf>
    <xf numFmtId="165" fontId="3" fillId="2" borderId="7" xfId="0" applyNumberFormat="1" applyFont="1" applyFill="1" applyBorder="1" applyAlignment="1">
      <alignment/>
    </xf>
    <xf numFmtId="165" fontId="1" fillId="2" borderId="8" xfId="0" applyNumberFormat="1" applyFont="1" applyFill="1" applyBorder="1" applyAlignment="1">
      <alignment/>
    </xf>
    <xf numFmtId="165" fontId="6" fillId="2" borderId="9" xfId="0" applyNumberFormat="1" applyFont="1" applyFill="1" applyBorder="1" applyAlignment="1">
      <alignment/>
    </xf>
    <xf numFmtId="165" fontId="1" fillId="2" borderId="9" xfId="0" applyNumberFormat="1" applyFont="1" applyFill="1" applyBorder="1" applyAlignment="1">
      <alignment/>
    </xf>
    <xf numFmtId="165" fontId="3" fillId="2" borderId="8" xfId="0" applyNumberFormat="1" applyFont="1" applyFill="1" applyBorder="1" applyAlignment="1">
      <alignment/>
    </xf>
    <xf numFmtId="164" fontId="4" fillId="0" borderId="10" xfId="0" applyFont="1" applyFill="1" applyBorder="1" applyAlignment="1">
      <alignment/>
    </xf>
    <xf numFmtId="166" fontId="4" fillId="0" borderId="11" xfId="0" applyNumberFormat="1" applyFont="1" applyBorder="1" applyAlignment="1">
      <alignment horizontal="left"/>
    </xf>
    <xf numFmtId="164" fontId="0" fillId="0" borderId="0" xfId="0" applyFill="1" applyAlignment="1">
      <alignment/>
    </xf>
    <xf numFmtId="165" fontId="3" fillId="2" borderId="12" xfId="0" applyNumberFormat="1" applyFont="1" applyFill="1" applyBorder="1" applyAlignment="1">
      <alignment/>
    </xf>
    <xf numFmtId="165" fontId="1" fillId="2" borderId="13" xfId="0" applyNumberFormat="1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4" fillId="0" borderId="10" xfId="0" applyNumberFormat="1" applyFont="1" applyBorder="1" applyAlignment="1">
      <alignment horizontal="left"/>
    </xf>
    <xf numFmtId="164" fontId="4" fillId="0" borderId="14" xfId="0" applyFont="1" applyBorder="1" applyAlignment="1">
      <alignment/>
    </xf>
    <xf numFmtId="164" fontId="4" fillId="0" borderId="15" xfId="0" applyFont="1" applyBorder="1" applyAlignment="1">
      <alignment horizontal="left"/>
    </xf>
    <xf numFmtId="164" fontId="4" fillId="0" borderId="10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4" fillId="0" borderId="16" xfId="0" applyFont="1" applyBorder="1" applyAlignment="1">
      <alignment horizontal="left"/>
    </xf>
    <xf numFmtId="164" fontId="0" fillId="0" borderId="0" xfId="0" applyBorder="1" applyAlignment="1">
      <alignment/>
    </xf>
    <xf numFmtId="164" fontId="4" fillId="0" borderId="10" xfId="0" applyFont="1" applyBorder="1" applyAlignment="1">
      <alignment horizontal="left"/>
    </xf>
    <xf numFmtId="164" fontId="4" fillId="0" borderId="10" xfId="0" applyFont="1" applyFill="1" applyBorder="1" applyAlignment="1">
      <alignment/>
    </xf>
    <xf numFmtId="164" fontId="4" fillId="0" borderId="16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4" fillId="0" borderId="10" xfId="0" applyFont="1" applyBorder="1" applyAlignment="1">
      <alignment/>
    </xf>
    <xf numFmtId="164" fontId="4" fillId="0" borderId="16" xfId="0" applyFont="1" applyBorder="1" applyAlignment="1">
      <alignment/>
    </xf>
    <xf numFmtId="166" fontId="0" fillId="0" borderId="0" xfId="0" applyNumberFormat="1" applyAlignment="1">
      <alignment/>
    </xf>
    <xf numFmtId="164" fontId="4" fillId="0" borderId="7" xfId="0" applyFont="1" applyBorder="1" applyAlignment="1">
      <alignment/>
    </xf>
    <xf numFmtId="164" fontId="4" fillId="0" borderId="10" xfId="0" applyFont="1" applyBorder="1" applyAlignment="1">
      <alignment horizontal="center"/>
    </xf>
    <xf numFmtId="164" fontId="4" fillId="0" borderId="5" xfId="0" applyFont="1" applyBorder="1" applyAlignment="1">
      <alignment horizontal="left"/>
    </xf>
    <xf numFmtId="164" fontId="4" fillId="0" borderId="17" xfId="0" applyFont="1" applyBorder="1" applyAlignment="1">
      <alignment horizontal="left"/>
    </xf>
    <xf numFmtId="164" fontId="2" fillId="0" borderId="18" xfId="0" applyFont="1" applyBorder="1" applyAlignment="1">
      <alignment horizontal="center" vertical="center"/>
    </xf>
    <xf numFmtId="164" fontId="3" fillId="2" borderId="19" xfId="0" applyFont="1" applyFill="1" applyBorder="1" applyAlignment="1">
      <alignment horizontal="left"/>
    </xf>
    <xf numFmtId="164" fontId="1" fillId="2" borderId="20" xfId="0" applyFont="1" applyFill="1" applyBorder="1" applyAlignment="1">
      <alignment horizontal="left"/>
    </xf>
    <xf numFmtId="164" fontId="1" fillId="2" borderId="21" xfId="0" applyFont="1" applyFill="1" applyBorder="1" applyAlignment="1">
      <alignment horizontal="center"/>
    </xf>
    <xf numFmtId="164" fontId="3" fillId="2" borderId="21" xfId="0" applyFont="1" applyFill="1" applyBorder="1" applyAlignment="1">
      <alignment horizontal="center"/>
    </xf>
    <xf numFmtId="164" fontId="1" fillId="0" borderId="22" xfId="0" applyFont="1" applyBorder="1" applyAlignment="1">
      <alignment/>
    </xf>
    <xf numFmtId="164" fontId="1" fillId="0" borderId="23" xfId="0" applyFont="1" applyBorder="1" applyAlignment="1">
      <alignment/>
    </xf>
    <xf numFmtId="166" fontId="1" fillId="0" borderId="6" xfId="0" applyNumberFormat="1" applyFont="1" applyBorder="1" applyAlignment="1">
      <alignment/>
    </xf>
    <xf numFmtId="164" fontId="1" fillId="0" borderId="2" xfId="0" applyFont="1" applyBorder="1" applyAlignment="1">
      <alignment/>
    </xf>
    <xf numFmtId="166" fontId="1" fillId="0" borderId="4" xfId="0" applyNumberFormat="1" applyFont="1" applyBorder="1" applyAlignment="1">
      <alignment/>
    </xf>
    <xf numFmtId="164" fontId="1" fillId="0" borderId="3" xfId="0" applyFont="1" applyBorder="1" applyAlignment="1">
      <alignment/>
    </xf>
    <xf numFmtId="166" fontId="1" fillId="0" borderId="9" xfId="0" applyNumberFormat="1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24" xfId="0" applyFont="1" applyBorder="1" applyAlignment="1">
      <alignment/>
    </xf>
    <xf numFmtId="164" fontId="1" fillId="0" borderId="23" xfId="0" applyFont="1" applyBorder="1" applyAlignment="1">
      <alignment shrinkToFit="1"/>
    </xf>
    <xf numFmtId="164" fontId="1" fillId="0" borderId="25" xfId="0" applyFont="1" applyBorder="1" applyAlignment="1">
      <alignment/>
    </xf>
    <xf numFmtId="164" fontId="1" fillId="0" borderId="12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26" xfId="0" applyFont="1" applyBorder="1" applyAlignment="1">
      <alignment horizontal="center" shrinkToFit="1"/>
    </xf>
    <xf numFmtId="166" fontId="1" fillId="0" borderId="27" xfId="0" applyNumberFormat="1" applyFont="1" applyBorder="1" applyAlignment="1">
      <alignment/>
    </xf>
    <xf numFmtId="164" fontId="1" fillId="0" borderId="28" xfId="0" applyFont="1" applyBorder="1" applyAlignment="1">
      <alignment/>
    </xf>
    <xf numFmtId="166" fontId="1" fillId="0" borderId="29" xfId="0" applyNumberFormat="1" applyFont="1" applyBorder="1" applyAlignment="1">
      <alignment/>
    </xf>
    <xf numFmtId="164" fontId="1" fillId="0" borderId="30" xfId="0" applyFont="1" applyBorder="1" applyAlignment="1">
      <alignment/>
    </xf>
    <xf numFmtId="164" fontId="3" fillId="2" borderId="2" xfId="0" applyFont="1" applyFill="1" applyBorder="1" applyAlignment="1">
      <alignment/>
    </xf>
    <xf numFmtId="164" fontId="3" fillId="2" borderId="4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3" fillId="2" borderId="31" xfId="0" applyFont="1" applyFill="1" applyBorder="1" applyAlignment="1">
      <alignment/>
    </xf>
    <xf numFmtId="164" fontId="3" fillId="2" borderId="32" xfId="0" applyFont="1" applyFill="1" applyBorder="1" applyAlignment="1">
      <alignment/>
    </xf>
    <xf numFmtId="164" fontId="1" fillId="0" borderId="13" xfId="0" applyFont="1" applyBorder="1" applyAlignment="1">
      <alignment/>
    </xf>
    <xf numFmtId="164" fontId="1" fillId="0" borderId="0" xfId="0" applyFont="1" applyAlignment="1">
      <alignment/>
    </xf>
    <xf numFmtId="164" fontId="1" fillId="0" borderId="33" xfId="0" applyFont="1" applyBorder="1" applyAlignment="1">
      <alignment/>
    </xf>
    <xf numFmtId="164" fontId="1" fillId="0" borderId="34" xfId="0" applyFont="1" applyBorder="1" applyAlignment="1">
      <alignment/>
    </xf>
    <xf numFmtId="164" fontId="1" fillId="0" borderId="0" xfId="0" applyFont="1" applyBorder="1" applyAlignment="1">
      <alignment horizontal="right"/>
    </xf>
    <xf numFmtId="167" fontId="1" fillId="0" borderId="0" xfId="0" applyNumberFormat="1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35" xfId="0" applyFont="1" applyBorder="1" applyAlignment="1">
      <alignment/>
    </xf>
    <xf numFmtId="164" fontId="1" fillId="0" borderId="36" xfId="0" applyFont="1" applyBorder="1" applyAlignment="1">
      <alignment/>
    </xf>
    <xf numFmtId="164" fontId="1" fillId="0" borderId="37" xfId="0" applyFont="1" applyBorder="1" applyAlignment="1">
      <alignment/>
    </xf>
    <xf numFmtId="164" fontId="1" fillId="0" borderId="38" xfId="0" applyFont="1" applyBorder="1" applyAlignment="1">
      <alignment/>
    </xf>
    <xf numFmtId="168" fontId="1" fillId="0" borderId="39" xfId="0" applyNumberFormat="1" applyFont="1" applyBorder="1" applyAlignment="1">
      <alignment horizontal="right"/>
    </xf>
    <xf numFmtId="164" fontId="1" fillId="0" borderId="39" xfId="0" applyFont="1" applyBorder="1" applyAlignment="1">
      <alignment/>
    </xf>
    <xf numFmtId="169" fontId="1" fillId="0" borderId="11" xfId="0" applyNumberFormat="1" applyFont="1" applyBorder="1" applyAlignment="1">
      <alignment horizontal="right" indent="2"/>
    </xf>
    <xf numFmtId="164" fontId="1" fillId="0" borderId="9" xfId="0" applyFont="1" applyBorder="1" applyAlignment="1">
      <alignment/>
    </xf>
    <xf numFmtId="168" fontId="1" fillId="0" borderId="8" xfId="0" applyNumberFormat="1" applyFont="1" applyBorder="1" applyAlignment="1">
      <alignment horizontal="right"/>
    </xf>
    <xf numFmtId="164" fontId="7" fillId="2" borderId="28" xfId="0" applyFont="1" applyFill="1" applyBorder="1" applyAlignment="1">
      <alignment/>
    </xf>
    <xf numFmtId="164" fontId="7" fillId="2" borderId="29" xfId="0" applyFont="1" applyFill="1" applyBorder="1" applyAlignment="1">
      <alignment/>
    </xf>
    <xf numFmtId="164" fontId="7" fillId="2" borderId="30" xfId="0" applyFont="1" applyFill="1" applyBorder="1" applyAlignment="1">
      <alignment/>
    </xf>
    <xf numFmtId="169" fontId="7" fillId="2" borderId="27" xfId="0" applyNumberFormat="1" applyFont="1" applyFill="1" applyBorder="1" applyAlignment="1">
      <alignment horizontal="right" indent="2"/>
    </xf>
    <xf numFmtId="164" fontId="8" fillId="0" borderId="0" xfId="0" applyFont="1" applyAlignment="1">
      <alignment/>
    </xf>
    <xf numFmtId="164" fontId="0" fillId="0" borderId="0" xfId="0" applyFont="1" applyAlignment="1">
      <alignment/>
    </xf>
    <xf numFmtId="164" fontId="9" fillId="0" borderId="0" xfId="0" applyFont="1" applyBorder="1" applyAlignment="1">
      <alignment horizontal="left" vertical="top" wrapText="1"/>
    </xf>
    <xf numFmtId="164" fontId="0" fillId="0" borderId="0" xfId="0" applyAlignment="1">
      <alignment vertical="top" wrapText="1"/>
    </xf>
    <xf numFmtId="164" fontId="0" fillId="0" borderId="0" xfId="0" applyBorder="1" applyAlignment="1">
      <alignment horizontal="left" wrapText="1"/>
    </xf>
    <xf numFmtId="164" fontId="1" fillId="0" borderId="40" xfId="20" applyFont="1" applyBorder="1" applyAlignment="1">
      <alignment horizontal="center"/>
      <protection/>
    </xf>
    <xf numFmtId="165" fontId="3" fillId="0" borderId="41" xfId="20" applyNumberFormat="1" applyFont="1" applyBorder="1">
      <alignment/>
      <protection/>
    </xf>
    <xf numFmtId="165" fontId="1" fillId="0" borderId="41" xfId="20" applyNumberFormat="1" applyFont="1" applyBorder="1">
      <alignment/>
      <protection/>
    </xf>
    <xf numFmtId="165" fontId="1" fillId="0" borderId="41" xfId="20" applyNumberFormat="1" applyFont="1" applyBorder="1" applyAlignment="1">
      <alignment horizontal="right"/>
      <protection/>
    </xf>
    <xf numFmtId="164" fontId="1" fillId="0" borderId="42" xfId="20" applyFont="1" applyBorder="1">
      <alignment/>
      <protection/>
    </xf>
    <xf numFmtId="165" fontId="1" fillId="0" borderId="41" xfId="0" applyNumberFormat="1" applyFont="1" applyBorder="1" applyAlignment="1">
      <alignment horizontal="left"/>
    </xf>
    <xf numFmtId="164" fontId="1" fillId="0" borderId="43" xfId="0" applyNumberFormat="1" applyFont="1" applyBorder="1" applyAlignment="1">
      <alignment/>
    </xf>
    <xf numFmtId="164" fontId="1" fillId="0" borderId="44" xfId="20" applyFont="1" applyBorder="1" applyAlignment="1">
      <alignment horizontal="center"/>
      <protection/>
    </xf>
    <xf numFmtId="165" fontId="3" fillId="0" borderId="45" xfId="20" applyNumberFormat="1" applyFont="1" applyBorder="1">
      <alignment/>
      <protection/>
    </xf>
    <xf numFmtId="165" fontId="1" fillId="0" borderId="45" xfId="20" applyNumberFormat="1" applyFont="1" applyBorder="1">
      <alignment/>
      <protection/>
    </xf>
    <xf numFmtId="165" fontId="1" fillId="0" borderId="45" xfId="20" applyNumberFormat="1" applyFont="1" applyBorder="1" applyAlignment="1">
      <alignment horizontal="right"/>
      <protection/>
    </xf>
    <xf numFmtId="164" fontId="1" fillId="0" borderId="46" xfId="20" applyFont="1" applyBorder="1" applyAlignment="1">
      <alignment horizontal="left"/>
      <protection/>
    </xf>
    <xf numFmtId="165" fontId="2" fillId="0" borderId="0" xfId="0" applyNumberFormat="1" applyFont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4" fontId="3" fillId="2" borderId="20" xfId="0" applyFont="1" applyFill="1" applyBorder="1" applyAlignment="1">
      <alignment horizontal="center"/>
    </xf>
    <xf numFmtId="164" fontId="3" fillId="2" borderId="47" xfId="0" applyFont="1" applyFill="1" applyBorder="1" applyAlignment="1">
      <alignment horizontal="center"/>
    </xf>
    <xf numFmtId="164" fontId="3" fillId="2" borderId="48" xfId="0" applyFont="1" applyFill="1" applyBorder="1" applyAlignment="1">
      <alignment horizontal="center"/>
    </xf>
    <xf numFmtId="164" fontId="3" fillId="2" borderId="49" xfId="0" applyFont="1" applyFill="1" applyBorder="1" applyAlignment="1">
      <alignment horizontal="center"/>
    </xf>
    <xf numFmtId="165" fontId="4" fillId="0" borderId="12" xfId="0" applyNumberFormat="1" applyFont="1" applyBorder="1" applyAlignment="1">
      <alignment/>
    </xf>
    <xf numFmtId="164" fontId="4" fillId="0" borderId="0" xfId="0" applyFont="1" applyBorder="1" applyAlignment="1">
      <alignment/>
    </xf>
    <xf numFmtId="166" fontId="1" fillId="0" borderId="34" xfId="0" applyNumberFormat="1" applyFont="1" applyBorder="1" applyAlignment="1">
      <alignment/>
    </xf>
    <xf numFmtId="166" fontId="1" fillId="0" borderId="13" xfId="0" applyNumberFormat="1" applyFont="1" applyBorder="1" applyAlignment="1">
      <alignment/>
    </xf>
    <xf numFmtId="166" fontId="1" fillId="0" borderId="50" xfId="0" applyNumberFormat="1" applyFont="1" applyBorder="1" applyAlignment="1">
      <alignment/>
    </xf>
    <xf numFmtId="166" fontId="1" fillId="0" borderId="51" xfId="0" applyNumberFormat="1" applyFont="1" applyBorder="1" applyAlignment="1">
      <alignment/>
    </xf>
    <xf numFmtId="164" fontId="3" fillId="2" borderId="19" xfId="0" applyFont="1" applyFill="1" applyBorder="1" applyAlignment="1">
      <alignment/>
    </xf>
    <xf numFmtId="164" fontId="3" fillId="2" borderId="20" xfId="0" applyFont="1" applyFill="1" applyBorder="1" applyAlignment="1">
      <alignment/>
    </xf>
    <xf numFmtId="166" fontId="3" fillId="2" borderId="21" xfId="0" applyNumberFormat="1" applyFont="1" applyFill="1" applyBorder="1" applyAlignment="1">
      <alignment/>
    </xf>
    <xf numFmtId="166" fontId="3" fillId="2" borderId="47" xfId="0" applyNumberFormat="1" applyFont="1" applyFill="1" applyBorder="1" applyAlignment="1">
      <alignment/>
    </xf>
    <xf numFmtId="166" fontId="3" fillId="2" borderId="48" xfId="0" applyNumberFormat="1" applyFont="1" applyFill="1" applyBorder="1" applyAlignment="1">
      <alignment/>
    </xf>
    <xf numFmtId="166" fontId="3" fillId="2" borderId="49" xfId="0" applyNumberFormat="1" applyFont="1" applyFill="1" applyBorder="1" applyAlignment="1">
      <alignment/>
    </xf>
    <xf numFmtId="164" fontId="10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2" borderId="32" xfId="0" applyFont="1" applyFill="1" applyBorder="1" applyAlignment="1">
      <alignment/>
    </xf>
    <xf numFmtId="164" fontId="3" fillId="2" borderId="52" xfId="0" applyFont="1" applyFill="1" applyBorder="1" applyAlignment="1">
      <alignment horizontal="right"/>
    </xf>
    <xf numFmtId="164" fontId="3" fillId="2" borderId="4" xfId="0" applyFont="1" applyFill="1" applyBorder="1" applyAlignment="1">
      <alignment horizontal="right"/>
    </xf>
    <xf numFmtId="164" fontId="3" fillId="2" borderId="3" xfId="0" applyFont="1" applyFill="1" applyBorder="1" applyAlignment="1">
      <alignment horizontal="center"/>
    </xf>
    <xf numFmtId="170" fontId="5" fillId="2" borderId="4" xfId="0" applyNumberFormat="1" applyFont="1" applyFill="1" applyBorder="1" applyAlignment="1">
      <alignment horizontal="right"/>
    </xf>
    <xf numFmtId="170" fontId="5" fillId="2" borderId="32" xfId="0" applyNumberFormat="1" applyFont="1" applyFill="1" applyBorder="1" applyAlignment="1">
      <alignment horizontal="right"/>
    </xf>
    <xf numFmtId="164" fontId="1" fillId="0" borderId="17" xfId="0" applyFont="1" applyBorder="1" applyAlignment="1">
      <alignment/>
    </xf>
    <xf numFmtId="166" fontId="1" fillId="0" borderId="24" xfId="0" applyNumberFormat="1" applyFont="1" applyBorder="1" applyAlignment="1">
      <alignment horizontal="right"/>
    </xf>
    <xf numFmtId="168" fontId="1" fillId="0" borderId="10" xfId="0" applyNumberFormat="1" applyFont="1" applyBorder="1" applyAlignment="1">
      <alignment horizontal="right"/>
    </xf>
    <xf numFmtId="166" fontId="1" fillId="0" borderId="35" xfId="0" applyNumberFormat="1" applyFont="1" applyBorder="1" applyAlignment="1">
      <alignment horizontal="right"/>
    </xf>
    <xf numFmtId="170" fontId="1" fillId="0" borderId="23" xfId="0" applyNumberFormat="1" applyFont="1" applyBorder="1" applyAlignment="1">
      <alignment horizontal="right"/>
    </xf>
    <xf numFmtId="166" fontId="1" fillId="0" borderId="17" xfId="0" applyNumberFormat="1" applyFont="1" applyBorder="1" applyAlignment="1">
      <alignment horizontal="right"/>
    </xf>
    <xf numFmtId="164" fontId="1" fillId="2" borderId="28" xfId="0" applyFont="1" applyFill="1" applyBorder="1" applyAlignment="1">
      <alignment/>
    </xf>
    <xf numFmtId="164" fontId="3" fillId="2" borderId="29" xfId="0" applyFont="1" applyFill="1" applyBorder="1" applyAlignment="1">
      <alignment/>
    </xf>
    <xf numFmtId="164" fontId="1" fillId="2" borderId="29" xfId="0" applyFont="1" applyFill="1" applyBorder="1" applyAlignment="1">
      <alignment/>
    </xf>
    <xf numFmtId="170" fontId="1" fillId="2" borderId="53" xfId="0" applyNumberFormat="1" applyFont="1" applyFill="1" applyBorder="1" applyAlignment="1">
      <alignment/>
    </xf>
    <xf numFmtId="170" fontId="1" fillId="2" borderId="28" xfId="0" applyNumberFormat="1" applyFont="1" applyFill="1" applyBorder="1" applyAlignment="1">
      <alignment/>
    </xf>
    <xf numFmtId="170" fontId="1" fillId="2" borderId="29" xfId="0" applyNumberFormat="1" applyFont="1" applyFill="1" applyBorder="1" applyAlignment="1">
      <alignment/>
    </xf>
    <xf numFmtId="166" fontId="3" fillId="2" borderId="53" xfId="0" applyNumberFormat="1" applyFont="1" applyFill="1" applyBorder="1" applyAlignment="1">
      <alignment horizontal="right"/>
    </xf>
    <xf numFmtId="166" fontId="11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170" fontId="0" fillId="0" borderId="0" xfId="0" applyNumberFormat="1" applyAlignment="1">
      <alignment/>
    </xf>
    <xf numFmtId="164" fontId="0" fillId="0" borderId="0" xfId="20">
      <alignment/>
      <protection/>
    </xf>
    <xf numFmtId="164" fontId="0" fillId="0" borderId="0" xfId="20" applyAlignment="1">
      <alignment horizontal="right"/>
      <protection/>
    </xf>
    <xf numFmtId="164" fontId="12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13" fillId="0" borderId="0" xfId="20" applyFont="1" applyAlignment="1">
      <alignment horizontal="center"/>
      <protection/>
    </xf>
    <xf numFmtId="164" fontId="14" fillId="0" borderId="0" xfId="20" applyFont="1" applyAlignment="1">
      <alignment horizontal="center"/>
      <protection/>
    </xf>
    <xf numFmtId="164" fontId="14" fillId="0" borderId="0" xfId="20" applyFont="1" applyAlignment="1">
      <alignment horizontal="right"/>
      <protection/>
    </xf>
    <xf numFmtId="164" fontId="1" fillId="0" borderId="41" xfId="20" applyFont="1" applyBorder="1">
      <alignment/>
      <protection/>
    </xf>
    <xf numFmtId="164" fontId="4" fillId="0" borderId="42" xfId="20" applyFont="1" applyBorder="1" applyAlignment="1">
      <alignment horizontal="right"/>
      <protection/>
    </xf>
    <xf numFmtId="165" fontId="1" fillId="0" borderId="41" xfId="20" applyNumberFormat="1" applyFont="1" applyBorder="1" applyAlignment="1">
      <alignment horizontal="left"/>
      <protection/>
    </xf>
    <xf numFmtId="164" fontId="1" fillId="0" borderId="43" xfId="20" applyFont="1" applyBorder="1">
      <alignment/>
      <protection/>
    </xf>
    <xf numFmtId="165" fontId="1" fillId="0" borderId="44" xfId="20" applyNumberFormat="1" applyFont="1" applyBorder="1" applyAlignment="1">
      <alignment horizontal="center"/>
      <protection/>
    </xf>
    <xf numFmtId="164" fontId="1" fillId="0" borderId="45" xfId="20" applyFont="1" applyBorder="1">
      <alignment/>
      <protection/>
    </xf>
    <xf numFmtId="164" fontId="1" fillId="0" borderId="46" xfId="20" applyFont="1" applyBorder="1" applyAlignment="1">
      <alignment horizontal="center" shrinkToFit="1"/>
      <protection/>
    </xf>
    <xf numFmtId="164" fontId="4" fillId="0" borderId="0" xfId="20" applyFont="1">
      <alignment/>
      <protection/>
    </xf>
    <xf numFmtId="164" fontId="1" fillId="0" borderId="0" xfId="20" applyFont="1" applyAlignment="1">
      <alignment horizontal="right"/>
      <protection/>
    </xf>
    <xf numFmtId="164" fontId="1" fillId="0" borderId="0" xfId="20" applyFont="1" applyAlignment="1">
      <alignment/>
      <protection/>
    </xf>
    <xf numFmtId="165" fontId="4" fillId="2" borderId="10" xfId="20" applyNumberFormat="1" applyFont="1" applyFill="1" applyBorder="1">
      <alignment/>
      <protection/>
    </xf>
    <xf numFmtId="164" fontId="4" fillId="2" borderId="8" xfId="20" applyFont="1" applyFill="1" applyBorder="1" applyAlignment="1">
      <alignment horizontal="center"/>
      <protection/>
    </xf>
    <xf numFmtId="164" fontId="4" fillId="2" borderId="8" xfId="20" applyNumberFormat="1" applyFont="1" applyFill="1" applyBorder="1" applyAlignment="1">
      <alignment horizontal="center"/>
      <protection/>
    </xf>
    <xf numFmtId="164" fontId="4" fillId="2" borderId="10" xfId="20" applyFont="1" applyFill="1" applyBorder="1" applyAlignment="1">
      <alignment horizontal="center"/>
      <protection/>
    </xf>
    <xf numFmtId="164" fontId="3" fillId="0" borderId="50" xfId="20" applyFont="1" applyBorder="1" applyAlignment="1">
      <alignment horizontal="center"/>
      <protection/>
    </xf>
    <xf numFmtId="165" fontId="3" fillId="0" borderId="50" xfId="20" applyNumberFormat="1" applyFont="1" applyBorder="1" applyAlignment="1">
      <alignment horizontal="left"/>
      <protection/>
    </xf>
    <xf numFmtId="164" fontId="3" fillId="0" borderId="15" xfId="20" applyFont="1" applyBorder="1">
      <alignment/>
      <protection/>
    </xf>
    <xf numFmtId="164" fontId="1" fillId="0" borderId="9" xfId="20" applyFont="1" applyBorder="1" applyAlignment="1">
      <alignment horizontal="center"/>
      <protection/>
    </xf>
    <xf numFmtId="164" fontId="1" fillId="0" borderId="9" xfId="20" applyNumberFormat="1" applyFont="1" applyBorder="1" applyAlignment="1">
      <alignment horizontal="right"/>
      <protection/>
    </xf>
    <xf numFmtId="164" fontId="1" fillId="0" borderId="8" xfId="20" applyNumberFormat="1" applyFont="1" applyBorder="1">
      <alignment/>
      <protection/>
    </xf>
    <xf numFmtId="164" fontId="0" fillId="0" borderId="0" xfId="20" applyNumberFormat="1">
      <alignment/>
      <protection/>
    </xf>
    <xf numFmtId="164" fontId="15" fillId="0" borderId="0" xfId="20" applyFont="1">
      <alignment/>
      <protection/>
    </xf>
    <xf numFmtId="164" fontId="16" fillId="0" borderId="54" xfId="20" applyFont="1" applyBorder="1" applyAlignment="1">
      <alignment horizontal="center" vertical="top"/>
      <protection/>
    </xf>
    <xf numFmtId="165" fontId="16" fillId="0" borderId="54" xfId="20" applyNumberFormat="1" applyFont="1" applyBorder="1" applyAlignment="1">
      <alignment horizontal="left" vertical="top"/>
      <protection/>
    </xf>
    <xf numFmtId="164" fontId="16" fillId="0" borderId="54" xfId="20" applyFont="1" applyBorder="1" applyAlignment="1">
      <alignment vertical="top" wrapText="1"/>
      <protection/>
    </xf>
    <xf numFmtId="165" fontId="16" fillId="0" borderId="54" xfId="20" applyNumberFormat="1" applyFont="1" applyBorder="1" applyAlignment="1">
      <alignment horizontal="center" shrinkToFit="1"/>
      <protection/>
    </xf>
    <xf numFmtId="170" fontId="16" fillId="0" borderId="54" xfId="20" applyNumberFormat="1" applyFont="1" applyBorder="1" applyAlignment="1">
      <alignment horizontal="right"/>
      <protection/>
    </xf>
    <xf numFmtId="170" fontId="16" fillId="0" borderId="54" xfId="20" applyNumberFormat="1" applyFont="1" applyBorder="1">
      <alignment/>
      <protection/>
    </xf>
    <xf numFmtId="164" fontId="1" fillId="2" borderId="10" xfId="20" applyFont="1" applyFill="1" applyBorder="1" applyAlignment="1">
      <alignment horizontal="center"/>
      <protection/>
    </xf>
    <xf numFmtId="165" fontId="17" fillId="2" borderId="10" xfId="20" applyNumberFormat="1" applyFont="1" applyFill="1" applyBorder="1" applyAlignment="1">
      <alignment horizontal="left"/>
      <protection/>
    </xf>
    <xf numFmtId="164" fontId="17" fillId="2" borderId="15" xfId="20" applyFont="1" applyFill="1" applyBorder="1">
      <alignment/>
      <protection/>
    </xf>
    <xf numFmtId="164" fontId="1" fillId="2" borderId="9" xfId="20" applyFont="1" applyFill="1" applyBorder="1" applyAlignment="1">
      <alignment horizontal="center"/>
      <protection/>
    </xf>
    <xf numFmtId="170" fontId="1" fillId="2" borderId="9" xfId="20" applyNumberFormat="1" applyFont="1" applyFill="1" applyBorder="1" applyAlignment="1">
      <alignment horizontal="right"/>
      <protection/>
    </xf>
    <xf numFmtId="170" fontId="1" fillId="2" borderId="8" xfId="20" applyNumberFormat="1" applyFont="1" applyFill="1" applyBorder="1" applyAlignment="1">
      <alignment horizontal="right"/>
      <protection/>
    </xf>
    <xf numFmtId="170" fontId="3" fillId="2" borderId="10" xfId="20" applyNumberFormat="1" applyFont="1" applyFill="1" applyBorder="1">
      <alignment/>
      <protection/>
    </xf>
    <xf numFmtId="166" fontId="0" fillId="0" borderId="0" xfId="20" applyNumberFormat="1">
      <alignment/>
      <protection/>
    </xf>
    <xf numFmtId="164" fontId="0" fillId="0" borderId="0" xfId="20" applyBorder="1">
      <alignment/>
      <protection/>
    </xf>
    <xf numFmtId="164" fontId="18" fillId="0" borderId="0" xfId="20" applyFont="1" applyAlignment="1">
      <alignment/>
      <protection/>
    </xf>
    <xf numFmtId="164" fontId="19" fillId="0" borderId="0" xfId="20" applyFont="1" applyBorder="1">
      <alignment/>
      <protection/>
    </xf>
    <xf numFmtId="166" fontId="19" fillId="0" borderId="0" xfId="20" applyNumberFormat="1" applyFont="1" applyBorder="1" applyAlignment="1">
      <alignment horizontal="right"/>
      <protection/>
    </xf>
    <xf numFmtId="170" fontId="19" fillId="0" borderId="0" xfId="20" applyNumberFormat="1" applyFont="1" applyBorder="1">
      <alignment/>
      <protection/>
    </xf>
    <xf numFmtId="164" fontId="18" fillId="0" borderId="0" xfId="20" applyFont="1" applyBorder="1" applyAlignment="1">
      <alignment/>
      <protection/>
    </xf>
    <xf numFmtId="164" fontId="0" fillId="0" borderId="0" xfId="20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POL.XL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4"/>
  <sheetViews>
    <sheetView tabSelected="1" workbookViewId="0" topLeftCell="A7">
      <selection activeCell="C31" sqref="C3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2" t="s">
        <v>1</v>
      </c>
      <c r="B2" s="3"/>
      <c r="C2" s="4" t="str">
        <f>Rekapitulace!H1</f>
        <v>02</v>
      </c>
      <c r="D2" s="4" t="str">
        <f>Rekapitulace!G2</f>
        <v>Vnitřní rozvod plynu</v>
      </c>
      <c r="E2" s="5"/>
      <c r="F2" s="6" t="s">
        <v>2</v>
      </c>
      <c r="G2" s="7"/>
    </row>
    <row r="3" spans="1:7" ht="3" customHeight="1" hidden="1">
      <c r="A3" s="8"/>
      <c r="B3" s="9"/>
      <c r="C3" s="10"/>
      <c r="D3" s="10"/>
      <c r="E3" s="11"/>
      <c r="F3" s="12"/>
      <c r="G3" s="13"/>
    </row>
    <row r="4" spans="1:7" ht="12" customHeight="1">
      <c r="A4" s="14" t="s">
        <v>3</v>
      </c>
      <c r="B4" s="9"/>
      <c r="C4" s="10" t="s">
        <v>4</v>
      </c>
      <c r="D4" s="10"/>
      <c r="E4" s="11"/>
      <c r="F4" s="12" t="s">
        <v>5</v>
      </c>
      <c r="G4" s="15"/>
    </row>
    <row r="5" spans="1:7" ht="12.75" customHeight="1">
      <c r="A5" s="16" t="s">
        <v>6</v>
      </c>
      <c r="B5" s="17"/>
      <c r="C5" s="18" t="s">
        <v>7</v>
      </c>
      <c r="D5" s="19"/>
      <c r="E5" s="20"/>
      <c r="F5" s="12" t="s">
        <v>8</v>
      </c>
      <c r="G5" s="13"/>
    </row>
    <row r="6" spans="1:15" ht="12.75" customHeight="1">
      <c r="A6" s="14" t="s">
        <v>9</v>
      </c>
      <c r="B6" s="9"/>
      <c r="C6" s="10" t="s">
        <v>10</v>
      </c>
      <c r="D6" s="10"/>
      <c r="E6" s="11"/>
      <c r="F6" s="21" t="s">
        <v>11</v>
      </c>
      <c r="G6" s="22">
        <v>0</v>
      </c>
      <c r="O6" s="23"/>
    </row>
    <row r="7" spans="1:7" ht="12.75" customHeight="1">
      <c r="A7" s="24" t="s">
        <v>12</v>
      </c>
      <c r="B7" s="25"/>
      <c r="C7" s="26" t="s">
        <v>13</v>
      </c>
      <c r="D7" s="27"/>
      <c r="E7" s="27"/>
      <c r="F7" s="28" t="s">
        <v>14</v>
      </c>
      <c r="G7" s="22">
        <f>IF(PocetMJ=0,0,ROUND((F30+F32)/PocetMJ,1))</f>
        <v>0</v>
      </c>
    </row>
    <row r="8" spans="1:9" ht="12.75">
      <c r="A8" s="29" t="s">
        <v>15</v>
      </c>
      <c r="B8" s="12"/>
      <c r="C8" s="30" t="s">
        <v>16</v>
      </c>
      <c r="D8" s="30"/>
      <c r="E8" s="30"/>
      <c r="F8" s="31" t="s">
        <v>17</v>
      </c>
      <c r="G8" s="32"/>
      <c r="H8" s="33"/>
      <c r="I8" s="34"/>
    </row>
    <row r="9" spans="1:8" ht="12.75">
      <c r="A9" s="29" t="s">
        <v>18</v>
      </c>
      <c r="B9" s="12"/>
      <c r="C9" s="30"/>
      <c r="D9" s="30"/>
      <c r="E9" s="30"/>
      <c r="F9" s="12"/>
      <c r="G9" s="35"/>
      <c r="H9" s="36"/>
    </row>
    <row r="10" spans="1:8" ht="12.75">
      <c r="A10" s="29" t="s">
        <v>19</v>
      </c>
      <c r="B10" s="12"/>
      <c r="C10" s="37" t="s">
        <v>20</v>
      </c>
      <c r="D10" s="37"/>
      <c r="E10" s="37"/>
      <c r="F10" s="38"/>
      <c r="G10" s="39"/>
      <c r="H10" s="40"/>
    </row>
    <row r="11" spans="1:57" ht="13.5" customHeight="1">
      <c r="A11" s="29" t="s">
        <v>21</v>
      </c>
      <c r="B11" s="12"/>
      <c r="C11" s="37"/>
      <c r="D11" s="37"/>
      <c r="E11" s="37"/>
      <c r="F11" s="41" t="s">
        <v>22</v>
      </c>
      <c r="G11" s="42">
        <v>250</v>
      </c>
      <c r="H11" s="36"/>
      <c r="BA11" s="43"/>
      <c r="BB11" s="43"/>
      <c r="BC11" s="43"/>
      <c r="BD11" s="43"/>
      <c r="BE11" s="43"/>
    </row>
    <row r="12" spans="1:8" ht="12.75" customHeight="1">
      <c r="A12" s="44" t="s">
        <v>23</v>
      </c>
      <c r="B12" s="9"/>
      <c r="C12" s="45" t="s">
        <v>16</v>
      </c>
      <c r="D12" s="45"/>
      <c r="E12" s="45"/>
      <c r="F12" s="46" t="s">
        <v>24</v>
      </c>
      <c r="G12" s="47"/>
      <c r="H12" s="36"/>
    </row>
    <row r="13" spans="1:8" ht="28.5" customHeight="1">
      <c r="A13" s="48" t="s">
        <v>25</v>
      </c>
      <c r="B13" s="48"/>
      <c r="C13" s="48"/>
      <c r="D13" s="48"/>
      <c r="E13" s="48"/>
      <c r="F13" s="48"/>
      <c r="G13" s="48"/>
      <c r="H13" s="36"/>
    </row>
    <row r="14" spans="1:7" ht="17.25" customHeight="1">
      <c r="A14" s="49" t="s">
        <v>26</v>
      </c>
      <c r="B14" s="50"/>
      <c r="C14" s="51"/>
      <c r="D14" s="52" t="s">
        <v>27</v>
      </c>
      <c r="E14" s="52"/>
      <c r="F14" s="52"/>
      <c r="G14" s="52"/>
    </row>
    <row r="15" spans="1:7" ht="15.75" customHeight="1">
      <c r="A15" s="53"/>
      <c r="B15" s="54" t="s">
        <v>28</v>
      </c>
      <c r="C15" s="55">
        <f>HSV</f>
        <v>0</v>
      </c>
      <c r="D15" s="56" t="str">
        <f>Rekapitulace!A16</f>
        <v>Ztížené výrobní podmínky</v>
      </c>
      <c r="E15" s="57"/>
      <c r="F15" s="58"/>
      <c r="G15" s="55">
        <f>Rekapitulace!I16</f>
        <v>0</v>
      </c>
    </row>
    <row r="16" spans="1:7" ht="15.75" customHeight="1">
      <c r="A16" s="53" t="s">
        <v>29</v>
      </c>
      <c r="B16" s="54" t="s">
        <v>30</v>
      </c>
      <c r="C16" s="55">
        <f>PSV</f>
        <v>0</v>
      </c>
      <c r="D16" s="8" t="str">
        <f>Rekapitulace!A17</f>
        <v>Oborová přirážka</v>
      </c>
      <c r="E16" s="59"/>
      <c r="F16" s="60"/>
      <c r="G16" s="55">
        <f>Rekapitulace!I17</f>
        <v>0</v>
      </c>
    </row>
    <row r="17" spans="1:7" ht="15.75" customHeight="1">
      <c r="A17" s="53" t="s">
        <v>31</v>
      </c>
      <c r="B17" s="54" t="s">
        <v>32</v>
      </c>
      <c r="C17" s="55">
        <f>Mont</f>
        <v>0</v>
      </c>
      <c r="D17" s="8" t="str">
        <f>Rekapitulace!A18</f>
        <v>Přesun stavebních kapacit</v>
      </c>
      <c r="E17" s="59"/>
      <c r="F17" s="60"/>
      <c r="G17" s="55">
        <f>Rekapitulace!I18</f>
        <v>0</v>
      </c>
    </row>
    <row r="18" spans="1:7" ht="15.75" customHeight="1">
      <c r="A18" s="61" t="s">
        <v>33</v>
      </c>
      <c r="B18" s="62" t="s">
        <v>34</v>
      </c>
      <c r="C18" s="55">
        <f>Dodavka</f>
        <v>0</v>
      </c>
      <c r="D18" s="8" t="str">
        <f>Rekapitulace!A19</f>
        <v>Mimostaveništní doprava</v>
      </c>
      <c r="E18" s="59"/>
      <c r="F18" s="60"/>
      <c r="G18" s="55">
        <f>Rekapitulace!I19</f>
        <v>0</v>
      </c>
    </row>
    <row r="19" spans="1:7" ht="15.75" customHeight="1">
      <c r="A19" s="63" t="s">
        <v>35</v>
      </c>
      <c r="B19" s="54"/>
      <c r="C19" s="55">
        <f>SUM(C15:C18)</f>
        <v>0</v>
      </c>
      <c r="D19" s="8" t="str">
        <f>Rekapitulace!A20</f>
        <v>Zařízení staveniště</v>
      </c>
      <c r="E19" s="59"/>
      <c r="F19" s="60"/>
      <c r="G19" s="55">
        <f>Rekapitulace!I20</f>
        <v>0</v>
      </c>
    </row>
    <row r="20" spans="1:7" ht="15.75" customHeight="1">
      <c r="A20" s="63"/>
      <c r="B20" s="54"/>
      <c r="C20" s="55"/>
      <c r="D20" s="8" t="str">
        <f>Rekapitulace!A21</f>
        <v>Provoz investora</v>
      </c>
      <c r="E20" s="59"/>
      <c r="F20" s="60"/>
      <c r="G20" s="55">
        <f>Rekapitulace!I21</f>
        <v>0</v>
      </c>
    </row>
    <row r="21" spans="1:7" ht="15.75" customHeight="1">
      <c r="A21" s="63" t="s">
        <v>36</v>
      </c>
      <c r="B21" s="54"/>
      <c r="C21" s="55">
        <f>HZS</f>
        <v>0</v>
      </c>
      <c r="D21" s="8" t="str">
        <f>Rekapitulace!A22</f>
        <v>Kompletační činnost (IČD)</v>
      </c>
      <c r="E21" s="59"/>
      <c r="F21" s="60"/>
      <c r="G21" s="55">
        <f>Rekapitulace!I22</f>
        <v>0</v>
      </c>
    </row>
    <row r="22" spans="1:7" ht="15.75" customHeight="1">
      <c r="A22" s="64" t="s">
        <v>37</v>
      </c>
      <c r="B22" s="65"/>
      <c r="C22" s="55">
        <f>C19+C21</f>
        <v>0</v>
      </c>
      <c r="D22" s="8" t="s">
        <v>38</v>
      </c>
      <c r="E22" s="59"/>
      <c r="F22" s="60"/>
      <c r="G22" s="55">
        <f>G23-SUM(G15:G21)</f>
        <v>0</v>
      </c>
    </row>
    <row r="23" spans="1:7" ht="15.75" customHeight="1">
      <c r="A23" s="66" t="s">
        <v>39</v>
      </c>
      <c r="B23" s="66"/>
      <c r="C23" s="67">
        <f>C22+G23</f>
        <v>0</v>
      </c>
      <c r="D23" s="68" t="s">
        <v>40</v>
      </c>
      <c r="E23" s="69"/>
      <c r="F23" s="70"/>
      <c r="G23" s="55">
        <f>VRN</f>
        <v>0</v>
      </c>
    </row>
    <row r="24" spans="1:7" ht="12.75">
      <c r="A24" s="71" t="s">
        <v>41</v>
      </c>
      <c r="B24" s="72"/>
      <c r="C24" s="73"/>
      <c r="D24" s="72" t="s">
        <v>42</v>
      </c>
      <c r="E24" s="72"/>
      <c r="F24" s="74" t="s">
        <v>43</v>
      </c>
      <c r="G24" s="75"/>
    </row>
    <row r="25" spans="1:7" ht="12.75">
      <c r="A25" s="64" t="s">
        <v>44</v>
      </c>
      <c r="B25" s="65"/>
      <c r="C25" s="76"/>
      <c r="D25" s="65" t="s">
        <v>44</v>
      </c>
      <c r="E25" s="77"/>
      <c r="F25" s="78" t="s">
        <v>44</v>
      </c>
      <c r="G25" s="79"/>
    </row>
    <row r="26" spans="1:7" ht="37.5" customHeight="1">
      <c r="A26" s="64" t="s">
        <v>45</v>
      </c>
      <c r="B26" s="80"/>
      <c r="C26" s="76"/>
      <c r="D26" s="65" t="s">
        <v>45</v>
      </c>
      <c r="E26" s="77"/>
      <c r="F26" s="78" t="s">
        <v>45</v>
      </c>
      <c r="G26" s="79"/>
    </row>
    <row r="27" spans="1:7" ht="12.75">
      <c r="A27" s="64"/>
      <c r="B27" s="81"/>
      <c r="C27" s="76"/>
      <c r="D27" s="65"/>
      <c r="E27" s="77"/>
      <c r="F27" s="78"/>
      <c r="G27" s="79"/>
    </row>
    <row r="28" spans="1:7" ht="12.75">
      <c r="A28" s="64" t="s">
        <v>46</v>
      </c>
      <c r="B28" s="65"/>
      <c r="C28" s="76"/>
      <c r="D28" s="78" t="s">
        <v>47</v>
      </c>
      <c r="E28" s="76"/>
      <c r="F28" s="82" t="s">
        <v>47</v>
      </c>
      <c r="G28" s="79"/>
    </row>
    <row r="29" spans="1:7" ht="69" customHeight="1">
      <c r="A29" s="64"/>
      <c r="B29" s="65"/>
      <c r="C29" s="83"/>
      <c r="D29" s="84"/>
      <c r="E29" s="83"/>
      <c r="F29" s="65"/>
      <c r="G29" s="79"/>
    </row>
    <row r="30" spans="1:7" ht="12.75">
      <c r="A30" s="85" t="s">
        <v>48</v>
      </c>
      <c r="B30" s="86"/>
      <c r="C30" s="87">
        <v>15</v>
      </c>
      <c r="D30" s="86" t="s">
        <v>49</v>
      </c>
      <c r="E30" s="88"/>
      <c r="F30" s="89">
        <f>C23-F32</f>
        <v>0</v>
      </c>
      <c r="G30" s="89"/>
    </row>
    <row r="31" spans="1:7" ht="12.75">
      <c r="A31" s="85" t="s">
        <v>50</v>
      </c>
      <c r="B31" s="86"/>
      <c r="C31" s="87">
        <f>SazbaDPH1</f>
        <v>15</v>
      </c>
      <c r="D31" s="86" t="s">
        <v>51</v>
      </c>
      <c r="E31" s="88"/>
      <c r="F31" s="89">
        <f>ROUND(PRODUCT(F30,C31/100),0)</f>
        <v>0</v>
      </c>
      <c r="G31" s="89"/>
    </row>
    <row r="32" spans="1:7" ht="12.75">
      <c r="A32" s="85" t="s">
        <v>48</v>
      </c>
      <c r="B32" s="86"/>
      <c r="C32" s="87">
        <v>0</v>
      </c>
      <c r="D32" s="86" t="s">
        <v>51</v>
      </c>
      <c r="E32" s="88"/>
      <c r="F32" s="89">
        <v>0</v>
      </c>
      <c r="G32" s="89"/>
    </row>
    <row r="33" spans="1:7" ht="12.75">
      <c r="A33" s="85" t="s">
        <v>50</v>
      </c>
      <c r="B33" s="90"/>
      <c r="C33" s="91">
        <f>SazbaDPH2</f>
        <v>0</v>
      </c>
      <c r="D33" s="86" t="s">
        <v>51</v>
      </c>
      <c r="E33" s="60"/>
      <c r="F33" s="89">
        <f>ROUND(PRODUCT(F32,C33/100),0)</f>
        <v>0</v>
      </c>
      <c r="G33" s="89"/>
    </row>
    <row r="34" spans="1:7" s="96" customFormat="1" ht="19.5" customHeight="1">
      <c r="A34" s="92" t="s">
        <v>52</v>
      </c>
      <c r="B34" s="93"/>
      <c r="C34" s="93"/>
      <c r="D34" s="93"/>
      <c r="E34" s="94"/>
      <c r="F34" s="95">
        <f>ROUND(SUM(F30:F33),0)</f>
        <v>0</v>
      </c>
      <c r="G34" s="95"/>
    </row>
    <row r="36" spans="1:8" ht="14.25" customHeight="1">
      <c r="A36" s="97" t="s">
        <v>53</v>
      </c>
      <c r="B36" s="97"/>
      <c r="C36" s="97"/>
      <c r="D36" s="97"/>
      <c r="E36" s="97"/>
      <c r="F36" s="97"/>
      <c r="G36" s="97"/>
      <c r="H36" t="s">
        <v>54</v>
      </c>
    </row>
    <row r="37" spans="1:8" ht="12.75" customHeight="1">
      <c r="A37" s="97"/>
      <c r="B37" s="98" t="s">
        <v>55</v>
      </c>
      <c r="C37" s="98"/>
      <c r="D37" s="98"/>
      <c r="E37" s="98"/>
      <c r="F37" s="98"/>
      <c r="G37" s="98"/>
      <c r="H37" t="s">
        <v>54</v>
      </c>
    </row>
    <row r="38" spans="1:8" ht="12.75">
      <c r="A38" s="99"/>
      <c r="B38" s="98"/>
      <c r="C38" s="98"/>
      <c r="D38" s="98"/>
      <c r="E38" s="98"/>
      <c r="F38" s="98"/>
      <c r="G38" s="98"/>
      <c r="H38" t="s">
        <v>54</v>
      </c>
    </row>
    <row r="39" spans="1:8" ht="12.75">
      <c r="A39" s="99"/>
      <c r="B39" s="98"/>
      <c r="C39" s="98"/>
      <c r="D39" s="98"/>
      <c r="E39" s="98"/>
      <c r="F39" s="98"/>
      <c r="G39" s="98"/>
      <c r="H39" t="s">
        <v>54</v>
      </c>
    </row>
    <row r="40" spans="1:8" ht="12.75">
      <c r="A40" s="99"/>
      <c r="B40" s="98"/>
      <c r="C40" s="98"/>
      <c r="D40" s="98"/>
      <c r="E40" s="98"/>
      <c r="F40" s="98"/>
      <c r="G40" s="98"/>
      <c r="H40" t="s">
        <v>54</v>
      </c>
    </row>
    <row r="41" spans="1:8" ht="12.75">
      <c r="A41" s="99"/>
      <c r="B41" s="98"/>
      <c r="C41" s="98"/>
      <c r="D41" s="98"/>
      <c r="E41" s="98"/>
      <c r="F41" s="98"/>
      <c r="G41" s="98"/>
      <c r="H41" t="s">
        <v>54</v>
      </c>
    </row>
    <row r="42" spans="1:8" ht="12.75">
      <c r="A42" s="99"/>
      <c r="B42" s="98"/>
      <c r="C42" s="98"/>
      <c r="D42" s="98"/>
      <c r="E42" s="98"/>
      <c r="F42" s="98"/>
      <c r="G42" s="98"/>
      <c r="H42" t="s">
        <v>54</v>
      </c>
    </row>
    <row r="43" spans="1:8" ht="12.75">
      <c r="A43" s="99"/>
      <c r="B43" s="98"/>
      <c r="C43" s="98"/>
      <c r="D43" s="98"/>
      <c r="E43" s="98"/>
      <c r="F43" s="98"/>
      <c r="G43" s="98"/>
      <c r="H43" t="s">
        <v>54</v>
      </c>
    </row>
    <row r="44" spans="1:8" ht="0.75" customHeight="1">
      <c r="A44" s="99"/>
      <c r="B44" s="98"/>
      <c r="C44" s="98"/>
      <c r="D44" s="98"/>
      <c r="E44" s="98"/>
      <c r="F44" s="98"/>
      <c r="G44" s="98"/>
      <c r="H44" t="s">
        <v>54</v>
      </c>
    </row>
    <row r="45" spans="1:7" ht="12.75" customHeight="1">
      <c r="A45" s="99"/>
      <c r="B45" s="98"/>
      <c r="C45" s="98"/>
      <c r="D45" s="98"/>
      <c r="E45" s="98"/>
      <c r="F45" s="98"/>
      <c r="G45" s="98"/>
    </row>
    <row r="46" spans="2:7" ht="12.75" customHeight="1">
      <c r="B46" s="100"/>
      <c r="C46" s="100"/>
      <c r="D46" s="100"/>
      <c r="E46" s="100"/>
      <c r="F46" s="100"/>
      <c r="G46" s="100"/>
    </row>
    <row r="47" spans="2:7" ht="12.75" customHeight="1">
      <c r="B47" s="100"/>
      <c r="C47" s="100"/>
      <c r="D47" s="100"/>
      <c r="E47" s="100"/>
      <c r="F47" s="100"/>
      <c r="G47" s="100"/>
    </row>
    <row r="48" spans="2:7" ht="12.75" customHeight="1">
      <c r="B48" s="100"/>
      <c r="C48" s="100"/>
      <c r="D48" s="100"/>
      <c r="E48" s="100"/>
      <c r="F48" s="100"/>
      <c r="G48" s="100"/>
    </row>
    <row r="49" spans="2:7" ht="12.75" customHeight="1">
      <c r="B49" s="100"/>
      <c r="C49" s="100"/>
      <c r="D49" s="100"/>
      <c r="E49" s="100"/>
      <c r="F49" s="100"/>
      <c r="G49" s="100"/>
    </row>
    <row r="50" spans="2:7" ht="12.75" customHeight="1">
      <c r="B50" s="100"/>
      <c r="C50" s="100"/>
      <c r="D50" s="100"/>
      <c r="E50" s="100"/>
      <c r="F50" s="100"/>
      <c r="G50" s="100"/>
    </row>
    <row r="51" spans="2:7" ht="12.75" customHeight="1">
      <c r="B51" s="100"/>
      <c r="C51" s="100"/>
      <c r="D51" s="100"/>
      <c r="E51" s="100"/>
      <c r="F51" s="100"/>
      <c r="G51" s="100"/>
    </row>
    <row r="52" spans="2:7" ht="12.75" customHeight="1">
      <c r="B52" s="100"/>
      <c r="C52" s="100"/>
      <c r="D52" s="100"/>
      <c r="E52" s="100"/>
      <c r="F52" s="100"/>
      <c r="G52" s="100"/>
    </row>
    <row r="53" spans="2:7" ht="12.75" customHeight="1">
      <c r="B53" s="100"/>
      <c r="C53" s="100"/>
      <c r="D53" s="100"/>
      <c r="E53" s="100"/>
      <c r="F53" s="100"/>
      <c r="G53" s="100"/>
    </row>
    <row r="54" spans="2:7" ht="12.75" customHeight="1">
      <c r="B54" s="100"/>
      <c r="C54" s="100"/>
      <c r="D54" s="100"/>
      <c r="E54" s="100"/>
      <c r="F54" s="100"/>
      <c r="G54" s="100"/>
    </row>
  </sheetData>
  <sheetProtection selectLockedCells="1" selectUnlockedCells="1"/>
  <mergeCells count="24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5"/>
  <sheetViews>
    <sheetView workbookViewId="0" topLeftCell="A1">
      <selection activeCell="L15" sqref="L1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2.75">
      <c r="A1" s="101" t="s">
        <v>56</v>
      </c>
      <c r="B1" s="101"/>
      <c r="C1" s="102" t="str">
        <f>CONCATENATE(cislostavby," ",nazevstavby)</f>
        <v>44 Vyšný č.p.39, k.ú. Vyšný a obec Český Krumlov</v>
      </c>
      <c r="D1" s="103"/>
      <c r="E1" s="104"/>
      <c r="F1" s="103"/>
      <c r="G1" s="105" t="s">
        <v>57</v>
      </c>
      <c r="H1" s="106" t="s">
        <v>58</v>
      </c>
      <c r="I1" s="107"/>
    </row>
    <row r="2" spans="1:9" ht="12.75">
      <c r="A2" s="108" t="s">
        <v>59</v>
      </c>
      <c r="B2" s="108"/>
      <c r="C2" s="109" t="str">
        <f>CONCATENATE(cisloobjektu," ",nazevobjektu)</f>
        <v>SO 01 Výměna zdrojů tepla pro vytápění a ohřev TV</v>
      </c>
      <c r="D2" s="110"/>
      <c r="E2" s="111"/>
      <c r="F2" s="110"/>
      <c r="G2" s="112" t="s">
        <v>60</v>
      </c>
      <c r="H2" s="112"/>
      <c r="I2" s="112"/>
    </row>
    <row r="3" spans="1:9" ht="12.75">
      <c r="A3" s="77"/>
      <c r="B3" s="77"/>
      <c r="C3" s="77"/>
      <c r="D3" s="77"/>
      <c r="E3" s="77"/>
      <c r="F3" s="65"/>
      <c r="G3" s="77"/>
      <c r="H3" s="77"/>
      <c r="I3" s="77"/>
    </row>
    <row r="4" spans="1:9" ht="19.5" customHeight="1">
      <c r="A4" s="113" t="s">
        <v>61</v>
      </c>
      <c r="B4" s="113"/>
      <c r="C4" s="113"/>
      <c r="D4" s="113"/>
      <c r="E4" s="113"/>
      <c r="F4" s="113"/>
      <c r="G4" s="113"/>
      <c r="H4" s="113"/>
      <c r="I4" s="113"/>
    </row>
    <row r="5" spans="1:9" ht="12.75">
      <c r="A5" s="77"/>
      <c r="B5" s="77"/>
      <c r="C5" s="77"/>
      <c r="D5" s="77"/>
      <c r="E5" s="77"/>
      <c r="F5" s="77"/>
      <c r="G5" s="77"/>
      <c r="H5" s="77"/>
      <c r="I5" s="77"/>
    </row>
    <row r="6" spans="1:9" s="36" customFormat="1" ht="12.75">
      <c r="A6" s="114"/>
      <c r="B6" s="115" t="s">
        <v>62</v>
      </c>
      <c r="C6" s="115"/>
      <c r="D6" s="52"/>
      <c r="E6" s="116" t="s">
        <v>63</v>
      </c>
      <c r="F6" s="117" t="s">
        <v>64</v>
      </c>
      <c r="G6" s="117" t="s">
        <v>65</v>
      </c>
      <c r="H6" s="117" t="s">
        <v>66</v>
      </c>
      <c r="I6" s="118" t="s">
        <v>36</v>
      </c>
    </row>
    <row r="7" spans="1:9" s="36" customFormat="1" ht="12.75">
      <c r="A7" s="119" t="str">
        <f>Položky!B7</f>
        <v>723</v>
      </c>
      <c r="B7" s="120" t="str">
        <f>Položky!C7</f>
        <v>Vnitřní plynovod</v>
      </c>
      <c r="C7" s="65"/>
      <c r="D7" s="121"/>
      <c r="E7" s="122">
        <f>Položky!BA41</f>
        <v>0</v>
      </c>
      <c r="F7" s="123">
        <f>Položky!BB41</f>
        <v>0</v>
      </c>
      <c r="G7" s="123">
        <f>Položky!BC41</f>
        <v>0</v>
      </c>
      <c r="H7" s="123">
        <f>Položky!BD41</f>
        <v>0</v>
      </c>
      <c r="I7" s="124">
        <f>Položky!BE41</f>
        <v>0</v>
      </c>
    </row>
    <row r="8" spans="1:9" s="36" customFormat="1" ht="12.75">
      <c r="A8" s="119" t="str">
        <f>Položky!B42</f>
        <v>7239</v>
      </c>
      <c r="B8" s="120" t="str">
        <f>Položky!C42</f>
        <v>Výpomoce HSV pro plynoinstalace</v>
      </c>
      <c r="C8" s="65"/>
      <c r="D8" s="121"/>
      <c r="E8" s="122">
        <f>Položky!BA44</f>
        <v>0</v>
      </c>
      <c r="F8" s="123">
        <f>Položky!BB44</f>
        <v>0</v>
      </c>
      <c r="G8" s="123">
        <f>Položky!BC44</f>
        <v>0</v>
      </c>
      <c r="H8" s="123">
        <f>Položky!BD44</f>
        <v>0</v>
      </c>
      <c r="I8" s="124">
        <f>Položky!BE44</f>
        <v>0</v>
      </c>
    </row>
    <row r="9" spans="1:9" s="36" customFormat="1" ht="12.75">
      <c r="A9" s="119" t="str">
        <f>Položky!B45</f>
        <v>783</v>
      </c>
      <c r="B9" s="120" t="str">
        <f>Položky!C45</f>
        <v>Nátěry</v>
      </c>
      <c r="C9" s="65"/>
      <c r="D9" s="121"/>
      <c r="E9" s="122">
        <f>Položky!BA49</f>
        <v>0</v>
      </c>
      <c r="F9" s="123">
        <f>Položky!BB49</f>
        <v>0</v>
      </c>
      <c r="G9" s="123">
        <f>Položky!BC49</f>
        <v>0</v>
      </c>
      <c r="H9" s="123">
        <f>Položky!BD49</f>
        <v>0</v>
      </c>
      <c r="I9" s="124">
        <f>Položky!BE49</f>
        <v>0</v>
      </c>
    </row>
    <row r="10" spans="1:9" s="36" customFormat="1" ht="12.75">
      <c r="A10" s="119" t="str">
        <f>Položky!B50</f>
        <v>904</v>
      </c>
      <c r="B10" s="120" t="str">
        <f>Položky!C50</f>
        <v>Revize</v>
      </c>
      <c r="C10" s="65"/>
      <c r="D10" s="121"/>
      <c r="E10" s="122">
        <f>Položky!BA52</f>
        <v>0</v>
      </c>
      <c r="F10" s="123">
        <f>Položky!BB52</f>
        <v>0</v>
      </c>
      <c r="G10" s="123">
        <f>Položky!BC52</f>
        <v>0</v>
      </c>
      <c r="H10" s="123">
        <f>Položky!BD52</f>
        <v>0</v>
      </c>
      <c r="I10" s="124">
        <f>Položky!BE52</f>
        <v>0</v>
      </c>
    </row>
    <row r="11" spans="1:9" s="131" customFormat="1" ht="12.75">
      <c r="A11" s="125"/>
      <c r="B11" s="126" t="s">
        <v>67</v>
      </c>
      <c r="C11" s="126"/>
      <c r="D11" s="127"/>
      <c r="E11" s="128">
        <f>SUM(E7:E10)</f>
        <v>0</v>
      </c>
      <c r="F11" s="129">
        <f>SUM(F7:F10)</f>
        <v>0</v>
      </c>
      <c r="G11" s="129">
        <f>SUM(G7:G10)</f>
        <v>0</v>
      </c>
      <c r="H11" s="129">
        <f>SUM(H7:H10)</f>
        <v>0</v>
      </c>
      <c r="I11" s="130">
        <f>SUM(I7:I10)</f>
        <v>0</v>
      </c>
    </row>
    <row r="12" spans="1:9" ht="12.75">
      <c r="A12" s="65"/>
      <c r="B12" s="65"/>
      <c r="C12" s="65"/>
      <c r="D12" s="65"/>
      <c r="E12" s="65"/>
      <c r="F12" s="65"/>
      <c r="G12" s="65"/>
      <c r="H12" s="65"/>
      <c r="I12" s="65"/>
    </row>
    <row r="13" spans="1:57" ht="19.5" customHeight="1">
      <c r="A13" s="132" t="s">
        <v>68</v>
      </c>
      <c r="B13" s="132"/>
      <c r="C13" s="132"/>
      <c r="D13" s="132"/>
      <c r="E13" s="132"/>
      <c r="F13" s="132"/>
      <c r="G13" s="132"/>
      <c r="H13" s="132"/>
      <c r="I13" s="132"/>
      <c r="BA13" s="43"/>
      <c r="BB13" s="43"/>
      <c r="BC13" s="43"/>
      <c r="BD13" s="43"/>
      <c r="BE13" s="43"/>
    </row>
    <row r="14" spans="1:9" ht="12.75">
      <c r="A14" s="77"/>
      <c r="B14" s="77"/>
      <c r="C14" s="77"/>
      <c r="D14" s="77"/>
      <c r="E14" s="77"/>
      <c r="F14" s="77"/>
      <c r="G14" s="77"/>
      <c r="H14" s="77"/>
      <c r="I14" s="77"/>
    </row>
    <row r="15" spans="1:9" ht="12.75">
      <c r="A15" s="71" t="s">
        <v>69</v>
      </c>
      <c r="B15" s="72"/>
      <c r="C15" s="72"/>
      <c r="D15" s="133"/>
      <c r="E15" s="134" t="s">
        <v>70</v>
      </c>
      <c r="F15" s="135" t="s">
        <v>71</v>
      </c>
      <c r="G15" s="136" t="s">
        <v>72</v>
      </c>
      <c r="H15" s="137"/>
      <c r="I15" s="138" t="s">
        <v>70</v>
      </c>
    </row>
    <row r="16" spans="1:53" ht="12.75">
      <c r="A16" s="63" t="s">
        <v>73</v>
      </c>
      <c r="B16" s="54"/>
      <c r="C16" s="54"/>
      <c r="D16" s="139"/>
      <c r="E16" s="140">
        <v>0</v>
      </c>
      <c r="F16" s="141">
        <v>0</v>
      </c>
      <c r="G16" s="142">
        <f>CHOOSE(BA16+1,HSV+PSV,HSV+PSV+Mont,HSV+PSV+Dodavka+Mont,HSV,PSV,Mont,Dodavka,Mont+Dodavka,0)</f>
        <v>0</v>
      </c>
      <c r="H16" s="143"/>
      <c r="I16" s="144">
        <f>E16+F16*G16/100</f>
        <v>0</v>
      </c>
      <c r="BA16">
        <v>0</v>
      </c>
    </row>
    <row r="17" spans="1:53" ht="12.75">
      <c r="A17" s="63" t="s">
        <v>74</v>
      </c>
      <c r="B17" s="54"/>
      <c r="C17" s="54"/>
      <c r="D17" s="139"/>
      <c r="E17" s="140">
        <v>0</v>
      </c>
      <c r="F17" s="141">
        <v>0</v>
      </c>
      <c r="G17" s="142">
        <f>CHOOSE(BA17+1,HSV+PSV,HSV+PSV+Mont,HSV+PSV+Dodavka+Mont,HSV,PSV,Mont,Dodavka,Mont+Dodavka,0)</f>
        <v>0</v>
      </c>
      <c r="H17" s="143"/>
      <c r="I17" s="144">
        <f>E17+F17*G17/100</f>
        <v>0</v>
      </c>
      <c r="BA17">
        <v>0</v>
      </c>
    </row>
    <row r="18" spans="1:53" ht="12.75">
      <c r="A18" s="63" t="s">
        <v>75</v>
      </c>
      <c r="B18" s="54"/>
      <c r="C18" s="54"/>
      <c r="D18" s="139"/>
      <c r="E18" s="140">
        <v>0</v>
      </c>
      <c r="F18" s="141">
        <v>0</v>
      </c>
      <c r="G18" s="142">
        <f>CHOOSE(BA18+1,HSV+PSV,HSV+PSV+Mont,HSV+PSV+Dodavka+Mont,HSV,PSV,Mont,Dodavka,Mont+Dodavka,0)</f>
        <v>0</v>
      </c>
      <c r="H18" s="143"/>
      <c r="I18" s="144">
        <f>E18+F18*G18/100</f>
        <v>0</v>
      </c>
      <c r="BA18">
        <v>0</v>
      </c>
    </row>
    <row r="19" spans="1:53" ht="12.75">
      <c r="A19" s="63" t="s">
        <v>76</v>
      </c>
      <c r="B19" s="54"/>
      <c r="C19" s="54"/>
      <c r="D19" s="139"/>
      <c r="E19" s="140">
        <v>0</v>
      </c>
      <c r="F19" s="141">
        <v>0</v>
      </c>
      <c r="G19" s="142">
        <f>CHOOSE(BA19+1,HSV+PSV,HSV+PSV+Mont,HSV+PSV+Dodavka+Mont,HSV,PSV,Mont,Dodavka,Mont+Dodavka,0)</f>
        <v>0</v>
      </c>
      <c r="H19" s="143"/>
      <c r="I19" s="144">
        <f>E19+F19*G19/100</f>
        <v>0</v>
      </c>
      <c r="BA19">
        <v>0</v>
      </c>
    </row>
    <row r="20" spans="1:53" ht="12.75">
      <c r="A20" s="63" t="s">
        <v>77</v>
      </c>
      <c r="B20" s="54"/>
      <c r="C20" s="54"/>
      <c r="D20" s="139"/>
      <c r="E20" s="140">
        <v>0</v>
      </c>
      <c r="F20" s="141">
        <v>3</v>
      </c>
      <c r="G20" s="142">
        <f>CHOOSE(BA20+1,HSV+PSV,HSV+PSV+Mont,HSV+PSV+Dodavka+Mont,HSV,PSV,Mont,Dodavka,Mont+Dodavka,0)</f>
        <v>0</v>
      </c>
      <c r="H20" s="143"/>
      <c r="I20" s="144">
        <f>E20+F20*G20/100</f>
        <v>0</v>
      </c>
      <c r="BA20">
        <v>1</v>
      </c>
    </row>
    <row r="21" spans="1:53" ht="12.75">
      <c r="A21" s="63" t="s">
        <v>78</v>
      </c>
      <c r="B21" s="54"/>
      <c r="C21" s="54"/>
      <c r="D21" s="139"/>
      <c r="E21" s="140">
        <v>0</v>
      </c>
      <c r="F21" s="141">
        <v>0</v>
      </c>
      <c r="G21" s="142">
        <f>CHOOSE(BA21+1,HSV+PSV,HSV+PSV+Mont,HSV+PSV+Dodavka+Mont,HSV,PSV,Mont,Dodavka,Mont+Dodavka,0)</f>
        <v>0</v>
      </c>
      <c r="H21" s="143"/>
      <c r="I21" s="144">
        <f>E21+F21*G21/100</f>
        <v>0</v>
      </c>
      <c r="BA21">
        <v>1</v>
      </c>
    </row>
    <row r="22" spans="1:53" ht="12.75">
      <c r="A22" s="63" t="s">
        <v>79</v>
      </c>
      <c r="B22" s="54"/>
      <c r="C22" s="54"/>
      <c r="D22" s="139"/>
      <c r="E22" s="140">
        <v>0</v>
      </c>
      <c r="F22" s="141">
        <v>0</v>
      </c>
      <c r="G22" s="142">
        <f>CHOOSE(BA22+1,HSV+PSV,HSV+PSV+Mont,HSV+PSV+Dodavka+Mont,HSV,PSV,Mont,Dodavka,Mont+Dodavka,0)</f>
        <v>0</v>
      </c>
      <c r="H22" s="143"/>
      <c r="I22" s="144">
        <f>E22+F22*G22/100</f>
        <v>0</v>
      </c>
      <c r="BA22">
        <v>2</v>
      </c>
    </row>
    <row r="23" spans="1:53" ht="12.75">
      <c r="A23" s="63" t="s">
        <v>80</v>
      </c>
      <c r="B23" s="54"/>
      <c r="C23" s="54"/>
      <c r="D23" s="139"/>
      <c r="E23" s="140">
        <v>0</v>
      </c>
      <c r="F23" s="141">
        <v>0</v>
      </c>
      <c r="G23" s="142">
        <f>CHOOSE(BA23+1,HSV+PSV,HSV+PSV+Mont,HSV+PSV+Dodavka+Mont,HSV,PSV,Mont,Dodavka,Mont+Dodavka,0)</f>
        <v>0</v>
      </c>
      <c r="H23" s="143"/>
      <c r="I23" s="144">
        <f>E23+F23*G23/100</f>
        <v>0</v>
      </c>
      <c r="BA23">
        <v>2</v>
      </c>
    </row>
    <row r="24" spans="1:9" ht="12.75">
      <c r="A24" s="145"/>
      <c r="B24" s="146" t="s">
        <v>81</v>
      </c>
      <c r="C24" s="147"/>
      <c r="D24" s="148"/>
      <c r="E24" s="149"/>
      <c r="F24" s="150"/>
      <c r="G24" s="150"/>
      <c r="H24" s="151">
        <f>SUM(I16:I23)</f>
        <v>0</v>
      </c>
      <c r="I24" s="151"/>
    </row>
    <row r="26" spans="2:9" ht="12.75">
      <c r="B26" s="131"/>
      <c r="F26" s="152"/>
      <c r="G26" s="153"/>
      <c r="H26" s="153"/>
      <c r="I26" s="154"/>
    </row>
    <row r="27" spans="6:9" ht="12.75">
      <c r="F27" s="152"/>
      <c r="G27" s="153"/>
      <c r="H27" s="153"/>
      <c r="I27" s="154"/>
    </row>
    <row r="28" spans="6:9" ht="12.75">
      <c r="F28" s="152"/>
      <c r="G28" s="153"/>
      <c r="H28" s="153"/>
      <c r="I28" s="154"/>
    </row>
    <row r="29" spans="6:9" ht="12.75">
      <c r="F29" s="152"/>
      <c r="G29" s="153"/>
      <c r="H29" s="153"/>
      <c r="I29" s="154"/>
    </row>
    <row r="30" spans="6:9" ht="12.75">
      <c r="F30" s="152"/>
      <c r="G30" s="153"/>
      <c r="H30" s="153"/>
      <c r="I30" s="154"/>
    </row>
    <row r="31" spans="6:9" ht="12.75">
      <c r="F31" s="152"/>
      <c r="G31" s="153"/>
      <c r="H31" s="153"/>
      <c r="I31" s="154"/>
    </row>
    <row r="32" spans="6:9" ht="12.75">
      <c r="F32" s="152"/>
      <c r="G32" s="153"/>
      <c r="H32" s="153"/>
      <c r="I32" s="154"/>
    </row>
    <row r="33" spans="6:9" ht="12.75">
      <c r="F33" s="152"/>
      <c r="G33" s="153"/>
      <c r="H33" s="153"/>
      <c r="I33" s="154"/>
    </row>
    <row r="34" spans="6:9" ht="12.75">
      <c r="F34" s="152"/>
      <c r="G34" s="153"/>
      <c r="H34" s="153"/>
      <c r="I34" s="154"/>
    </row>
    <row r="35" spans="6:9" ht="12.75">
      <c r="F35" s="152"/>
      <c r="G35" s="153"/>
      <c r="H35" s="153"/>
      <c r="I35" s="154"/>
    </row>
    <row r="36" spans="6:9" ht="12.75">
      <c r="F36" s="152"/>
      <c r="G36" s="153"/>
      <c r="H36" s="153"/>
      <c r="I36" s="154"/>
    </row>
    <row r="37" spans="6:9" ht="12.75">
      <c r="F37" s="152"/>
      <c r="G37" s="153"/>
      <c r="H37" s="153"/>
      <c r="I37" s="154"/>
    </row>
    <row r="38" spans="6:9" ht="12.75">
      <c r="F38" s="152"/>
      <c r="G38" s="153"/>
      <c r="H38" s="153"/>
      <c r="I38" s="154"/>
    </row>
    <row r="39" spans="6:9" ht="12.75">
      <c r="F39" s="152"/>
      <c r="G39" s="153"/>
      <c r="H39" s="153"/>
      <c r="I39" s="154"/>
    </row>
    <row r="40" spans="6:9" ht="12.75">
      <c r="F40" s="152"/>
      <c r="G40" s="153"/>
      <c r="H40" s="153"/>
      <c r="I40" s="154"/>
    </row>
    <row r="41" spans="6:9" ht="12.75">
      <c r="F41" s="152"/>
      <c r="G41" s="153"/>
      <c r="H41" s="153"/>
      <c r="I41" s="154"/>
    </row>
    <row r="42" spans="6:9" ht="12.75">
      <c r="F42" s="152"/>
      <c r="G42" s="153"/>
      <c r="H42" s="153"/>
      <c r="I42" s="154"/>
    </row>
    <row r="43" spans="6:9" ht="12.75">
      <c r="F43" s="152"/>
      <c r="G43" s="153"/>
      <c r="H43" s="153"/>
      <c r="I43" s="154"/>
    </row>
    <row r="44" spans="6:9" ht="12.75">
      <c r="F44" s="152"/>
      <c r="G44" s="153"/>
      <c r="H44" s="153"/>
      <c r="I44" s="154"/>
    </row>
    <row r="45" spans="6:9" ht="12.75">
      <c r="F45" s="152"/>
      <c r="G45" s="153"/>
      <c r="H45" s="153"/>
      <c r="I45" s="154"/>
    </row>
    <row r="46" spans="6:9" ht="12.75">
      <c r="F46" s="152"/>
      <c r="G46" s="153"/>
      <c r="H46" s="153"/>
      <c r="I46" s="154"/>
    </row>
    <row r="47" spans="6:9" ht="12.75">
      <c r="F47" s="152"/>
      <c r="G47" s="153"/>
      <c r="H47" s="153"/>
      <c r="I47" s="154"/>
    </row>
    <row r="48" spans="6:9" ht="12.75">
      <c r="F48" s="152"/>
      <c r="G48" s="153"/>
      <c r="H48" s="153"/>
      <c r="I48" s="154"/>
    </row>
    <row r="49" spans="6:9" ht="12.75">
      <c r="F49" s="152"/>
      <c r="G49" s="153"/>
      <c r="H49" s="153"/>
      <c r="I49" s="154"/>
    </row>
    <row r="50" spans="6:9" ht="12.75">
      <c r="F50" s="152"/>
      <c r="G50" s="153"/>
      <c r="H50" s="153"/>
      <c r="I50" s="154"/>
    </row>
    <row r="51" spans="6:9" ht="12.75">
      <c r="F51" s="152"/>
      <c r="G51" s="153"/>
      <c r="H51" s="153"/>
      <c r="I51" s="154"/>
    </row>
    <row r="52" spans="6:9" ht="12.75">
      <c r="F52" s="152"/>
      <c r="G52" s="153"/>
      <c r="H52" s="153"/>
      <c r="I52" s="154"/>
    </row>
    <row r="53" spans="6:9" ht="12.75">
      <c r="F53" s="152"/>
      <c r="G53" s="153"/>
      <c r="H53" s="153"/>
      <c r="I53" s="154"/>
    </row>
    <row r="54" spans="6:9" ht="12.75">
      <c r="F54" s="152"/>
      <c r="G54" s="153"/>
      <c r="H54" s="153"/>
      <c r="I54" s="154"/>
    </row>
    <row r="55" spans="6:9" ht="12.75">
      <c r="F55" s="152"/>
      <c r="G55" s="153"/>
      <c r="H55" s="153"/>
      <c r="I55" s="154"/>
    </row>
    <row r="56" spans="6:9" ht="12.75">
      <c r="F56" s="152"/>
      <c r="G56" s="153"/>
      <c r="H56" s="153"/>
      <c r="I56" s="154"/>
    </row>
    <row r="57" spans="6:9" ht="12.75">
      <c r="F57" s="152"/>
      <c r="G57" s="153"/>
      <c r="H57" s="153"/>
      <c r="I57" s="154"/>
    </row>
    <row r="58" spans="6:9" ht="12.75">
      <c r="F58" s="152"/>
      <c r="G58" s="153"/>
      <c r="H58" s="153"/>
      <c r="I58" s="154"/>
    </row>
    <row r="59" spans="6:9" ht="12.75">
      <c r="F59" s="152"/>
      <c r="G59" s="153"/>
      <c r="H59" s="153"/>
      <c r="I59" s="154"/>
    </row>
    <row r="60" spans="6:9" ht="12.75">
      <c r="F60" s="152"/>
      <c r="G60" s="153"/>
      <c r="H60" s="153"/>
      <c r="I60" s="154"/>
    </row>
    <row r="61" spans="6:9" ht="12.75">
      <c r="F61" s="152"/>
      <c r="G61" s="153"/>
      <c r="H61" s="153"/>
      <c r="I61" s="154"/>
    </row>
    <row r="62" spans="6:9" ht="12.75">
      <c r="F62" s="152"/>
      <c r="G62" s="153"/>
      <c r="H62" s="153"/>
      <c r="I62" s="154"/>
    </row>
    <row r="63" spans="6:9" ht="12.75">
      <c r="F63" s="152"/>
      <c r="G63" s="153"/>
      <c r="H63" s="153"/>
      <c r="I63" s="154"/>
    </row>
    <row r="64" spans="6:9" ht="12.75">
      <c r="F64" s="152"/>
      <c r="G64" s="153"/>
      <c r="H64" s="153"/>
      <c r="I64" s="154"/>
    </row>
    <row r="65" spans="6:9" ht="12.75">
      <c r="F65" s="152"/>
      <c r="G65" s="153"/>
      <c r="H65" s="153"/>
      <c r="I65" s="154"/>
    </row>
    <row r="66" spans="6:9" ht="12.75">
      <c r="F66" s="152"/>
      <c r="G66" s="153"/>
      <c r="H66" s="153"/>
      <c r="I66" s="154"/>
    </row>
    <row r="67" spans="6:9" ht="12.75">
      <c r="F67" s="152"/>
      <c r="G67" s="153"/>
      <c r="H67" s="153"/>
      <c r="I67" s="154"/>
    </row>
    <row r="68" spans="6:9" ht="12.75">
      <c r="F68" s="152"/>
      <c r="G68" s="153"/>
      <c r="H68" s="153"/>
      <c r="I68" s="154"/>
    </row>
    <row r="69" spans="6:9" ht="12.75">
      <c r="F69" s="152"/>
      <c r="G69" s="153"/>
      <c r="H69" s="153"/>
      <c r="I69" s="154"/>
    </row>
    <row r="70" spans="6:9" ht="12.75">
      <c r="F70" s="152"/>
      <c r="G70" s="153"/>
      <c r="H70" s="153"/>
      <c r="I70" s="154"/>
    </row>
    <row r="71" spans="6:9" ht="12.75">
      <c r="F71" s="152"/>
      <c r="G71" s="153"/>
      <c r="H71" s="153"/>
      <c r="I71" s="154"/>
    </row>
    <row r="72" spans="6:9" ht="12.75">
      <c r="F72" s="152"/>
      <c r="G72" s="153"/>
      <c r="H72" s="153"/>
      <c r="I72" s="154"/>
    </row>
    <row r="73" spans="6:9" ht="12.75">
      <c r="F73" s="152"/>
      <c r="G73" s="153"/>
      <c r="H73" s="153"/>
      <c r="I73" s="154"/>
    </row>
    <row r="74" spans="6:9" ht="12.75">
      <c r="F74" s="152"/>
      <c r="G74" s="153"/>
      <c r="H74" s="153"/>
      <c r="I74" s="154"/>
    </row>
    <row r="75" spans="6:9" ht="12.75">
      <c r="F75" s="152"/>
      <c r="G75" s="153"/>
      <c r="H75" s="153"/>
      <c r="I75" s="154"/>
    </row>
  </sheetData>
  <sheetProtection selectLockedCells="1" selectUnlockedCells="1"/>
  <mergeCells count="6">
    <mergeCell ref="A1:B1"/>
    <mergeCell ref="A2:B2"/>
    <mergeCell ref="G2:I2"/>
    <mergeCell ref="A4:I4"/>
    <mergeCell ref="A13:I13"/>
    <mergeCell ref="H24:I2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25"/>
  <sheetViews>
    <sheetView workbookViewId="0" topLeftCell="A12">
      <selection activeCell="F52" sqref="F52"/>
    </sheetView>
  </sheetViews>
  <sheetFormatPr defaultColWidth="9.00390625" defaultRowHeight="12.75"/>
  <cols>
    <col min="1" max="1" width="4.375" style="155" customWidth="1"/>
    <col min="2" max="2" width="11.625" style="155" customWidth="1"/>
    <col min="3" max="3" width="40.375" style="155" customWidth="1"/>
    <col min="4" max="4" width="5.625" style="155" customWidth="1"/>
    <col min="5" max="5" width="8.625" style="156" customWidth="1"/>
    <col min="6" max="6" width="9.875" style="155" customWidth="1"/>
    <col min="7" max="7" width="13.875" style="155" customWidth="1"/>
    <col min="8" max="11" width="9.125" style="155" customWidth="1"/>
    <col min="12" max="12" width="75.375" style="155" customWidth="1"/>
    <col min="13" max="13" width="45.25390625" style="155" customWidth="1"/>
    <col min="14" max="16384" width="9.125" style="155" customWidth="1"/>
  </cols>
  <sheetData>
    <row r="1" spans="1:7" ht="12.75">
      <c r="A1" s="157" t="s">
        <v>82</v>
      </c>
      <c r="B1" s="157"/>
      <c r="C1" s="157"/>
      <c r="D1" s="157"/>
      <c r="E1" s="157"/>
      <c r="F1" s="157"/>
      <c r="G1" s="157"/>
    </row>
    <row r="2" spans="1:7" ht="14.25" customHeight="1">
      <c r="A2" s="158"/>
      <c r="B2" s="159"/>
      <c r="C2" s="160"/>
      <c r="D2" s="160"/>
      <c r="E2" s="161"/>
      <c r="F2" s="160"/>
      <c r="G2" s="160"/>
    </row>
    <row r="3" spans="1:7" ht="12.75">
      <c r="A3" s="101" t="s">
        <v>56</v>
      </c>
      <c r="B3" s="101"/>
      <c r="C3" s="102" t="str">
        <f>CONCATENATE(cislostavby," ",nazevstavby)</f>
        <v>44 Vyšný č.p.39, k.ú. Vyšný a obec Český Krumlov</v>
      </c>
      <c r="D3" s="162"/>
      <c r="E3" s="163" t="s">
        <v>83</v>
      </c>
      <c r="F3" s="164" t="str">
        <f>Rekapitulace!H1</f>
        <v>02</v>
      </c>
      <c r="G3" s="165"/>
    </row>
    <row r="4" spans="1:7" ht="12.75">
      <c r="A4" s="166" t="s">
        <v>59</v>
      </c>
      <c r="B4" s="166"/>
      <c r="C4" s="109" t="str">
        <f>CONCATENATE(cisloobjektu," ",nazevobjektu)</f>
        <v>SO 01 Výměna zdrojů tepla pro vytápění a ohřev TV</v>
      </c>
      <c r="D4" s="167"/>
      <c r="E4" s="168" t="str">
        <f>Rekapitulace!G2</f>
        <v>Vnitřní rozvod plynu</v>
      </c>
      <c r="F4" s="168"/>
      <c r="G4" s="168"/>
    </row>
    <row r="5" spans="1:7" ht="12.75">
      <c r="A5" s="169"/>
      <c r="B5" s="158"/>
      <c r="C5" s="158"/>
      <c r="D5" s="158"/>
      <c r="E5" s="170"/>
      <c r="F5" s="158"/>
      <c r="G5" s="171"/>
    </row>
    <row r="6" spans="1:7" ht="12.75">
      <c r="A6" s="172" t="s">
        <v>84</v>
      </c>
      <c r="B6" s="173" t="s">
        <v>85</v>
      </c>
      <c r="C6" s="173" t="s">
        <v>86</v>
      </c>
      <c r="D6" s="173" t="s">
        <v>87</v>
      </c>
      <c r="E6" s="174" t="s">
        <v>88</v>
      </c>
      <c r="F6" s="173" t="s">
        <v>89</v>
      </c>
      <c r="G6" s="175" t="s">
        <v>90</v>
      </c>
    </row>
    <row r="7" spans="1:15" ht="12.75">
      <c r="A7" s="176" t="s">
        <v>91</v>
      </c>
      <c r="B7" s="177" t="s">
        <v>92</v>
      </c>
      <c r="C7" s="178" t="s">
        <v>93</v>
      </c>
      <c r="D7" s="179"/>
      <c r="E7" s="180"/>
      <c r="F7" s="180"/>
      <c r="G7" s="181"/>
      <c r="H7" s="182"/>
      <c r="I7" s="182"/>
      <c r="O7" s="183">
        <v>1</v>
      </c>
    </row>
    <row r="8" spans="1:104" ht="12.75">
      <c r="A8" s="184">
        <v>1</v>
      </c>
      <c r="B8" s="185" t="s">
        <v>94</v>
      </c>
      <c r="C8" s="186" t="s">
        <v>95</v>
      </c>
      <c r="D8" s="187" t="s">
        <v>96</v>
      </c>
      <c r="E8" s="188">
        <v>9</v>
      </c>
      <c r="F8" s="188">
        <v>0</v>
      </c>
      <c r="G8" s="189">
        <f>E8*F8</f>
        <v>0</v>
      </c>
      <c r="O8" s="183">
        <v>2</v>
      </c>
      <c r="AA8" s="155">
        <v>1</v>
      </c>
      <c r="AB8" s="155">
        <v>0</v>
      </c>
      <c r="AC8" s="155">
        <v>0</v>
      </c>
      <c r="AZ8" s="155">
        <v>2</v>
      </c>
      <c r="BA8" s="155">
        <f>IF(AZ8=1,G8,0)</f>
        <v>0</v>
      </c>
      <c r="BB8" s="155">
        <f>IF(AZ8=2,G8,0)</f>
        <v>0</v>
      </c>
      <c r="BC8" s="155">
        <f>IF(AZ8=3,G8,0)</f>
        <v>0</v>
      </c>
      <c r="BD8" s="155">
        <f>IF(AZ8=4,G8,0)</f>
        <v>0</v>
      </c>
      <c r="BE8" s="155">
        <f>IF(AZ8=5,G8,0)</f>
        <v>0</v>
      </c>
      <c r="CA8" s="183">
        <v>1</v>
      </c>
      <c r="CB8" s="183">
        <v>0</v>
      </c>
      <c r="CZ8" s="155">
        <v>0.01455</v>
      </c>
    </row>
    <row r="9" spans="1:104" ht="12.75">
      <c r="A9" s="184">
        <v>2</v>
      </c>
      <c r="B9" s="185" t="s">
        <v>97</v>
      </c>
      <c r="C9" s="186" t="s">
        <v>98</v>
      </c>
      <c r="D9" s="187" t="s">
        <v>96</v>
      </c>
      <c r="E9" s="188">
        <v>5.5</v>
      </c>
      <c r="F9" s="188">
        <v>0</v>
      </c>
      <c r="G9" s="189">
        <f>E9*F9</f>
        <v>0</v>
      </c>
      <c r="O9" s="183">
        <v>2</v>
      </c>
      <c r="AA9" s="155">
        <v>1</v>
      </c>
      <c r="AB9" s="155">
        <v>7</v>
      </c>
      <c r="AC9" s="155">
        <v>7</v>
      </c>
      <c r="AZ9" s="155">
        <v>2</v>
      </c>
      <c r="BA9" s="155">
        <f>IF(AZ9=1,G9,0)</f>
        <v>0</v>
      </c>
      <c r="BB9" s="155">
        <f>IF(AZ9=2,G9,0)</f>
        <v>0</v>
      </c>
      <c r="BC9" s="155">
        <f>IF(AZ9=3,G9,0)</f>
        <v>0</v>
      </c>
      <c r="BD9" s="155">
        <f>IF(AZ9=4,G9,0)</f>
        <v>0</v>
      </c>
      <c r="BE9" s="155">
        <f>IF(AZ9=5,G9,0)</f>
        <v>0</v>
      </c>
      <c r="CA9" s="183">
        <v>1</v>
      </c>
      <c r="CB9" s="183">
        <v>7</v>
      </c>
      <c r="CZ9" s="155">
        <v>0.01249</v>
      </c>
    </row>
    <row r="10" spans="1:104" ht="12.75">
      <c r="A10" s="184">
        <v>3</v>
      </c>
      <c r="B10" s="185" t="s">
        <v>99</v>
      </c>
      <c r="C10" s="186" t="s">
        <v>100</v>
      </c>
      <c r="D10" s="187" t="s">
        <v>96</v>
      </c>
      <c r="E10" s="188">
        <v>6</v>
      </c>
      <c r="F10" s="188">
        <v>0</v>
      </c>
      <c r="G10" s="189">
        <f>E10*F10</f>
        <v>0</v>
      </c>
      <c r="O10" s="183">
        <v>2</v>
      </c>
      <c r="AA10" s="155">
        <v>1</v>
      </c>
      <c r="AB10" s="155">
        <v>7</v>
      </c>
      <c r="AC10" s="155">
        <v>7</v>
      </c>
      <c r="AZ10" s="155">
        <v>2</v>
      </c>
      <c r="BA10" s="155">
        <f>IF(AZ10=1,G10,0)</f>
        <v>0</v>
      </c>
      <c r="BB10" s="155">
        <f>IF(AZ10=2,G10,0)</f>
        <v>0</v>
      </c>
      <c r="BC10" s="155">
        <f>IF(AZ10=3,G10,0)</f>
        <v>0</v>
      </c>
      <c r="BD10" s="155">
        <f>IF(AZ10=4,G10,0)</f>
        <v>0</v>
      </c>
      <c r="BE10" s="155">
        <f>IF(AZ10=5,G10,0)</f>
        <v>0</v>
      </c>
      <c r="CA10" s="183">
        <v>1</v>
      </c>
      <c r="CB10" s="183">
        <v>7</v>
      </c>
      <c r="CZ10" s="155">
        <v>0.00806</v>
      </c>
    </row>
    <row r="11" spans="1:104" ht="12.75">
      <c r="A11" s="184">
        <v>4</v>
      </c>
      <c r="B11" s="185" t="s">
        <v>101</v>
      </c>
      <c r="C11" s="186" t="s">
        <v>102</v>
      </c>
      <c r="D11" s="187" t="s">
        <v>96</v>
      </c>
      <c r="E11" s="188">
        <v>2.2</v>
      </c>
      <c r="F11" s="188">
        <v>0</v>
      </c>
      <c r="G11" s="189">
        <f>E11*F11</f>
        <v>0</v>
      </c>
      <c r="O11" s="183">
        <v>2</v>
      </c>
      <c r="AA11" s="155">
        <v>1</v>
      </c>
      <c r="AB11" s="155">
        <v>7</v>
      </c>
      <c r="AC11" s="155">
        <v>7</v>
      </c>
      <c r="AZ11" s="155">
        <v>2</v>
      </c>
      <c r="BA11" s="155">
        <f>IF(AZ11=1,G11,0)</f>
        <v>0</v>
      </c>
      <c r="BB11" s="155">
        <f>IF(AZ11=2,G11,0)</f>
        <v>0</v>
      </c>
      <c r="BC11" s="155">
        <f>IF(AZ11=3,G11,0)</f>
        <v>0</v>
      </c>
      <c r="BD11" s="155">
        <f>IF(AZ11=4,G11,0)</f>
        <v>0</v>
      </c>
      <c r="BE11" s="155">
        <f>IF(AZ11=5,G11,0)</f>
        <v>0</v>
      </c>
      <c r="CA11" s="183">
        <v>1</v>
      </c>
      <c r="CB11" s="183">
        <v>7</v>
      </c>
      <c r="CZ11" s="155">
        <v>0.02165</v>
      </c>
    </row>
    <row r="12" spans="1:104" ht="12.75">
      <c r="A12" s="184">
        <v>5</v>
      </c>
      <c r="B12" s="185" t="s">
        <v>103</v>
      </c>
      <c r="C12" s="186" t="s">
        <v>104</v>
      </c>
      <c r="D12" s="187" t="s">
        <v>96</v>
      </c>
      <c r="E12" s="188">
        <v>0.25</v>
      </c>
      <c r="F12" s="188">
        <v>0</v>
      </c>
      <c r="G12" s="189">
        <f>E12*F12</f>
        <v>0</v>
      </c>
      <c r="O12" s="183">
        <v>2</v>
      </c>
      <c r="AA12" s="155">
        <v>1</v>
      </c>
      <c r="AB12" s="155">
        <v>7</v>
      </c>
      <c r="AC12" s="155">
        <v>7</v>
      </c>
      <c r="AZ12" s="155">
        <v>2</v>
      </c>
      <c r="BA12" s="155">
        <f>IF(AZ12=1,G12,0)</f>
        <v>0</v>
      </c>
      <c r="BB12" s="155">
        <f>IF(AZ12=2,G12,0)</f>
        <v>0</v>
      </c>
      <c r="BC12" s="155">
        <f>IF(AZ12=3,G12,0)</f>
        <v>0</v>
      </c>
      <c r="BD12" s="155">
        <f>IF(AZ12=4,G12,0)</f>
        <v>0</v>
      </c>
      <c r="BE12" s="155">
        <f>IF(AZ12=5,G12,0)</f>
        <v>0</v>
      </c>
      <c r="CA12" s="183">
        <v>1</v>
      </c>
      <c r="CB12" s="183">
        <v>7</v>
      </c>
      <c r="CZ12" s="155">
        <v>0.00301</v>
      </c>
    </row>
    <row r="13" spans="1:104" ht="12.75">
      <c r="A13" s="184">
        <v>6</v>
      </c>
      <c r="B13" s="185" t="s">
        <v>105</v>
      </c>
      <c r="C13" s="186" t="s">
        <v>106</v>
      </c>
      <c r="D13" s="187" t="s">
        <v>96</v>
      </c>
      <c r="E13" s="188">
        <v>0.2</v>
      </c>
      <c r="F13" s="188">
        <v>0</v>
      </c>
      <c r="G13" s="189">
        <f>E13*F13</f>
        <v>0</v>
      </c>
      <c r="O13" s="183">
        <v>2</v>
      </c>
      <c r="AA13" s="155">
        <v>1</v>
      </c>
      <c r="AB13" s="155">
        <v>7</v>
      </c>
      <c r="AC13" s="155">
        <v>7</v>
      </c>
      <c r="AZ13" s="155">
        <v>2</v>
      </c>
      <c r="BA13" s="155">
        <f>IF(AZ13=1,G13,0)</f>
        <v>0</v>
      </c>
      <c r="BB13" s="155">
        <f>IF(AZ13=2,G13,0)</f>
        <v>0</v>
      </c>
      <c r="BC13" s="155">
        <f>IF(AZ13=3,G13,0)</f>
        <v>0</v>
      </c>
      <c r="BD13" s="155">
        <f>IF(AZ13=4,G13,0)</f>
        <v>0</v>
      </c>
      <c r="BE13" s="155">
        <f>IF(AZ13=5,G13,0)</f>
        <v>0</v>
      </c>
      <c r="CA13" s="183">
        <v>1</v>
      </c>
      <c r="CB13" s="183">
        <v>7</v>
      </c>
      <c r="CZ13" s="155">
        <v>0.01116</v>
      </c>
    </row>
    <row r="14" spans="1:104" ht="12.75">
      <c r="A14" s="184">
        <v>7</v>
      </c>
      <c r="B14" s="185" t="s">
        <v>107</v>
      </c>
      <c r="C14" s="186" t="s">
        <v>108</v>
      </c>
      <c r="D14" s="187" t="s">
        <v>109</v>
      </c>
      <c r="E14" s="188">
        <v>2</v>
      </c>
      <c r="F14" s="188">
        <v>0</v>
      </c>
      <c r="G14" s="189">
        <f>E14*F14</f>
        <v>0</v>
      </c>
      <c r="O14" s="183">
        <v>2</v>
      </c>
      <c r="AA14" s="155">
        <v>1</v>
      </c>
      <c r="AB14" s="155">
        <v>7</v>
      </c>
      <c r="AC14" s="155">
        <v>7</v>
      </c>
      <c r="AZ14" s="155">
        <v>2</v>
      </c>
      <c r="BA14" s="155">
        <f>IF(AZ14=1,G14,0)</f>
        <v>0</v>
      </c>
      <c r="BB14" s="155">
        <f>IF(AZ14=2,G14,0)</f>
        <v>0</v>
      </c>
      <c r="BC14" s="155">
        <f>IF(AZ14=3,G14,0)</f>
        <v>0</v>
      </c>
      <c r="BD14" s="155">
        <f>IF(AZ14=4,G14,0)</f>
        <v>0</v>
      </c>
      <c r="BE14" s="155">
        <f>IF(AZ14=5,G14,0)</f>
        <v>0</v>
      </c>
      <c r="CA14" s="183">
        <v>1</v>
      </c>
      <c r="CB14" s="183">
        <v>7</v>
      </c>
      <c r="CZ14" s="155">
        <v>0.00022</v>
      </c>
    </row>
    <row r="15" spans="1:104" ht="12.75">
      <c r="A15" s="184">
        <v>8</v>
      </c>
      <c r="B15" s="185" t="s">
        <v>110</v>
      </c>
      <c r="C15" s="186" t="s">
        <v>111</v>
      </c>
      <c r="D15" s="187" t="s">
        <v>109</v>
      </c>
      <c r="E15" s="188">
        <v>1</v>
      </c>
      <c r="F15" s="188">
        <v>0</v>
      </c>
      <c r="G15" s="189">
        <f>E15*F15</f>
        <v>0</v>
      </c>
      <c r="O15" s="183">
        <v>2</v>
      </c>
      <c r="AA15" s="155">
        <v>1</v>
      </c>
      <c r="AB15" s="155">
        <v>0</v>
      </c>
      <c r="AC15" s="155">
        <v>0</v>
      </c>
      <c r="AZ15" s="155">
        <v>2</v>
      </c>
      <c r="BA15" s="155">
        <f>IF(AZ15=1,G15,0)</f>
        <v>0</v>
      </c>
      <c r="BB15" s="155">
        <f>IF(AZ15=2,G15,0)</f>
        <v>0</v>
      </c>
      <c r="BC15" s="155">
        <f>IF(AZ15=3,G15,0)</f>
        <v>0</v>
      </c>
      <c r="BD15" s="155">
        <f>IF(AZ15=4,G15,0)</f>
        <v>0</v>
      </c>
      <c r="BE15" s="155">
        <f>IF(AZ15=5,G15,0)</f>
        <v>0</v>
      </c>
      <c r="CA15" s="183">
        <v>1</v>
      </c>
      <c r="CB15" s="183">
        <v>0</v>
      </c>
      <c r="CZ15" s="155">
        <v>0.00017</v>
      </c>
    </row>
    <row r="16" spans="1:104" ht="12.75">
      <c r="A16" s="184">
        <v>9</v>
      </c>
      <c r="B16" s="185" t="s">
        <v>112</v>
      </c>
      <c r="C16" s="186" t="s">
        <v>113</v>
      </c>
      <c r="D16" s="187" t="s">
        <v>109</v>
      </c>
      <c r="E16" s="188">
        <v>1</v>
      </c>
      <c r="F16" s="188">
        <v>0</v>
      </c>
      <c r="G16" s="189">
        <f>E16*F16</f>
        <v>0</v>
      </c>
      <c r="O16" s="183">
        <v>2</v>
      </c>
      <c r="AA16" s="155">
        <v>1</v>
      </c>
      <c r="AB16" s="155">
        <v>7</v>
      </c>
      <c r="AC16" s="155">
        <v>7</v>
      </c>
      <c r="AZ16" s="155">
        <v>2</v>
      </c>
      <c r="BA16" s="155">
        <f>IF(AZ16=1,G16,0)</f>
        <v>0</v>
      </c>
      <c r="BB16" s="155">
        <f>IF(AZ16=2,G16,0)</f>
        <v>0</v>
      </c>
      <c r="BC16" s="155">
        <f>IF(AZ16=3,G16,0)</f>
        <v>0</v>
      </c>
      <c r="BD16" s="155">
        <f>IF(AZ16=4,G16,0)</f>
        <v>0</v>
      </c>
      <c r="BE16" s="155">
        <f>IF(AZ16=5,G16,0)</f>
        <v>0</v>
      </c>
      <c r="CA16" s="183">
        <v>1</v>
      </c>
      <c r="CB16" s="183">
        <v>7</v>
      </c>
      <c r="CZ16" s="155">
        <v>0</v>
      </c>
    </row>
    <row r="17" spans="1:104" ht="12.75">
      <c r="A17" s="184">
        <v>10</v>
      </c>
      <c r="B17" s="185" t="s">
        <v>114</v>
      </c>
      <c r="C17" s="186" t="s">
        <v>115</v>
      </c>
      <c r="D17" s="187" t="s">
        <v>109</v>
      </c>
      <c r="E17" s="188">
        <v>2</v>
      </c>
      <c r="F17" s="188">
        <v>0</v>
      </c>
      <c r="G17" s="189">
        <f>E17*F17</f>
        <v>0</v>
      </c>
      <c r="O17" s="183">
        <v>2</v>
      </c>
      <c r="AA17" s="155">
        <v>1</v>
      </c>
      <c r="AB17" s="155">
        <v>7</v>
      </c>
      <c r="AC17" s="155">
        <v>7</v>
      </c>
      <c r="AZ17" s="155">
        <v>2</v>
      </c>
      <c r="BA17" s="155">
        <f>IF(AZ17=1,G17,0)</f>
        <v>0</v>
      </c>
      <c r="BB17" s="155">
        <f>IF(AZ17=2,G17,0)</f>
        <v>0</v>
      </c>
      <c r="BC17" s="155">
        <f>IF(AZ17=3,G17,0)</f>
        <v>0</v>
      </c>
      <c r="BD17" s="155">
        <f>IF(AZ17=4,G17,0)</f>
        <v>0</v>
      </c>
      <c r="BE17" s="155">
        <f>IF(AZ17=5,G17,0)</f>
        <v>0</v>
      </c>
      <c r="CA17" s="183">
        <v>1</v>
      </c>
      <c r="CB17" s="183">
        <v>7</v>
      </c>
      <c r="CZ17" s="155">
        <v>0</v>
      </c>
    </row>
    <row r="18" spans="1:104" ht="12.75">
      <c r="A18" s="184">
        <v>11</v>
      </c>
      <c r="B18" s="185" t="s">
        <v>116</v>
      </c>
      <c r="C18" s="186" t="s">
        <v>117</v>
      </c>
      <c r="D18" s="187" t="s">
        <v>109</v>
      </c>
      <c r="E18" s="188">
        <v>1</v>
      </c>
      <c r="F18" s="188">
        <v>0</v>
      </c>
      <c r="G18" s="189">
        <f>E18*F18</f>
        <v>0</v>
      </c>
      <c r="O18" s="183">
        <v>2</v>
      </c>
      <c r="AA18" s="155">
        <v>1</v>
      </c>
      <c r="AB18" s="155">
        <v>7</v>
      </c>
      <c r="AC18" s="155">
        <v>7</v>
      </c>
      <c r="AZ18" s="155">
        <v>2</v>
      </c>
      <c r="BA18" s="155">
        <f>IF(AZ18=1,G18,0)</f>
        <v>0</v>
      </c>
      <c r="BB18" s="155">
        <f>IF(AZ18=2,G18,0)</f>
        <v>0</v>
      </c>
      <c r="BC18" s="155">
        <f>IF(AZ18=3,G18,0)</f>
        <v>0</v>
      </c>
      <c r="BD18" s="155">
        <f>IF(AZ18=4,G18,0)</f>
        <v>0</v>
      </c>
      <c r="BE18" s="155">
        <f>IF(AZ18=5,G18,0)</f>
        <v>0</v>
      </c>
      <c r="CA18" s="183">
        <v>1</v>
      </c>
      <c r="CB18" s="183">
        <v>7</v>
      </c>
      <c r="CZ18" s="155">
        <v>0</v>
      </c>
    </row>
    <row r="19" spans="1:104" ht="12.75">
      <c r="A19" s="184">
        <v>12</v>
      </c>
      <c r="B19" s="185" t="s">
        <v>118</v>
      </c>
      <c r="C19" s="186" t="s">
        <v>119</v>
      </c>
      <c r="D19" s="187" t="s">
        <v>109</v>
      </c>
      <c r="E19" s="188">
        <v>1</v>
      </c>
      <c r="F19" s="188">
        <v>0</v>
      </c>
      <c r="G19" s="189">
        <f>E19*F19</f>
        <v>0</v>
      </c>
      <c r="O19" s="183">
        <v>2</v>
      </c>
      <c r="AA19" s="155">
        <v>1</v>
      </c>
      <c r="AB19" s="155">
        <v>7</v>
      </c>
      <c r="AC19" s="155">
        <v>7</v>
      </c>
      <c r="AZ19" s="155">
        <v>2</v>
      </c>
      <c r="BA19" s="155">
        <f>IF(AZ19=1,G19,0)</f>
        <v>0</v>
      </c>
      <c r="BB19" s="155">
        <f>IF(AZ19=2,G19,0)</f>
        <v>0</v>
      </c>
      <c r="BC19" s="155">
        <f>IF(AZ19=3,G19,0)</f>
        <v>0</v>
      </c>
      <c r="BD19" s="155">
        <f>IF(AZ19=4,G19,0)</f>
        <v>0</v>
      </c>
      <c r="BE19" s="155">
        <f>IF(AZ19=5,G19,0)</f>
        <v>0</v>
      </c>
      <c r="CA19" s="183">
        <v>1</v>
      </c>
      <c r="CB19" s="183">
        <v>7</v>
      </c>
      <c r="CZ19" s="155">
        <v>0</v>
      </c>
    </row>
    <row r="20" spans="1:104" ht="12.75">
      <c r="A20" s="184">
        <v>13</v>
      </c>
      <c r="B20" s="185" t="s">
        <v>120</v>
      </c>
      <c r="C20" s="186" t="s">
        <v>121</v>
      </c>
      <c r="D20" s="187" t="s">
        <v>109</v>
      </c>
      <c r="E20" s="188">
        <v>2</v>
      </c>
      <c r="F20" s="188">
        <v>0</v>
      </c>
      <c r="G20" s="189">
        <f>E20*F20</f>
        <v>0</v>
      </c>
      <c r="O20" s="183">
        <v>2</v>
      </c>
      <c r="AA20" s="155">
        <v>1</v>
      </c>
      <c r="AB20" s="155">
        <v>7</v>
      </c>
      <c r="AC20" s="155">
        <v>7</v>
      </c>
      <c r="AZ20" s="155">
        <v>2</v>
      </c>
      <c r="BA20" s="155">
        <f>IF(AZ20=1,G20,0)</f>
        <v>0</v>
      </c>
      <c r="BB20" s="155">
        <f>IF(AZ20=2,G20,0)</f>
        <v>0</v>
      </c>
      <c r="BC20" s="155">
        <f>IF(AZ20=3,G20,0)</f>
        <v>0</v>
      </c>
      <c r="BD20" s="155">
        <f>IF(AZ20=4,G20,0)</f>
        <v>0</v>
      </c>
      <c r="BE20" s="155">
        <f>IF(AZ20=5,G20,0)</f>
        <v>0</v>
      </c>
      <c r="CA20" s="183">
        <v>1</v>
      </c>
      <c r="CB20" s="183">
        <v>7</v>
      </c>
      <c r="CZ20" s="155">
        <v>0</v>
      </c>
    </row>
    <row r="21" spans="1:104" ht="12.75">
      <c r="A21" s="184">
        <v>14</v>
      </c>
      <c r="B21" s="185" t="s">
        <v>122</v>
      </c>
      <c r="C21" s="186" t="s">
        <v>123</v>
      </c>
      <c r="D21" s="187" t="s">
        <v>109</v>
      </c>
      <c r="E21" s="188">
        <v>1</v>
      </c>
      <c r="F21" s="188">
        <v>0</v>
      </c>
      <c r="G21" s="189">
        <f>E21*F21</f>
        <v>0</v>
      </c>
      <c r="O21" s="183">
        <v>2</v>
      </c>
      <c r="AA21" s="155">
        <v>1</v>
      </c>
      <c r="AB21" s="155">
        <v>7</v>
      </c>
      <c r="AC21" s="155">
        <v>7</v>
      </c>
      <c r="AZ21" s="155">
        <v>2</v>
      </c>
      <c r="BA21" s="155">
        <f>IF(AZ21=1,G21,0)</f>
        <v>0</v>
      </c>
      <c r="BB21" s="155">
        <f>IF(AZ21=2,G21,0)</f>
        <v>0</v>
      </c>
      <c r="BC21" s="155">
        <f>IF(AZ21=3,G21,0)</f>
        <v>0</v>
      </c>
      <c r="BD21" s="155">
        <f>IF(AZ21=4,G21,0)</f>
        <v>0</v>
      </c>
      <c r="BE21" s="155">
        <f>IF(AZ21=5,G21,0)</f>
        <v>0</v>
      </c>
      <c r="CA21" s="183">
        <v>1</v>
      </c>
      <c r="CB21" s="183">
        <v>7</v>
      </c>
      <c r="CZ21" s="155">
        <v>0</v>
      </c>
    </row>
    <row r="22" spans="1:104" ht="12.75">
      <c r="A22" s="184">
        <v>15</v>
      </c>
      <c r="B22" s="185" t="s">
        <v>124</v>
      </c>
      <c r="C22" s="186" t="s">
        <v>125</v>
      </c>
      <c r="D22" s="187" t="s">
        <v>109</v>
      </c>
      <c r="E22" s="188">
        <v>1</v>
      </c>
      <c r="F22" s="188">
        <v>0</v>
      </c>
      <c r="G22" s="189">
        <f>E22*F22</f>
        <v>0</v>
      </c>
      <c r="O22" s="183">
        <v>2</v>
      </c>
      <c r="AA22" s="155">
        <v>1</v>
      </c>
      <c r="AB22" s="155">
        <v>7</v>
      </c>
      <c r="AC22" s="155">
        <v>7</v>
      </c>
      <c r="AZ22" s="155">
        <v>2</v>
      </c>
      <c r="BA22" s="155">
        <f>IF(AZ22=1,G22,0)</f>
        <v>0</v>
      </c>
      <c r="BB22" s="155">
        <f>IF(AZ22=2,G22,0)</f>
        <v>0</v>
      </c>
      <c r="BC22" s="155">
        <f>IF(AZ22=3,G22,0)</f>
        <v>0</v>
      </c>
      <c r="BD22" s="155">
        <f>IF(AZ22=4,G22,0)</f>
        <v>0</v>
      </c>
      <c r="BE22" s="155">
        <f>IF(AZ22=5,G22,0)</f>
        <v>0</v>
      </c>
      <c r="CA22" s="183">
        <v>1</v>
      </c>
      <c r="CB22" s="183">
        <v>7</v>
      </c>
      <c r="CZ22" s="155">
        <v>0</v>
      </c>
    </row>
    <row r="23" spans="1:104" ht="12.75">
      <c r="A23" s="184">
        <v>16</v>
      </c>
      <c r="B23" s="185" t="s">
        <v>126</v>
      </c>
      <c r="C23" s="186" t="s">
        <v>127</v>
      </c>
      <c r="D23" s="187" t="s">
        <v>109</v>
      </c>
      <c r="E23" s="188">
        <v>2</v>
      </c>
      <c r="F23" s="188">
        <v>0</v>
      </c>
      <c r="G23" s="189">
        <f>E23*F23</f>
        <v>0</v>
      </c>
      <c r="O23" s="183">
        <v>2</v>
      </c>
      <c r="AA23" s="155">
        <v>1</v>
      </c>
      <c r="AB23" s="155">
        <v>7</v>
      </c>
      <c r="AC23" s="155">
        <v>7</v>
      </c>
      <c r="AZ23" s="155">
        <v>2</v>
      </c>
      <c r="BA23" s="155">
        <f>IF(AZ23=1,G23,0)</f>
        <v>0</v>
      </c>
      <c r="BB23" s="155">
        <f>IF(AZ23=2,G23,0)</f>
        <v>0</v>
      </c>
      <c r="BC23" s="155">
        <f>IF(AZ23=3,G23,0)</f>
        <v>0</v>
      </c>
      <c r="BD23" s="155">
        <f>IF(AZ23=4,G23,0)</f>
        <v>0</v>
      </c>
      <c r="BE23" s="155">
        <f>IF(AZ23=5,G23,0)</f>
        <v>0</v>
      </c>
      <c r="CA23" s="183">
        <v>1</v>
      </c>
      <c r="CB23" s="183">
        <v>7</v>
      </c>
      <c r="CZ23" s="155">
        <v>0</v>
      </c>
    </row>
    <row r="24" spans="1:104" ht="12.75">
      <c r="A24" s="184">
        <v>17</v>
      </c>
      <c r="B24" s="185" t="s">
        <v>128</v>
      </c>
      <c r="C24" s="186" t="s">
        <v>129</v>
      </c>
      <c r="D24" s="187" t="s">
        <v>109</v>
      </c>
      <c r="E24" s="188">
        <v>1</v>
      </c>
      <c r="F24" s="188">
        <v>0</v>
      </c>
      <c r="G24" s="189">
        <f>E24*F24</f>
        <v>0</v>
      </c>
      <c r="O24" s="183">
        <v>2</v>
      </c>
      <c r="AA24" s="155">
        <v>1</v>
      </c>
      <c r="AB24" s="155">
        <v>7</v>
      </c>
      <c r="AC24" s="155">
        <v>7</v>
      </c>
      <c r="AZ24" s="155">
        <v>2</v>
      </c>
      <c r="BA24" s="155">
        <f>IF(AZ24=1,G24,0)</f>
        <v>0</v>
      </c>
      <c r="BB24" s="155">
        <f>IF(AZ24=2,G24,0)</f>
        <v>0</v>
      </c>
      <c r="BC24" s="155">
        <f>IF(AZ24=3,G24,0)</f>
        <v>0</v>
      </c>
      <c r="BD24" s="155">
        <f>IF(AZ24=4,G24,0)</f>
        <v>0</v>
      </c>
      <c r="BE24" s="155">
        <f>IF(AZ24=5,G24,0)</f>
        <v>0</v>
      </c>
      <c r="CA24" s="183">
        <v>1</v>
      </c>
      <c r="CB24" s="183">
        <v>7</v>
      </c>
      <c r="CZ24" s="155">
        <v>0</v>
      </c>
    </row>
    <row r="25" spans="1:104" ht="12.75">
      <c r="A25" s="184">
        <v>18</v>
      </c>
      <c r="B25" s="185" t="s">
        <v>130</v>
      </c>
      <c r="C25" s="186" t="s">
        <v>131</v>
      </c>
      <c r="D25" s="187" t="s">
        <v>109</v>
      </c>
      <c r="E25" s="188">
        <v>2</v>
      </c>
      <c r="F25" s="188">
        <v>0</v>
      </c>
      <c r="G25" s="189">
        <f>E25*F25</f>
        <v>0</v>
      </c>
      <c r="O25" s="183">
        <v>2</v>
      </c>
      <c r="AA25" s="155">
        <v>1</v>
      </c>
      <c r="AB25" s="155">
        <v>7</v>
      </c>
      <c r="AC25" s="155">
        <v>7</v>
      </c>
      <c r="AZ25" s="155">
        <v>2</v>
      </c>
      <c r="BA25" s="155">
        <f>IF(AZ25=1,G25,0)</f>
        <v>0</v>
      </c>
      <c r="BB25" s="155">
        <f>IF(AZ25=2,G25,0)</f>
        <v>0</v>
      </c>
      <c r="BC25" s="155">
        <f>IF(AZ25=3,G25,0)</f>
        <v>0</v>
      </c>
      <c r="BD25" s="155">
        <f>IF(AZ25=4,G25,0)</f>
        <v>0</v>
      </c>
      <c r="BE25" s="155">
        <f>IF(AZ25=5,G25,0)</f>
        <v>0</v>
      </c>
      <c r="CA25" s="183">
        <v>1</v>
      </c>
      <c r="CB25" s="183">
        <v>7</v>
      </c>
      <c r="CZ25" s="155">
        <v>0</v>
      </c>
    </row>
    <row r="26" spans="1:104" ht="12.75">
      <c r="A26" s="184">
        <v>19</v>
      </c>
      <c r="B26" s="185" t="s">
        <v>132</v>
      </c>
      <c r="C26" s="186" t="s">
        <v>133</v>
      </c>
      <c r="D26" s="187" t="s">
        <v>96</v>
      </c>
      <c r="E26" s="188">
        <v>25</v>
      </c>
      <c r="F26" s="188">
        <v>0</v>
      </c>
      <c r="G26" s="189">
        <f>E26*F26</f>
        <v>0</v>
      </c>
      <c r="O26" s="183">
        <v>2</v>
      </c>
      <c r="AA26" s="155">
        <v>1</v>
      </c>
      <c r="AB26" s="155">
        <v>7</v>
      </c>
      <c r="AC26" s="155">
        <v>7</v>
      </c>
      <c r="AZ26" s="155">
        <v>2</v>
      </c>
      <c r="BA26" s="155">
        <f>IF(AZ26=1,G26,0)</f>
        <v>0</v>
      </c>
      <c r="BB26" s="155">
        <f>IF(AZ26=2,G26,0)</f>
        <v>0</v>
      </c>
      <c r="BC26" s="155">
        <f>IF(AZ26=3,G26,0)</f>
        <v>0</v>
      </c>
      <c r="BD26" s="155">
        <f>IF(AZ26=4,G26,0)</f>
        <v>0</v>
      </c>
      <c r="BE26" s="155">
        <f>IF(AZ26=5,G26,0)</f>
        <v>0</v>
      </c>
      <c r="CA26" s="183">
        <v>1</v>
      </c>
      <c r="CB26" s="183">
        <v>7</v>
      </c>
      <c r="CZ26" s="155">
        <v>0</v>
      </c>
    </row>
    <row r="27" spans="1:104" ht="12.75">
      <c r="A27" s="184">
        <v>20</v>
      </c>
      <c r="B27" s="185" t="s">
        <v>134</v>
      </c>
      <c r="C27" s="186" t="s">
        <v>135</v>
      </c>
      <c r="D27" s="187" t="s">
        <v>109</v>
      </c>
      <c r="E27" s="188">
        <v>1</v>
      </c>
      <c r="F27" s="188">
        <v>0</v>
      </c>
      <c r="G27" s="189">
        <f>E27*F27</f>
        <v>0</v>
      </c>
      <c r="O27" s="183">
        <v>2</v>
      </c>
      <c r="AA27" s="155">
        <v>1</v>
      </c>
      <c r="AB27" s="155">
        <v>7</v>
      </c>
      <c r="AC27" s="155">
        <v>7</v>
      </c>
      <c r="AZ27" s="155">
        <v>2</v>
      </c>
      <c r="BA27" s="155">
        <f>IF(AZ27=1,G27,0)</f>
        <v>0</v>
      </c>
      <c r="BB27" s="155">
        <f>IF(AZ27=2,G27,0)</f>
        <v>0</v>
      </c>
      <c r="BC27" s="155">
        <f>IF(AZ27=3,G27,0)</f>
        <v>0</v>
      </c>
      <c r="BD27" s="155">
        <f>IF(AZ27=4,G27,0)</f>
        <v>0</v>
      </c>
      <c r="BE27" s="155">
        <f>IF(AZ27=5,G27,0)</f>
        <v>0</v>
      </c>
      <c r="CA27" s="183">
        <v>1</v>
      </c>
      <c r="CB27" s="183">
        <v>7</v>
      </c>
      <c r="CZ27" s="155">
        <v>0</v>
      </c>
    </row>
    <row r="28" spans="1:104" ht="12.75">
      <c r="A28" s="184">
        <v>21</v>
      </c>
      <c r="B28" s="185" t="s">
        <v>136</v>
      </c>
      <c r="C28" s="186" t="s">
        <v>137</v>
      </c>
      <c r="D28" s="187" t="s">
        <v>109</v>
      </c>
      <c r="E28" s="188">
        <v>1</v>
      </c>
      <c r="F28" s="188">
        <v>0</v>
      </c>
      <c r="G28" s="189">
        <f>E28*F28</f>
        <v>0</v>
      </c>
      <c r="O28" s="183">
        <v>2</v>
      </c>
      <c r="AA28" s="155">
        <v>1</v>
      </c>
      <c r="AB28" s="155">
        <v>7</v>
      </c>
      <c r="AC28" s="155">
        <v>7</v>
      </c>
      <c r="AZ28" s="155">
        <v>2</v>
      </c>
      <c r="BA28" s="155">
        <f>IF(AZ28=1,G28,0)</f>
        <v>0</v>
      </c>
      <c r="BB28" s="155">
        <f>IF(AZ28=2,G28,0)</f>
        <v>0</v>
      </c>
      <c r="BC28" s="155">
        <f>IF(AZ28=3,G28,0)</f>
        <v>0</v>
      </c>
      <c r="BD28" s="155">
        <f>IF(AZ28=4,G28,0)</f>
        <v>0</v>
      </c>
      <c r="BE28" s="155">
        <f>IF(AZ28=5,G28,0)</f>
        <v>0</v>
      </c>
      <c r="CA28" s="183">
        <v>1</v>
      </c>
      <c r="CB28" s="183">
        <v>7</v>
      </c>
      <c r="CZ28" s="155">
        <v>0</v>
      </c>
    </row>
    <row r="29" spans="1:104" ht="12.75">
      <c r="A29" s="184">
        <v>22</v>
      </c>
      <c r="B29" s="185" t="s">
        <v>138</v>
      </c>
      <c r="C29" s="186" t="s">
        <v>139</v>
      </c>
      <c r="D29" s="187" t="s">
        <v>109</v>
      </c>
      <c r="E29" s="188">
        <v>1</v>
      </c>
      <c r="F29" s="188">
        <v>0</v>
      </c>
      <c r="G29" s="189">
        <f>E29*F29</f>
        <v>0</v>
      </c>
      <c r="O29" s="183">
        <v>2</v>
      </c>
      <c r="AA29" s="155">
        <v>1</v>
      </c>
      <c r="AB29" s="155">
        <v>7</v>
      </c>
      <c r="AC29" s="155">
        <v>7</v>
      </c>
      <c r="AZ29" s="155">
        <v>2</v>
      </c>
      <c r="BA29" s="155">
        <f>IF(AZ29=1,G29,0)</f>
        <v>0</v>
      </c>
      <c r="BB29" s="155">
        <f>IF(AZ29=2,G29,0)</f>
        <v>0</v>
      </c>
      <c r="BC29" s="155">
        <f>IF(AZ29=3,G29,0)</f>
        <v>0</v>
      </c>
      <c r="BD29" s="155">
        <f>IF(AZ29=4,G29,0)</f>
        <v>0</v>
      </c>
      <c r="BE29" s="155">
        <f>IF(AZ29=5,G29,0)</f>
        <v>0</v>
      </c>
      <c r="CA29" s="183">
        <v>1</v>
      </c>
      <c r="CB29" s="183">
        <v>7</v>
      </c>
      <c r="CZ29" s="155">
        <v>0</v>
      </c>
    </row>
    <row r="30" spans="1:104" ht="12.75">
      <c r="A30" s="184">
        <v>23</v>
      </c>
      <c r="B30" s="185" t="s">
        <v>140</v>
      </c>
      <c r="C30" s="186" t="s">
        <v>141</v>
      </c>
      <c r="D30" s="187" t="s">
        <v>109</v>
      </c>
      <c r="E30" s="188">
        <v>1</v>
      </c>
      <c r="F30" s="188">
        <v>0</v>
      </c>
      <c r="G30" s="189">
        <f>E30*F30</f>
        <v>0</v>
      </c>
      <c r="O30" s="183">
        <v>2</v>
      </c>
      <c r="AA30" s="155">
        <v>1</v>
      </c>
      <c r="AB30" s="155">
        <v>7</v>
      </c>
      <c r="AC30" s="155">
        <v>7</v>
      </c>
      <c r="AZ30" s="155">
        <v>2</v>
      </c>
      <c r="BA30" s="155">
        <f>IF(AZ30=1,G30,0)</f>
        <v>0</v>
      </c>
      <c r="BB30" s="155">
        <f>IF(AZ30=2,G30,0)</f>
        <v>0</v>
      </c>
      <c r="BC30" s="155">
        <f>IF(AZ30=3,G30,0)</f>
        <v>0</v>
      </c>
      <c r="BD30" s="155">
        <f>IF(AZ30=4,G30,0)</f>
        <v>0</v>
      </c>
      <c r="BE30" s="155">
        <f>IF(AZ30=5,G30,0)</f>
        <v>0</v>
      </c>
      <c r="CA30" s="183">
        <v>1</v>
      </c>
      <c r="CB30" s="183">
        <v>7</v>
      </c>
      <c r="CZ30" s="155">
        <v>0</v>
      </c>
    </row>
    <row r="31" spans="1:104" ht="12.75">
      <c r="A31" s="184">
        <v>24</v>
      </c>
      <c r="B31" s="185" t="s">
        <v>142</v>
      </c>
      <c r="C31" s="186" t="s">
        <v>143</v>
      </c>
      <c r="D31" s="187" t="s">
        <v>109</v>
      </c>
      <c r="E31" s="188">
        <v>1</v>
      </c>
      <c r="F31" s="188">
        <v>0</v>
      </c>
      <c r="G31" s="189">
        <f>E31*F31</f>
        <v>0</v>
      </c>
      <c r="O31" s="183">
        <v>2</v>
      </c>
      <c r="AA31" s="155">
        <v>1</v>
      </c>
      <c r="AB31" s="155">
        <v>7</v>
      </c>
      <c r="AC31" s="155">
        <v>7</v>
      </c>
      <c r="AZ31" s="155">
        <v>2</v>
      </c>
      <c r="BA31" s="155">
        <f>IF(AZ31=1,G31,0)</f>
        <v>0</v>
      </c>
      <c r="BB31" s="155">
        <f>IF(AZ31=2,G31,0)</f>
        <v>0</v>
      </c>
      <c r="BC31" s="155">
        <f>IF(AZ31=3,G31,0)</f>
        <v>0</v>
      </c>
      <c r="BD31" s="155">
        <f>IF(AZ31=4,G31,0)</f>
        <v>0</v>
      </c>
      <c r="BE31" s="155">
        <f>IF(AZ31=5,G31,0)</f>
        <v>0</v>
      </c>
      <c r="CA31" s="183">
        <v>1</v>
      </c>
      <c r="CB31" s="183">
        <v>7</v>
      </c>
      <c r="CZ31" s="155">
        <v>0</v>
      </c>
    </row>
    <row r="32" spans="1:104" ht="12.75">
      <c r="A32" s="184">
        <v>25</v>
      </c>
      <c r="B32" s="185" t="s">
        <v>144</v>
      </c>
      <c r="C32" s="186" t="s">
        <v>145</v>
      </c>
      <c r="D32" s="187" t="s">
        <v>96</v>
      </c>
      <c r="E32" s="188">
        <v>15.5</v>
      </c>
      <c r="F32" s="188">
        <v>0</v>
      </c>
      <c r="G32" s="189">
        <f>E32*F32</f>
        <v>0</v>
      </c>
      <c r="O32" s="183">
        <v>2</v>
      </c>
      <c r="AA32" s="155">
        <v>1</v>
      </c>
      <c r="AB32" s="155">
        <v>7</v>
      </c>
      <c r="AC32" s="155">
        <v>7</v>
      </c>
      <c r="AZ32" s="155">
        <v>2</v>
      </c>
      <c r="BA32" s="155">
        <f>IF(AZ32=1,G32,0)</f>
        <v>0</v>
      </c>
      <c r="BB32" s="155">
        <f>IF(AZ32=2,G32,0)</f>
        <v>0</v>
      </c>
      <c r="BC32" s="155">
        <f>IF(AZ32=3,G32,0)</f>
        <v>0</v>
      </c>
      <c r="BD32" s="155">
        <f>IF(AZ32=4,G32,0)</f>
        <v>0</v>
      </c>
      <c r="BE32" s="155">
        <f>IF(AZ32=5,G32,0)</f>
        <v>0</v>
      </c>
      <c r="CA32" s="183">
        <v>1</v>
      </c>
      <c r="CB32" s="183">
        <v>7</v>
      </c>
      <c r="CZ32" s="155">
        <v>0</v>
      </c>
    </row>
    <row r="33" spans="1:104" ht="12.75">
      <c r="A33" s="184">
        <v>26</v>
      </c>
      <c r="B33" s="185" t="s">
        <v>146</v>
      </c>
      <c r="C33" s="186" t="s">
        <v>147</v>
      </c>
      <c r="D33" s="187" t="s">
        <v>96</v>
      </c>
      <c r="E33" s="188">
        <v>4</v>
      </c>
      <c r="F33" s="188">
        <v>0</v>
      </c>
      <c r="G33" s="189">
        <f>E33*F33</f>
        <v>0</v>
      </c>
      <c r="O33" s="183">
        <v>2</v>
      </c>
      <c r="AA33" s="155">
        <v>1</v>
      </c>
      <c r="AB33" s="155">
        <v>7</v>
      </c>
      <c r="AC33" s="155">
        <v>7</v>
      </c>
      <c r="AZ33" s="155">
        <v>2</v>
      </c>
      <c r="BA33" s="155">
        <f>IF(AZ33=1,G33,0)</f>
        <v>0</v>
      </c>
      <c r="BB33" s="155">
        <f>IF(AZ33=2,G33,0)</f>
        <v>0</v>
      </c>
      <c r="BC33" s="155">
        <f>IF(AZ33=3,G33,0)</f>
        <v>0</v>
      </c>
      <c r="BD33" s="155">
        <f>IF(AZ33=4,G33,0)</f>
        <v>0</v>
      </c>
      <c r="BE33" s="155">
        <f>IF(AZ33=5,G33,0)</f>
        <v>0</v>
      </c>
      <c r="CA33" s="183">
        <v>1</v>
      </c>
      <c r="CB33" s="183">
        <v>7</v>
      </c>
      <c r="CZ33" s="155">
        <v>0</v>
      </c>
    </row>
    <row r="34" spans="1:104" ht="12.75">
      <c r="A34" s="184">
        <v>27</v>
      </c>
      <c r="B34" s="185" t="s">
        <v>148</v>
      </c>
      <c r="C34" s="186" t="s">
        <v>149</v>
      </c>
      <c r="D34" s="187" t="s">
        <v>96</v>
      </c>
      <c r="E34" s="188">
        <v>2</v>
      </c>
      <c r="F34" s="188">
        <v>0</v>
      </c>
      <c r="G34" s="189">
        <f>E34*F34</f>
        <v>0</v>
      </c>
      <c r="O34" s="183">
        <v>2</v>
      </c>
      <c r="AA34" s="155">
        <v>1</v>
      </c>
      <c r="AB34" s="155">
        <v>7</v>
      </c>
      <c r="AC34" s="155">
        <v>7</v>
      </c>
      <c r="AZ34" s="155">
        <v>2</v>
      </c>
      <c r="BA34" s="155">
        <f>IF(AZ34=1,G34,0)</f>
        <v>0</v>
      </c>
      <c r="BB34" s="155">
        <f>IF(AZ34=2,G34,0)</f>
        <v>0</v>
      </c>
      <c r="BC34" s="155">
        <f>IF(AZ34=3,G34,0)</f>
        <v>0</v>
      </c>
      <c r="BD34" s="155">
        <f>IF(AZ34=4,G34,0)</f>
        <v>0</v>
      </c>
      <c r="BE34" s="155">
        <f>IF(AZ34=5,G34,0)</f>
        <v>0</v>
      </c>
      <c r="CA34" s="183">
        <v>1</v>
      </c>
      <c r="CB34" s="183">
        <v>7</v>
      </c>
      <c r="CZ34" s="155">
        <v>0</v>
      </c>
    </row>
    <row r="35" spans="1:104" ht="12.75">
      <c r="A35" s="184">
        <v>28</v>
      </c>
      <c r="B35" s="185" t="s">
        <v>150</v>
      </c>
      <c r="C35" s="186" t="s">
        <v>151</v>
      </c>
      <c r="D35" s="187" t="s">
        <v>109</v>
      </c>
      <c r="E35" s="188">
        <v>2</v>
      </c>
      <c r="F35" s="188">
        <v>0</v>
      </c>
      <c r="G35" s="189">
        <f>E35*F35</f>
        <v>0</v>
      </c>
      <c r="O35" s="183">
        <v>2</v>
      </c>
      <c r="AA35" s="155">
        <v>1</v>
      </c>
      <c r="AB35" s="155">
        <v>7</v>
      </c>
      <c r="AC35" s="155">
        <v>7</v>
      </c>
      <c r="AZ35" s="155">
        <v>2</v>
      </c>
      <c r="BA35" s="155">
        <f>IF(AZ35=1,G35,0)</f>
        <v>0</v>
      </c>
      <c r="BB35" s="155">
        <f>IF(AZ35=2,G35,0)</f>
        <v>0</v>
      </c>
      <c r="BC35" s="155">
        <f>IF(AZ35=3,G35,0)</f>
        <v>0</v>
      </c>
      <c r="BD35" s="155">
        <f>IF(AZ35=4,G35,0)</f>
        <v>0</v>
      </c>
      <c r="BE35" s="155">
        <f>IF(AZ35=5,G35,0)</f>
        <v>0</v>
      </c>
      <c r="CA35" s="183">
        <v>1</v>
      </c>
      <c r="CB35" s="183">
        <v>7</v>
      </c>
      <c r="CZ35" s="155">
        <v>0</v>
      </c>
    </row>
    <row r="36" spans="1:104" ht="12.75">
      <c r="A36" s="184">
        <v>29</v>
      </c>
      <c r="B36" s="185" t="s">
        <v>152</v>
      </c>
      <c r="C36" s="186" t="s">
        <v>153</v>
      </c>
      <c r="D36" s="187" t="s">
        <v>109</v>
      </c>
      <c r="E36" s="188">
        <v>4</v>
      </c>
      <c r="F36" s="188">
        <v>0</v>
      </c>
      <c r="G36" s="189">
        <f>E36*F36</f>
        <v>0</v>
      </c>
      <c r="O36" s="183">
        <v>2</v>
      </c>
      <c r="AA36" s="155">
        <v>1</v>
      </c>
      <c r="AB36" s="155">
        <v>7</v>
      </c>
      <c r="AC36" s="155">
        <v>7</v>
      </c>
      <c r="AZ36" s="155">
        <v>2</v>
      </c>
      <c r="BA36" s="155">
        <f>IF(AZ36=1,G36,0)</f>
        <v>0</v>
      </c>
      <c r="BB36" s="155">
        <f>IF(AZ36=2,G36,0)</f>
        <v>0</v>
      </c>
      <c r="BC36" s="155">
        <f>IF(AZ36=3,G36,0)</f>
        <v>0</v>
      </c>
      <c r="BD36" s="155">
        <f>IF(AZ36=4,G36,0)</f>
        <v>0</v>
      </c>
      <c r="BE36" s="155">
        <f>IF(AZ36=5,G36,0)</f>
        <v>0</v>
      </c>
      <c r="CA36" s="183">
        <v>1</v>
      </c>
      <c r="CB36" s="183">
        <v>7</v>
      </c>
      <c r="CZ36" s="155">
        <v>0</v>
      </c>
    </row>
    <row r="37" spans="1:104" ht="12.75">
      <c r="A37" s="184">
        <v>30</v>
      </c>
      <c r="B37" s="185" t="s">
        <v>154</v>
      </c>
      <c r="C37" s="186" t="s">
        <v>155</v>
      </c>
      <c r="D37" s="187" t="s">
        <v>109</v>
      </c>
      <c r="E37" s="188">
        <v>2</v>
      </c>
      <c r="F37" s="188">
        <v>0</v>
      </c>
      <c r="G37" s="189">
        <f>E37*F37</f>
        <v>0</v>
      </c>
      <c r="O37" s="183">
        <v>2</v>
      </c>
      <c r="AA37" s="155">
        <v>1</v>
      </c>
      <c r="AB37" s="155">
        <v>7</v>
      </c>
      <c r="AC37" s="155">
        <v>7</v>
      </c>
      <c r="AZ37" s="155">
        <v>2</v>
      </c>
      <c r="BA37" s="155">
        <f>IF(AZ37=1,G37,0)</f>
        <v>0</v>
      </c>
      <c r="BB37" s="155">
        <f>IF(AZ37=2,G37,0)</f>
        <v>0</v>
      </c>
      <c r="BC37" s="155">
        <f>IF(AZ37=3,G37,0)</f>
        <v>0</v>
      </c>
      <c r="BD37" s="155">
        <f>IF(AZ37=4,G37,0)</f>
        <v>0</v>
      </c>
      <c r="BE37" s="155">
        <f>IF(AZ37=5,G37,0)</f>
        <v>0</v>
      </c>
      <c r="CA37" s="183">
        <v>1</v>
      </c>
      <c r="CB37" s="183">
        <v>7</v>
      </c>
      <c r="CZ37" s="155">
        <v>0</v>
      </c>
    </row>
    <row r="38" spans="1:104" ht="12.75">
      <c r="A38" s="184">
        <v>31</v>
      </c>
      <c r="B38" s="185" t="s">
        <v>156</v>
      </c>
      <c r="C38" s="186" t="s">
        <v>157</v>
      </c>
      <c r="D38" s="187" t="s">
        <v>109</v>
      </c>
      <c r="E38" s="188">
        <v>1</v>
      </c>
      <c r="F38" s="188">
        <v>0</v>
      </c>
      <c r="G38" s="189">
        <f>E38*F38</f>
        <v>0</v>
      </c>
      <c r="O38" s="183">
        <v>2</v>
      </c>
      <c r="AA38" s="155">
        <v>1</v>
      </c>
      <c r="AB38" s="155">
        <v>7</v>
      </c>
      <c r="AC38" s="155">
        <v>7</v>
      </c>
      <c r="AZ38" s="155">
        <v>2</v>
      </c>
      <c r="BA38" s="155">
        <f>IF(AZ38=1,G38,0)</f>
        <v>0</v>
      </c>
      <c r="BB38" s="155">
        <f>IF(AZ38=2,G38,0)</f>
        <v>0</v>
      </c>
      <c r="BC38" s="155">
        <f>IF(AZ38=3,G38,0)</f>
        <v>0</v>
      </c>
      <c r="BD38" s="155">
        <f>IF(AZ38=4,G38,0)</f>
        <v>0</v>
      </c>
      <c r="BE38" s="155">
        <f>IF(AZ38=5,G38,0)</f>
        <v>0</v>
      </c>
      <c r="CA38" s="183">
        <v>1</v>
      </c>
      <c r="CB38" s="183">
        <v>7</v>
      </c>
      <c r="CZ38" s="155">
        <v>0</v>
      </c>
    </row>
    <row r="39" spans="1:104" ht="12.75">
      <c r="A39" s="184">
        <v>32</v>
      </c>
      <c r="B39" s="185" t="s">
        <v>158</v>
      </c>
      <c r="C39" s="186" t="s">
        <v>159</v>
      </c>
      <c r="D39" s="187" t="s">
        <v>160</v>
      </c>
      <c r="E39" s="188">
        <v>0.06591000000000001</v>
      </c>
      <c r="F39" s="188">
        <v>0</v>
      </c>
      <c r="G39" s="189">
        <f>E39*F39</f>
        <v>0</v>
      </c>
      <c r="O39" s="183">
        <v>2</v>
      </c>
      <c r="AA39" s="155">
        <v>1</v>
      </c>
      <c r="AB39" s="155">
        <v>7</v>
      </c>
      <c r="AC39" s="155">
        <v>7</v>
      </c>
      <c r="AZ39" s="155">
        <v>2</v>
      </c>
      <c r="BA39" s="155">
        <f>IF(AZ39=1,G39,0)</f>
        <v>0</v>
      </c>
      <c r="BB39" s="155">
        <f>IF(AZ39=2,G39,0)</f>
        <v>0</v>
      </c>
      <c r="BC39" s="155">
        <f>IF(AZ39=3,G39,0)</f>
        <v>0</v>
      </c>
      <c r="BD39" s="155">
        <f>IF(AZ39=4,G39,0)</f>
        <v>0</v>
      </c>
      <c r="BE39" s="155">
        <f>IF(AZ39=5,G39,0)</f>
        <v>0</v>
      </c>
      <c r="CA39" s="183">
        <v>1</v>
      </c>
      <c r="CB39" s="183">
        <v>7</v>
      </c>
      <c r="CZ39" s="155">
        <v>0</v>
      </c>
    </row>
    <row r="40" spans="1:104" ht="12.75">
      <c r="A40" s="184">
        <v>33</v>
      </c>
      <c r="B40" s="185" t="s">
        <v>161</v>
      </c>
      <c r="C40" s="186" t="s">
        <v>162</v>
      </c>
      <c r="D40" s="187" t="s">
        <v>71</v>
      </c>
      <c r="E40" s="188"/>
      <c r="F40" s="188">
        <v>0</v>
      </c>
      <c r="G40" s="189">
        <f>E40*F40</f>
        <v>0</v>
      </c>
      <c r="O40" s="183">
        <v>2</v>
      </c>
      <c r="AA40" s="155">
        <v>7</v>
      </c>
      <c r="AB40" s="155">
        <v>1002</v>
      </c>
      <c r="AC40" s="155">
        <v>5</v>
      </c>
      <c r="AZ40" s="155">
        <v>2</v>
      </c>
      <c r="BA40" s="155">
        <f>IF(AZ40=1,G40,0)</f>
        <v>0</v>
      </c>
      <c r="BB40" s="155">
        <f>IF(AZ40=2,G40,0)</f>
        <v>0</v>
      </c>
      <c r="BC40" s="155">
        <f>IF(AZ40=3,G40,0)</f>
        <v>0</v>
      </c>
      <c r="BD40" s="155">
        <f>IF(AZ40=4,G40,0)</f>
        <v>0</v>
      </c>
      <c r="BE40" s="155">
        <f>IF(AZ40=5,G40,0)</f>
        <v>0</v>
      </c>
      <c r="CA40" s="183">
        <v>7</v>
      </c>
      <c r="CB40" s="183">
        <v>1002</v>
      </c>
      <c r="CZ40" s="155">
        <v>0</v>
      </c>
    </row>
    <row r="41" spans="1:57" ht="12.75">
      <c r="A41" s="190"/>
      <c r="B41" s="191" t="s">
        <v>163</v>
      </c>
      <c r="C41" s="192" t="str">
        <f>CONCATENATE(B7," ",C7)</f>
        <v>723 Vnitřní plynovod</v>
      </c>
      <c r="D41" s="193"/>
      <c r="E41" s="194"/>
      <c r="F41" s="195"/>
      <c r="G41" s="196">
        <f>SUM(G7:G40)</f>
        <v>0</v>
      </c>
      <c r="O41" s="183">
        <v>4</v>
      </c>
      <c r="BA41" s="197">
        <f>SUM(BA7:BA40)</f>
        <v>0</v>
      </c>
      <c r="BB41" s="197">
        <f>SUM(BB7:BB40)</f>
        <v>0</v>
      </c>
      <c r="BC41" s="197">
        <f>SUM(BC7:BC40)</f>
        <v>0</v>
      </c>
      <c r="BD41" s="197">
        <f>SUM(BD7:BD40)</f>
        <v>0</v>
      </c>
      <c r="BE41" s="197">
        <f>SUM(BE7:BE40)</f>
        <v>0</v>
      </c>
    </row>
    <row r="42" spans="1:15" ht="12.75">
      <c r="A42" s="176" t="s">
        <v>91</v>
      </c>
      <c r="B42" s="177" t="s">
        <v>164</v>
      </c>
      <c r="C42" s="178" t="s">
        <v>165</v>
      </c>
      <c r="D42" s="179"/>
      <c r="E42" s="180"/>
      <c r="F42" s="180"/>
      <c r="G42" s="181"/>
      <c r="H42" s="182"/>
      <c r="I42" s="182"/>
      <c r="O42" s="183">
        <v>1</v>
      </c>
    </row>
    <row r="43" spans="1:104" ht="12.75">
      <c r="A43" s="184">
        <v>34</v>
      </c>
      <c r="B43" s="185" t="s">
        <v>166</v>
      </c>
      <c r="C43" s="186" t="s">
        <v>167</v>
      </c>
      <c r="D43" s="187" t="s">
        <v>168</v>
      </c>
      <c r="E43" s="188">
        <v>1</v>
      </c>
      <c r="F43" s="188">
        <v>0</v>
      </c>
      <c r="G43" s="189">
        <f>E43*F43</f>
        <v>0</v>
      </c>
      <c r="O43" s="183">
        <v>2</v>
      </c>
      <c r="AA43" s="155">
        <v>1</v>
      </c>
      <c r="AB43" s="155">
        <v>7</v>
      </c>
      <c r="AC43" s="155">
        <v>7</v>
      </c>
      <c r="AZ43" s="155">
        <v>2</v>
      </c>
      <c r="BA43" s="155">
        <f>IF(AZ43=1,G43,0)</f>
        <v>0</v>
      </c>
      <c r="BB43" s="155">
        <f>IF(AZ43=2,G43,0)</f>
        <v>0</v>
      </c>
      <c r="BC43" s="155">
        <f>IF(AZ43=3,G43,0)</f>
        <v>0</v>
      </c>
      <c r="BD43" s="155">
        <f>IF(AZ43=4,G43,0)</f>
        <v>0</v>
      </c>
      <c r="BE43" s="155">
        <f>IF(AZ43=5,G43,0)</f>
        <v>0</v>
      </c>
      <c r="CA43" s="183">
        <v>1</v>
      </c>
      <c r="CB43" s="183">
        <v>7</v>
      </c>
      <c r="CZ43" s="155">
        <v>0</v>
      </c>
    </row>
    <row r="44" spans="1:57" ht="12.75">
      <c r="A44" s="190"/>
      <c r="B44" s="191" t="s">
        <v>163</v>
      </c>
      <c r="C44" s="192" t="str">
        <f>CONCATENATE(B42," ",C42)</f>
        <v>7239 Výpomoce HSV pro plynoinstalace</v>
      </c>
      <c r="D44" s="193"/>
      <c r="E44" s="194"/>
      <c r="F44" s="195"/>
      <c r="G44" s="196">
        <f>SUM(G42:G43)</f>
        <v>0</v>
      </c>
      <c r="O44" s="183">
        <v>4</v>
      </c>
      <c r="BA44" s="197">
        <f>SUM(BA42:BA43)</f>
        <v>0</v>
      </c>
      <c r="BB44" s="197">
        <f>SUM(BB42:BB43)</f>
        <v>0</v>
      </c>
      <c r="BC44" s="197">
        <f>SUM(BC42:BC43)</f>
        <v>0</v>
      </c>
      <c r="BD44" s="197">
        <f>SUM(BD42:BD43)</f>
        <v>0</v>
      </c>
      <c r="BE44" s="197">
        <f>SUM(BE42:BE43)</f>
        <v>0</v>
      </c>
    </row>
    <row r="45" spans="1:15" ht="12.75">
      <c r="A45" s="176" t="s">
        <v>91</v>
      </c>
      <c r="B45" s="177" t="s">
        <v>169</v>
      </c>
      <c r="C45" s="178" t="s">
        <v>170</v>
      </c>
      <c r="D45" s="179"/>
      <c r="E45" s="180"/>
      <c r="F45" s="180"/>
      <c r="G45" s="181"/>
      <c r="H45" s="182"/>
      <c r="I45" s="182"/>
      <c r="O45" s="183">
        <v>1</v>
      </c>
    </row>
    <row r="46" spans="1:104" ht="12.75">
      <c r="A46" s="184">
        <v>35</v>
      </c>
      <c r="B46" s="185" t="s">
        <v>171</v>
      </c>
      <c r="C46" s="186" t="s">
        <v>172</v>
      </c>
      <c r="D46" s="187" t="s">
        <v>96</v>
      </c>
      <c r="E46" s="188">
        <v>20.5</v>
      </c>
      <c r="F46" s="188">
        <v>0</v>
      </c>
      <c r="G46" s="189">
        <f>E46*F46</f>
        <v>0</v>
      </c>
      <c r="O46" s="183">
        <v>2</v>
      </c>
      <c r="AA46" s="155">
        <v>1</v>
      </c>
      <c r="AB46" s="155">
        <v>7</v>
      </c>
      <c r="AC46" s="155">
        <v>7</v>
      </c>
      <c r="AZ46" s="155">
        <v>2</v>
      </c>
      <c r="BA46" s="155">
        <f>IF(AZ46=1,G46,0)</f>
        <v>0</v>
      </c>
      <c r="BB46" s="155">
        <f>IF(AZ46=2,G46,0)</f>
        <v>0</v>
      </c>
      <c r="BC46" s="155">
        <f>IF(AZ46=3,G46,0)</f>
        <v>0</v>
      </c>
      <c r="BD46" s="155">
        <f>IF(AZ46=4,G46,0)</f>
        <v>0</v>
      </c>
      <c r="BE46" s="155">
        <f>IF(AZ46=5,G46,0)</f>
        <v>0</v>
      </c>
      <c r="CA46" s="183">
        <v>1</v>
      </c>
      <c r="CB46" s="183">
        <v>7</v>
      </c>
      <c r="CZ46" s="155">
        <v>9E-05</v>
      </c>
    </row>
    <row r="47" spans="1:104" ht="12.75">
      <c r="A47" s="184">
        <v>36</v>
      </c>
      <c r="B47" s="185" t="s">
        <v>173</v>
      </c>
      <c r="C47" s="186" t="s">
        <v>174</v>
      </c>
      <c r="D47" s="187" t="s">
        <v>96</v>
      </c>
      <c r="E47" s="188">
        <v>2.2</v>
      </c>
      <c r="F47" s="188">
        <v>0</v>
      </c>
      <c r="G47" s="189">
        <f>E47*F47</f>
        <v>0</v>
      </c>
      <c r="O47" s="183">
        <v>2</v>
      </c>
      <c r="AA47" s="155">
        <v>1</v>
      </c>
      <c r="AB47" s="155">
        <v>7</v>
      </c>
      <c r="AC47" s="155">
        <v>7</v>
      </c>
      <c r="AZ47" s="155">
        <v>2</v>
      </c>
      <c r="BA47" s="155">
        <f>IF(AZ47=1,G47,0)</f>
        <v>0</v>
      </c>
      <c r="BB47" s="155">
        <f>IF(AZ47=2,G47,0)</f>
        <v>0</v>
      </c>
      <c r="BC47" s="155">
        <f>IF(AZ47=3,G47,0)</f>
        <v>0</v>
      </c>
      <c r="BD47" s="155">
        <f>IF(AZ47=4,G47,0)</f>
        <v>0</v>
      </c>
      <c r="BE47" s="155">
        <f>IF(AZ47=5,G47,0)</f>
        <v>0</v>
      </c>
      <c r="CA47" s="183">
        <v>1</v>
      </c>
      <c r="CB47" s="183">
        <v>7</v>
      </c>
      <c r="CZ47" s="155">
        <v>3E-05</v>
      </c>
    </row>
    <row r="48" spans="1:104" ht="12.75">
      <c r="A48" s="184">
        <v>37</v>
      </c>
      <c r="B48" s="185" t="s">
        <v>175</v>
      </c>
      <c r="C48" s="186" t="s">
        <v>176</v>
      </c>
      <c r="D48" s="187" t="s">
        <v>96</v>
      </c>
      <c r="E48" s="188">
        <v>0.5</v>
      </c>
      <c r="F48" s="188">
        <v>0</v>
      </c>
      <c r="G48" s="189">
        <f>E48*F48</f>
        <v>0</v>
      </c>
      <c r="O48" s="183">
        <v>2</v>
      </c>
      <c r="AA48" s="155">
        <v>1</v>
      </c>
      <c r="AB48" s="155">
        <v>7</v>
      </c>
      <c r="AC48" s="155">
        <v>7</v>
      </c>
      <c r="AZ48" s="155">
        <v>2</v>
      </c>
      <c r="BA48" s="155">
        <f>IF(AZ48=1,G48,0)</f>
        <v>0</v>
      </c>
      <c r="BB48" s="155">
        <f>IF(AZ48=2,G48,0)</f>
        <v>0</v>
      </c>
      <c r="BC48" s="155">
        <f>IF(AZ48=3,G48,0)</f>
        <v>0</v>
      </c>
      <c r="BD48" s="155">
        <f>IF(AZ48=4,G48,0)</f>
        <v>0</v>
      </c>
      <c r="BE48" s="155">
        <f>IF(AZ48=5,G48,0)</f>
        <v>0</v>
      </c>
      <c r="CA48" s="183">
        <v>1</v>
      </c>
      <c r="CB48" s="183">
        <v>7</v>
      </c>
      <c r="CZ48" s="155">
        <v>0.00014</v>
      </c>
    </row>
    <row r="49" spans="1:57" ht="12.75">
      <c r="A49" s="190"/>
      <c r="B49" s="191" t="s">
        <v>163</v>
      </c>
      <c r="C49" s="192" t="str">
        <f>CONCATENATE(B45," ",C45)</f>
        <v>783 Nátěry</v>
      </c>
      <c r="D49" s="193"/>
      <c r="E49" s="194"/>
      <c r="F49" s="195"/>
      <c r="G49" s="196">
        <f>SUM(G45:G48)</f>
        <v>0</v>
      </c>
      <c r="O49" s="183">
        <v>4</v>
      </c>
      <c r="BA49" s="197">
        <f>SUM(BA45:BA48)</f>
        <v>0</v>
      </c>
      <c r="BB49" s="197">
        <f>SUM(BB45:BB48)</f>
        <v>0</v>
      </c>
      <c r="BC49" s="197">
        <f>SUM(BC45:BC48)</f>
        <v>0</v>
      </c>
      <c r="BD49" s="197">
        <f>SUM(BD45:BD48)</f>
        <v>0</v>
      </c>
      <c r="BE49" s="197">
        <f>SUM(BE45:BE48)</f>
        <v>0</v>
      </c>
    </row>
    <row r="50" spans="1:15" ht="12.75">
      <c r="A50" s="176" t="s">
        <v>91</v>
      </c>
      <c r="B50" s="177" t="s">
        <v>177</v>
      </c>
      <c r="C50" s="178" t="s">
        <v>178</v>
      </c>
      <c r="D50" s="179"/>
      <c r="E50" s="180"/>
      <c r="F50" s="180"/>
      <c r="G50" s="181"/>
      <c r="H50" s="182"/>
      <c r="I50" s="182"/>
      <c r="O50" s="183">
        <v>1</v>
      </c>
    </row>
    <row r="51" spans="1:104" ht="12.75">
      <c r="A51" s="184">
        <v>38</v>
      </c>
      <c r="B51" s="185" t="s">
        <v>179</v>
      </c>
      <c r="C51" s="186" t="s">
        <v>180</v>
      </c>
      <c r="D51" s="187" t="s">
        <v>181</v>
      </c>
      <c r="E51" s="188">
        <v>5</v>
      </c>
      <c r="F51" s="188">
        <v>0</v>
      </c>
      <c r="G51" s="189">
        <f>E51*F51</f>
        <v>0</v>
      </c>
      <c r="O51" s="183">
        <v>2</v>
      </c>
      <c r="AA51" s="155">
        <v>1</v>
      </c>
      <c r="AB51" s="155">
        <v>7</v>
      </c>
      <c r="AC51" s="155">
        <v>7</v>
      </c>
      <c r="AZ51" s="155">
        <v>2</v>
      </c>
      <c r="BA51" s="155">
        <f>IF(AZ51=1,G51,0)</f>
        <v>0</v>
      </c>
      <c r="BB51" s="155">
        <f>IF(AZ51=2,G51,0)</f>
        <v>0</v>
      </c>
      <c r="BC51" s="155">
        <f>IF(AZ51=3,G51,0)</f>
        <v>0</v>
      </c>
      <c r="BD51" s="155">
        <f>IF(AZ51=4,G51,0)</f>
        <v>0</v>
      </c>
      <c r="BE51" s="155">
        <f>IF(AZ51=5,G51,0)</f>
        <v>0</v>
      </c>
      <c r="CA51" s="183">
        <v>1</v>
      </c>
      <c r="CB51" s="183">
        <v>7</v>
      </c>
      <c r="CZ51" s="155">
        <v>0</v>
      </c>
    </row>
    <row r="52" spans="1:57" ht="12.75">
      <c r="A52" s="190"/>
      <c r="B52" s="191" t="s">
        <v>163</v>
      </c>
      <c r="C52" s="192" t="str">
        <f>CONCATENATE(B50," ",C50)</f>
        <v>904 Revize</v>
      </c>
      <c r="D52" s="193"/>
      <c r="E52" s="194"/>
      <c r="F52" s="195"/>
      <c r="G52" s="196">
        <f>SUM(G50:G51)</f>
        <v>0</v>
      </c>
      <c r="O52" s="183">
        <v>4</v>
      </c>
      <c r="BA52" s="197">
        <f>SUM(BA50:BA51)</f>
        <v>0</v>
      </c>
      <c r="BB52" s="197">
        <f>SUM(BB50:BB51)</f>
        <v>0</v>
      </c>
      <c r="BC52" s="197">
        <f>SUM(BC50:BC51)</f>
        <v>0</v>
      </c>
      <c r="BD52" s="197">
        <f>SUM(BD50:BD51)</f>
        <v>0</v>
      </c>
      <c r="BE52" s="197">
        <f>SUM(BE50:BE51)</f>
        <v>0</v>
      </c>
    </row>
    <row r="53" s="155" customFormat="1" ht="12.75"/>
    <row r="54" s="155" customFormat="1" ht="12.75"/>
    <row r="55" s="155" customFormat="1" ht="12.75"/>
    <row r="56" s="155" customFormat="1" ht="12.75"/>
    <row r="57" s="155" customFormat="1" ht="12.75"/>
    <row r="58" s="155" customFormat="1" ht="12.75"/>
    <row r="59" s="155" customFormat="1" ht="12.75"/>
    <row r="60" s="155" customFormat="1" ht="12.75"/>
    <row r="61" s="155" customFormat="1" ht="12.75"/>
    <row r="62" s="155" customFormat="1" ht="12.75"/>
    <row r="63" s="155" customFormat="1" ht="12.75"/>
    <row r="64" s="155" customFormat="1" ht="12.75"/>
    <row r="65" s="155" customFormat="1" ht="12.75"/>
    <row r="66" s="155" customFormat="1" ht="12.75"/>
    <row r="67" s="155" customFormat="1" ht="12.75"/>
    <row r="68" s="155" customFormat="1" ht="12.75"/>
    <row r="69" s="155" customFormat="1" ht="12.75"/>
    <row r="70" s="155" customFormat="1" ht="12.75"/>
    <row r="71" s="155" customFormat="1" ht="12.75"/>
    <row r="72" s="155" customFormat="1" ht="12.75"/>
    <row r="73" s="155" customFormat="1" ht="12.75"/>
    <row r="74" s="155" customFormat="1" ht="12.75"/>
    <row r="75" s="155" customFormat="1" ht="12.75"/>
    <row r="76" spans="1:7" ht="12.75">
      <c r="A76" s="198"/>
      <c r="B76" s="198"/>
      <c r="C76" s="198"/>
      <c r="D76" s="198"/>
      <c r="E76" s="198"/>
      <c r="F76" s="198"/>
      <c r="G76" s="198"/>
    </row>
    <row r="77" spans="1:7" ht="12.75">
      <c r="A77" s="198"/>
      <c r="B77" s="198"/>
      <c r="C77" s="198"/>
      <c r="D77" s="198"/>
      <c r="E77" s="198"/>
      <c r="F77" s="198"/>
      <c r="G77" s="198"/>
    </row>
    <row r="78" spans="1:7" ht="12.75">
      <c r="A78" s="198"/>
      <c r="B78" s="198"/>
      <c r="C78" s="198"/>
      <c r="D78" s="198"/>
      <c r="E78" s="198"/>
      <c r="F78" s="198"/>
      <c r="G78" s="198"/>
    </row>
    <row r="79" spans="1:7" ht="12.75">
      <c r="A79" s="198"/>
      <c r="B79" s="198"/>
      <c r="C79" s="198"/>
      <c r="D79" s="198"/>
      <c r="E79" s="198"/>
      <c r="F79" s="198"/>
      <c r="G79" s="198"/>
    </row>
    <row r="80" s="155" customFormat="1" ht="12.75"/>
    <row r="81" s="155" customFormat="1" ht="12.75"/>
    <row r="82" s="155" customFormat="1" ht="12.75"/>
    <row r="83" s="155" customFormat="1" ht="12.75"/>
    <row r="84" s="155" customFormat="1" ht="12.75"/>
    <row r="85" s="155" customFormat="1" ht="12.75"/>
    <row r="86" s="155" customFormat="1" ht="12.75"/>
    <row r="87" s="155" customFormat="1" ht="12.75"/>
    <row r="88" s="155" customFormat="1" ht="12.75"/>
    <row r="89" s="155" customFormat="1" ht="12.75"/>
    <row r="90" s="155" customFormat="1" ht="12.75"/>
    <row r="91" s="155" customFormat="1" ht="12.75"/>
    <row r="92" s="155" customFormat="1" ht="12.75"/>
    <row r="93" s="155" customFormat="1" ht="12.75"/>
    <row r="94" s="155" customFormat="1" ht="12.75"/>
    <row r="95" s="155" customFormat="1" ht="12.75"/>
    <row r="96" s="155" customFormat="1" ht="12.75"/>
    <row r="97" s="155" customFormat="1" ht="12.75"/>
    <row r="98" s="155" customFormat="1" ht="12.75"/>
    <row r="99" s="155" customFormat="1" ht="12.75"/>
    <row r="100" s="155" customFormat="1" ht="12.75"/>
    <row r="101" s="155" customFormat="1" ht="12.75"/>
    <row r="102" s="155" customFormat="1" ht="12.75"/>
    <row r="103" s="155" customFormat="1" ht="12.75"/>
    <row r="104" s="155" customFormat="1" ht="12.75"/>
    <row r="105" s="155" customFormat="1" ht="12.75"/>
    <row r="106" s="155" customFormat="1" ht="12.75"/>
    <row r="107" s="155" customFormat="1" ht="12.75"/>
    <row r="108" s="155" customFormat="1" ht="12.75"/>
    <row r="109" s="155" customFormat="1" ht="12.75"/>
    <row r="110" s="155" customFormat="1" ht="12.75"/>
    <row r="111" spans="1:2" ht="12.75">
      <c r="A111" s="199"/>
      <c r="B111" s="199"/>
    </row>
    <row r="112" spans="1:7" ht="12.75">
      <c r="A112" s="198"/>
      <c r="B112" s="198"/>
      <c r="C112" s="200"/>
      <c r="D112" s="200"/>
      <c r="E112" s="201"/>
      <c r="F112" s="200"/>
      <c r="G112" s="202"/>
    </row>
    <row r="113" spans="1:7" ht="12.75">
      <c r="A113" s="203"/>
      <c r="B113" s="203"/>
      <c r="C113" s="198"/>
      <c r="D113" s="198"/>
      <c r="E113" s="204"/>
      <c r="F113" s="198"/>
      <c r="G113" s="198"/>
    </row>
    <row r="114" spans="1:7" ht="12.75">
      <c r="A114" s="198"/>
      <c r="B114" s="198"/>
      <c r="C114" s="198"/>
      <c r="D114" s="198"/>
      <c r="E114" s="204"/>
      <c r="F114" s="198"/>
      <c r="G114" s="198"/>
    </row>
    <row r="115" spans="1:7" ht="12.75">
      <c r="A115" s="198"/>
      <c r="B115" s="198"/>
      <c r="C115" s="198"/>
      <c r="D115" s="198"/>
      <c r="E115" s="204"/>
      <c r="F115" s="198"/>
      <c r="G115" s="198"/>
    </row>
    <row r="116" spans="1:7" ht="12.75">
      <c r="A116" s="198"/>
      <c r="B116" s="198"/>
      <c r="C116" s="198"/>
      <c r="D116" s="198"/>
      <c r="E116" s="204"/>
      <c r="F116" s="198"/>
      <c r="G116" s="198"/>
    </row>
    <row r="117" spans="1:7" ht="12.75">
      <c r="A117" s="198"/>
      <c r="B117" s="198"/>
      <c r="C117" s="198"/>
      <c r="D117" s="198"/>
      <c r="E117" s="204"/>
      <c r="F117" s="198"/>
      <c r="G117" s="198"/>
    </row>
    <row r="118" spans="1:7" ht="12.75">
      <c r="A118" s="198"/>
      <c r="B118" s="198"/>
      <c r="C118" s="198"/>
      <c r="D118" s="198"/>
      <c r="E118" s="204"/>
      <c r="F118" s="198"/>
      <c r="G118" s="198"/>
    </row>
    <row r="119" spans="1:7" ht="12.75">
      <c r="A119" s="198"/>
      <c r="B119" s="198"/>
      <c r="C119" s="198"/>
      <c r="D119" s="198"/>
      <c r="E119" s="204"/>
      <c r="F119" s="198"/>
      <c r="G119" s="198"/>
    </row>
    <row r="120" spans="1:7" ht="12.75">
      <c r="A120" s="198"/>
      <c r="B120" s="198"/>
      <c r="C120" s="198"/>
      <c r="D120" s="198"/>
      <c r="E120" s="204"/>
      <c r="F120" s="198"/>
      <c r="G120" s="198"/>
    </row>
    <row r="121" spans="1:7" ht="12.75">
      <c r="A121" s="198"/>
      <c r="B121" s="198"/>
      <c r="C121" s="198"/>
      <c r="D121" s="198"/>
      <c r="E121" s="204"/>
      <c r="F121" s="198"/>
      <c r="G121" s="198"/>
    </row>
    <row r="122" spans="1:7" ht="12.75">
      <c r="A122" s="198"/>
      <c r="B122" s="198"/>
      <c r="C122" s="198"/>
      <c r="D122" s="198"/>
      <c r="E122" s="204"/>
      <c r="F122" s="198"/>
      <c r="G122" s="198"/>
    </row>
    <row r="123" spans="1:7" ht="12.75">
      <c r="A123" s="198"/>
      <c r="B123" s="198"/>
      <c r="C123" s="198"/>
      <c r="D123" s="198"/>
      <c r="E123" s="204"/>
      <c r="F123" s="198"/>
      <c r="G123" s="198"/>
    </row>
    <row r="124" spans="1:7" ht="12.75">
      <c r="A124" s="198"/>
      <c r="B124" s="198"/>
      <c r="C124" s="198"/>
      <c r="D124" s="198"/>
      <c r="E124" s="204"/>
      <c r="F124" s="198"/>
      <c r="G124" s="198"/>
    </row>
    <row r="125" spans="1:7" ht="12.75">
      <c r="A125" s="198"/>
      <c r="B125" s="198"/>
      <c r="C125" s="198"/>
      <c r="D125" s="198"/>
      <c r="E125" s="204"/>
      <c r="F125" s="198"/>
      <c r="G125" s="198"/>
    </row>
  </sheetData>
  <sheetProtection selectLockedCells="1" selectUnlockedCells="1"/>
  <mergeCells count="4">
    <mergeCell ref="A1:G1"/>
    <mergeCell ref="A3:B3"/>
    <mergeCell ref="A4:B4"/>
    <mergeCell ref="E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cp:lastPrinted>2019-04-18T14:20:08Z</cp:lastPrinted>
  <dcterms:created xsi:type="dcterms:W3CDTF">2018-11-22T19:53:49Z</dcterms:created>
  <dcterms:modified xsi:type="dcterms:W3CDTF">2019-05-13T06:11:40Z</dcterms:modified>
  <cp:category/>
  <cp:version/>
  <cp:contentType/>
  <cp:contentStatus/>
  <cp:revision>11</cp:revision>
</cp:coreProperties>
</file>