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02_Rozpočet - na šířku" sheetId="1" r:id="rId1"/>
  </sheets>
  <definedNames/>
  <calcPr fullCalcOnLoad="1"/>
</workbook>
</file>

<file path=xl/sharedStrings.xml><?xml version="1.0" encoding="utf-8"?>
<sst xmlns="http://schemas.openxmlformats.org/spreadsheetml/2006/main" count="214" uniqueCount="157">
  <si>
    <t>MJ</t>
  </si>
  <si>
    <t>Cena celkem</t>
  </si>
  <si>
    <t>P.Č.</t>
  </si>
  <si>
    <t>Stavba:</t>
  </si>
  <si>
    <t>Objekt:</t>
  </si>
  <si>
    <t>PROJEKT STAVBY</t>
  </si>
  <si>
    <t>Cena MJ</t>
  </si>
  <si>
    <t>Celkem MJ</t>
  </si>
  <si>
    <t>hod</t>
  </si>
  <si>
    <t>CELKEM STAVBA bez DPH</t>
  </si>
  <si>
    <t>I.</t>
  </si>
  <si>
    <t>Popis položky</t>
  </si>
  <si>
    <t>Kód položky</t>
  </si>
  <si>
    <t xml:space="preserve">Zhotovitel:    </t>
  </si>
  <si>
    <t>m</t>
  </si>
  <si>
    <t>m2</t>
  </si>
  <si>
    <t>t</t>
  </si>
  <si>
    <t>HSV</t>
  </si>
  <si>
    <t>m3</t>
  </si>
  <si>
    <t>ks</t>
  </si>
  <si>
    <t>VRN</t>
  </si>
  <si>
    <t>kpl.</t>
  </si>
  <si>
    <t>ROZPOČET STAVBY S VÝKAZEM VÝMĚR</t>
  </si>
  <si>
    <t>II.</t>
  </si>
  <si>
    <t>Český Krumlov - odvodňovací štola</t>
  </si>
  <si>
    <t>Odstranění havarijního stavu štoly a jejího projevu v ul. Pivovarská</t>
  </si>
  <si>
    <t xml:space="preserve">Geodetické práce při provádění stavby </t>
  </si>
  <si>
    <t>Sanace kritického úseku štoly, stabilizace závalu a podloží komunikace vč. opěrné stěny</t>
  </si>
  <si>
    <t>Mimostaveništní doprava</t>
  </si>
  <si>
    <t>Hmota injektážní polyuretanová pro chemickou těsnící injektáž rozvolněných bloků vyzdívky štoly a spár</t>
  </si>
  <si>
    <t>litr</t>
  </si>
  <si>
    <t>Injektáž trhlin š nad 20 mm v kamenné obezdívce tl přes 600 mm polyuretanovou směsí</t>
  </si>
  <si>
    <t>Zařízení staveniště</t>
  </si>
  <si>
    <t>Oplocení staveniště</t>
  </si>
  <si>
    <t>Dopravní značení na staveništi, označení staveniště</t>
  </si>
  <si>
    <t>Zrušení zařízení staveniště, úprava terénu po zrušení staveniště, rekultivace dotčených ploch</t>
  </si>
  <si>
    <t xml:space="preserve">Řezání stávajícího živičného krytu </t>
  </si>
  <si>
    <t>Rozebrání dlažeb vozovek pl do 50 m2 z velkých kostek do lože z kameniva</t>
  </si>
  <si>
    <t>kus</t>
  </si>
  <si>
    <t>Poznámka:</t>
  </si>
  <si>
    <t>SO 01</t>
  </si>
  <si>
    <t>Přístupová a sanační šachta</t>
  </si>
  <si>
    <t>133215111</t>
  </si>
  <si>
    <t>Výlom šachet s přehozením výkopku na přilehlém terénu do 3 m od hrany šachty v hor I st ražnosti suchá mezi IS; 2,8*1,8*2,5m</t>
  </si>
  <si>
    <t>133215211</t>
  </si>
  <si>
    <t>Výlom šachet předepsaného profilu s přehozením výkopku na přil terénu do 3 m od hrany šachty v hor II st ražnosti; 2,8*1,8*2,5m</t>
  </si>
  <si>
    <t>138601301</t>
  </si>
  <si>
    <t>Dolamování zapažených nebo nezapažených hloubených vykopávek v horninách tř. 5 až 7 bez naložení šachet</t>
  </si>
  <si>
    <t>161103111</t>
  </si>
  <si>
    <t>Svislé přemístění rubaniny bez naložení do dopravní nádoby, avšak s vyprázdněním dopravní nádoby, na výšku do 7 m</t>
  </si>
  <si>
    <t>998231111</t>
  </si>
  <si>
    <t>998153211</t>
  </si>
  <si>
    <t>Přesun hmot ruční pro zdi a valy samostatné se svislou nosnou konstrukcí zděnou vodorovná vzd do 50 m, výšky do 12 m; hráze</t>
  </si>
  <si>
    <t>171201211</t>
  </si>
  <si>
    <t>154065423</t>
  </si>
  <si>
    <t>Pažení výrubu svislé šachty v hor suché ocelovými pažnicemi s ponecháním pažnic ve výrubu; (2,8*5+1,8*5)*2</t>
  </si>
  <si>
    <t>153111111</t>
  </si>
  <si>
    <t>Úprava ocelových pažnic pro pažení šachty řezání z terénu, pažnic na skládce příčné; 37ks * 4m</t>
  </si>
  <si>
    <t>kg</t>
  </si>
  <si>
    <t>154087141</t>
  </si>
  <si>
    <t>Typová konstrukce výstroje šachet trvale zabudovaných z ocel rámů, vč spoj prvků, v hor závalové; 5 rámů pro 4 m hl. vč třmenů, spoj a závěsů</t>
  </si>
  <si>
    <t>154087342</t>
  </si>
  <si>
    <t xml:space="preserve">Montáž konstrukce výstroje šachet netypová v hornině závalové </t>
  </si>
  <si>
    <t>369317313</t>
  </si>
  <si>
    <t>Výplň z popílkocementové suspenze za rubem nosné obezdívky šachty, v hornině silně závalové</t>
  </si>
  <si>
    <t>379313414</t>
  </si>
  <si>
    <t>Nosná obezdívka šachty beton tř. C 20/25 hornina suchá - beton ohlubně šachty a základy ohlubňového rámu</t>
  </si>
  <si>
    <t>348942131</t>
  </si>
  <si>
    <t>Zábradlí ocelové osazené do bloků z betonu ze dvou vodorovných trubek - bezpečnostní zábradlí okolo ústí šachty</t>
  </si>
  <si>
    <t>767833PRC</t>
  </si>
  <si>
    <t>Montáž žebříků lezného oddělení, z trubek nebo tenkostěnných profilů, včetně dodávky žebříků; 4,5+2+1 m</t>
  </si>
  <si>
    <t>767590PRC</t>
  </si>
  <si>
    <t>Montáž podlahových konstrukcí podlahových roštů, podlah připevněných svařováním - poval v šachtě lezného oddělení vč dodávky</t>
  </si>
  <si>
    <t>919735114</t>
  </si>
  <si>
    <t>113106151</t>
  </si>
  <si>
    <t>041203750</t>
  </si>
  <si>
    <t>Geotechnický a technický dozor dle vyhlášky ČBÚ č.55/1996 Sb. v platném znění pro ČPHZ v místech se zvýšeným nebezpečím</t>
  </si>
  <si>
    <t>SO 02</t>
  </si>
  <si>
    <t>Stabilizace kritického úseku štoly</t>
  </si>
  <si>
    <t>321213445</t>
  </si>
  <si>
    <t>Zdivo nadzákladové z lomového kamene vodních staveb ve štole ve stísněném prostoru - stabilizační a těsnící hráze ve štole</t>
  </si>
  <si>
    <t>Dno štoly z betonu prostého tř. B 20 pro uložení odvodňovacího potrubí PVC 200 a obetonování</t>
  </si>
  <si>
    <t>Montáž sběrného potrubí pro všechny druhy potrubí a způsob uložení s tvarovkami, pro snižování podzemní vody, PVC DN 200</t>
  </si>
  <si>
    <t>Výplň kritického úseku štoly z cementopopílkové suspenze i za rubem porušené obezdívky délky do 200 m</t>
  </si>
  <si>
    <t>115201401</t>
  </si>
  <si>
    <t>Montáž demontáž sanačního potrubí DN 150 s potřebnými tvarovkami a uchycením včetně dodávky</t>
  </si>
  <si>
    <t>Dolamování hloubených vykopávek štol ve vrstvě tl do 500 mm v hor tř 7 - přibírky počvy pro uložení potrubí cementové zálivky</t>
  </si>
  <si>
    <t>139811101</t>
  </si>
  <si>
    <t>Vykopávky v uzavřených prostorách ve štole v hor tř 5-7 pro založení hrází a odstranění sedimentu</t>
  </si>
  <si>
    <t>167103211</t>
  </si>
  <si>
    <t>Naložení rubaniny z nahodilého nadměrného výrubu v hoře při odklízení profilu štoly-odstranění závalu pro osazení potrubí</t>
  </si>
  <si>
    <t>Geotechnický dozor dle požadavku projektanta a vyhlášky ČBÚ č.55/1996 Sb. v platném znění pro ČPHZ, zkoušky, injektáž</t>
  </si>
  <si>
    <t>SO 03</t>
  </si>
  <si>
    <t>Stabilizace propadu štoly a podloží komunikace</t>
  </si>
  <si>
    <t>Výplň přístupové šachty z cementopopílkové suspenze i za rubem obezdívky jámy; 2,8*1,8*5m*1,1</t>
  </si>
  <si>
    <t>Geotechnický dozor dle požadavku projektanta a vyhlášky ČBÚ č.55/1996 Sb. v platném znění pro ČPHZ, zkoušky, hutnění</t>
  </si>
  <si>
    <t>919726222</t>
  </si>
  <si>
    <t>Geotextilie pro vyztužení, separaci a filtraci - separační geotextilie 300 g/m2</t>
  </si>
  <si>
    <t>767833100</t>
  </si>
  <si>
    <t>Demontáž žebříků lezného oddělení přístupové šachty</t>
  </si>
  <si>
    <t>767590110</t>
  </si>
  <si>
    <t>Demontáž podlahového roštu svařovaného - povalu v šachtě lezného oddělení</t>
  </si>
  <si>
    <t>460650064</t>
  </si>
  <si>
    <t>Zřízení podkladní vrstvy vozovky z kameniva drceného se zhutněním tloušťky do 25 cm; 2 vrstvy po 6 m2</t>
  </si>
  <si>
    <t>460650072</t>
  </si>
  <si>
    <t>583441690</t>
  </si>
  <si>
    <t xml:space="preserve">štěrkodrť frakce 0-32 </t>
  </si>
  <si>
    <t>583441990</t>
  </si>
  <si>
    <t>štěrkodrť frakce 0-63</t>
  </si>
  <si>
    <t>Zřízení podkladní vrstvy vozovky z kameniva obalovaného asfaltem se zhutněním tl do 10 cm</t>
  </si>
  <si>
    <t>043134280</t>
  </si>
  <si>
    <t>Zkoušky zátěžové - laboratorní zkoušky sanačních směsí v akreditované laboratoři na PPT pro štolu i šachtu</t>
  </si>
  <si>
    <t>Poplatek za uložení odpadu ze sypaniny na skládce (skládkovné); 27,6 m3 * 2t/m3</t>
  </si>
  <si>
    <t>Přesun hmot na objektech rekultivací území ovlivněných důlní a hornickou činností jakéhokoliv rozsahu a druhu pro SO01 a SO02</t>
  </si>
  <si>
    <t>Poplatek za uložení odpadu ze sypaniny na skládce (skládkovné); 2t/m3</t>
  </si>
  <si>
    <t>Inženýrské, projekční a přípravné práce</t>
  </si>
  <si>
    <t>049203320</t>
  </si>
  <si>
    <t>049203450</t>
  </si>
  <si>
    <t>c</t>
  </si>
  <si>
    <t>049203640</t>
  </si>
  <si>
    <t>%</t>
  </si>
  <si>
    <t>Územní vlivy ztížené dopravní podmínky - použití nezvyklých dopravních prostředků v omezeném přístupu na stavbu</t>
  </si>
  <si>
    <t>075503310</t>
  </si>
  <si>
    <t>Ochranná pásma památková, elektrického vedení, bezpečnostní pásmo, inženýrské sítě a vytyčení</t>
  </si>
  <si>
    <t>Náklady stanovené zvláštními předpisy - zajištění vyjádření dotčených orgánů a organizací</t>
  </si>
  <si>
    <t>Inženýrská činnost - projednání prací na OBÚ, Městě ČK, VaK apod.</t>
  </si>
  <si>
    <t>Inženýrská činnost - zajištění povolení k provádění prací</t>
  </si>
  <si>
    <t>012203300</t>
  </si>
  <si>
    <t>013244200</t>
  </si>
  <si>
    <t>Dokumentace pro provádění stavby - vedení provozní dokumentace, realizační dokumentace dle skutečn, technologické postupy</t>
  </si>
  <si>
    <t xml:space="preserve">013254250 </t>
  </si>
  <si>
    <t>Dokumentace stavby pro účely Města ČK, včetně kompletace a digitální verze dle konkrétních požadavků (závěrečná zpráva)</t>
  </si>
  <si>
    <t>049103900</t>
  </si>
  <si>
    <t xml:space="preserve">Kalkulace nákladů zpracována s využitím ceníku stavebních prací CS ÚRS Praha a programu KROS (cenová úroveň 2016) a ceníku inženýrských prací UNIKA 2016. </t>
  </si>
  <si>
    <t>062303420</t>
  </si>
  <si>
    <t>011514410</t>
  </si>
  <si>
    <t>prohl.</t>
  </si>
  <si>
    <t>030001100</t>
  </si>
  <si>
    <t>034103100</t>
  </si>
  <si>
    <t>Energie pro zařízení staveniště</t>
  </si>
  <si>
    <t>034203100</t>
  </si>
  <si>
    <t>034403100</t>
  </si>
  <si>
    <t>039002100</t>
  </si>
  <si>
    <t>065002250</t>
  </si>
  <si>
    <t xml:space="preserve">Ostatní náklady vzniklé a související s provozem a s realizací stavby </t>
  </si>
  <si>
    <t>Průzkum stavebně-statický - monitoring prohlídky objektů v pásmu vlivu realizace stavby (starý a nový kolektor, pošta, kanaliz.)</t>
  </si>
  <si>
    <t>041103240</t>
  </si>
  <si>
    <t>Autorský dozor projektanta</t>
  </si>
  <si>
    <t>034403250</t>
  </si>
  <si>
    <t>Projekt DIO včetně vyřízení a projednání DIO</t>
  </si>
  <si>
    <t>997221845</t>
  </si>
  <si>
    <t>Poplatek za uložení odpadu z asfaltových povrchů na skládce (skládkovné)</t>
  </si>
  <si>
    <t>Laboratorní zkoušky sanační směsi in-situ v průběhu prací (viskozita, objemová hmotnost, sedimentace)</t>
  </si>
  <si>
    <t>zk</t>
  </si>
  <si>
    <t>062103640</t>
  </si>
  <si>
    <t>Územní vlivy ztížené dopravní podmínky překládání nákladu - pronájem kontejneru pro odvoz výkopku</t>
  </si>
  <si>
    <t>Objednatel: Město Český Krumlov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</si>
</sst>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"/>
    <numFmt numFmtId="173" formatCode="#,##0.000"/>
    <numFmt numFmtId="174" formatCode="#,##0\ &quot;Kč&quot;"/>
    <numFmt numFmtId="175" formatCode="0.0"/>
    <numFmt numFmtId="176" formatCode="#,##0.00\ &quot;Kč&quot;"/>
    <numFmt numFmtId="177" formatCode="#,##0.0\ &quot;Kč&quot;"/>
    <numFmt numFmtId="178" formatCode="_-* #.##0\ [$Kč-405]_-;\-* #.##0\ [$Kč-405]_-;_-* &quot;-&quot;\ [$Kč-405]_-;_-@_-"/>
    <numFmt numFmtId="179" formatCode="#,##0\ _K_č"/>
    <numFmt numFmtId="180" formatCode="000,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  <numFmt numFmtId="185" formatCode="000\ 00"/>
    <numFmt numFmtId="186" formatCode="[&lt;=99999]###\ ##;##\ ##\ ##"/>
    <numFmt numFmtId="187" formatCode="#,##0.0"/>
    <numFmt numFmtId="188" formatCode="#,##0.0\ _K_č"/>
    <numFmt numFmtId="189" formatCode="_-* #,##0.0\ &quot;Kč&quot;_-;\-* #,##0.0\ &quot;Kč&quot;_-;_-* &quot;-&quot;?\ &quot;Kč&quot;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22"/>
      <color indexed="17"/>
      <name val="Bodoni MT Poster Compresse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22"/>
      <color rgb="FF008000"/>
      <name val="Bodoni MT Poster Compresse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20" borderId="2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11" xfId="0" applyNumberFormat="1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left"/>
    </xf>
    <xf numFmtId="177" fontId="6" fillId="0" borderId="13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174" fontId="6" fillId="0" borderId="15" xfId="0" applyNumberFormat="1" applyFont="1" applyFill="1" applyBorder="1" applyAlignment="1">
      <alignment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174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2" fontId="5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4" fontId="6" fillId="0" borderId="25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17" fontId="5" fillId="34" borderId="26" xfId="0" applyNumberFormat="1" applyFont="1" applyFill="1" applyBorder="1" applyAlignment="1" applyProtection="1">
      <alignment horizontal="center"/>
      <protection/>
    </xf>
    <xf numFmtId="0" fontId="5" fillId="34" borderId="27" xfId="0" applyNumberFormat="1" applyFont="1" applyFill="1" applyBorder="1" applyAlignment="1" applyProtection="1">
      <alignment horizontal="center"/>
      <protection/>
    </xf>
    <xf numFmtId="2" fontId="5" fillId="34" borderId="27" xfId="0" applyNumberFormat="1" applyFont="1" applyFill="1" applyBorder="1" applyAlignment="1" applyProtection="1">
      <alignment/>
      <protection/>
    </xf>
    <xf numFmtId="174" fontId="5" fillId="34" borderId="28" xfId="0" applyNumberFormat="1" applyFont="1" applyFill="1" applyBorder="1" applyAlignment="1" applyProtection="1">
      <alignment/>
      <protection/>
    </xf>
    <xf numFmtId="0" fontId="7" fillId="0" borderId="2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174" fontId="4" fillId="0" borderId="15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7" fontId="5" fillId="34" borderId="27" xfId="0" applyNumberFormat="1" applyFont="1" applyFill="1" applyBorder="1" applyAlignment="1" applyProtection="1">
      <alignment horizontal="center"/>
      <protection/>
    </xf>
    <xf numFmtId="0" fontId="5" fillId="34" borderId="27" xfId="0" applyNumberFormat="1" applyFont="1" applyFill="1" applyBorder="1" applyAlignment="1" applyProtection="1">
      <alignment/>
      <protection/>
    </xf>
    <xf numFmtId="174" fontId="11" fillId="34" borderId="29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" fontId="5" fillId="34" borderId="30" xfId="0" applyNumberFormat="1" applyFont="1" applyFill="1" applyBorder="1" applyAlignment="1" applyProtection="1">
      <alignment horizontal="center"/>
      <protection/>
    </xf>
    <xf numFmtId="0" fontId="5" fillId="34" borderId="31" xfId="0" applyNumberFormat="1" applyFont="1" applyFill="1" applyBorder="1" applyAlignment="1" applyProtection="1">
      <alignment horizontal="center"/>
      <protection/>
    </xf>
    <xf numFmtId="2" fontId="5" fillId="34" borderId="31" xfId="0" applyNumberFormat="1" applyFont="1" applyFill="1" applyBorder="1" applyAlignment="1" applyProtection="1">
      <alignment/>
      <protection/>
    </xf>
    <xf numFmtId="174" fontId="5" fillId="34" borderId="32" xfId="0" applyNumberFormat="1" applyFont="1" applyFill="1" applyBorder="1" applyAlignment="1" applyProtection="1">
      <alignment/>
      <protection/>
    </xf>
    <xf numFmtId="0" fontId="4" fillId="34" borderId="31" xfId="0" applyNumberFormat="1" applyFont="1" applyFill="1" applyBorder="1" applyAlignment="1" applyProtection="1">
      <alignment/>
      <protection/>
    </xf>
    <xf numFmtId="17" fontId="4" fillId="34" borderId="31" xfId="0" applyNumberFormat="1" applyFont="1" applyFill="1" applyBorder="1" applyAlignment="1" applyProtection="1">
      <alignment horizontal="center"/>
      <protection/>
    </xf>
    <xf numFmtId="0" fontId="6" fillId="0" borderId="13" xfId="46" applyFont="1" applyFill="1" applyBorder="1" applyAlignment="1">
      <alignment horizontal="left"/>
      <protection/>
    </xf>
    <xf numFmtId="177" fontId="6" fillId="0" borderId="13" xfId="46" applyNumberFormat="1" applyFont="1" applyFill="1" applyBorder="1" applyAlignment="1">
      <alignment horizontal="right"/>
      <protection/>
    </xf>
    <xf numFmtId="0" fontId="12" fillId="0" borderId="14" xfId="46" applyFont="1" applyFill="1" applyBorder="1" applyAlignment="1">
      <alignment horizontal="right"/>
      <protection/>
    </xf>
    <xf numFmtId="4" fontId="6" fillId="0" borderId="25" xfId="46" applyNumberFormat="1" applyFont="1" applyFill="1" applyBorder="1" applyAlignment="1">
      <alignment horizontal="right"/>
      <protection/>
    </xf>
    <xf numFmtId="174" fontId="6" fillId="0" borderId="15" xfId="46" applyNumberFormat="1" applyFont="1" applyFill="1" applyBorder="1">
      <alignment/>
      <protection/>
    </xf>
    <xf numFmtId="0" fontId="4" fillId="0" borderId="13" xfId="46" applyNumberFormat="1" applyFont="1" applyFill="1" applyBorder="1" applyAlignment="1" applyProtection="1">
      <alignment horizontal="center" wrapText="1"/>
      <protection/>
    </xf>
    <xf numFmtId="49" fontId="6" fillId="0" borderId="14" xfId="0" applyNumberFormat="1" applyFont="1" applyFill="1" applyBorder="1" applyAlignment="1">
      <alignment horizontal="center"/>
    </xf>
    <xf numFmtId="49" fontId="6" fillId="0" borderId="14" xfId="46" applyNumberFormat="1" applyFont="1" applyFill="1" applyBorder="1" applyAlignment="1">
      <alignment horizont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left"/>
    </xf>
    <xf numFmtId="0" fontId="4" fillId="0" borderId="35" xfId="0" applyNumberFormat="1" applyFont="1" applyFill="1" applyBorder="1" applyAlignment="1" applyProtection="1">
      <alignment horizontal="center" wrapText="1"/>
      <protection/>
    </xf>
    <xf numFmtId="4" fontId="6" fillId="0" borderId="36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174" fontId="6" fillId="0" borderId="37" xfId="0" applyNumberFormat="1" applyFont="1" applyFill="1" applyBorder="1" applyAlignment="1">
      <alignment/>
    </xf>
    <xf numFmtId="49" fontId="6" fillId="0" borderId="38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0" fontId="4" fillId="0" borderId="39" xfId="0" applyNumberFormat="1" applyFont="1" applyFill="1" applyBorder="1" applyAlignment="1" applyProtection="1">
      <alignment horizontal="center" wrapText="1"/>
      <protection/>
    </xf>
    <xf numFmtId="4" fontId="6" fillId="0" borderId="40" xfId="0" applyNumberFormat="1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177" fontId="6" fillId="0" borderId="39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189" fontId="4" fillId="0" borderId="13" xfId="0" applyNumberFormat="1" applyFont="1" applyFill="1" applyBorder="1" applyAlignment="1" applyProtection="1">
      <alignment/>
      <protection/>
    </xf>
    <xf numFmtId="49" fontId="6" fillId="0" borderId="42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4" fillId="0" borderId="43" xfId="0" applyNumberFormat="1" applyFont="1" applyFill="1" applyBorder="1" applyAlignment="1" applyProtection="1">
      <alignment horizontal="center" wrapText="1"/>
      <protection/>
    </xf>
    <xf numFmtId="4" fontId="6" fillId="0" borderId="44" xfId="0" applyNumberFormat="1" applyFont="1" applyFill="1" applyBorder="1" applyAlignment="1">
      <alignment horizontal="right"/>
    </xf>
    <xf numFmtId="0" fontId="12" fillId="0" borderId="42" xfId="0" applyFont="1" applyFill="1" applyBorder="1" applyAlignment="1">
      <alignment horizontal="right"/>
    </xf>
    <xf numFmtId="177" fontId="6" fillId="0" borderId="43" xfId="0" applyNumberFormat="1" applyFont="1" applyFill="1" applyBorder="1" applyAlignment="1">
      <alignment horizontal="right"/>
    </xf>
    <xf numFmtId="174" fontId="6" fillId="0" borderId="45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174" fontId="6" fillId="0" borderId="46" xfId="0" applyNumberFormat="1" applyFont="1" applyFill="1" applyBorder="1" applyAlignment="1">
      <alignment/>
    </xf>
    <xf numFmtId="17" fontId="4" fillId="34" borderId="27" xfId="0" applyNumberFormat="1" applyFont="1" applyFill="1" applyBorder="1" applyAlignment="1" applyProtection="1">
      <alignment horizontal="center"/>
      <protection/>
    </xf>
    <xf numFmtId="0" fontId="4" fillId="34" borderId="27" xfId="0" applyNumberFormat="1" applyFont="1" applyFill="1" applyBorder="1" applyAlignment="1" applyProtection="1">
      <alignment/>
      <protection/>
    </xf>
    <xf numFmtId="0" fontId="14" fillId="0" borderId="47" xfId="0" applyNumberFormat="1" applyFont="1" applyFill="1" applyBorder="1" applyAlignment="1" applyProtection="1">
      <alignment horizontal="center"/>
      <protection/>
    </xf>
    <xf numFmtId="0" fontId="14" fillId="0" borderId="48" xfId="0" applyNumberFormat="1" applyFont="1" applyFill="1" applyBorder="1" applyAlignment="1" applyProtection="1">
      <alignment horizontal="center"/>
      <protection/>
    </xf>
    <xf numFmtId="0" fontId="14" fillId="0" borderId="49" xfId="0" applyNumberFormat="1" applyFont="1" applyFill="1" applyBorder="1" applyAlignment="1" applyProtection="1">
      <alignment horizontal="center"/>
      <protection/>
    </xf>
    <xf numFmtId="0" fontId="13" fillId="0" borderId="47" xfId="0" applyNumberFormat="1" applyFont="1" applyFill="1" applyBorder="1" applyAlignment="1" applyProtection="1">
      <alignment/>
      <protection/>
    </xf>
    <xf numFmtId="0" fontId="13" fillId="0" borderId="48" xfId="0" applyNumberFormat="1" applyFont="1" applyFill="1" applyBorder="1" applyAlignment="1" applyProtection="1">
      <alignment/>
      <protection/>
    </xf>
    <xf numFmtId="0" fontId="13" fillId="0" borderId="49" xfId="0" applyNumberFormat="1" applyFont="1" applyFill="1" applyBorder="1" applyAlignment="1" applyProtection="1">
      <alignment/>
      <protection/>
    </xf>
    <xf numFmtId="2" fontId="4" fillId="33" borderId="50" xfId="0" applyNumberFormat="1" applyFont="1" applyFill="1" applyBorder="1" applyAlignment="1" applyProtection="1">
      <alignment horizontal="center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47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4.28125" style="2" customWidth="1"/>
    <col min="3" max="3" width="10.140625" style="2" customWidth="1"/>
    <col min="4" max="4" width="89.8515625" style="0" customWidth="1"/>
    <col min="5" max="5" width="5.00390625" style="2" customWidth="1"/>
    <col min="6" max="6" width="8.28125" style="1" customWidth="1"/>
    <col min="7" max="7" width="0.85546875" style="1" customWidth="1"/>
    <col min="8" max="8" width="11.140625" style="1" customWidth="1"/>
    <col min="9" max="9" width="11.8515625" style="1" customWidth="1"/>
    <col min="10" max="10" width="10.8515625" style="0" customWidth="1"/>
    <col min="11" max="12" width="9.140625" style="0" customWidth="1"/>
    <col min="13" max="13" width="11.7109375" style="0" customWidth="1"/>
    <col min="14" max="250" width="9.140625" style="0" customWidth="1"/>
  </cols>
  <sheetData>
    <row r="1" ht="8.25" customHeight="1">
      <c r="B1" s="57"/>
    </row>
    <row r="2" ht="6" customHeight="1" thickBot="1"/>
    <row r="3" spans="2:9" ht="16.5" customHeight="1" thickBot="1">
      <c r="B3" s="92" t="s">
        <v>22</v>
      </c>
      <c r="C3" s="93"/>
      <c r="D3" s="94"/>
      <c r="E3" s="89" t="s">
        <v>5</v>
      </c>
      <c r="F3" s="90"/>
      <c r="G3" s="90"/>
      <c r="H3" s="90"/>
      <c r="I3" s="91"/>
    </row>
    <row r="4" spans="2:9" ht="12.75" customHeight="1">
      <c r="B4" s="17" t="s">
        <v>3</v>
      </c>
      <c r="C4" s="18"/>
      <c r="D4" s="34" t="s">
        <v>25</v>
      </c>
      <c r="E4" s="19"/>
      <c r="F4" s="20" t="s">
        <v>156</v>
      </c>
      <c r="G4" s="20"/>
      <c r="H4" s="20"/>
      <c r="I4" s="21"/>
    </row>
    <row r="5" spans="2:9" ht="12.75" customHeight="1" thickBot="1">
      <c r="B5" s="22" t="s">
        <v>4</v>
      </c>
      <c r="C5" s="23"/>
      <c r="D5" s="35" t="s">
        <v>24</v>
      </c>
      <c r="E5" s="24"/>
      <c r="F5" s="25" t="s">
        <v>13</v>
      </c>
      <c r="G5" s="26"/>
      <c r="H5" s="26"/>
      <c r="I5" s="27"/>
    </row>
    <row r="6" spans="2:9" ht="13.5" customHeight="1" thickBot="1">
      <c r="B6" s="3" t="s">
        <v>2</v>
      </c>
      <c r="C6" s="12" t="s">
        <v>12</v>
      </c>
      <c r="D6" s="11" t="s">
        <v>11</v>
      </c>
      <c r="E6" s="4" t="s">
        <v>0</v>
      </c>
      <c r="F6" s="5" t="s">
        <v>7</v>
      </c>
      <c r="G6" s="95" t="s">
        <v>6</v>
      </c>
      <c r="H6" s="96"/>
      <c r="I6" s="6" t="s">
        <v>1</v>
      </c>
    </row>
    <row r="7" spans="2:9" ht="13.5" customHeight="1">
      <c r="B7" s="30" t="s">
        <v>10</v>
      </c>
      <c r="C7" s="38" t="s">
        <v>17</v>
      </c>
      <c r="D7" s="39" t="s">
        <v>27</v>
      </c>
      <c r="E7" s="31"/>
      <c r="F7" s="32"/>
      <c r="G7" s="32"/>
      <c r="H7" s="32"/>
      <c r="I7" s="33"/>
    </row>
    <row r="8" spans="2:9" ht="13.5" customHeight="1">
      <c r="B8" s="43"/>
      <c r="C8" s="48" t="s">
        <v>40</v>
      </c>
      <c r="D8" s="47" t="s">
        <v>41</v>
      </c>
      <c r="E8" s="44"/>
      <c r="F8" s="45"/>
      <c r="G8" s="45"/>
      <c r="H8" s="45"/>
      <c r="I8" s="46"/>
    </row>
    <row r="9" spans="2:9" ht="13.5" customHeight="1">
      <c r="B9" s="15">
        <v>1</v>
      </c>
      <c r="C9" s="55" t="s">
        <v>42</v>
      </c>
      <c r="D9" s="7" t="s">
        <v>43</v>
      </c>
      <c r="E9" s="29" t="s">
        <v>18</v>
      </c>
      <c r="F9" s="28">
        <f>2.8*1.8*2.5</f>
        <v>12.6</v>
      </c>
      <c r="G9" s="9"/>
      <c r="H9" s="8"/>
      <c r="I9" s="10">
        <f aca="true" t="shared" si="0" ref="I9:I24">F9*H9</f>
        <v>0</v>
      </c>
    </row>
    <row r="10" spans="2:9" ht="13.5" customHeight="1">
      <c r="B10" s="15">
        <v>2</v>
      </c>
      <c r="C10" s="55" t="s">
        <v>44</v>
      </c>
      <c r="D10" s="7" t="s">
        <v>45</v>
      </c>
      <c r="E10" s="29" t="s">
        <v>18</v>
      </c>
      <c r="F10" s="28">
        <f>2.8*1.8*2.5</f>
        <v>12.6</v>
      </c>
      <c r="G10" s="9"/>
      <c r="H10" s="8"/>
      <c r="I10" s="10">
        <f t="shared" si="0"/>
        <v>0</v>
      </c>
    </row>
    <row r="11" spans="2:9" ht="13.5" customHeight="1">
      <c r="B11" s="15">
        <v>3</v>
      </c>
      <c r="C11" s="55" t="s">
        <v>46</v>
      </c>
      <c r="D11" s="7" t="s">
        <v>47</v>
      </c>
      <c r="E11" s="29" t="s">
        <v>18</v>
      </c>
      <c r="F11" s="28">
        <v>2.4</v>
      </c>
      <c r="G11" s="9"/>
      <c r="H11" s="8"/>
      <c r="I11" s="10">
        <f t="shared" si="0"/>
        <v>0</v>
      </c>
    </row>
    <row r="12" spans="2:9" ht="13.5" customHeight="1">
      <c r="B12" s="15">
        <v>4</v>
      </c>
      <c r="C12" s="55" t="s">
        <v>48</v>
      </c>
      <c r="D12" s="7" t="s">
        <v>49</v>
      </c>
      <c r="E12" s="29" t="s">
        <v>18</v>
      </c>
      <c r="F12" s="28">
        <f>F9+F10+F11</f>
        <v>27.599999999999998</v>
      </c>
      <c r="G12" s="9"/>
      <c r="H12" s="8"/>
      <c r="I12" s="10">
        <f t="shared" si="0"/>
        <v>0</v>
      </c>
    </row>
    <row r="13" spans="2:9" ht="13.5" customHeight="1">
      <c r="B13" s="15">
        <v>5</v>
      </c>
      <c r="C13" s="55" t="s">
        <v>54</v>
      </c>
      <c r="D13" s="7" t="s">
        <v>55</v>
      </c>
      <c r="E13" s="29" t="s">
        <v>15</v>
      </c>
      <c r="F13" s="28">
        <f>2*((2.8*5)+(1.8*5))</f>
        <v>46</v>
      </c>
      <c r="G13" s="9"/>
      <c r="H13" s="8"/>
      <c r="I13" s="10">
        <f t="shared" si="0"/>
        <v>0</v>
      </c>
    </row>
    <row r="14" spans="2:9" ht="13.5" customHeight="1">
      <c r="B14" s="15">
        <v>6</v>
      </c>
      <c r="C14" s="55" t="s">
        <v>56</v>
      </c>
      <c r="D14" s="7" t="s">
        <v>57</v>
      </c>
      <c r="E14" s="29" t="s">
        <v>19</v>
      </c>
      <c r="F14" s="28">
        <f>37*4</f>
        <v>148</v>
      </c>
      <c r="G14" s="9"/>
      <c r="H14" s="8"/>
      <c r="I14" s="10">
        <f t="shared" si="0"/>
        <v>0</v>
      </c>
    </row>
    <row r="15" spans="2:9" ht="13.5" customHeight="1">
      <c r="B15" s="15">
        <v>7</v>
      </c>
      <c r="C15" s="55" t="s">
        <v>59</v>
      </c>
      <c r="D15" s="7" t="s">
        <v>60</v>
      </c>
      <c r="E15" s="29" t="s">
        <v>58</v>
      </c>
      <c r="F15" s="28">
        <f>386.4*5</f>
        <v>1932</v>
      </c>
      <c r="G15" s="9"/>
      <c r="H15" s="8"/>
      <c r="I15" s="10">
        <f t="shared" si="0"/>
        <v>0</v>
      </c>
    </row>
    <row r="16" spans="2:9" ht="13.5" customHeight="1">
      <c r="B16" s="15">
        <v>8</v>
      </c>
      <c r="C16" s="55" t="s">
        <v>61</v>
      </c>
      <c r="D16" s="7" t="s">
        <v>62</v>
      </c>
      <c r="E16" s="29" t="s">
        <v>58</v>
      </c>
      <c r="F16" s="28">
        <f>F15</f>
        <v>1932</v>
      </c>
      <c r="G16" s="9"/>
      <c r="H16" s="8"/>
      <c r="I16" s="10">
        <f t="shared" si="0"/>
        <v>0</v>
      </c>
    </row>
    <row r="17" spans="2:9" ht="13.5" customHeight="1">
      <c r="B17" s="15">
        <v>9</v>
      </c>
      <c r="C17" s="55" t="s">
        <v>63</v>
      </c>
      <c r="D17" s="7" t="s">
        <v>64</v>
      </c>
      <c r="E17" s="29" t="s">
        <v>18</v>
      </c>
      <c r="F17" s="28">
        <v>8.4</v>
      </c>
      <c r="G17" s="9"/>
      <c r="H17" s="8"/>
      <c r="I17" s="10">
        <f t="shared" si="0"/>
        <v>0</v>
      </c>
    </row>
    <row r="18" spans="2:9" ht="13.5" customHeight="1">
      <c r="B18" s="15">
        <v>10</v>
      </c>
      <c r="C18" s="55" t="s">
        <v>65</v>
      </c>
      <c r="D18" s="7" t="s">
        <v>66</v>
      </c>
      <c r="E18" s="29" t="s">
        <v>18</v>
      </c>
      <c r="F18" s="28">
        <v>4.6</v>
      </c>
      <c r="G18" s="9"/>
      <c r="H18" s="8"/>
      <c r="I18" s="10">
        <f t="shared" si="0"/>
        <v>0</v>
      </c>
    </row>
    <row r="19" spans="2:9" ht="13.5" customHeight="1">
      <c r="B19" s="15">
        <v>11</v>
      </c>
      <c r="C19" s="55" t="s">
        <v>67</v>
      </c>
      <c r="D19" s="7" t="s">
        <v>68</v>
      </c>
      <c r="E19" s="29" t="s">
        <v>14</v>
      </c>
      <c r="F19" s="28">
        <f>2.8+2.8+1.8+1.8</f>
        <v>9.2</v>
      </c>
      <c r="G19" s="9"/>
      <c r="H19" s="8"/>
      <c r="I19" s="10">
        <f t="shared" si="0"/>
        <v>0</v>
      </c>
    </row>
    <row r="20" spans="2:9" ht="13.5" customHeight="1">
      <c r="B20" s="15">
        <v>12</v>
      </c>
      <c r="C20" s="55" t="s">
        <v>69</v>
      </c>
      <c r="D20" s="7" t="s">
        <v>70</v>
      </c>
      <c r="E20" s="29" t="s">
        <v>14</v>
      </c>
      <c r="F20" s="28">
        <f>4.5+2+1</f>
        <v>7.5</v>
      </c>
      <c r="G20" s="9"/>
      <c r="H20" s="8"/>
      <c r="I20" s="10">
        <f t="shared" si="0"/>
        <v>0</v>
      </c>
    </row>
    <row r="21" spans="2:9" ht="13.5" customHeight="1">
      <c r="B21" s="15">
        <v>13</v>
      </c>
      <c r="C21" s="55" t="s">
        <v>71</v>
      </c>
      <c r="D21" s="7" t="s">
        <v>72</v>
      </c>
      <c r="E21" s="29" t="s">
        <v>15</v>
      </c>
      <c r="F21" s="28">
        <f>1.2*1.1</f>
        <v>1.32</v>
      </c>
      <c r="G21" s="9"/>
      <c r="H21" s="8"/>
      <c r="I21" s="10">
        <f t="shared" si="0"/>
        <v>0</v>
      </c>
    </row>
    <row r="22" spans="2:9" ht="13.5" customHeight="1">
      <c r="B22" s="15">
        <v>14</v>
      </c>
      <c r="C22" s="55" t="s">
        <v>73</v>
      </c>
      <c r="D22" s="7" t="s">
        <v>36</v>
      </c>
      <c r="E22" s="29" t="s">
        <v>14</v>
      </c>
      <c r="F22" s="28">
        <f>2.8+1.8+2.8+1.8</f>
        <v>9.2</v>
      </c>
      <c r="G22" s="9"/>
      <c r="H22" s="8"/>
      <c r="I22" s="10">
        <f t="shared" si="0"/>
        <v>0</v>
      </c>
    </row>
    <row r="23" spans="2:9" ht="13.5" customHeight="1">
      <c r="B23" s="15">
        <v>15</v>
      </c>
      <c r="C23" s="55" t="s">
        <v>74</v>
      </c>
      <c r="D23" s="7" t="s">
        <v>37</v>
      </c>
      <c r="E23" s="29" t="s">
        <v>15</v>
      </c>
      <c r="F23" s="28">
        <f>3*2</f>
        <v>6</v>
      </c>
      <c r="G23" s="9"/>
      <c r="H23" s="8"/>
      <c r="I23" s="10">
        <f t="shared" si="0"/>
        <v>0</v>
      </c>
    </row>
    <row r="24" spans="2:9" ht="13.5" customHeight="1">
      <c r="B24" s="14">
        <v>16</v>
      </c>
      <c r="C24" s="78" t="s">
        <v>75</v>
      </c>
      <c r="D24" s="79" t="s">
        <v>76</v>
      </c>
      <c r="E24" s="80" t="s">
        <v>8</v>
      </c>
      <c r="F24" s="81">
        <v>140</v>
      </c>
      <c r="G24" s="82"/>
      <c r="H24" s="83"/>
      <c r="I24" s="10">
        <f t="shared" si="0"/>
        <v>0</v>
      </c>
    </row>
    <row r="25" spans="2:9" ht="13.5" customHeight="1">
      <c r="B25" s="14">
        <v>17</v>
      </c>
      <c r="C25" s="78" t="s">
        <v>150</v>
      </c>
      <c r="D25" s="79" t="s">
        <v>151</v>
      </c>
      <c r="E25" s="80" t="s">
        <v>16</v>
      </c>
      <c r="F25" s="81">
        <v>2.8</v>
      </c>
      <c r="G25" s="82"/>
      <c r="H25" s="83"/>
      <c r="I25" s="10">
        <f>F25*H25</f>
        <v>0</v>
      </c>
    </row>
    <row r="26" spans="2:9" ht="13.5" customHeight="1" thickBot="1">
      <c r="B26" s="14">
        <v>18</v>
      </c>
      <c r="C26" s="78" t="s">
        <v>53</v>
      </c>
      <c r="D26" s="79" t="s">
        <v>112</v>
      </c>
      <c r="E26" s="80" t="s">
        <v>16</v>
      </c>
      <c r="F26" s="81">
        <f>F12*2</f>
        <v>55.199999999999996</v>
      </c>
      <c r="G26" s="82"/>
      <c r="H26" s="83"/>
      <c r="I26" s="86">
        <f>F26*H26</f>
        <v>0</v>
      </c>
    </row>
    <row r="27" spans="2:9" ht="13.5" customHeight="1">
      <c r="B27" s="30"/>
      <c r="C27" s="87" t="s">
        <v>77</v>
      </c>
      <c r="D27" s="88" t="s">
        <v>78</v>
      </c>
      <c r="E27" s="31"/>
      <c r="F27" s="32"/>
      <c r="G27" s="32"/>
      <c r="H27" s="32"/>
      <c r="I27" s="33"/>
    </row>
    <row r="28" spans="2:9" ht="13.5" customHeight="1">
      <c r="B28" s="73">
        <v>19</v>
      </c>
      <c r="C28" s="67" t="s">
        <v>79</v>
      </c>
      <c r="D28" s="68" t="s">
        <v>80</v>
      </c>
      <c r="E28" s="69" t="s">
        <v>18</v>
      </c>
      <c r="F28" s="70">
        <f>2*0.6*1.25*1.2</f>
        <v>1.7999999999999998</v>
      </c>
      <c r="G28" s="71"/>
      <c r="H28" s="72"/>
      <c r="I28" s="13">
        <f aca="true" t="shared" si="1" ref="I28:I39">F28*H28</f>
        <v>0</v>
      </c>
    </row>
    <row r="29" spans="2:9" ht="13.5" customHeight="1">
      <c r="B29" s="15">
        <v>20</v>
      </c>
      <c r="C29" s="42">
        <v>360318112</v>
      </c>
      <c r="D29" s="7" t="s">
        <v>81</v>
      </c>
      <c r="E29" s="29" t="s">
        <v>18</v>
      </c>
      <c r="F29" s="28">
        <f>5.5*0.8*0.6</f>
        <v>2.64</v>
      </c>
      <c r="G29" s="9"/>
      <c r="H29" s="8"/>
      <c r="I29" s="10">
        <f t="shared" si="1"/>
        <v>0</v>
      </c>
    </row>
    <row r="30" spans="2:9" ht="13.5" customHeight="1">
      <c r="B30" s="15">
        <v>21</v>
      </c>
      <c r="C30" s="85">
        <v>115201402</v>
      </c>
      <c r="D30" s="7" t="s">
        <v>82</v>
      </c>
      <c r="E30" s="29" t="s">
        <v>14</v>
      </c>
      <c r="F30" s="28">
        <v>6</v>
      </c>
      <c r="G30" s="9"/>
      <c r="H30" s="8"/>
      <c r="I30" s="10">
        <f t="shared" si="1"/>
        <v>0</v>
      </c>
    </row>
    <row r="31" spans="2:9" ht="13.5" customHeight="1">
      <c r="B31" s="15">
        <v>22</v>
      </c>
      <c r="C31" s="85">
        <v>245517600</v>
      </c>
      <c r="D31" s="7" t="s">
        <v>29</v>
      </c>
      <c r="E31" s="29" t="s">
        <v>30</v>
      </c>
      <c r="F31" s="28">
        <v>24</v>
      </c>
      <c r="G31" s="9"/>
      <c r="H31" s="8"/>
      <c r="I31" s="10">
        <f t="shared" si="1"/>
        <v>0</v>
      </c>
    </row>
    <row r="32" spans="2:9" ht="13.5" customHeight="1">
      <c r="B32" s="15">
        <v>23</v>
      </c>
      <c r="C32" s="85">
        <v>985421154</v>
      </c>
      <c r="D32" s="7" t="s">
        <v>31</v>
      </c>
      <c r="E32" s="29" t="s">
        <v>14</v>
      </c>
      <c r="F32" s="28">
        <v>12</v>
      </c>
      <c r="G32" s="9"/>
      <c r="H32" s="8"/>
      <c r="I32" s="13">
        <f t="shared" si="1"/>
        <v>0</v>
      </c>
    </row>
    <row r="33" spans="2:9" ht="13.5" customHeight="1">
      <c r="B33" s="15">
        <v>24</v>
      </c>
      <c r="C33" s="55" t="s">
        <v>63</v>
      </c>
      <c r="D33" s="7" t="s">
        <v>83</v>
      </c>
      <c r="E33" s="29" t="s">
        <v>18</v>
      </c>
      <c r="F33" s="28">
        <f>4.5*1.2*1.5*1.1</f>
        <v>8.91</v>
      </c>
      <c r="G33" s="9"/>
      <c r="H33" s="8"/>
      <c r="I33" s="10">
        <f t="shared" si="1"/>
        <v>0</v>
      </c>
    </row>
    <row r="34" spans="2:9" ht="13.5" customHeight="1">
      <c r="B34" s="15">
        <v>25</v>
      </c>
      <c r="C34" s="55" t="s">
        <v>84</v>
      </c>
      <c r="D34" s="7" t="s">
        <v>85</v>
      </c>
      <c r="E34" s="29" t="s">
        <v>14</v>
      </c>
      <c r="F34" s="28">
        <v>9.8</v>
      </c>
      <c r="G34" s="9"/>
      <c r="H34" s="8"/>
      <c r="I34" s="10">
        <f t="shared" si="1"/>
        <v>0</v>
      </c>
    </row>
    <row r="35" spans="2:9" ht="13.5" customHeight="1">
      <c r="B35" s="15">
        <v>26</v>
      </c>
      <c r="C35" s="55" t="s">
        <v>46</v>
      </c>
      <c r="D35" s="7" t="s">
        <v>86</v>
      </c>
      <c r="E35" s="29" t="s">
        <v>18</v>
      </c>
      <c r="F35" s="28">
        <v>0.65</v>
      </c>
      <c r="G35" s="9"/>
      <c r="H35" s="8"/>
      <c r="I35" s="10">
        <f t="shared" si="1"/>
        <v>0</v>
      </c>
    </row>
    <row r="36" spans="2:9" ht="13.5" customHeight="1">
      <c r="B36" s="15">
        <v>27</v>
      </c>
      <c r="C36" s="55" t="s">
        <v>87</v>
      </c>
      <c r="D36" s="7" t="s">
        <v>88</v>
      </c>
      <c r="E36" s="29" t="s">
        <v>18</v>
      </c>
      <c r="F36" s="28">
        <f>(2*0.8*0.8*0.2)+(0.3*5*0.2)</f>
        <v>0.556</v>
      </c>
      <c r="G36" s="9"/>
      <c r="H36" s="8"/>
      <c r="I36" s="10">
        <f t="shared" si="1"/>
        <v>0</v>
      </c>
    </row>
    <row r="37" spans="2:9" ht="13.5" customHeight="1">
      <c r="B37" s="15">
        <v>28</v>
      </c>
      <c r="C37" s="56" t="s">
        <v>89</v>
      </c>
      <c r="D37" s="49" t="s">
        <v>90</v>
      </c>
      <c r="E37" s="54" t="s">
        <v>18</v>
      </c>
      <c r="F37" s="52">
        <v>2.4</v>
      </c>
      <c r="G37" s="51"/>
      <c r="H37" s="50"/>
      <c r="I37" s="53">
        <f t="shared" si="1"/>
        <v>0</v>
      </c>
    </row>
    <row r="38" spans="2:9" ht="13.5" customHeight="1">
      <c r="B38" s="15">
        <v>29</v>
      </c>
      <c r="C38" s="55" t="s">
        <v>48</v>
      </c>
      <c r="D38" s="7" t="s">
        <v>49</v>
      </c>
      <c r="E38" s="29" t="s">
        <v>18</v>
      </c>
      <c r="F38" s="28">
        <f>F35+F36+F37</f>
        <v>3.606</v>
      </c>
      <c r="G38" s="9"/>
      <c r="H38" s="8"/>
      <c r="I38" s="10">
        <f t="shared" si="1"/>
        <v>0</v>
      </c>
    </row>
    <row r="39" spans="2:9" ht="13.5" customHeight="1">
      <c r="B39" s="15">
        <v>30</v>
      </c>
      <c r="C39" s="55" t="s">
        <v>75</v>
      </c>
      <c r="D39" s="7" t="s">
        <v>91</v>
      </c>
      <c r="E39" s="29" t="s">
        <v>8</v>
      </c>
      <c r="F39" s="28">
        <v>85</v>
      </c>
      <c r="G39" s="9"/>
      <c r="H39" s="8"/>
      <c r="I39" s="10">
        <f t="shared" si="1"/>
        <v>0</v>
      </c>
    </row>
    <row r="40" spans="2:9" ht="13.5" customHeight="1">
      <c r="B40" s="15">
        <v>31</v>
      </c>
      <c r="C40" s="55" t="s">
        <v>51</v>
      </c>
      <c r="D40" s="7" t="s">
        <v>52</v>
      </c>
      <c r="E40" s="29" t="s">
        <v>16</v>
      </c>
      <c r="F40" s="28">
        <f>(F28+F29)*2.1</f>
        <v>9.324</v>
      </c>
      <c r="G40" s="9"/>
      <c r="H40" s="8"/>
      <c r="I40" s="10">
        <f>F40*H40</f>
        <v>0</v>
      </c>
    </row>
    <row r="41" spans="2:9" ht="13.5" customHeight="1" thickBot="1">
      <c r="B41" s="59">
        <v>32</v>
      </c>
      <c r="C41" s="60" t="s">
        <v>53</v>
      </c>
      <c r="D41" s="61" t="s">
        <v>114</v>
      </c>
      <c r="E41" s="62" t="s">
        <v>16</v>
      </c>
      <c r="F41" s="63">
        <f>(F35+F36+F37)*2</f>
        <v>7.212</v>
      </c>
      <c r="G41" s="64"/>
      <c r="H41" s="65"/>
      <c r="I41" s="66">
        <f>F41*H41</f>
        <v>0</v>
      </c>
    </row>
    <row r="42" spans="2:9" ht="13.5" customHeight="1">
      <c r="B42" s="30"/>
      <c r="C42" s="87" t="s">
        <v>92</v>
      </c>
      <c r="D42" s="88" t="s">
        <v>93</v>
      </c>
      <c r="E42" s="31"/>
      <c r="F42" s="32"/>
      <c r="G42" s="32"/>
      <c r="H42" s="32"/>
      <c r="I42" s="33"/>
    </row>
    <row r="43" spans="2:9" ht="13.5" customHeight="1">
      <c r="B43" s="73">
        <v>33</v>
      </c>
      <c r="C43" s="55" t="s">
        <v>63</v>
      </c>
      <c r="D43" s="68" t="s">
        <v>94</v>
      </c>
      <c r="E43" s="69" t="s">
        <v>18</v>
      </c>
      <c r="F43" s="70">
        <f>2.8*1.8*5*1.1</f>
        <v>27.720000000000002</v>
      </c>
      <c r="G43" s="71"/>
      <c r="H43" s="72"/>
      <c r="I43" s="13">
        <f aca="true" t="shared" si="2" ref="I43:I53">F43*H43</f>
        <v>0</v>
      </c>
    </row>
    <row r="44" spans="2:9" ht="13.5" customHeight="1">
      <c r="B44" s="15">
        <v>34</v>
      </c>
      <c r="C44" s="55" t="s">
        <v>100</v>
      </c>
      <c r="D44" s="7" t="s">
        <v>101</v>
      </c>
      <c r="E44" s="29" t="s">
        <v>58</v>
      </c>
      <c r="F44" s="28">
        <v>48</v>
      </c>
      <c r="G44" s="9"/>
      <c r="H44" s="8"/>
      <c r="I44" s="10">
        <f t="shared" si="2"/>
        <v>0</v>
      </c>
    </row>
    <row r="45" spans="2:9" ht="13.5" customHeight="1">
      <c r="B45" s="15">
        <v>35</v>
      </c>
      <c r="C45" s="55" t="s">
        <v>98</v>
      </c>
      <c r="D45" s="7" t="s">
        <v>99</v>
      </c>
      <c r="E45" s="29" t="s">
        <v>14</v>
      </c>
      <c r="F45" s="28">
        <f>F20</f>
        <v>7.5</v>
      </c>
      <c r="G45" s="9"/>
      <c r="H45" s="8"/>
      <c r="I45" s="10">
        <f t="shared" si="2"/>
        <v>0</v>
      </c>
    </row>
    <row r="46" spans="2:9" ht="13.5" customHeight="1">
      <c r="B46" s="15">
        <v>36</v>
      </c>
      <c r="C46" s="55" t="s">
        <v>96</v>
      </c>
      <c r="D46" s="7" t="s">
        <v>97</v>
      </c>
      <c r="E46" s="29" t="s">
        <v>15</v>
      </c>
      <c r="F46" s="28">
        <v>6</v>
      </c>
      <c r="G46" s="9"/>
      <c r="H46" s="8"/>
      <c r="I46" s="10">
        <f t="shared" si="2"/>
        <v>0</v>
      </c>
    </row>
    <row r="47" spans="2:9" ht="13.5" customHeight="1">
      <c r="B47" s="15">
        <v>37</v>
      </c>
      <c r="C47" s="55" t="s">
        <v>102</v>
      </c>
      <c r="D47" s="7" t="s">
        <v>103</v>
      </c>
      <c r="E47" s="29" t="s">
        <v>15</v>
      </c>
      <c r="F47" s="28">
        <f>2*6</f>
        <v>12</v>
      </c>
      <c r="G47" s="9"/>
      <c r="H47" s="8"/>
      <c r="I47" s="10">
        <f t="shared" si="2"/>
        <v>0</v>
      </c>
    </row>
    <row r="48" spans="2:9" ht="13.5" customHeight="1">
      <c r="B48" s="15">
        <v>38</v>
      </c>
      <c r="C48" s="55" t="s">
        <v>105</v>
      </c>
      <c r="D48" s="7" t="s">
        <v>106</v>
      </c>
      <c r="E48" s="29" t="s">
        <v>16</v>
      </c>
      <c r="F48" s="28">
        <f>3*2*0.25*2</f>
        <v>3</v>
      </c>
      <c r="G48" s="9"/>
      <c r="H48" s="8"/>
      <c r="I48" s="10">
        <f t="shared" si="2"/>
        <v>0</v>
      </c>
    </row>
    <row r="49" spans="2:9" ht="13.5" customHeight="1">
      <c r="B49" s="15">
        <v>39</v>
      </c>
      <c r="C49" s="55" t="s">
        <v>107</v>
      </c>
      <c r="D49" s="7" t="s">
        <v>108</v>
      </c>
      <c r="E49" s="29" t="s">
        <v>16</v>
      </c>
      <c r="F49" s="28">
        <f>3*2*0.25*2</f>
        <v>3</v>
      </c>
      <c r="G49" s="9"/>
      <c r="H49" s="8"/>
      <c r="I49" s="10">
        <f t="shared" si="2"/>
        <v>0</v>
      </c>
    </row>
    <row r="50" spans="2:9" ht="13.5" customHeight="1">
      <c r="B50" s="15">
        <v>40</v>
      </c>
      <c r="C50" s="55" t="s">
        <v>104</v>
      </c>
      <c r="D50" s="7" t="s">
        <v>109</v>
      </c>
      <c r="E50" s="29" t="s">
        <v>15</v>
      </c>
      <c r="F50" s="28">
        <v>10</v>
      </c>
      <c r="G50" s="9"/>
      <c r="H50" s="8"/>
      <c r="I50" s="10">
        <f t="shared" si="2"/>
        <v>0</v>
      </c>
    </row>
    <row r="51" spans="2:9" ht="13.5" customHeight="1">
      <c r="B51" s="15">
        <v>41</v>
      </c>
      <c r="C51" s="55" t="s">
        <v>110</v>
      </c>
      <c r="D51" s="7" t="s">
        <v>111</v>
      </c>
      <c r="E51" s="74" t="s">
        <v>38</v>
      </c>
      <c r="F51" s="75">
        <v>6</v>
      </c>
      <c r="G51" s="76"/>
      <c r="H51" s="77"/>
      <c r="I51" s="36">
        <f t="shared" si="2"/>
        <v>0</v>
      </c>
    </row>
    <row r="52" spans="2:9" ht="13.5" customHeight="1">
      <c r="B52" s="14">
        <v>42</v>
      </c>
      <c r="C52" s="78" t="s">
        <v>75</v>
      </c>
      <c r="D52" s="79" t="s">
        <v>95</v>
      </c>
      <c r="E52" s="80" t="s">
        <v>8</v>
      </c>
      <c r="F52" s="81">
        <v>68</v>
      </c>
      <c r="G52" s="82"/>
      <c r="H52" s="83"/>
      <c r="I52" s="84">
        <f t="shared" si="2"/>
        <v>0</v>
      </c>
    </row>
    <row r="53" spans="2:9" ht="13.5" customHeight="1" thickBot="1">
      <c r="B53" s="14">
        <v>43</v>
      </c>
      <c r="C53" s="78" t="s">
        <v>50</v>
      </c>
      <c r="D53" s="79" t="s">
        <v>113</v>
      </c>
      <c r="E53" s="80" t="s">
        <v>16</v>
      </c>
      <c r="F53" s="81">
        <f>(F12*2.1)+2.3+1.93+0.2+2*(F35+F36+F37)</f>
        <v>69.602</v>
      </c>
      <c r="G53" s="82"/>
      <c r="H53" s="83"/>
      <c r="I53" s="86">
        <f t="shared" si="2"/>
        <v>0</v>
      </c>
    </row>
    <row r="54" spans="2:9" ht="13.5" customHeight="1">
      <c r="B54" s="30" t="s">
        <v>23</v>
      </c>
      <c r="C54" s="38" t="s">
        <v>20</v>
      </c>
      <c r="D54" s="39" t="s">
        <v>115</v>
      </c>
      <c r="E54" s="31"/>
      <c r="F54" s="32"/>
      <c r="G54" s="32"/>
      <c r="H54" s="32"/>
      <c r="I54" s="33"/>
    </row>
    <row r="55" spans="2:9" ht="13.5" customHeight="1">
      <c r="B55" s="14">
        <v>44</v>
      </c>
      <c r="C55" s="55" t="s">
        <v>116</v>
      </c>
      <c r="D55" s="7" t="s">
        <v>125</v>
      </c>
      <c r="E55" s="29" t="s">
        <v>8</v>
      </c>
      <c r="F55" s="28">
        <v>24</v>
      </c>
      <c r="G55" s="9"/>
      <c r="H55" s="8"/>
      <c r="I55" s="13">
        <f>F55*H55</f>
        <v>0</v>
      </c>
    </row>
    <row r="56" spans="2:9" ht="13.5" customHeight="1">
      <c r="B56" s="14">
        <v>45</v>
      </c>
      <c r="C56" s="55" t="s">
        <v>117</v>
      </c>
      <c r="D56" s="7" t="s">
        <v>124</v>
      </c>
      <c r="E56" s="80" t="s">
        <v>8</v>
      </c>
      <c r="F56" s="81">
        <v>40</v>
      </c>
      <c r="G56" s="82"/>
      <c r="H56" s="83"/>
      <c r="I56" s="10">
        <f>F56*H56</f>
        <v>0</v>
      </c>
    </row>
    <row r="57" spans="2:9" ht="13.5" customHeight="1">
      <c r="B57" s="14">
        <v>46</v>
      </c>
      <c r="C57" s="55" t="s">
        <v>119</v>
      </c>
      <c r="D57" s="7" t="s">
        <v>126</v>
      </c>
      <c r="E57" s="80" t="s">
        <v>8</v>
      </c>
      <c r="F57" s="81">
        <v>40</v>
      </c>
      <c r="G57" s="82"/>
      <c r="H57" s="83"/>
      <c r="I57" s="10">
        <f>F57*H57</f>
        <v>0</v>
      </c>
    </row>
    <row r="58" spans="2:9" ht="13.5" customHeight="1">
      <c r="B58" s="14">
        <v>47</v>
      </c>
      <c r="C58" s="78" t="s">
        <v>122</v>
      </c>
      <c r="D58" s="79" t="s">
        <v>123</v>
      </c>
      <c r="E58" s="80" t="s">
        <v>120</v>
      </c>
      <c r="F58" s="81">
        <v>2</v>
      </c>
      <c r="G58" s="82"/>
      <c r="H58" s="83"/>
      <c r="I58" s="10">
        <f>H58/100*F58</f>
        <v>0</v>
      </c>
    </row>
    <row r="59" spans="2:9" ht="13.5" customHeight="1">
      <c r="B59" s="14">
        <v>48</v>
      </c>
      <c r="C59" s="55" t="s">
        <v>127</v>
      </c>
      <c r="D59" s="7" t="s">
        <v>26</v>
      </c>
      <c r="E59" s="29" t="s">
        <v>8</v>
      </c>
      <c r="F59" s="28">
        <v>40</v>
      </c>
      <c r="G59" s="9"/>
      <c r="H59" s="8"/>
      <c r="I59" s="10">
        <f>F59*H59</f>
        <v>0</v>
      </c>
    </row>
    <row r="60" spans="2:9" ht="13.5" customHeight="1">
      <c r="B60" s="14">
        <v>49</v>
      </c>
      <c r="C60" s="55" t="s">
        <v>128</v>
      </c>
      <c r="D60" s="7" t="s">
        <v>129</v>
      </c>
      <c r="E60" s="29" t="s">
        <v>120</v>
      </c>
      <c r="F60" s="28">
        <v>4</v>
      </c>
      <c r="G60" s="9"/>
      <c r="H60" s="8"/>
      <c r="I60" s="13">
        <f>H60/100*F60</f>
        <v>0</v>
      </c>
    </row>
    <row r="61" spans="2:9" ht="13.5" customHeight="1">
      <c r="B61" s="14">
        <v>50</v>
      </c>
      <c r="C61" s="55" t="s">
        <v>146</v>
      </c>
      <c r="D61" s="7" t="s">
        <v>147</v>
      </c>
      <c r="E61" s="29" t="s">
        <v>8</v>
      </c>
      <c r="F61" s="28">
        <v>60</v>
      </c>
      <c r="G61" s="9"/>
      <c r="H61" s="8"/>
      <c r="I61" s="13">
        <f>F61*H61</f>
        <v>0</v>
      </c>
    </row>
    <row r="62" spans="2:9" ht="13.5" customHeight="1">
      <c r="B62" s="14">
        <v>51</v>
      </c>
      <c r="C62" s="42">
        <v>43194000</v>
      </c>
      <c r="D62" s="7" t="s">
        <v>152</v>
      </c>
      <c r="E62" s="29" t="s">
        <v>153</v>
      </c>
      <c r="F62" s="28">
        <v>6</v>
      </c>
      <c r="G62" s="9"/>
      <c r="H62" s="8"/>
      <c r="I62" s="13">
        <f>F62*H62</f>
        <v>0</v>
      </c>
    </row>
    <row r="63" spans="2:9" ht="13.5" customHeight="1">
      <c r="B63" s="15">
        <v>52</v>
      </c>
      <c r="C63" s="55" t="s">
        <v>137</v>
      </c>
      <c r="D63" s="7" t="s">
        <v>32</v>
      </c>
      <c r="E63" s="29" t="s">
        <v>120</v>
      </c>
      <c r="F63" s="28">
        <v>3.5</v>
      </c>
      <c r="G63" s="9"/>
      <c r="H63" s="8"/>
      <c r="I63" s="10">
        <f>H63/100*F63</f>
        <v>0</v>
      </c>
    </row>
    <row r="64" spans="2:9" ht="13.5" customHeight="1">
      <c r="B64" s="14">
        <v>53</v>
      </c>
      <c r="C64" s="78" t="s">
        <v>138</v>
      </c>
      <c r="D64" s="79" t="s">
        <v>139</v>
      </c>
      <c r="E64" s="80" t="s">
        <v>120</v>
      </c>
      <c r="F64" s="81">
        <v>1.5</v>
      </c>
      <c r="G64" s="82"/>
      <c r="H64" s="83"/>
      <c r="I64" s="13">
        <f>H64/100*F64</f>
        <v>0</v>
      </c>
    </row>
    <row r="65" spans="2:9" ht="13.5" customHeight="1">
      <c r="B65" s="14">
        <v>54</v>
      </c>
      <c r="C65" s="78" t="s">
        <v>154</v>
      </c>
      <c r="D65" s="79" t="s">
        <v>155</v>
      </c>
      <c r="E65" s="80" t="s">
        <v>19</v>
      </c>
      <c r="F65" s="81">
        <v>9</v>
      </c>
      <c r="G65" s="82"/>
      <c r="H65" s="83"/>
      <c r="I65" s="13">
        <f>F65*H65</f>
        <v>0</v>
      </c>
    </row>
    <row r="66" spans="2:9" ht="13.5" customHeight="1">
      <c r="B66" s="15">
        <v>55</v>
      </c>
      <c r="C66" s="55" t="s">
        <v>140</v>
      </c>
      <c r="D66" s="7" t="s">
        <v>33</v>
      </c>
      <c r="E66" s="29" t="s">
        <v>14</v>
      </c>
      <c r="F66" s="28">
        <v>45</v>
      </c>
      <c r="G66" s="9"/>
      <c r="H66" s="8"/>
      <c r="I66" s="10">
        <f>F66*H66</f>
        <v>0</v>
      </c>
    </row>
    <row r="67" spans="2:9" ht="13.5" customHeight="1">
      <c r="B67" s="15">
        <v>56</v>
      </c>
      <c r="C67" s="55" t="s">
        <v>141</v>
      </c>
      <c r="D67" s="7" t="s">
        <v>34</v>
      </c>
      <c r="E67" s="29" t="s">
        <v>118</v>
      </c>
      <c r="F67" s="28">
        <v>1</v>
      </c>
      <c r="G67" s="9"/>
      <c r="H67" s="8"/>
      <c r="I67" s="10">
        <f>F67*H67</f>
        <v>0</v>
      </c>
    </row>
    <row r="68" spans="2:9" ht="13.5" customHeight="1">
      <c r="B68" s="14">
        <v>57</v>
      </c>
      <c r="C68" s="78" t="s">
        <v>148</v>
      </c>
      <c r="D68" s="79" t="s">
        <v>149</v>
      </c>
      <c r="E68" s="80" t="s">
        <v>118</v>
      </c>
      <c r="F68" s="81">
        <v>1</v>
      </c>
      <c r="G68" s="82"/>
      <c r="H68" s="83"/>
      <c r="I68" s="10">
        <f>F68*H68</f>
        <v>0</v>
      </c>
    </row>
    <row r="69" spans="2:9" ht="13.5" customHeight="1">
      <c r="B69" s="14">
        <v>58</v>
      </c>
      <c r="C69" s="78" t="s">
        <v>134</v>
      </c>
      <c r="D69" s="79" t="s">
        <v>121</v>
      </c>
      <c r="E69" s="80" t="s">
        <v>120</v>
      </c>
      <c r="F69" s="81">
        <v>2</v>
      </c>
      <c r="G69" s="82"/>
      <c r="H69" s="83"/>
      <c r="I69" s="10">
        <f>H69/100*1.5</f>
        <v>0</v>
      </c>
    </row>
    <row r="70" spans="2:9" ht="13.5" customHeight="1">
      <c r="B70" s="14">
        <v>59</v>
      </c>
      <c r="C70" s="55" t="s">
        <v>135</v>
      </c>
      <c r="D70" s="7" t="s">
        <v>145</v>
      </c>
      <c r="E70" s="29" t="s">
        <v>136</v>
      </c>
      <c r="F70" s="28">
        <v>16</v>
      </c>
      <c r="G70" s="9"/>
      <c r="H70" s="8"/>
      <c r="I70" s="10">
        <f>F70*H70</f>
        <v>0</v>
      </c>
    </row>
    <row r="71" spans="2:9" ht="13.5" customHeight="1">
      <c r="B71" s="15">
        <v>60</v>
      </c>
      <c r="C71" s="55" t="s">
        <v>142</v>
      </c>
      <c r="D71" s="7" t="s">
        <v>35</v>
      </c>
      <c r="E71" s="29" t="s">
        <v>120</v>
      </c>
      <c r="F71" s="28">
        <v>1.8</v>
      </c>
      <c r="G71" s="9"/>
      <c r="H71" s="8"/>
      <c r="I71" s="10">
        <f>H71/100*F71</f>
        <v>0</v>
      </c>
    </row>
    <row r="72" spans="2:9" ht="13.5" customHeight="1">
      <c r="B72" s="15">
        <v>61</v>
      </c>
      <c r="C72" s="55" t="s">
        <v>143</v>
      </c>
      <c r="D72" s="7" t="s">
        <v>28</v>
      </c>
      <c r="E72" s="29" t="s">
        <v>118</v>
      </c>
      <c r="F72" s="28">
        <v>1</v>
      </c>
      <c r="G72" s="9"/>
      <c r="H72" s="8"/>
      <c r="I72" s="13">
        <f>F72*H72</f>
        <v>0</v>
      </c>
    </row>
    <row r="73" spans="2:9" ht="13.5" customHeight="1">
      <c r="B73" s="14">
        <v>62</v>
      </c>
      <c r="C73" s="55" t="s">
        <v>130</v>
      </c>
      <c r="D73" s="7" t="s">
        <v>131</v>
      </c>
      <c r="E73" s="29" t="s">
        <v>21</v>
      </c>
      <c r="F73" s="28">
        <v>1</v>
      </c>
      <c r="G73" s="9"/>
      <c r="H73" s="8"/>
      <c r="I73" s="13">
        <f>F73*H73</f>
        <v>0</v>
      </c>
    </row>
    <row r="74" spans="2:9" ht="13.5" customHeight="1" thickBot="1">
      <c r="B74" s="15">
        <v>63</v>
      </c>
      <c r="C74" s="55" t="s">
        <v>132</v>
      </c>
      <c r="D74" s="7" t="s">
        <v>144</v>
      </c>
      <c r="E74" s="29" t="s">
        <v>120</v>
      </c>
      <c r="F74" s="28">
        <v>2</v>
      </c>
      <c r="G74" s="9"/>
      <c r="H74" s="8"/>
      <c r="I74" s="10">
        <f>H74/100*F74</f>
        <v>0</v>
      </c>
    </row>
    <row r="75" spans="2:11" ht="13.5" thickBot="1">
      <c r="B75" s="97" t="s">
        <v>9</v>
      </c>
      <c r="C75" s="98"/>
      <c r="D75" s="99"/>
      <c r="E75" s="99"/>
      <c r="F75" s="99"/>
      <c r="G75" s="99"/>
      <c r="H75" s="100"/>
      <c r="I75" s="40">
        <f>SUM(I9:I74)</f>
        <v>0</v>
      </c>
      <c r="J75" s="37"/>
      <c r="K75" s="16"/>
    </row>
    <row r="76" spans="2:4" ht="12.75">
      <c r="B76" s="41" t="s">
        <v>39</v>
      </c>
      <c r="C76" s="42"/>
      <c r="D76" s="41" t="s">
        <v>133</v>
      </c>
    </row>
    <row r="77" spans="2:4" ht="12.75">
      <c r="B77" s="41"/>
      <c r="C77" s="42"/>
      <c r="D77" s="41"/>
    </row>
    <row r="78" spans="2:4" ht="12.75">
      <c r="B78" s="41"/>
      <c r="C78" s="42"/>
      <c r="D78" s="41"/>
    </row>
    <row r="79" spans="2:4" ht="12.75">
      <c r="B79" s="41"/>
      <c r="C79" s="42"/>
      <c r="D79" s="41"/>
    </row>
    <row r="80" spans="2:4" ht="12.75">
      <c r="B80" s="41"/>
      <c r="C80" s="42"/>
      <c r="D80" s="41"/>
    </row>
    <row r="81" spans="3:4" ht="12.75">
      <c r="C81" s="41"/>
      <c r="D81" s="58"/>
    </row>
  </sheetData>
  <sheetProtection/>
  <mergeCells count="4">
    <mergeCell ref="E3:I3"/>
    <mergeCell ref="B3:D3"/>
    <mergeCell ref="G6:H6"/>
    <mergeCell ref="B75:H75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Sefrna Martin</dc:creator>
  <cp:keywords/>
  <dc:description/>
  <cp:lastModifiedBy>Petr Pešek</cp:lastModifiedBy>
  <cp:lastPrinted>2016-11-07T17:53:01Z</cp:lastPrinted>
  <dcterms:created xsi:type="dcterms:W3CDTF">2006-06-06T07:28:41Z</dcterms:created>
  <dcterms:modified xsi:type="dcterms:W3CDTF">2017-06-21T13:04:02Z</dcterms:modified>
  <cp:category/>
  <cp:version/>
  <cp:contentType/>
  <cp:contentStatus/>
</cp:coreProperties>
</file>