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3" activeTab="0"/>
  </bookViews>
  <sheets>
    <sheet name="Rekapitulace stavby" sheetId="1" r:id="rId1"/>
    <sheet name="01 - Polozapuštěné kontej..." sheetId="2" r:id="rId2"/>
  </sheets>
  <definedNames/>
  <calcPr fullCalcOnLoad="1"/>
</workbook>
</file>

<file path=xl/sharedStrings.xml><?xml version="1.0" encoding="utf-8"?>
<sst xmlns="http://schemas.openxmlformats.org/spreadsheetml/2006/main" count="1223" uniqueCount="366">
  <si>
    <t>2012</t>
  </si>
  <si>
    <t>List obsahuje: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</si>
  <si>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</si>
  <si>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</si>
  <si>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</si>
  <si>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</si>
  <si>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</si>
  <si>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</si>
  <si>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</si>
  <si>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</si>
  <si>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</si>
  <si>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</si>
  <si>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</si>
  <si>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</si>
  <si>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</si>
  <si>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20151105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</si>
  <si>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</si>
  <si>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</si>
  <si>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Polozapuštěné kontejnery, Linecká ulice, Český Krumlov</t>
  </si>
  <si>
    <t>0,1</t>
  </si>
  <si>
    <t>JKSO:</t>
  </si>
  <si>
    <t>CC-CZ:</t>
  </si>
  <si>
    <t>1</t>
  </si>
  <si>
    <t>Místo:</t>
  </si>
  <si>
    <t>Český Krumlov</t>
  </si>
  <si>
    <t>Datum:</t>
  </si>
  <si>
    <t>10.11.2015</t>
  </si>
  <si>
    <t>10</t>
  </si>
  <si>
    <t>100</t>
  </si>
  <si>
    <t>Objednavatel:</t>
  </si>
  <si>
    <t>IČ:</t>
  </si>
  <si>
    <t>Město Český Krumlov</t>
  </si>
  <si>
    <t>DIČ:</t>
  </si>
  <si>
    <t>Zhotovitel:</t>
  </si>
  <si>
    <t>Vyplň údaj</t>
  </si>
  <si>
    <t>Projektant:</t>
  </si>
  <si>
    <t>60636564</t>
  </si>
  <si>
    <t>Ing. Arch. Vladan Píša</t>
  </si>
  <si>
    <t>True</t>
  </si>
  <si>
    <t>Zpracovatel:</t>
  </si>
  <si>
    <t>75454084</t>
  </si>
  <si>
    <t>Filip Šimek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</si>
  <si>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</si>
  <si>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</si>
  <si>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</si>
  <si>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</si>
  <si>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</si>
  <si>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</si>
  <si>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</si>
  <si>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</si>
  <si>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</si>
  <si>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</si>
  <si>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</si>
  <si>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</si>
  <si>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</si>
  <si>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</si>
  <si>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</si>
  <si>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</si>
  <si>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</si>
  <si>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</si>
  <si>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</si>
  <si>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</si>
  <si>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</si>
  <si>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</si>
  <si>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</si>
  <si>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</si>
  <si>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</si>
  <si>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</si>
  <si>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</si>
  <si>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</si>
  <si>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</si>
  <si>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</si>
  <si>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</si>
  <si>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</si>
  <si>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</si>
  <si>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</si>
  <si>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</si>
  <si>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</si>
  <si>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</si>
  <si>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</si>
  <si>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</si>
  <si>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</si>
  <si>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</si>
  <si>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</si>
  <si>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</si>
  <si>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{2E5ECC2D-99C9-48B7-8BC2-A3DBFE3448E1}</t>
  </si>
  <si>
    <t>{00000000-0000-0000-0000-000000000000}</t>
  </si>
  <si>
    <t>01</t>
  </si>
  <si>
    <t>Polozapuštěné kontejnery</t>
  </si>
  <si>
    <t>{FEE38474-09B5-4CA3-8988-6480DA8C1096}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</si>
  <si>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</si>
  <si>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</si>
  <si>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</si>
  <si>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</si>
  <si>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</si>
  <si>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</si>
  <si>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</si>
  <si>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</si>
  <si>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</si>
  <si>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</si>
  <si>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</si>
  <si>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</si>
  <si>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</si>
  <si>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>01 - Polozapuštěné kontejnery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</si>
  <si>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</si>
  <si>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</si>
  <si>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</si>
  <si>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</si>
  <si>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</si>
  <si>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</si>
  <si>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</si>
  <si>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</si>
  <si>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</si>
  <si>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</si>
  <si>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</si>
  <si>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</si>
  <si>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</si>
  <si>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</si>
  <si>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</si>
  <si>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M - Práce a dodávky M</t>
  </si>
  <si>
    <t xml:space="preserve">    21-M - Elektromontáže</t>
  </si>
  <si>
    <t>VRN - Vedlejší rozpočtové náklady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</si>
  <si>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</si>
  <si>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</si>
  <si>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</si>
  <si>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</si>
  <si>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</si>
  <si>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</si>
  <si>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</si>
  <si>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</si>
  <si>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</si>
  <si>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</si>
  <si>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</si>
  <si>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</si>
  <si>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</si>
  <si>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</si>
  <si>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</si>
  <si>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</si>
  <si>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</si>
  <si>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</si>
  <si>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</si>
  <si>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</si>
  <si>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</si>
  <si>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</si>
  <si>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</si>
  <si>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</si>
  <si>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</si>
  <si>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</si>
  <si>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64</t>
  </si>
  <si>
    <t>K</t>
  </si>
  <si>
    <t>112151115</t>
  </si>
  <si>
    <t>Směrové kácení stromů s rozřezáním a odvětvením D kmene do 600 mm</t>
  </si>
  <si>
    <t>kus</t>
  </si>
  <si>
    <t>4</t>
  </si>
  <si>
    <t>1680630398</t>
  </si>
  <si>
    <t>56</t>
  </si>
  <si>
    <t>113107184</t>
  </si>
  <si>
    <t>Odstranění podkladu pl přes 50 do 200 m2 živičných tl 200 mm</t>
  </si>
  <si>
    <t>m2</t>
  </si>
  <si>
    <t>1927749888</t>
  </si>
  <si>
    <t>57</t>
  </si>
  <si>
    <t>113201112</t>
  </si>
  <si>
    <t>Vytrhání obrub silničních ležatých</t>
  </si>
  <si>
    <t>m</t>
  </si>
  <si>
    <t>-1544786249</t>
  </si>
  <si>
    <t>3</t>
  </si>
  <si>
    <t>181301105</t>
  </si>
  <si>
    <t>Rozprostření ornice tl vrstvy do 300 mm pl do 500 m2 v rovině nebo ve svahu do 1:5</t>
  </si>
  <si>
    <t>-1079490881</t>
  </si>
  <si>
    <t>181411131</t>
  </si>
  <si>
    <t>Založení parkového trávníku výsevem plochy do 1000 m2 v rovině a ve svahu do 1:5</t>
  </si>
  <si>
    <t>1501652118</t>
  </si>
  <si>
    <t>5</t>
  </si>
  <si>
    <t>M</t>
  </si>
  <si>
    <t>005724100</t>
  </si>
  <si>
    <t>osivo směs travní parková</t>
  </si>
  <si>
    <t>kg</t>
  </si>
  <si>
    <t>8</t>
  </si>
  <si>
    <t>721262711</t>
  </si>
  <si>
    <t>7</t>
  </si>
  <si>
    <t>113108441</t>
  </si>
  <si>
    <t>Rozrytí krytu z kameniva bez zhutnění bez živičného pojiva</t>
  </si>
  <si>
    <t>1729070315</t>
  </si>
  <si>
    <t>121101101</t>
  </si>
  <si>
    <t>Sejmutí ornice s přemístěním na vzdálenost do 50 m</t>
  </si>
  <si>
    <t>m3</t>
  </si>
  <si>
    <t>-1699456953</t>
  </si>
  <si>
    <t>97,7*0,2</t>
  </si>
  <si>
    <t>VV</t>
  </si>
  <si>
    <t>9</t>
  </si>
  <si>
    <t>131201102</t>
  </si>
  <si>
    <t>Hloubení jam nezapažených v hornině tř. 3 objemu do 1000 m3</t>
  </si>
  <si>
    <t>-1582008144</t>
  </si>
  <si>
    <t>16,8*2*3</t>
  </si>
  <si>
    <t>11,5*2*3</t>
  </si>
  <si>
    <t>Součet</t>
  </si>
  <si>
    <t>131201109</t>
  </si>
  <si>
    <t>Příplatek za lepivost u hloubení jam nezapažených v hornině tř. 3</t>
  </si>
  <si>
    <t>-1152708561</t>
  </si>
  <si>
    <t>11</t>
  </si>
  <si>
    <t>162201102</t>
  </si>
  <si>
    <t>Vodorovné přemístění do 50 m výkopku/sypaniny z horniny tř. 1 až 4</t>
  </si>
  <si>
    <t>941650255</t>
  </si>
  <si>
    <t>12</t>
  </si>
  <si>
    <t>162701105</t>
  </si>
  <si>
    <t>Vodorovné přemístění do 10000 m výkopku/sypaniny z horniny tř. 1 až 4</t>
  </si>
  <si>
    <t>1993473782</t>
  </si>
  <si>
    <t>13</t>
  </si>
  <si>
    <t>162701109</t>
  </si>
  <si>
    <t>Příplatek k vodorovnému přemístění výkopku/sypaniny z horniny tř. 1 až 4 ZKD 1000 m přes 10000 m</t>
  </si>
  <si>
    <t>-1160862983</t>
  </si>
  <si>
    <t>"10km</t>
  </si>
  <si>
    <t>1698</t>
  </si>
  <si>
    <t>14</t>
  </si>
  <si>
    <t>167101101</t>
  </si>
  <si>
    <t>Nakládání výkopku z hornin tř. 1 až 4 do 100 m3</t>
  </si>
  <si>
    <t>-1470332225</t>
  </si>
  <si>
    <t>171201201</t>
  </si>
  <si>
    <t>Uložení sypaniny na skládky</t>
  </si>
  <si>
    <t>1510672647</t>
  </si>
  <si>
    <t>16</t>
  </si>
  <si>
    <t>171201211</t>
  </si>
  <si>
    <t>Poplatek za uložení odpadu ze sypaniny na skládce (skládkovné)</t>
  </si>
  <si>
    <t>t</t>
  </si>
  <si>
    <t>1225901629</t>
  </si>
  <si>
    <t>169,8*1,9</t>
  </si>
  <si>
    <t>17</t>
  </si>
  <si>
    <t>174101101</t>
  </si>
  <si>
    <t>Zásyp jam, šachet rýh nebo kolem objektů sypaninou se zhutněním</t>
  </si>
  <si>
    <t>1786342305</t>
  </si>
  <si>
    <t>"štěrkopískový zásyp</t>
  </si>
  <si>
    <t>1,05*(15*2+9,5*2+2,5*2+3*2)</t>
  </si>
  <si>
    <t>0,5*1,5*10</t>
  </si>
  <si>
    <t>18</t>
  </si>
  <si>
    <t>583312000</t>
  </si>
  <si>
    <t>štěrkopísek netříděný zásypový materiál</t>
  </si>
  <si>
    <t>-590457796</t>
  </si>
  <si>
    <t>70,5*2</t>
  </si>
  <si>
    <t>19</t>
  </si>
  <si>
    <t>271532212</t>
  </si>
  <si>
    <t>Podsyp pod základové konstrukce se zhutněním z hrubého kameniva frakce 16 až 32 mm</t>
  </si>
  <si>
    <t>1908243925</t>
  </si>
  <si>
    <t>0,2*(15,2*2,1)</t>
  </si>
  <si>
    <t>0,2*(2,65*9,7)</t>
  </si>
  <si>
    <t>0,5*(15*2+9,5*2+2,5*2+3*2)</t>
  </si>
  <si>
    <t>0,3*1,5*10</t>
  </si>
  <si>
    <t>22</t>
  </si>
  <si>
    <t>273321611</t>
  </si>
  <si>
    <t>Základové desky ze ŽB tř. C 30/37 XC3</t>
  </si>
  <si>
    <t>998875424</t>
  </si>
  <si>
    <t>(1,9*15,001)*0,2*1,05</t>
  </si>
  <si>
    <t>(1,55*1,6*2+6,3*1,9)*0,2*1,05</t>
  </si>
  <si>
    <t>23</t>
  </si>
  <si>
    <t>273351215</t>
  </si>
  <si>
    <t>Zřízení bednění stěn základových desek</t>
  </si>
  <si>
    <t>-471338894</t>
  </si>
  <si>
    <t>0,2*(1,9*2+15*2+1,55*2+1,6*2+6,3*2+0,6*2)</t>
  </si>
  <si>
    <t>24</t>
  </si>
  <si>
    <t>273351216</t>
  </si>
  <si>
    <t>Odstranění bednění stěn základových desek</t>
  </si>
  <si>
    <t>-715064300</t>
  </si>
  <si>
    <t>25</t>
  </si>
  <si>
    <t>273362021</t>
  </si>
  <si>
    <t>Výztuž základových desek svařovanými sítěmi Kari</t>
  </si>
  <si>
    <t>188801251</t>
  </si>
  <si>
    <t>"2x KARI 8/100/100</t>
  </si>
  <si>
    <t>(1,9*15,001)*7,9*2/1000*1,15</t>
  </si>
  <si>
    <t>(1,55*1,6*2+6,3*1,9)*7,9*2/1000*1,15</t>
  </si>
  <si>
    <t>58</t>
  </si>
  <si>
    <t>3-001</t>
  </si>
  <si>
    <t>D+M polozapuštěných kontejnerů</t>
  </si>
  <si>
    <t>-266839868</t>
  </si>
  <si>
    <t>"dodávka se skládá z kompletního systému polozapuštěných kontejnerů</t>
  </si>
  <si>
    <t>"plastový polozapuštěný kontejner</t>
  </si>
  <si>
    <t>"všechny doplňky předepsané dle systému konkrétního dodavatele</t>
  </si>
  <si>
    <t xml:space="preserve">"viz technická zpráva projektu </t>
  </si>
  <si>
    <t>32</t>
  </si>
  <si>
    <t>451504111</t>
  </si>
  <si>
    <t>Zřízení podkladní vrstvy z kameniva pod dlažbu tl do 100 mm</t>
  </si>
  <si>
    <t>1783024276</t>
  </si>
  <si>
    <t>33</t>
  </si>
  <si>
    <t>583336500</t>
  </si>
  <si>
    <t>kamenivo těžené hrubé frakce 8-16</t>
  </si>
  <si>
    <t>-1061827395</t>
  </si>
  <si>
    <t>117,44*0,1*1,9</t>
  </si>
  <si>
    <t>34</t>
  </si>
  <si>
    <t>451504113</t>
  </si>
  <si>
    <t>Zřízení podkladní vrstvy z kameniva pod dlažbu tl do 200 mm</t>
  </si>
  <si>
    <t>1641941532</t>
  </si>
  <si>
    <t>148-3,14*0,9*0,9*10-3,14*0,7*0,7*2</t>
  </si>
  <si>
    <t>35</t>
  </si>
  <si>
    <t>583336740</t>
  </si>
  <si>
    <t>kamenivo těžené hrubé frakce 16-32</t>
  </si>
  <si>
    <t>1432107218</t>
  </si>
  <si>
    <t>119,489*0,2*1,9</t>
  </si>
  <si>
    <t>66</t>
  </si>
  <si>
    <t>572331111</t>
  </si>
  <si>
    <t>Vyspravení krytu komunikací po překopech plochy přes 15 m2 obalovaným kamenivem tl 50 mm</t>
  </si>
  <si>
    <t>-1371876089</t>
  </si>
  <si>
    <t>"doplnění ke stávajícím plochám</t>
  </si>
  <si>
    <t>42,1*0,5</t>
  </si>
  <si>
    <t>67</t>
  </si>
  <si>
    <t>572341111</t>
  </si>
  <si>
    <t>Vyspravení krytu komunikací po překopech plochy přes 15 m2 asfalt betonem ACO (AB) tl 50 mm</t>
  </si>
  <si>
    <t>1287864238</t>
  </si>
  <si>
    <t>36</t>
  </si>
  <si>
    <t>591111111</t>
  </si>
  <si>
    <t>Kladení dlažby z kostek velkých z kamene do lože z kameniva těženého tl 50 mm</t>
  </si>
  <si>
    <t>1791555255</t>
  </si>
  <si>
    <t>37</t>
  </si>
  <si>
    <t>583801590</t>
  </si>
  <si>
    <t>kostka dlažební velká, žula velikost 15/17</t>
  </si>
  <si>
    <t>-1534314785</t>
  </si>
  <si>
    <t>117,44</t>
  </si>
  <si>
    <t>40</t>
  </si>
  <si>
    <t>916241213</t>
  </si>
  <si>
    <t>Osazení obrubníku kamenného stojatého s boční opěrou do lože z betonu prostého</t>
  </si>
  <si>
    <t>765579645</t>
  </si>
  <si>
    <t>5,5+15+3+4,2+3+2,1+1,8+15,7+1,7+2,4+11,1+2,4*2+6,1+0,5+12,8+6,9</t>
  </si>
  <si>
    <t>41</t>
  </si>
  <si>
    <t>583802030</t>
  </si>
  <si>
    <t>krajník silniční kamenný, žula, 15x25 x 30-80</t>
  </si>
  <si>
    <t>-51799705</t>
  </si>
  <si>
    <t>63</t>
  </si>
  <si>
    <t>919124121</t>
  </si>
  <si>
    <t>Dilatační spáry vkládané v cementobetonovém krytu s vyplněním spár asfaltovou zálivkou</t>
  </si>
  <si>
    <t>424641752</t>
  </si>
  <si>
    <t>59</t>
  </si>
  <si>
    <t>919735114</t>
  </si>
  <si>
    <t>Řezání stávajícího živičného krytu hl do 200 mm</t>
  </si>
  <si>
    <t>745335003</t>
  </si>
  <si>
    <t>65</t>
  </si>
  <si>
    <t>966006211</t>
  </si>
  <si>
    <t>Odstranění svislých dopravních značek ze sloupů, sloupků nebo konzol</t>
  </si>
  <si>
    <t>1827972431</t>
  </si>
  <si>
    <t>45</t>
  </si>
  <si>
    <t>997211511</t>
  </si>
  <si>
    <t>Vodorovná doprava suti po suchu na vzdálenost do 1 km</t>
  </si>
  <si>
    <t>-1907183348</t>
  </si>
  <si>
    <t>46</t>
  </si>
  <si>
    <t>997211519</t>
  </si>
  <si>
    <t>Příplatek ZKD 1 km u vodorovné dopravy suti</t>
  </si>
  <si>
    <t>-1459065168</t>
  </si>
  <si>
    <t>47</t>
  </si>
  <si>
    <t>997211611</t>
  </si>
  <si>
    <t>Nakládání suti na dopravní prostředky pro vodorovnou dopravu</t>
  </si>
  <si>
    <t>-1562536622</t>
  </si>
  <si>
    <t>48</t>
  </si>
  <si>
    <t>997221815</t>
  </si>
  <si>
    <t>Poplatek za uložení betonového odpadu na skládce (skládkovné)</t>
  </si>
  <si>
    <t>-96417757</t>
  </si>
  <si>
    <t>49</t>
  </si>
  <si>
    <t>998011001</t>
  </si>
  <si>
    <t>Přesun hmot pro budovy zděné v do 6 m</t>
  </si>
  <si>
    <t>-859893681</t>
  </si>
  <si>
    <t>68</t>
  </si>
  <si>
    <t>21-001</t>
  </si>
  <si>
    <t>D+M elektromechanických sloupků vč. rozvodny</t>
  </si>
  <si>
    <t>-16488655</t>
  </si>
  <si>
    <t>55</t>
  </si>
  <si>
    <t>93-001</t>
  </si>
  <si>
    <t>Vytýčení inženýrských sítí</t>
  </si>
  <si>
    <t>kpl</t>
  </si>
  <si>
    <t>1526251483</t>
  </si>
  <si>
    <t>VP - Vícepráce</t>
  </si>
  <si>
    <t>PN</t>
  </si>
</sst>
</file>

<file path=xl/styles.xml><?xml version="1.0" encoding="utf-8"?>
<styleSheet xmlns="http://schemas.openxmlformats.org/spreadsheetml/2006/main">
  <numFmts count="5">
    <numFmt numFmtId="164" formatCode="#,##0.00;-#,##0.00"/>
    <numFmt numFmtId="165" formatCode="0.00%;-0.00%"/>
    <numFmt numFmtId="166" formatCode="dd\.mm\.yyyy"/>
    <numFmt numFmtId="167" formatCode="#,##0.00000;-#,##0.00000"/>
    <numFmt numFmtId="168" formatCode="#,##0.000;-#,##0.000"/>
  </numFmts>
  <fonts count="33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i/>
      <sz val="8"/>
      <color indexed="12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sz val="8"/>
      <color indexed="20"/>
      <name val="Trebuchet MS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</borders>
  <cellStyleXfs count="2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23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49" fontId="7" fillId="4" borderId="0" xfId="0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0" fontId="0" fillId="0" borderId="6" xfId="0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164" fontId="11" fillId="0" borderId="0" xfId="0" applyFont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164" fontId="12" fillId="0" borderId="7" xfId="0" applyFont="1" applyBorder="1" applyAlignment="1">
      <alignment horizontal="right" vertical="center"/>
    </xf>
    <xf numFmtId="0" fontId="13" fillId="0" borderId="4" xfId="0" applyBorder="1" applyAlignment="1">
      <alignment horizontal="left" vertical="center"/>
    </xf>
    <xf numFmtId="0" fontId="13" fillId="0" borderId="0" xfId="0" applyAlignment="1">
      <alignment horizontal="left" vertical="center"/>
    </xf>
    <xf numFmtId="165" fontId="13" fillId="0" borderId="0" xfId="0" applyAlignment="1">
      <alignment horizontal="right" vertical="center"/>
    </xf>
    <xf numFmtId="0" fontId="13" fillId="0" borderId="0" xfId="0" applyAlignment="1">
      <alignment horizontal="center" vertical="center"/>
    </xf>
    <xf numFmtId="164" fontId="8" fillId="0" borderId="0" xfId="0" applyFont="1" applyAlignment="1">
      <alignment horizontal="right" vertical="center"/>
    </xf>
    <xf numFmtId="0" fontId="13" fillId="0" borderId="5" xfId="0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/>
    </xf>
    <xf numFmtId="164" fontId="9" fillId="3" borderId="9" xfId="0" applyFont="1" applyFill="1" applyBorder="1" applyAlignment="1">
      <alignment horizontal="right" vertical="center"/>
    </xf>
    <xf numFmtId="0" fontId="0" fillId="3" borderId="10" xfId="0" applyFill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15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5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66" fontId="7" fillId="0" borderId="0" xfId="0" applyFont="1" applyAlignment="1">
      <alignment horizontal="left" vertical="top"/>
    </xf>
    <xf numFmtId="0" fontId="17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64" fontId="18" fillId="0" borderId="0" xfId="0" applyFont="1" applyAlignment="1">
      <alignment horizontal="right" vertical="center"/>
    </xf>
    <xf numFmtId="164" fontId="17" fillId="0" borderId="14" xfId="0" applyFont="1" applyBorder="1" applyAlignment="1">
      <alignment horizontal="right" vertical="center"/>
    </xf>
    <xf numFmtId="164" fontId="17" fillId="0" borderId="0" xfId="0" applyFont="1" applyAlignment="1">
      <alignment horizontal="right" vertical="center"/>
    </xf>
    <xf numFmtId="167" fontId="17" fillId="0" borderId="0" xfId="0" applyFont="1" applyAlignment="1">
      <alignment horizontal="right" vertical="center"/>
    </xf>
    <xf numFmtId="164" fontId="17" fillId="0" borderId="15" xfId="0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164" fontId="2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164" fontId="23" fillId="0" borderId="16" xfId="0" applyFont="1" applyBorder="1" applyAlignment="1">
      <alignment horizontal="right" vertical="center"/>
    </xf>
    <xf numFmtId="164" fontId="23" fillId="0" borderId="17" xfId="0" applyFont="1" applyBorder="1" applyAlignment="1">
      <alignment horizontal="right" vertical="center"/>
    </xf>
    <xf numFmtId="167" fontId="23" fillId="0" borderId="17" xfId="0" applyFont="1" applyBorder="1" applyAlignment="1">
      <alignment horizontal="right" vertical="center"/>
    </xf>
    <xf numFmtId="164" fontId="23" fillId="0" borderId="18" xfId="0" applyFont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164" fontId="24" fillId="4" borderId="0" xfId="0" applyFont="1" applyFill="1" applyAlignment="1">
      <alignment horizontal="right" vertical="center"/>
    </xf>
    <xf numFmtId="164" fontId="24" fillId="0" borderId="0" xfId="0" applyFont="1" applyAlignment="1">
      <alignment horizontal="right" vertical="center"/>
    </xf>
    <xf numFmtId="165" fontId="15" fillId="4" borderId="11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164" fontId="15" fillId="0" borderId="13" xfId="0" applyFont="1" applyBorder="1" applyAlignment="1">
      <alignment horizontal="right" vertical="center"/>
    </xf>
    <xf numFmtId="164" fontId="0" fillId="0" borderId="0" xfId="0" applyFont="1" applyAlignment="1">
      <alignment horizontal="right" vertical="center"/>
    </xf>
    <xf numFmtId="0" fontId="24" fillId="4" borderId="0" xfId="0" applyFont="1" applyFill="1" applyAlignment="1">
      <alignment horizontal="left" vertical="center"/>
    </xf>
    <xf numFmtId="165" fontId="15" fillId="4" borderId="14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164" fontId="15" fillId="0" borderId="15" xfId="0" applyFont="1" applyBorder="1" applyAlignment="1">
      <alignment horizontal="right" vertical="center"/>
    </xf>
    <xf numFmtId="165" fontId="15" fillId="4" borderId="16" xfId="0" applyFont="1" applyFill="1" applyBorder="1" applyAlignment="1">
      <alignment horizontal="center" vertical="center"/>
    </xf>
    <xf numFmtId="0" fontId="15" fillId="4" borderId="17" xfId="0" applyFont="1" applyFill="1" applyBorder="1" applyAlignment="1">
      <alignment horizontal="center" vertical="center"/>
    </xf>
    <xf numFmtId="164" fontId="15" fillId="0" borderId="18" xfId="0" applyFont="1" applyBorder="1" applyAlignment="1">
      <alignment horizontal="right" vertical="center"/>
    </xf>
    <xf numFmtId="0" fontId="18" fillId="3" borderId="0" xfId="0" applyFont="1" applyFill="1" applyAlignment="1">
      <alignment horizontal="left" vertical="center"/>
    </xf>
    <xf numFmtId="164" fontId="18" fillId="3" borderId="0" xfId="0" applyFont="1" applyFill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166" fontId="7" fillId="4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64" fontId="12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165" fontId="13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4" fontId="13" fillId="0" borderId="0" xfId="0" applyFont="1" applyAlignment="1">
      <alignment horizontal="right" vertical="center"/>
    </xf>
    <xf numFmtId="0" fontId="9" fillId="3" borderId="9" xfId="0" applyFont="1" applyFill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25" fillId="0" borderId="4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164" fontId="25" fillId="0" borderId="0" xfId="0" applyFont="1" applyAlignment="1">
      <alignment horizontal="right" vertical="center"/>
    </xf>
    <xf numFmtId="0" fontId="25" fillId="0" borderId="5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164" fontId="25" fillId="0" borderId="0" xfId="0" applyFont="1" applyAlignment="1">
      <alignment horizontal="right"/>
    </xf>
    <xf numFmtId="0" fontId="0" fillId="0" borderId="25" xfId="0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15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15" fillId="0" borderId="2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18" fillId="0" borderId="0" xfId="0" applyFont="1" applyAlignment="1">
      <alignment horizontal="right"/>
    </xf>
    <xf numFmtId="167" fontId="26" fillId="0" borderId="12" xfId="0" applyFont="1" applyBorder="1" applyAlignment="1">
      <alignment horizontal="right"/>
    </xf>
    <xf numFmtId="167" fontId="26" fillId="0" borderId="13" xfId="0" applyFont="1" applyBorder="1" applyAlignment="1">
      <alignment horizontal="right"/>
    </xf>
    <xf numFmtId="164" fontId="27" fillId="0" borderId="0" xfId="0" applyFont="1" applyAlignment="1">
      <alignment horizontal="right" vertical="center"/>
    </xf>
    <xf numFmtId="0" fontId="0" fillId="0" borderId="0" xfId="0" applyFont="1" applyAlignment="1">
      <alignment horizontal="left"/>
    </xf>
    <xf numFmtId="0" fontId="28" fillId="0" borderId="4" xfId="0" applyBorder="1" applyAlignment="1">
      <alignment horizontal="left"/>
    </xf>
    <xf numFmtId="0" fontId="28" fillId="0" borderId="0" xfId="0" applyAlignment="1">
      <alignment horizontal="left"/>
    </xf>
    <xf numFmtId="0" fontId="25" fillId="0" borderId="0" xfId="0" applyFont="1" applyAlignment="1">
      <alignment horizontal="left"/>
    </xf>
    <xf numFmtId="0" fontId="28" fillId="0" borderId="5" xfId="0" applyBorder="1" applyAlignment="1">
      <alignment horizontal="left"/>
    </xf>
    <xf numFmtId="0" fontId="28" fillId="0" borderId="14" xfId="0" applyBorder="1" applyAlignment="1">
      <alignment horizontal="left"/>
    </xf>
    <xf numFmtId="167" fontId="28" fillId="0" borderId="0" xfId="0" applyFont="1" applyAlignment="1">
      <alignment horizontal="right"/>
    </xf>
    <xf numFmtId="167" fontId="28" fillId="0" borderId="15" xfId="0" applyFont="1" applyBorder="1" applyAlignment="1">
      <alignment horizontal="right"/>
    </xf>
    <xf numFmtId="0" fontId="28" fillId="0" borderId="0" xfId="0" applyFont="1" applyAlignment="1">
      <alignment horizontal="left"/>
    </xf>
    <xf numFmtId="164" fontId="28" fillId="0" borderId="0" xfId="0" applyFont="1" applyAlignment="1">
      <alignment horizontal="right" vertical="center"/>
    </xf>
    <xf numFmtId="0" fontId="24" fillId="0" borderId="0" xfId="0" applyFont="1" applyAlignment="1">
      <alignment horizontal="left"/>
    </xf>
    <xf numFmtId="164" fontId="24" fillId="0" borderId="0" xfId="0" applyFont="1" applyAlignment="1">
      <alignment horizontal="right"/>
    </xf>
    <xf numFmtId="0" fontId="0" fillId="0" borderId="25" xfId="0" applyFont="1" applyBorder="1" applyAlignment="1">
      <alignment horizontal="center" vertical="center"/>
    </xf>
    <xf numFmtId="49" fontId="0" fillId="0" borderId="25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 wrapText="1"/>
    </xf>
    <xf numFmtId="168" fontId="0" fillId="0" borderId="25" xfId="0" applyFont="1" applyBorder="1" applyAlignment="1">
      <alignment horizontal="right" vertical="center"/>
    </xf>
    <xf numFmtId="164" fontId="0" fillId="4" borderId="25" xfId="0" applyFont="1" applyFill="1" applyBorder="1" applyAlignment="1">
      <alignment horizontal="right" vertical="center"/>
    </xf>
    <xf numFmtId="164" fontId="0" fillId="0" borderId="25" xfId="0" applyFont="1" applyBorder="1" applyAlignment="1">
      <alignment horizontal="right" vertical="center"/>
    </xf>
    <xf numFmtId="0" fontId="13" fillId="4" borderId="25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167" fontId="13" fillId="0" borderId="0" xfId="0" applyFont="1" applyAlignment="1">
      <alignment horizontal="right" vertical="center"/>
    </xf>
    <xf numFmtId="167" fontId="13" fillId="0" borderId="15" xfId="0" applyFont="1" applyBorder="1" applyAlignment="1">
      <alignment horizontal="right" vertical="center"/>
    </xf>
    <xf numFmtId="0" fontId="29" fillId="0" borderId="25" xfId="0" applyFont="1" applyBorder="1" applyAlignment="1">
      <alignment horizontal="center" vertical="center"/>
    </xf>
    <xf numFmtId="49" fontId="29" fillId="0" borderId="25" xfId="0" applyFont="1" applyBorder="1" applyAlignment="1">
      <alignment horizontal="left" vertical="center" wrapText="1"/>
    </xf>
    <xf numFmtId="0" fontId="29" fillId="0" borderId="25" xfId="0" applyFont="1" applyBorder="1" applyAlignment="1">
      <alignment horizontal="left" vertical="center" wrapText="1"/>
    </xf>
    <xf numFmtId="0" fontId="29" fillId="0" borderId="25" xfId="0" applyFont="1" applyBorder="1" applyAlignment="1">
      <alignment horizontal="left" vertical="center"/>
    </xf>
    <xf numFmtId="0" fontId="29" fillId="0" borderId="25" xfId="0" applyFont="1" applyBorder="1" applyAlignment="1">
      <alignment horizontal="center" vertical="center" wrapText="1"/>
    </xf>
    <xf numFmtId="168" fontId="29" fillId="0" borderId="25" xfId="0" applyFont="1" applyBorder="1" applyAlignment="1">
      <alignment horizontal="right" vertical="center"/>
    </xf>
    <xf numFmtId="164" fontId="29" fillId="4" borderId="25" xfId="0" applyFont="1" applyFill="1" applyBorder="1" applyAlignment="1">
      <alignment horizontal="right" vertical="center"/>
    </xf>
    <xf numFmtId="164" fontId="29" fillId="0" borderId="25" xfId="0" applyFont="1" applyBorder="1" applyAlignment="1">
      <alignment horizontal="right" vertical="center"/>
    </xf>
    <xf numFmtId="0" fontId="30" fillId="0" borderId="4" xfId="0" applyBorder="1" applyAlignment="1">
      <alignment horizontal="left" vertical="center"/>
    </xf>
    <xf numFmtId="0" fontId="30" fillId="0" borderId="0" xfId="0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168" fontId="30" fillId="0" borderId="0" xfId="0" applyFont="1" applyAlignment="1">
      <alignment horizontal="right" vertical="center"/>
    </xf>
    <xf numFmtId="0" fontId="30" fillId="0" borderId="5" xfId="0" applyBorder="1" applyAlignment="1">
      <alignment horizontal="left" vertical="center"/>
    </xf>
    <xf numFmtId="0" fontId="30" fillId="0" borderId="14" xfId="0" applyBorder="1" applyAlignment="1">
      <alignment horizontal="left" vertical="center"/>
    </xf>
    <xf numFmtId="0" fontId="30" fillId="0" borderId="15" xfId="0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Alignment="1">
      <alignment horizontal="left" vertical="center"/>
    </xf>
    <xf numFmtId="0" fontId="31" fillId="0" borderId="4" xfId="0" applyBorder="1" applyAlignment="1">
      <alignment horizontal="left" vertical="center"/>
    </xf>
    <xf numFmtId="0" fontId="31" fillId="0" borderId="0" xfId="0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168" fontId="31" fillId="0" borderId="0" xfId="0" applyFont="1" applyAlignment="1">
      <alignment horizontal="right" vertical="center"/>
    </xf>
    <xf numFmtId="0" fontId="31" fillId="0" borderId="5" xfId="0" applyBorder="1" applyAlignment="1">
      <alignment horizontal="left" vertical="center"/>
    </xf>
    <xf numFmtId="0" fontId="31" fillId="0" borderId="14" xfId="0" applyBorder="1" applyAlignment="1">
      <alignment horizontal="left" vertical="center"/>
    </xf>
    <xf numFmtId="0" fontId="31" fillId="0" borderId="15" xfId="0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0" xfId="0" applyAlignment="1">
      <alignment horizontal="left" vertical="center"/>
    </xf>
    <xf numFmtId="0" fontId="32" fillId="0" borderId="4" xfId="0" applyBorder="1" applyAlignment="1">
      <alignment horizontal="left" vertical="center"/>
    </xf>
    <xf numFmtId="0" fontId="32" fillId="0" borderId="0" xfId="0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0" fontId="32" fillId="0" borderId="5" xfId="0" applyBorder="1" applyAlignment="1">
      <alignment horizontal="left" vertical="center"/>
    </xf>
    <xf numFmtId="0" fontId="32" fillId="0" borderId="14" xfId="0" applyBorder="1" applyAlignment="1">
      <alignment horizontal="left" vertical="center"/>
    </xf>
    <xf numFmtId="0" fontId="32" fillId="0" borderId="15" xfId="0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2" fillId="0" borderId="0" xfId="0" applyAlignment="1">
      <alignment horizontal="left" vertical="center"/>
    </xf>
    <xf numFmtId="0" fontId="0" fillId="4" borderId="25" xfId="0" applyFont="1" applyFill="1" applyBorder="1" applyAlignment="1">
      <alignment horizontal="center" vertical="center"/>
    </xf>
    <xf numFmtId="49" fontId="0" fillId="4" borderId="25" xfId="0" applyFont="1" applyFill="1" applyBorder="1" applyAlignment="1">
      <alignment horizontal="left" vertical="center" wrapText="1"/>
    </xf>
    <xf numFmtId="0" fontId="0" fillId="4" borderId="25" xfId="0" applyFont="1" applyFill="1" applyBorder="1" applyAlignment="1">
      <alignment horizontal="left" vertical="center" wrapText="1"/>
    </xf>
    <xf numFmtId="0" fontId="0" fillId="4" borderId="25" xfId="0" applyFill="1" applyBorder="1" applyAlignment="1">
      <alignment horizontal="left" vertical="center"/>
    </xf>
    <xf numFmtId="0" fontId="0" fillId="4" borderId="25" xfId="0" applyFont="1" applyFill="1" applyBorder="1" applyAlignment="1">
      <alignment horizontal="center" vertical="center" wrapText="1"/>
    </xf>
    <xf numFmtId="168" fontId="0" fillId="4" borderId="25" xfId="0" applyFont="1" applyFill="1" applyBorder="1" applyAlignment="1">
      <alignment horizontal="right" vertical="center"/>
    </xf>
    <xf numFmtId="0" fontId="13" fillId="4" borderId="2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7"/>
  <sheetViews>
    <sheetView showGridLines="0"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4" t="s">
        <v>0</v>
      </c>
      <c r="B1" s="5"/>
      <c r="C1" s="5"/>
      <c r="D1" s="6" t="s">
        <v>1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7" t="s">
        <v>5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R2" s="8" t="s">
        <v>6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9" t="s">
        <v>7</v>
      </c>
      <c r="BT2" s="9" t="s">
        <v>8</v>
      </c>
    </row>
    <row r="3" spans="2:72" s="2" customFormat="1" ht="7.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2"/>
      <c r="BS3" s="9" t="s">
        <v>7</v>
      </c>
      <c r="BT3" s="9" t="s">
        <v>9</v>
      </c>
    </row>
    <row r="4" spans="2:71" s="2" customFormat="1" ht="37.5" customHeight="1">
      <c r="B4" s="13"/>
      <c r="C4" s="14" t="s">
        <v>10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6"/>
      <c r="AS4" s="17" t="s">
        <v>11</v>
      </c>
      <c r="BE4" s="18" t="s">
        <v>12</v>
      </c>
      <c r="BS4" s="9" t="s">
        <v>13</v>
      </c>
    </row>
    <row r="5" spans="2:71" s="2" customFormat="1" ht="15" customHeight="1">
      <c r="B5" s="13"/>
      <c r="C5" s="15"/>
      <c r="D5" s="19" t="s">
        <v>14</v>
      </c>
      <c r="E5" s="15"/>
      <c r="F5" s="15"/>
      <c r="G5" s="15"/>
      <c r="H5" s="15"/>
      <c r="I5" s="15"/>
      <c r="J5" s="15"/>
      <c r="K5" s="20" t="s">
        <v>15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6"/>
      <c r="BE5" s="21" t="s">
        <v>16</v>
      </c>
      <c r="BS5" s="9" t="s">
        <v>7</v>
      </c>
    </row>
    <row r="6" spans="2:71" s="2" customFormat="1" ht="37.5" customHeight="1">
      <c r="B6" s="13"/>
      <c r="C6" s="15"/>
      <c r="D6" s="22" t="s">
        <v>17</v>
      </c>
      <c r="E6" s="15"/>
      <c r="F6" s="15"/>
      <c r="G6" s="15"/>
      <c r="H6" s="15"/>
      <c r="I6" s="15"/>
      <c r="J6" s="15"/>
      <c r="K6" s="23" t="s">
        <v>18</v>
      </c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6"/>
      <c r="BE6" s="1"/>
      <c r="BS6" s="9" t="s">
        <v>19</v>
      </c>
    </row>
    <row r="7" spans="2:71" s="2" customFormat="1" ht="15" customHeight="1">
      <c r="B7" s="13"/>
      <c r="C7" s="15"/>
      <c r="D7" s="24" t="s">
        <v>20</v>
      </c>
      <c r="E7" s="15"/>
      <c r="F7" s="15"/>
      <c r="G7" s="15"/>
      <c r="H7" s="15"/>
      <c r="I7" s="15"/>
      <c r="J7" s="15"/>
      <c r="K7" s="20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24" t="s">
        <v>21</v>
      </c>
      <c r="AL7" s="15"/>
      <c r="AM7" s="15"/>
      <c r="AN7" s="20"/>
      <c r="AO7" s="15"/>
      <c r="AP7" s="15"/>
      <c r="AQ7" s="16"/>
      <c r="BE7" s="1"/>
      <c r="BS7" s="9" t="s">
        <v>22</v>
      </c>
    </row>
    <row r="8" spans="2:71" s="2" customFormat="1" ht="15" customHeight="1">
      <c r="B8" s="13"/>
      <c r="C8" s="15"/>
      <c r="D8" s="24" t="s">
        <v>23</v>
      </c>
      <c r="E8" s="15"/>
      <c r="F8" s="15"/>
      <c r="G8" s="15"/>
      <c r="H8" s="15"/>
      <c r="I8" s="15"/>
      <c r="J8" s="15"/>
      <c r="K8" s="20" t="s">
        <v>24</v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24" t="s">
        <v>25</v>
      </c>
      <c r="AL8" s="15"/>
      <c r="AM8" s="15"/>
      <c r="AN8" s="25" t="s">
        <v>26</v>
      </c>
      <c r="AO8" s="15"/>
      <c r="AP8" s="15"/>
      <c r="AQ8" s="16"/>
      <c r="BE8" s="1"/>
      <c r="BS8" s="9" t="s">
        <v>27</v>
      </c>
    </row>
    <row r="9" spans="2:71" s="2" customFormat="1" ht="15" customHeight="1">
      <c r="B9" s="13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6"/>
      <c r="BE9" s="1"/>
      <c r="BS9" s="9" t="s">
        <v>28</v>
      </c>
    </row>
    <row r="10" spans="2:71" s="2" customFormat="1" ht="15" customHeight="1">
      <c r="B10" s="13"/>
      <c r="C10" s="15"/>
      <c r="D10" s="24" t="s">
        <v>29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24" t="s">
        <v>30</v>
      </c>
      <c r="AL10" s="15"/>
      <c r="AM10" s="15"/>
      <c r="AN10" s="20"/>
      <c r="AO10" s="15"/>
      <c r="AP10" s="15"/>
      <c r="AQ10" s="16"/>
      <c r="BE10" s="1"/>
      <c r="BS10" s="9" t="s">
        <v>19</v>
      </c>
    </row>
    <row r="11" spans="2:71" s="2" customFormat="1" ht="19.5" customHeight="1">
      <c r="B11" s="13"/>
      <c r="C11" s="15"/>
      <c r="D11" s="15"/>
      <c r="E11" s="20" t="s">
        <v>31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24" t="s">
        <v>32</v>
      </c>
      <c r="AL11" s="15"/>
      <c r="AM11" s="15"/>
      <c r="AN11" s="20"/>
      <c r="AO11" s="15"/>
      <c r="AP11" s="15"/>
      <c r="AQ11" s="16"/>
      <c r="BE11" s="1"/>
      <c r="BS11" s="9" t="s">
        <v>19</v>
      </c>
    </row>
    <row r="12" spans="2:71" s="2" customFormat="1" ht="7.5" customHeight="1">
      <c r="B12" s="13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6"/>
      <c r="BE12" s="1"/>
      <c r="BS12" s="9" t="s">
        <v>19</v>
      </c>
    </row>
    <row r="13" spans="2:71" s="2" customFormat="1" ht="15" customHeight="1">
      <c r="B13" s="13"/>
      <c r="C13" s="15"/>
      <c r="D13" s="24" t="s">
        <v>33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24" t="s">
        <v>30</v>
      </c>
      <c r="AL13" s="15"/>
      <c r="AM13" s="15"/>
      <c r="AN13" s="26" t="s">
        <v>34</v>
      </c>
      <c r="AO13" s="15"/>
      <c r="AP13" s="15"/>
      <c r="AQ13" s="16"/>
      <c r="BE13" s="1"/>
      <c r="BS13" s="9" t="s">
        <v>19</v>
      </c>
    </row>
    <row r="14" spans="2:71" s="2" customFormat="1" ht="15.75" customHeight="1">
      <c r="B14" s="13"/>
      <c r="C14" s="15"/>
      <c r="D14" s="15"/>
      <c r="E14" s="26" t="s">
        <v>34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24" t="s">
        <v>32</v>
      </c>
      <c r="AL14" s="15"/>
      <c r="AM14" s="15"/>
      <c r="AN14" s="26" t="s">
        <v>34</v>
      </c>
      <c r="AO14" s="15"/>
      <c r="AP14" s="15"/>
      <c r="AQ14" s="16"/>
      <c r="BE14" s="1"/>
      <c r="BS14" s="9" t="s">
        <v>19</v>
      </c>
    </row>
    <row r="15" spans="2:71" s="2" customFormat="1" ht="7.5" customHeight="1">
      <c r="B15" s="13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6"/>
      <c r="BE15" s="1"/>
      <c r="BS15" s="9" t="s">
        <v>4</v>
      </c>
    </row>
    <row r="16" spans="2:71" s="2" customFormat="1" ht="15" customHeight="1">
      <c r="B16" s="13"/>
      <c r="C16" s="15"/>
      <c r="D16" s="24" t="s">
        <v>35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24" t="s">
        <v>30</v>
      </c>
      <c r="AL16" s="15"/>
      <c r="AM16" s="15"/>
      <c r="AN16" s="20" t="s">
        <v>36</v>
      </c>
      <c r="AO16" s="15"/>
      <c r="AP16" s="15"/>
      <c r="AQ16" s="16"/>
      <c r="BE16" s="1"/>
      <c r="BS16" s="9" t="s">
        <v>4</v>
      </c>
    </row>
    <row r="17" spans="2:71" s="2" customFormat="1" ht="19.5" customHeight="1">
      <c r="B17" s="13"/>
      <c r="C17" s="15"/>
      <c r="D17" s="15"/>
      <c r="E17" s="20" t="s">
        <v>37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24" t="s">
        <v>32</v>
      </c>
      <c r="AL17" s="15"/>
      <c r="AM17" s="15"/>
      <c r="AN17" s="20"/>
      <c r="AO17" s="15"/>
      <c r="AP17" s="15"/>
      <c r="AQ17" s="16"/>
      <c r="BE17" s="1"/>
      <c r="BS17" s="9" t="s">
        <v>38</v>
      </c>
    </row>
    <row r="18" spans="2:71" s="2" customFormat="1" ht="7.5" customHeight="1">
      <c r="B18" s="13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6"/>
      <c r="BE18" s="1"/>
      <c r="BS18" s="9" t="s">
        <v>7</v>
      </c>
    </row>
    <row r="19" spans="2:71" s="2" customFormat="1" ht="15" customHeight="1">
      <c r="B19" s="13"/>
      <c r="C19" s="15"/>
      <c r="D19" s="24" t="s">
        <v>39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24" t="s">
        <v>30</v>
      </c>
      <c r="AL19" s="15"/>
      <c r="AM19" s="15"/>
      <c r="AN19" s="20" t="s">
        <v>40</v>
      </c>
      <c r="AO19" s="15"/>
      <c r="AP19" s="15"/>
      <c r="AQ19" s="16"/>
      <c r="BE19" s="1"/>
      <c r="BS19" s="9" t="s">
        <v>7</v>
      </c>
    </row>
    <row r="20" spans="2:57" s="2" customFormat="1" ht="15.75" customHeight="1">
      <c r="B20" s="13"/>
      <c r="C20" s="15"/>
      <c r="D20" s="15"/>
      <c r="E20" s="20" t="s">
        <v>41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24" t="s">
        <v>32</v>
      </c>
      <c r="AL20" s="15"/>
      <c r="AM20" s="15"/>
      <c r="AN20" s="20"/>
      <c r="AO20" s="15"/>
      <c r="AP20" s="15"/>
      <c r="AQ20" s="16"/>
      <c r="BE20" s="1"/>
    </row>
    <row r="21" spans="2:57" s="2" customFormat="1" ht="7.5" customHeight="1">
      <c r="B21" s="13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6"/>
      <c r="BE21" s="1"/>
    </row>
    <row r="22" spans="2:57" s="2" customFormat="1" ht="15.75" customHeight="1">
      <c r="B22" s="13"/>
      <c r="C22" s="15"/>
      <c r="D22" s="24" t="s">
        <v>42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6"/>
      <c r="BE22" s="1"/>
    </row>
    <row r="23" spans="2:57" s="2" customFormat="1" ht="15.75" customHeight="1">
      <c r="B23" s="13"/>
      <c r="C23" s="15"/>
      <c r="D23" s="15"/>
      <c r="E23" s="27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6"/>
      <c r="BE23" s="1"/>
    </row>
    <row r="24" spans="2:57" s="2" customFormat="1" ht="7.5" customHeight="1">
      <c r="B24" s="13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6"/>
      <c r="BE24" s="1"/>
    </row>
    <row r="25" spans="2:57" s="2" customFormat="1" ht="7.5" customHeight="1">
      <c r="B25" s="13"/>
      <c r="C25" s="15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15"/>
      <c r="AQ25" s="16"/>
      <c r="BE25" s="1"/>
    </row>
    <row r="26" spans="2:57" s="2" customFormat="1" ht="15" customHeight="1">
      <c r="B26" s="13"/>
      <c r="C26" s="15"/>
      <c r="D26" s="29" t="s">
        <v>43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30">
        <f>ROUND($AG$87,2)</f>
        <v>0</v>
      </c>
      <c r="AL26" s="15"/>
      <c r="AM26" s="15"/>
      <c r="AN26" s="15"/>
      <c r="AO26" s="15"/>
      <c r="AP26" s="15"/>
      <c r="AQ26" s="16"/>
      <c r="BE26" s="1"/>
    </row>
    <row r="27" spans="2:57" s="2" customFormat="1" ht="15" customHeight="1">
      <c r="B27" s="13"/>
      <c r="C27" s="15"/>
      <c r="D27" s="29" t="s">
        <v>44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30">
        <f>ROUND($AG$90,2)</f>
        <v>0</v>
      </c>
      <c r="AL27" s="15"/>
      <c r="AM27" s="15"/>
      <c r="AN27" s="15"/>
      <c r="AO27" s="15"/>
      <c r="AP27" s="15"/>
      <c r="AQ27" s="16"/>
      <c r="BE27" s="1"/>
    </row>
    <row r="28" spans="2:57" s="9" customFormat="1" ht="7.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3"/>
      <c r="BE28" s="9"/>
    </row>
    <row r="29" spans="2:57" s="9" customFormat="1" ht="27" customHeight="1">
      <c r="B29" s="31"/>
      <c r="C29" s="32"/>
      <c r="D29" s="34" t="s">
        <v>45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6">
        <f>ROUND($AK$26+$AK$27,2)</f>
        <v>0</v>
      </c>
      <c r="AL29" s="35"/>
      <c r="AM29" s="35"/>
      <c r="AN29" s="35"/>
      <c r="AO29" s="35"/>
      <c r="AP29" s="32"/>
      <c r="AQ29" s="33"/>
      <c r="BE29" s="9"/>
    </row>
    <row r="30" spans="2:57" s="9" customFormat="1" ht="7.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3"/>
      <c r="BE30" s="9"/>
    </row>
    <row r="31" spans="2:57" s="9" customFormat="1" ht="15" customHeight="1">
      <c r="B31" s="37"/>
      <c r="C31" s="38"/>
      <c r="D31" s="38" t="s">
        <v>46</v>
      </c>
      <c r="E31" s="38"/>
      <c r="F31" s="38" t="s">
        <v>47</v>
      </c>
      <c r="G31" s="38"/>
      <c r="H31" s="38"/>
      <c r="I31" s="38"/>
      <c r="J31" s="38"/>
      <c r="K31" s="38"/>
      <c r="L31" s="39">
        <v>0.21</v>
      </c>
      <c r="M31" s="38"/>
      <c r="N31" s="38"/>
      <c r="O31" s="38"/>
      <c r="P31" s="38"/>
      <c r="Q31" s="38"/>
      <c r="R31" s="38"/>
      <c r="S31" s="38"/>
      <c r="T31" s="40" t="s">
        <v>48</v>
      </c>
      <c r="U31" s="38"/>
      <c r="V31" s="38"/>
      <c r="W31" s="41">
        <f>ROUND($AZ$87+SUM($CD$91:$CD$95),2)</f>
        <v>0</v>
      </c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41">
        <f>ROUND($AV$87+SUM($BY$91:$BY$95),2)</f>
        <v>0</v>
      </c>
      <c r="AL31" s="38"/>
      <c r="AM31" s="38"/>
      <c r="AN31" s="38"/>
      <c r="AO31" s="38"/>
      <c r="AP31" s="38"/>
      <c r="AQ31" s="42"/>
      <c r="BE31" s="43"/>
    </row>
    <row r="32" spans="2:57" s="9" customFormat="1" ht="15" customHeight="1">
      <c r="B32" s="37"/>
      <c r="C32" s="38"/>
      <c r="D32" s="38"/>
      <c r="E32" s="38"/>
      <c r="F32" s="38" t="s">
        <v>49</v>
      </c>
      <c r="G32" s="38"/>
      <c r="H32" s="38"/>
      <c r="I32" s="38"/>
      <c r="J32" s="38"/>
      <c r="K32" s="38"/>
      <c r="L32" s="39">
        <v>0.15</v>
      </c>
      <c r="M32" s="38"/>
      <c r="N32" s="38"/>
      <c r="O32" s="38"/>
      <c r="P32" s="38"/>
      <c r="Q32" s="38"/>
      <c r="R32" s="38"/>
      <c r="S32" s="38"/>
      <c r="T32" s="40" t="s">
        <v>48</v>
      </c>
      <c r="U32" s="38"/>
      <c r="V32" s="38"/>
      <c r="W32" s="41">
        <f>ROUND($BA$87+SUM($CE$91:$CE$95),2)</f>
        <v>0</v>
      </c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41">
        <f>ROUND($AW$87+SUM($BZ$91:$BZ$95),2)</f>
        <v>0</v>
      </c>
      <c r="AL32" s="38"/>
      <c r="AM32" s="38"/>
      <c r="AN32" s="38"/>
      <c r="AO32" s="38"/>
      <c r="AP32" s="38"/>
      <c r="AQ32" s="42"/>
      <c r="BE32" s="43"/>
    </row>
    <row r="33" spans="2:57" s="9" customFormat="1" ht="15" customHeight="1" hidden="1">
      <c r="B33" s="37"/>
      <c r="C33" s="38"/>
      <c r="D33" s="38"/>
      <c r="E33" s="38"/>
      <c r="F33" s="38" t="s">
        <v>50</v>
      </c>
      <c r="G33" s="38"/>
      <c r="H33" s="38"/>
      <c r="I33" s="38"/>
      <c r="J33" s="38"/>
      <c r="K33" s="38"/>
      <c r="L33" s="39">
        <v>0.21</v>
      </c>
      <c r="M33" s="38"/>
      <c r="N33" s="38"/>
      <c r="O33" s="38"/>
      <c r="P33" s="38"/>
      <c r="Q33" s="38"/>
      <c r="R33" s="38"/>
      <c r="S33" s="38"/>
      <c r="T33" s="40" t="s">
        <v>48</v>
      </c>
      <c r="U33" s="38"/>
      <c r="V33" s="38"/>
      <c r="W33" s="41">
        <f>ROUND($BB$87+SUM($CF$91:$CF$95),2)</f>
        <v>0</v>
      </c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41">
        <v>0</v>
      </c>
      <c r="AL33" s="38"/>
      <c r="AM33" s="38"/>
      <c r="AN33" s="38"/>
      <c r="AO33" s="38"/>
      <c r="AP33" s="38"/>
      <c r="AQ33" s="42"/>
      <c r="BE33" s="43"/>
    </row>
    <row r="34" spans="2:57" s="9" customFormat="1" ht="15" customHeight="1" hidden="1">
      <c r="B34" s="37"/>
      <c r="C34" s="38"/>
      <c r="D34" s="38"/>
      <c r="E34" s="38"/>
      <c r="F34" s="38" t="s">
        <v>51</v>
      </c>
      <c r="G34" s="38"/>
      <c r="H34" s="38"/>
      <c r="I34" s="38"/>
      <c r="J34" s="38"/>
      <c r="K34" s="38"/>
      <c r="L34" s="39">
        <v>0.15</v>
      </c>
      <c r="M34" s="38"/>
      <c r="N34" s="38"/>
      <c r="O34" s="38"/>
      <c r="P34" s="38"/>
      <c r="Q34" s="38"/>
      <c r="R34" s="38"/>
      <c r="S34" s="38"/>
      <c r="T34" s="40" t="s">
        <v>48</v>
      </c>
      <c r="U34" s="38"/>
      <c r="V34" s="38"/>
      <c r="W34" s="41">
        <f>ROUND($BC$87+SUM($CG$91:$CG$95),2)</f>
        <v>0</v>
      </c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41">
        <v>0</v>
      </c>
      <c r="AL34" s="38"/>
      <c r="AM34" s="38"/>
      <c r="AN34" s="38"/>
      <c r="AO34" s="38"/>
      <c r="AP34" s="38"/>
      <c r="AQ34" s="42"/>
      <c r="BE34" s="43"/>
    </row>
    <row r="35" spans="2:43" s="9" customFormat="1" ht="15" customHeight="1" hidden="1">
      <c r="B35" s="37"/>
      <c r="C35" s="38"/>
      <c r="D35" s="38"/>
      <c r="E35" s="38"/>
      <c r="F35" s="38" t="s">
        <v>52</v>
      </c>
      <c r="G35" s="38"/>
      <c r="H35" s="38"/>
      <c r="I35" s="38"/>
      <c r="J35" s="38"/>
      <c r="K35" s="38"/>
      <c r="L35" s="39">
        <v>0</v>
      </c>
      <c r="M35" s="38"/>
      <c r="N35" s="38"/>
      <c r="O35" s="38"/>
      <c r="P35" s="38"/>
      <c r="Q35" s="38"/>
      <c r="R35" s="38"/>
      <c r="S35" s="38"/>
      <c r="T35" s="40" t="s">
        <v>48</v>
      </c>
      <c r="U35" s="38"/>
      <c r="V35" s="38"/>
      <c r="W35" s="41">
        <f>ROUND($BD$87+SUM($CH$91:$CH$95),2)</f>
        <v>0</v>
      </c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41">
        <v>0</v>
      </c>
      <c r="AL35" s="38"/>
      <c r="AM35" s="38"/>
      <c r="AN35" s="38"/>
      <c r="AO35" s="38"/>
      <c r="AP35" s="38"/>
      <c r="AQ35" s="42"/>
    </row>
    <row r="36" spans="2:43" s="9" customFormat="1" ht="7.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3"/>
    </row>
    <row r="37" spans="2:43" s="9" customFormat="1" ht="27" customHeight="1">
      <c r="B37" s="31"/>
      <c r="C37" s="44"/>
      <c r="D37" s="45" t="s">
        <v>53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7" t="s">
        <v>54</v>
      </c>
      <c r="U37" s="46"/>
      <c r="V37" s="46"/>
      <c r="W37" s="46"/>
      <c r="X37" s="48" t="s">
        <v>55</v>
      </c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9">
        <f>SUM($AK$29:$AK$35)</f>
        <v>0</v>
      </c>
      <c r="AL37" s="46"/>
      <c r="AM37" s="46"/>
      <c r="AN37" s="46"/>
      <c r="AO37" s="50"/>
      <c r="AP37" s="44"/>
      <c r="AQ37" s="33"/>
    </row>
    <row r="38" spans="2:43" s="9" customFormat="1" ht="1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</row>
    <row r="39" spans="2:43" s="2" customFormat="1" ht="14.25" customHeight="1">
      <c r="B39" s="13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6"/>
    </row>
    <row r="40" spans="2:43" s="2" customFormat="1" ht="14.25" customHeight="1">
      <c r="B40" s="13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6"/>
    </row>
    <row r="41" spans="2:43" s="2" customFormat="1" ht="14.25" customHeight="1">
      <c r="B41" s="13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6"/>
    </row>
    <row r="42" spans="2:43" s="2" customFormat="1" ht="14.25" customHeight="1">
      <c r="B42" s="13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6"/>
    </row>
    <row r="43" spans="2:43" s="2" customFormat="1" ht="14.25" customHeight="1">
      <c r="B43" s="13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6"/>
    </row>
    <row r="44" spans="2:43" s="2" customFormat="1" ht="14.25" customHeight="1">
      <c r="B44" s="13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6"/>
    </row>
    <row r="45" spans="2:43" s="2" customFormat="1" ht="14.25" customHeight="1">
      <c r="B45" s="13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6"/>
    </row>
    <row r="46" spans="2:43" s="2" customFormat="1" ht="14.25" customHeight="1">
      <c r="B46" s="13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6"/>
    </row>
    <row r="47" spans="2:43" s="2" customFormat="1" ht="14.25" customHeight="1">
      <c r="B47" s="13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6"/>
    </row>
    <row r="48" spans="2:43" s="2" customFormat="1" ht="14.25" customHeight="1">
      <c r="B48" s="13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6"/>
    </row>
    <row r="49" spans="2:43" s="9" customFormat="1" ht="15.75" customHeight="1">
      <c r="B49" s="31"/>
      <c r="C49" s="32"/>
      <c r="D49" s="51" t="s">
        <v>56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3"/>
      <c r="AA49" s="32"/>
      <c r="AB49" s="32"/>
      <c r="AC49" s="51" t="s">
        <v>57</v>
      </c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3"/>
      <c r="AP49" s="32"/>
      <c r="AQ49" s="33"/>
    </row>
    <row r="50" spans="2:43" s="2" customFormat="1" ht="14.25" customHeight="1">
      <c r="B50" s="13"/>
      <c r="C50" s="15"/>
      <c r="D50" s="54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55"/>
      <c r="AA50" s="15"/>
      <c r="AB50" s="15"/>
      <c r="AC50" s="54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55"/>
      <c r="AP50" s="15"/>
      <c r="AQ50" s="16"/>
    </row>
    <row r="51" spans="2:43" s="2" customFormat="1" ht="14.25" customHeight="1">
      <c r="B51" s="13"/>
      <c r="C51" s="15"/>
      <c r="D51" s="54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55"/>
      <c r="AA51" s="15"/>
      <c r="AB51" s="15"/>
      <c r="AC51" s="54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55"/>
      <c r="AP51" s="15"/>
      <c r="AQ51" s="16"/>
    </row>
    <row r="52" spans="2:43" s="2" customFormat="1" ht="14.25" customHeight="1">
      <c r="B52" s="13"/>
      <c r="C52" s="15"/>
      <c r="D52" s="54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55"/>
      <c r="AA52" s="15"/>
      <c r="AB52" s="15"/>
      <c r="AC52" s="54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55"/>
      <c r="AP52" s="15"/>
      <c r="AQ52" s="16"/>
    </row>
    <row r="53" spans="2:43" s="2" customFormat="1" ht="14.25" customHeight="1">
      <c r="B53" s="13"/>
      <c r="C53" s="15"/>
      <c r="D53" s="54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55"/>
      <c r="AA53" s="15"/>
      <c r="AB53" s="15"/>
      <c r="AC53" s="54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55"/>
      <c r="AP53" s="15"/>
      <c r="AQ53" s="16"/>
    </row>
    <row r="54" spans="2:43" s="2" customFormat="1" ht="14.25" customHeight="1">
      <c r="B54" s="13"/>
      <c r="C54" s="15"/>
      <c r="D54" s="54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55"/>
      <c r="AA54" s="15"/>
      <c r="AB54" s="15"/>
      <c r="AC54" s="54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55"/>
      <c r="AP54" s="15"/>
      <c r="AQ54" s="16"/>
    </row>
    <row r="55" spans="2:43" s="2" customFormat="1" ht="14.25" customHeight="1">
      <c r="B55" s="13"/>
      <c r="C55" s="15"/>
      <c r="D55" s="54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55"/>
      <c r="AA55" s="15"/>
      <c r="AB55" s="15"/>
      <c r="AC55" s="54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55"/>
      <c r="AP55" s="15"/>
      <c r="AQ55" s="16"/>
    </row>
    <row r="56" spans="2:43" s="2" customFormat="1" ht="14.25" customHeight="1">
      <c r="B56" s="13"/>
      <c r="C56" s="15"/>
      <c r="D56" s="54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55"/>
      <c r="AA56" s="15"/>
      <c r="AB56" s="15"/>
      <c r="AC56" s="54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55"/>
      <c r="AP56" s="15"/>
      <c r="AQ56" s="16"/>
    </row>
    <row r="57" spans="2:43" s="2" customFormat="1" ht="14.25" customHeight="1">
      <c r="B57" s="13"/>
      <c r="C57" s="15"/>
      <c r="D57" s="54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55"/>
      <c r="AA57" s="15"/>
      <c r="AB57" s="15"/>
      <c r="AC57" s="54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55"/>
      <c r="AP57" s="15"/>
      <c r="AQ57" s="16"/>
    </row>
    <row r="58" spans="2:43" s="9" customFormat="1" ht="15.75" customHeight="1">
      <c r="B58" s="31"/>
      <c r="C58" s="32"/>
      <c r="D58" s="56" t="s">
        <v>58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8" t="s">
        <v>59</v>
      </c>
      <c r="S58" s="57"/>
      <c r="T58" s="57"/>
      <c r="U58" s="57"/>
      <c r="V58" s="57"/>
      <c r="W58" s="57"/>
      <c r="X58" s="57"/>
      <c r="Y58" s="57"/>
      <c r="Z58" s="59"/>
      <c r="AA58" s="32"/>
      <c r="AB58" s="32"/>
      <c r="AC58" s="56" t="s">
        <v>58</v>
      </c>
      <c r="AD58" s="57"/>
      <c r="AE58" s="57"/>
      <c r="AF58" s="57"/>
      <c r="AG58" s="57"/>
      <c r="AH58" s="57"/>
      <c r="AI58" s="57"/>
      <c r="AJ58" s="57"/>
      <c r="AK58" s="57"/>
      <c r="AL58" s="57"/>
      <c r="AM58" s="58" t="s">
        <v>59</v>
      </c>
      <c r="AN58" s="57"/>
      <c r="AO58" s="59"/>
      <c r="AP58" s="32"/>
      <c r="AQ58" s="33"/>
    </row>
    <row r="59" spans="2:43" s="2" customFormat="1" ht="14.25" customHeight="1">
      <c r="B59" s="13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6"/>
    </row>
    <row r="60" spans="2:43" s="9" customFormat="1" ht="15.75" customHeight="1">
      <c r="B60" s="31"/>
      <c r="C60" s="32"/>
      <c r="D60" s="51" t="s">
        <v>60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3"/>
      <c r="AA60" s="32"/>
      <c r="AB60" s="32"/>
      <c r="AC60" s="51" t="s">
        <v>61</v>
      </c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3"/>
      <c r="AP60" s="32"/>
      <c r="AQ60" s="33"/>
    </row>
    <row r="61" spans="2:43" s="2" customFormat="1" ht="14.25" customHeight="1">
      <c r="B61" s="13"/>
      <c r="C61" s="15"/>
      <c r="D61" s="54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55"/>
      <c r="AA61" s="15"/>
      <c r="AB61" s="15"/>
      <c r="AC61" s="54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55"/>
      <c r="AP61" s="15"/>
      <c r="AQ61" s="16"/>
    </row>
    <row r="62" spans="2:43" s="2" customFormat="1" ht="14.25" customHeight="1">
      <c r="B62" s="13"/>
      <c r="C62" s="15"/>
      <c r="D62" s="54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55"/>
      <c r="AA62" s="15"/>
      <c r="AB62" s="15"/>
      <c r="AC62" s="54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55"/>
      <c r="AP62" s="15"/>
      <c r="AQ62" s="16"/>
    </row>
    <row r="63" spans="2:43" s="2" customFormat="1" ht="14.25" customHeight="1">
      <c r="B63" s="13"/>
      <c r="C63" s="15"/>
      <c r="D63" s="54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55"/>
      <c r="AA63" s="15"/>
      <c r="AB63" s="15"/>
      <c r="AC63" s="54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55"/>
      <c r="AP63" s="15"/>
      <c r="AQ63" s="16"/>
    </row>
    <row r="64" spans="2:43" s="2" customFormat="1" ht="14.25" customHeight="1">
      <c r="B64" s="13"/>
      <c r="C64" s="15"/>
      <c r="D64" s="54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55"/>
      <c r="AA64" s="15"/>
      <c r="AB64" s="15"/>
      <c r="AC64" s="54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55"/>
      <c r="AP64" s="15"/>
      <c r="AQ64" s="16"/>
    </row>
    <row r="65" spans="2:43" s="2" customFormat="1" ht="14.25" customHeight="1">
      <c r="B65" s="13"/>
      <c r="C65" s="15"/>
      <c r="D65" s="54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55"/>
      <c r="AA65" s="15"/>
      <c r="AB65" s="15"/>
      <c r="AC65" s="54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55"/>
      <c r="AP65" s="15"/>
      <c r="AQ65" s="16"/>
    </row>
    <row r="66" spans="2:43" s="2" customFormat="1" ht="14.25" customHeight="1">
      <c r="B66" s="13"/>
      <c r="C66" s="15"/>
      <c r="D66" s="54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55"/>
      <c r="AA66" s="15"/>
      <c r="AB66" s="15"/>
      <c r="AC66" s="54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55"/>
      <c r="AP66" s="15"/>
      <c r="AQ66" s="16"/>
    </row>
    <row r="67" spans="2:43" s="2" customFormat="1" ht="14.25" customHeight="1">
      <c r="B67" s="13"/>
      <c r="C67" s="15"/>
      <c r="D67" s="54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55"/>
      <c r="AA67" s="15"/>
      <c r="AB67" s="15"/>
      <c r="AC67" s="54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55"/>
      <c r="AP67" s="15"/>
      <c r="AQ67" s="16"/>
    </row>
    <row r="68" spans="2:43" s="2" customFormat="1" ht="14.25" customHeight="1">
      <c r="B68" s="13"/>
      <c r="C68" s="15"/>
      <c r="D68" s="54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55"/>
      <c r="AA68" s="15"/>
      <c r="AB68" s="15"/>
      <c r="AC68" s="54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55"/>
      <c r="AP68" s="15"/>
      <c r="AQ68" s="16"/>
    </row>
    <row r="69" spans="2:43" s="9" customFormat="1" ht="15.75" customHeight="1">
      <c r="B69" s="31"/>
      <c r="C69" s="32"/>
      <c r="D69" s="56" t="s">
        <v>58</v>
      </c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8" t="s">
        <v>59</v>
      </c>
      <c r="S69" s="57"/>
      <c r="T69" s="57"/>
      <c r="U69" s="57"/>
      <c r="V69" s="57"/>
      <c r="W69" s="57"/>
      <c r="X69" s="57"/>
      <c r="Y69" s="57"/>
      <c r="Z69" s="59"/>
      <c r="AA69" s="32"/>
      <c r="AB69" s="32"/>
      <c r="AC69" s="56" t="s">
        <v>58</v>
      </c>
      <c r="AD69" s="57"/>
      <c r="AE69" s="57"/>
      <c r="AF69" s="57"/>
      <c r="AG69" s="57"/>
      <c r="AH69" s="57"/>
      <c r="AI69" s="57"/>
      <c r="AJ69" s="57"/>
      <c r="AK69" s="57"/>
      <c r="AL69" s="57"/>
      <c r="AM69" s="58" t="s">
        <v>59</v>
      </c>
      <c r="AN69" s="57"/>
      <c r="AO69" s="59"/>
      <c r="AP69" s="32"/>
      <c r="AQ69" s="33"/>
    </row>
    <row r="70" spans="2:43" s="9" customFormat="1" ht="7.5" customHeight="1"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3"/>
    </row>
    <row r="71" spans="2:43" s="9" customFormat="1" ht="7.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2"/>
    </row>
    <row r="75" spans="2:43" s="9" customFormat="1" ht="7.5" customHeight="1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5"/>
    </row>
    <row r="76" spans="2:43" s="9" customFormat="1" ht="37.5" customHeight="1">
      <c r="B76" s="31"/>
      <c r="C76" s="14" t="s">
        <v>62</v>
      </c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3"/>
    </row>
    <row r="77" spans="2:43" s="66" customFormat="1" ht="15" customHeight="1">
      <c r="B77" s="67"/>
      <c r="C77" s="24" t="s">
        <v>14</v>
      </c>
      <c r="D77" s="20"/>
      <c r="E77" s="20"/>
      <c r="F77" s="20"/>
      <c r="G77" s="20"/>
      <c r="H77" s="20"/>
      <c r="I77" s="20"/>
      <c r="J77" s="20"/>
      <c r="K77" s="20"/>
      <c r="L77" s="20" t="str">
        <f>$K$5</f>
        <v>20151105</v>
      </c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68"/>
    </row>
    <row r="78" spans="2:43" s="69" customFormat="1" ht="37.5" customHeight="1">
      <c r="B78" s="70"/>
      <c r="C78" s="71" t="s">
        <v>17</v>
      </c>
      <c r="D78" s="71"/>
      <c r="E78" s="71"/>
      <c r="F78" s="71"/>
      <c r="G78" s="71"/>
      <c r="H78" s="71"/>
      <c r="I78" s="71"/>
      <c r="J78" s="71"/>
      <c r="K78" s="71"/>
      <c r="L78" s="72" t="str">
        <f>$K$6</f>
        <v>Polozapuštěné kontejnery, Linecká ulice, Český Krumlov</v>
      </c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3"/>
    </row>
    <row r="79" spans="2:43" s="9" customFormat="1" ht="7.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3"/>
    </row>
    <row r="80" spans="2:43" s="9" customFormat="1" ht="15.75" customHeight="1">
      <c r="B80" s="31"/>
      <c r="C80" s="24" t="s">
        <v>23</v>
      </c>
      <c r="D80" s="32"/>
      <c r="E80" s="32"/>
      <c r="F80" s="32"/>
      <c r="G80" s="32"/>
      <c r="H80" s="32"/>
      <c r="I80" s="32"/>
      <c r="J80" s="32"/>
      <c r="K80" s="32"/>
      <c r="L80" s="74" t="str">
        <f>IF($K$8="","",$K$8)</f>
        <v>Český Krumlov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4" t="s">
        <v>25</v>
      </c>
      <c r="AJ80" s="32"/>
      <c r="AK80" s="32"/>
      <c r="AL80" s="32"/>
      <c r="AM80" s="75">
        <f>IF($AN$8="","",$AN$8)</f>
        <v>0</v>
      </c>
      <c r="AN80" s="32"/>
      <c r="AO80" s="32"/>
      <c r="AP80" s="32"/>
      <c r="AQ80" s="33"/>
    </row>
    <row r="81" spans="2:43" s="9" customFormat="1" ht="7.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3"/>
    </row>
    <row r="82" spans="2:56" s="9" customFormat="1" ht="18.75" customHeight="1">
      <c r="B82" s="31"/>
      <c r="C82" s="24" t="s">
        <v>29</v>
      </c>
      <c r="D82" s="32"/>
      <c r="E82" s="32"/>
      <c r="F82" s="32"/>
      <c r="G82" s="32"/>
      <c r="H82" s="32"/>
      <c r="I82" s="32"/>
      <c r="J82" s="32"/>
      <c r="K82" s="32"/>
      <c r="L82" s="20" t="str">
        <f>IF($E$11="","",$E$11)</f>
        <v>Město Český Krumlov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24" t="s">
        <v>35</v>
      </c>
      <c r="AJ82" s="32"/>
      <c r="AK82" s="32"/>
      <c r="AL82" s="32"/>
      <c r="AM82" s="20" t="str">
        <f>IF($E$17="","",$E$17)</f>
        <v>Ing. Arch. Vladan Píša</v>
      </c>
      <c r="AN82" s="32"/>
      <c r="AO82" s="32"/>
      <c r="AP82" s="32"/>
      <c r="AQ82" s="33"/>
      <c r="AS82" s="76" t="s">
        <v>63</v>
      </c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8"/>
    </row>
    <row r="83" spans="2:56" s="9" customFormat="1" ht="15.75" customHeight="1">
      <c r="B83" s="31"/>
      <c r="C83" s="24" t="s">
        <v>33</v>
      </c>
      <c r="D83" s="32"/>
      <c r="E83" s="32"/>
      <c r="F83" s="32"/>
      <c r="G83" s="32"/>
      <c r="H83" s="32"/>
      <c r="I83" s="32"/>
      <c r="J83" s="32"/>
      <c r="K83" s="32"/>
      <c r="L83" s="20">
        <f>IF($E$14="Vyplň údaj","",$E$14)</f>
        <v>0</v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24" t="s">
        <v>39</v>
      </c>
      <c r="AJ83" s="32"/>
      <c r="AK83" s="32"/>
      <c r="AL83" s="32"/>
      <c r="AM83" s="20" t="str">
        <f>IF($E$20="","",$E$20)</f>
        <v>Filip Šimek</v>
      </c>
      <c r="AN83" s="32"/>
      <c r="AO83" s="32"/>
      <c r="AP83" s="32"/>
      <c r="AQ83" s="33"/>
      <c r="AS83" s="79"/>
      <c r="AT83" s="9"/>
      <c r="BD83" s="80"/>
    </row>
    <row r="84" spans="2:56" s="9" customFormat="1" ht="12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3"/>
      <c r="AS84" s="81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82"/>
    </row>
    <row r="85" spans="2:57" s="9" customFormat="1" ht="30" customHeight="1">
      <c r="B85" s="31"/>
      <c r="C85" s="83" t="s">
        <v>64</v>
      </c>
      <c r="D85" s="46"/>
      <c r="E85" s="46"/>
      <c r="F85" s="46"/>
      <c r="G85" s="46"/>
      <c r="H85" s="46"/>
      <c r="I85" s="84" t="s">
        <v>65</v>
      </c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84" t="s">
        <v>66</v>
      </c>
      <c r="AH85" s="46"/>
      <c r="AI85" s="46"/>
      <c r="AJ85" s="46"/>
      <c r="AK85" s="46"/>
      <c r="AL85" s="46"/>
      <c r="AM85" s="46"/>
      <c r="AN85" s="84" t="s">
        <v>67</v>
      </c>
      <c r="AO85" s="46"/>
      <c r="AP85" s="50"/>
      <c r="AQ85" s="33"/>
      <c r="AS85" s="85" t="s">
        <v>68</v>
      </c>
      <c r="AT85" s="86" t="s">
        <v>69</v>
      </c>
      <c r="AU85" s="86" t="s">
        <v>70</v>
      </c>
      <c r="AV85" s="86" t="s">
        <v>71</v>
      </c>
      <c r="AW85" s="86" t="s">
        <v>72</v>
      </c>
      <c r="AX85" s="86" t="s">
        <v>73</v>
      </c>
      <c r="AY85" s="86" t="s">
        <v>74</v>
      </c>
      <c r="AZ85" s="86" t="s">
        <v>75</v>
      </c>
      <c r="BA85" s="86" t="s">
        <v>76</v>
      </c>
      <c r="BB85" s="86" t="s">
        <v>77</v>
      </c>
      <c r="BC85" s="86" t="s">
        <v>78</v>
      </c>
      <c r="BD85" s="87" t="s">
        <v>79</v>
      </c>
      <c r="BE85" s="88"/>
    </row>
    <row r="86" spans="2:56" s="9" customFormat="1" ht="12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3"/>
      <c r="AS86" s="89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3"/>
    </row>
    <row r="87" spans="2:76" s="69" customFormat="1" ht="33" customHeight="1">
      <c r="B87" s="70"/>
      <c r="C87" s="90" t="s">
        <v>80</v>
      </c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1">
        <f>ROUND($AG$88,2)</f>
        <v>0</v>
      </c>
      <c r="AH87" s="90"/>
      <c r="AI87" s="90"/>
      <c r="AJ87" s="90"/>
      <c r="AK87" s="90"/>
      <c r="AL87" s="90"/>
      <c r="AM87" s="90"/>
      <c r="AN87" s="91">
        <f>SUM($AG$87,$AT$87)</f>
        <v>0</v>
      </c>
      <c r="AO87" s="90"/>
      <c r="AP87" s="90"/>
      <c r="AQ87" s="73"/>
      <c r="AS87" s="92">
        <f>ROUND($AS$88,2)</f>
        <v>0</v>
      </c>
      <c r="AT87" s="93">
        <f>ROUND(SUM($AV$87:$AW$87),2)</f>
        <v>0</v>
      </c>
      <c r="AU87" s="94">
        <f>ROUND($AU$88,5)</f>
        <v>0</v>
      </c>
      <c r="AV87" s="93">
        <f>ROUND($AZ$87*$L$31,2)</f>
        <v>0</v>
      </c>
      <c r="AW87" s="93">
        <f>ROUND($BA$87*$L$32,2)</f>
        <v>0</v>
      </c>
      <c r="AX87" s="93">
        <f>ROUND($BB$87*$L$31,2)</f>
        <v>0</v>
      </c>
      <c r="AY87" s="93">
        <f>ROUND($BC$87*$L$32,2)</f>
        <v>0</v>
      </c>
      <c r="AZ87" s="93">
        <f>ROUND($AZ$88,2)</f>
        <v>0</v>
      </c>
      <c r="BA87" s="93">
        <f>ROUND($BA$88,2)</f>
        <v>0</v>
      </c>
      <c r="BB87" s="93">
        <f>ROUND($BB$88,2)</f>
        <v>0</v>
      </c>
      <c r="BC87" s="93">
        <f>ROUND($BC$88,2)</f>
        <v>0</v>
      </c>
      <c r="BD87" s="95">
        <f>ROUND($BD$88,2)</f>
        <v>0</v>
      </c>
      <c r="BS87" s="69" t="s">
        <v>81</v>
      </c>
      <c r="BT87" s="69" t="s">
        <v>82</v>
      </c>
      <c r="BU87" s="96" t="s">
        <v>83</v>
      </c>
      <c r="BV87" s="69" t="s">
        <v>84</v>
      </c>
      <c r="BW87" s="69" t="s">
        <v>85</v>
      </c>
      <c r="BX87" s="69" t="s">
        <v>86</v>
      </c>
    </row>
    <row r="88" spans="2:76" s="97" customFormat="1" ht="28.5" customHeight="1">
      <c r="B88" s="98"/>
      <c r="C88" s="99"/>
      <c r="D88" s="100" t="s">
        <v>87</v>
      </c>
      <c r="E88" s="99"/>
      <c r="F88" s="99"/>
      <c r="G88" s="99"/>
      <c r="H88" s="99"/>
      <c r="I88" s="99"/>
      <c r="J88" s="100" t="s">
        <v>88</v>
      </c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101">
        <f>'01 - Polozapuštěné kontej...'!$M$30</f>
        <v>0</v>
      </c>
      <c r="AH88" s="102"/>
      <c r="AI88" s="102"/>
      <c r="AJ88" s="102"/>
      <c r="AK88" s="102"/>
      <c r="AL88" s="102"/>
      <c r="AM88" s="102"/>
      <c r="AN88" s="101">
        <f>SUM($AG$88,$AT$88)</f>
        <v>0</v>
      </c>
      <c r="AO88" s="102"/>
      <c r="AP88" s="102"/>
      <c r="AQ88" s="103"/>
      <c r="AS88" s="104">
        <f>'01 - Polozapuštěné kontej...'!$M$28</f>
        <v>0</v>
      </c>
      <c r="AT88" s="105">
        <f>ROUND(SUM($AV$88:$AW$88),2)</f>
        <v>0</v>
      </c>
      <c r="AU88" s="106">
        <f>'01 - Polozapuštěné kontej...'!$W$128</f>
        <v>0</v>
      </c>
      <c r="AV88" s="105">
        <f>'01 - Polozapuštěné kontej...'!$M$32</f>
        <v>0</v>
      </c>
      <c r="AW88" s="105">
        <f>'01 - Polozapuštěné kontej...'!$M$33</f>
        <v>0</v>
      </c>
      <c r="AX88" s="105">
        <f>'01 - Polozapuštěné kontej...'!$M$34</f>
        <v>0</v>
      </c>
      <c r="AY88" s="105">
        <f>'01 - Polozapuštěné kontej...'!$M$35</f>
        <v>0</v>
      </c>
      <c r="AZ88" s="105">
        <f>'01 - Polozapuštěné kontej...'!$H$32</f>
        <v>0</v>
      </c>
      <c r="BA88" s="105">
        <f>'01 - Polozapuštěné kontej...'!$H$33</f>
        <v>0</v>
      </c>
      <c r="BB88" s="105">
        <f>'01 - Polozapuštěné kontej...'!$H$34</f>
        <v>0</v>
      </c>
      <c r="BC88" s="105">
        <f>'01 - Polozapuštěné kontej...'!$H$35</f>
        <v>0</v>
      </c>
      <c r="BD88" s="107">
        <f>'01 - Polozapuštěné kontej...'!$H$36</f>
        <v>0</v>
      </c>
      <c r="BT88" s="97" t="s">
        <v>22</v>
      </c>
      <c r="BV88" s="97" t="s">
        <v>84</v>
      </c>
      <c r="BW88" s="97" t="s">
        <v>89</v>
      </c>
      <c r="BX88" s="97" t="s">
        <v>85</v>
      </c>
    </row>
    <row r="89" spans="2:43" s="2" customFormat="1" ht="14.25" customHeight="1">
      <c r="B89" s="13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6"/>
    </row>
    <row r="90" spans="2:49" s="9" customFormat="1" ht="30.75" customHeight="1">
      <c r="B90" s="31"/>
      <c r="C90" s="90" t="s">
        <v>90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91">
        <f>ROUND(SUM($AG$91:$AG$94),2)</f>
        <v>0</v>
      </c>
      <c r="AH90" s="32"/>
      <c r="AI90" s="32"/>
      <c r="AJ90" s="32"/>
      <c r="AK90" s="32"/>
      <c r="AL90" s="32"/>
      <c r="AM90" s="32"/>
      <c r="AN90" s="91">
        <f>ROUND(SUM($AN$91:$AN$94),2)</f>
        <v>0</v>
      </c>
      <c r="AO90" s="32"/>
      <c r="AP90" s="32"/>
      <c r="AQ90" s="33"/>
      <c r="AS90" s="85" t="s">
        <v>91</v>
      </c>
      <c r="AT90" s="86" t="s">
        <v>92</v>
      </c>
      <c r="AU90" s="86" t="s">
        <v>46</v>
      </c>
      <c r="AV90" s="87" t="s">
        <v>69</v>
      </c>
      <c r="AW90" s="88"/>
    </row>
    <row r="91" spans="2:89" s="9" customFormat="1" ht="21" customHeight="1">
      <c r="B91" s="31"/>
      <c r="C91" s="32"/>
      <c r="D91" s="108" t="s">
        <v>93</v>
      </c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109">
        <f>ROUND($AG$87*$AS$91,2)</f>
        <v>0</v>
      </c>
      <c r="AH91" s="32"/>
      <c r="AI91" s="32"/>
      <c r="AJ91" s="32"/>
      <c r="AK91" s="32"/>
      <c r="AL91" s="32"/>
      <c r="AM91" s="32"/>
      <c r="AN91" s="110">
        <f>ROUND($AG$91+$AV$91,2)</f>
        <v>0</v>
      </c>
      <c r="AO91" s="32"/>
      <c r="AP91" s="32"/>
      <c r="AQ91" s="33"/>
      <c r="AS91" s="111">
        <v>0</v>
      </c>
      <c r="AT91" s="112" t="s">
        <v>94</v>
      </c>
      <c r="AU91" s="112" t="s">
        <v>47</v>
      </c>
      <c r="AV91" s="113">
        <f>ROUND(IF($AU$91="základní",$AG$91*$L$31,IF($AU$91="snížená",$AG$91*$L$32,0)),2)</f>
        <v>0</v>
      </c>
      <c r="BV91" s="9" t="s">
        <v>95</v>
      </c>
      <c r="BY91" s="114">
        <f>IF($AU$91="základní",$AV$91,0)</f>
        <v>0</v>
      </c>
      <c r="BZ91" s="114">
        <f>IF($AU$91="snížená",$AV$91,0)</f>
        <v>0</v>
      </c>
      <c r="CA91" s="114">
        <v>0</v>
      </c>
      <c r="CB91" s="114">
        <v>0</v>
      </c>
      <c r="CC91" s="114">
        <v>0</v>
      </c>
      <c r="CD91" s="114">
        <f>IF($AU$91="základní",$AG$91,0)</f>
        <v>0</v>
      </c>
      <c r="CE91" s="114">
        <f>IF($AU$91="snížená",$AG$91,0)</f>
        <v>0</v>
      </c>
      <c r="CF91" s="114">
        <f>IF($AU$91="zákl. přenesená",$AG$91,0)</f>
        <v>0</v>
      </c>
      <c r="CG91" s="114">
        <f>IF($AU$91="sníž. přenesená",$AG$91,0)</f>
        <v>0</v>
      </c>
      <c r="CH91" s="114">
        <f>IF($AU$91="nulová",$AG$91,0)</f>
        <v>0</v>
      </c>
      <c r="CI91" s="9" t="str">
        <f>IF($AU$91="základní",1,IF($AU$91="snížená",2,IF($AU$91="zákl. přenesená",4,IF($AU$91="sníž. přenesená",5,3))))</f>
        <v>1</v>
      </c>
      <c r="CJ91" s="9" t="str">
        <f>IF($AT$91="stavební čast",1,IF(8891="investiční čast",2,3))</f>
        <v>1</v>
      </c>
      <c r="CK91" s="9" t="str">
        <f>IF($D$91="Vyplň vlastní","","x")</f>
        <v>x</v>
      </c>
    </row>
    <row r="92" spans="2:89" s="9" customFormat="1" ht="21" customHeight="1">
      <c r="B92" s="31"/>
      <c r="C92" s="32"/>
      <c r="D92" s="115" t="s">
        <v>96</v>
      </c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109">
        <f>$AG$87*$AS$92</f>
        <v>0</v>
      </c>
      <c r="AH92" s="32"/>
      <c r="AI92" s="32"/>
      <c r="AJ92" s="32"/>
      <c r="AK92" s="32"/>
      <c r="AL92" s="32"/>
      <c r="AM92" s="32"/>
      <c r="AN92" s="110">
        <f>$AG$92+$AV$92</f>
        <v>0</v>
      </c>
      <c r="AO92" s="32"/>
      <c r="AP92" s="32"/>
      <c r="AQ92" s="33"/>
      <c r="AS92" s="116">
        <v>0</v>
      </c>
      <c r="AT92" s="117" t="s">
        <v>94</v>
      </c>
      <c r="AU92" s="117" t="s">
        <v>47</v>
      </c>
      <c r="AV92" s="118">
        <f>ROUND(IF($AU$92="nulová",0,IF(OR($AU$92="základní",$AU$92="zákl. přenesená"),$AG$92*$L$31,$AG$92*$L$32)),2)</f>
        <v>0</v>
      </c>
      <c r="BV92" s="9" t="s">
        <v>97</v>
      </c>
      <c r="BY92" s="114">
        <f>IF($AU$92="základní",$AV$92,0)</f>
        <v>0</v>
      </c>
      <c r="BZ92" s="114">
        <f>IF($AU$92="snížená",$AV$92,0)</f>
        <v>0</v>
      </c>
      <c r="CA92" s="114">
        <f>IF($AU$92="zákl. přenesená",$AV$92,0)</f>
        <v>0</v>
      </c>
      <c r="CB92" s="114">
        <f>IF($AU$92="sníž. přenesená",$AV$92,0)</f>
        <v>0</v>
      </c>
      <c r="CC92" s="114">
        <f>IF($AU$92="nulová",$AV$92,0)</f>
        <v>0</v>
      </c>
      <c r="CD92" s="114">
        <f>IF($AU$92="základní",$AG$92,0)</f>
        <v>0</v>
      </c>
      <c r="CE92" s="114">
        <f>IF($AU$92="snížená",$AG$92,0)</f>
        <v>0</v>
      </c>
      <c r="CF92" s="114">
        <f>IF($AU$92="zákl. přenesená",$AG$92,0)</f>
        <v>0</v>
      </c>
      <c r="CG92" s="114">
        <f>IF($AU$92="sníž. přenesená",$AG$92,0)</f>
        <v>0</v>
      </c>
      <c r="CH92" s="114">
        <f>IF($AU$92="nulová",$AG$92,0)</f>
        <v>0</v>
      </c>
      <c r="CI92" s="9" t="str">
        <f>IF($AU$92="základní",1,IF($AU$92="snížená",2,IF($AU$92="zákl. přenesená",4,IF($AU$92="sníž. přenesená",5,3))))</f>
        <v>1</v>
      </c>
      <c r="CJ92" s="9" t="str">
        <f>IF($AT$92="stavební čast",1,IF(8892="investiční čast",2,3))</f>
        <v>1</v>
      </c>
      <c r="CK92" s="9">
        <f>IF($D$92="Vyplň vlastní","","x")</f>
        <v>0</v>
      </c>
    </row>
    <row r="93" spans="2:89" s="9" customFormat="1" ht="21" customHeight="1">
      <c r="B93" s="31"/>
      <c r="C93" s="32"/>
      <c r="D93" s="115" t="s">
        <v>96</v>
      </c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109">
        <f>$AG$87*$AS$93</f>
        <v>0</v>
      </c>
      <c r="AH93" s="32"/>
      <c r="AI93" s="32"/>
      <c r="AJ93" s="32"/>
      <c r="AK93" s="32"/>
      <c r="AL93" s="32"/>
      <c r="AM93" s="32"/>
      <c r="AN93" s="110">
        <f>$AG$93+$AV$93</f>
        <v>0</v>
      </c>
      <c r="AO93" s="32"/>
      <c r="AP93" s="32"/>
      <c r="AQ93" s="33"/>
      <c r="AS93" s="116">
        <v>0</v>
      </c>
      <c r="AT93" s="117" t="s">
        <v>94</v>
      </c>
      <c r="AU93" s="117" t="s">
        <v>47</v>
      </c>
      <c r="AV93" s="118">
        <f>ROUND(IF($AU$93="nulová",0,IF(OR($AU$93="základní",$AU$93="zákl. přenesená"),$AG$93*$L$31,$AG$93*$L$32)),2)</f>
        <v>0</v>
      </c>
      <c r="BV93" s="9" t="s">
        <v>97</v>
      </c>
      <c r="BY93" s="114">
        <f>IF($AU$93="základní",$AV$93,0)</f>
        <v>0</v>
      </c>
      <c r="BZ93" s="114">
        <f>IF($AU$93="snížená",$AV$93,0)</f>
        <v>0</v>
      </c>
      <c r="CA93" s="114">
        <f>IF($AU$93="zákl. přenesená",$AV$93,0)</f>
        <v>0</v>
      </c>
      <c r="CB93" s="114">
        <f>IF($AU$93="sníž. přenesená",$AV$93,0)</f>
        <v>0</v>
      </c>
      <c r="CC93" s="114">
        <f>IF($AU$93="nulová",$AV$93,0)</f>
        <v>0</v>
      </c>
      <c r="CD93" s="114">
        <f>IF($AU$93="základní",$AG$93,0)</f>
        <v>0</v>
      </c>
      <c r="CE93" s="114">
        <f>IF($AU$93="snížená",$AG$93,0)</f>
        <v>0</v>
      </c>
      <c r="CF93" s="114">
        <f>IF($AU$93="zákl. přenesená",$AG$93,0)</f>
        <v>0</v>
      </c>
      <c r="CG93" s="114">
        <f>IF($AU$93="sníž. přenesená",$AG$93,0)</f>
        <v>0</v>
      </c>
      <c r="CH93" s="114">
        <f>IF($AU$93="nulová",$AG$93,0)</f>
        <v>0</v>
      </c>
      <c r="CI93" s="9" t="str">
        <f>IF($AU$93="základní",1,IF($AU$93="snížená",2,IF($AU$93="zákl. přenesená",4,IF($AU$93="sníž. přenesená",5,3))))</f>
        <v>1</v>
      </c>
      <c r="CJ93" s="9" t="str">
        <f>IF($AT$93="stavební čast",1,IF(8893="investiční čast",2,3))</f>
        <v>1</v>
      </c>
      <c r="CK93" s="9">
        <f>IF($D$93="Vyplň vlastní","","x")</f>
        <v>0</v>
      </c>
    </row>
    <row r="94" spans="2:89" s="9" customFormat="1" ht="21" customHeight="1">
      <c r="B94" s="31"/>
      <c r="C94" s="32"/>
      <c r="D94" s="115" t="s">
        <v>96</v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109">
        <f>$AG$87*$AS$94</f>
        <v>0</v>
      </c>
      <c r="AH94" s="32"/>
      <c r="AI94" s="32"/>
      <c r="AJ94" s="32"/>
      <c r="AK94" s="32"/>
      <c r="AL94" s="32"/>
      <c r="AM94" s="32"/>
      <c r="AN94" s="110">
        <f>$AG$94+$AV$94</f>
        <v>0</v>
      </c>
      <c r="AO94" s="32"/>
      <c r="AP94" s="32"/>
      <c r="AQ94" s="33"/>
      <c r="AS94" s="119">
        <v>0</v>
      </c>
      <c r="AT94" s="120" t="s">
        <v>94</v>
      </c>
      <c r="AU94" s="120" t="s">
        <v>47</v>
      </c>
      <c r="AV94" s="121">
        <f>ROUND(IF($AU$94="nulová",0,IF(OR($AU$94="základní",$AU$94="zákl. přenesená"),$AG$94*$L$31,$AG$94*$L$32)),2)</f>
        <v>0</v>
      </c>
      <c r="BV94" s="9" t="s">
        <v>97</v>
      </c>
      <c r="BY94" s="114">
        <f>IF($AU$94="základní",$AV$94,0)</f>
        <v>0</v>
      </c>
      <c r="BZ94" s="114">
        <f>IF($AU$94="snížená",$AV$94,0)</f>
        <v>0</v>
      </c>
      <c r="CA94" s="114">
        <f>IF($AU$94="zákl. přenesená",$AV$94,0)</f>
        <v>0</v>
      </c>
      <c r="CB94" s="114">
        <f>IF($AU$94="sníž. přenesená",$AV$94,0)</f>
        <v>0</v>
      </c>
      <c r="CC94" s="114">
        <f>IF($AU$94="nulová",$AV$94,0)</f>
        <v>0</v>
      </c>
      <c r="CD94" s="114">
        <f>IF($AU$94="základní",$AG$94,0)</f>
        <v>0</v>
      </c>
      <c r="CE94" s="114">
        <f>IF($AU$94="snížená",$AG$94,0)</f>
        <v>0</v>
      </c>
      <c r="CF94" s="114">
        <f>IF($AU$94="zákl. přenesená",$AG$94,0)</f>
        <v>0</v>
      </c>
      <c r="CG94" s="114">
        <f>IF($AU$94="sníž. přenesená",$AG$94,0)</f>
        <v>0</v>
      </c>
      <c r="CH94" s="114">
        <f>IF($AU$94="nulová",$AG$94,0)</f>
        <v>0</v>
      </c>
      <c r="CI94" s="9" t="str">
        <f>IF($AU$94="základní",1,IF($AU$94="snížená",2,IF($AU$94="zákl. přenesená",4,IF($AU$94="sníž. přenesená",5,3))))</f>
        <v>1</v>
      </c>
      <c r="CJ94" s="9" t="str">
        <f>IF($AT$94="stavební čast",1,IF(8894="investiční čast",2,3))</f>
        <v>1</v>
      </c>
      <c r="CK94" s="9">
        <f>IF($D$94="Vyplň vlastní","","x")</f>
        <v>0</v>
      </c>
    </row>
    <row r="95" spans="2:43" s="9" customFormat="1" ht="12" customHeight="1"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3"/>
    </row>
    <row r="96" spans="2:43" s="9" customFormat="1" ht="30.75" customHeight="1">
      <c r="B96" s="31"/>
      <c r="C96" s="122" t="s">
        <v>98</v>
      </c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123">
        <f>ROUND($AG$87+$AG$90,2)</f>
        <v>0</v>
      </c>
      <c r="AH96" s="44"/>
      <c r="AI96" s="44"/>
      <c r="AJ96" s="44"/>
      <c r="AK96" s="44"/>
      <c r="AL96" s="44"/>
      <c r="AM96" s="44"/>
      <c r="AN96" s="123">
        <f>$AN$87+$AN$90</f>
        <v>0</v>
      </c>
      <c r="AO96" s="44"/>
      <c r="AP96" s="44"/>
      <c r="AQ96" s="33"/>
    </row>
    <row r="97" spans="2:43" s="9" customFormat="1" ht="7.5" customHeight="1">
      <c r="B97" s="60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2"/>
    </row>
  </sheetData>
  <sheetProtection sheet="1"/>
  <mergeCells count="58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91:AM91"/>
    <mergeCell ref="AN91:AP91"/>
    <mergeCell ref="D92:AB92"/>
    <mergeCell ref="AG92:AM92"/>
    <mergeCell ref="AN92:AP92"/>
    <mergeCell ref="D93:AB93"/>
    <mergeCell ref="AG93:AM93"/>
    <mergeCell ref="AN93:AP93"/>
    <mergeCell ref="D94:AB94"/>
    <mergeCell ref="AG94:AM94"/>
    <mergeCell ref="AN94:AP94"/>
    <mergeCell ref="AG87:AM87"/>
    <mergeCell ref="AN87:AP87"/>
    <mergeCell ref="AG90:AM90"/>
    <mergeCell ref="AN90:AP90"/>
    <mergeCell ref="AG96:AM96"/>
    <mergeCell ref="AN96:AP96"/>
    <mergeCell ref="AR2:BE2"/>
  </mergeCells>
  <printOptions/>
  <pageMargins left="0.5902777910232544" right="0.5902777910232544" top="0.5208333730697632" bottom="0.4861111342906952" header="0" footer="0"/>
  <pageSetup blackAndWhite="1" fitToHeight="999" fitToWidth="1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9"/>
  <sheetViews>
    <sheetView showGridLines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5"/>
      <c r="B1" s="5"/>
      <c r="C1" s="5"/>
      <c r="D1" s="6" t="s">
        <v>1</v>
      </c>
      <c r="E1" s="5"/>
      <c r="F1" s="5"/>
      <c r="G1" s="5"/>
      <c r="H1" s="3"/>
      <c r="I1" s="5"/>
      <c r="J1" s="5"/>
      <c r="K1" s="5"/>
      <c r="L1" s="5"/>
      <c r="M1" s="5"/>
      <c r="N1" s="5"/>
      <c r="O1" s="6" t="s">
        <v>99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7" t="s">
        <v>5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S2" s="8" t="s">
        <v>6</v>
      </c>
      <c r="T2" s="1"/>
      <c r="U2" s="1"/>
      <c r="V2" s="1"/>
      <c r="W2" s="1"/>
      <c r="X2" s="1"/>
      <c r="Y2" s="1"/>
      <c r="Z2" s="1"/>
      <c r="AA2" s="1"/>
      <c r="AB2" s="1"/>
      <c r="AC2" s="1"/>
      <c r="AT2" s="2" t="s">
        <v>89</v>
      </c>
    </row>
    <row r="3" spans="2:46" s="2" customFormat="1" ht="7.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  <c r="AT3" s="2" t="s">
        <v>100</v>
      </c>
    </row>
    <row r="4" spans="2:46" s="2" customFormat="1" ht="37.5" customHeight="1">
      <c r="B4" s="13"/>
      <c r="C4" s="14" t="s">
        <v>101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6"/>
      <c r="T4" s="17" t="s">
        <v>11</v>
      </c>
      <c r="AT4" s="2" t="s">
        <v>4</v>
      </c>
    </row>
    <row r="5" spans="2:18" s="2" customFormat="1" ht="7.5" customHeight="1">
      <c r="B5" s="13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6"/>
    </row>
    <row r="6" spans="2:18" s="2" customFormat="1" ht="26.25" customHeight="1">
      <c r="B6" s="13"/>
      <c r="C6" s="15"/>
      <c r="D6" s="24" t="s">
        <v>17</v>
      </c>
      <c r="E6" s="15"/>
      <c r="F6" s="124" t="str">
        <f>'Rekapitulace stavby'!$K$6</f>
        <v>Polozapuštěné kontejnery, Linecká ulice, Český Krumlov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6"/>
    </row>
    <row r="7" spans="2:18" s="9" customFormat="1" ht="33.75" customHeight="1">
      <c r="B7" s="31"/>
      <c r="C7" s="32"/>
      <c r="D7" s="22" t="s">
        <v>102</v>
      </c>
      <c r="E7" s="32"/>
      <c r="F7" s="23" t="s">
        <v>103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3"/>
    </row>
    <row r="8" spans="2:18" s="9" customFormat="1" ht="15" customHeight="1">
      <c r="B8" s="31"/>
      <c r="C8" s="32"/>
      <c r="D8" s="24" t="s">
        <v>20</v>
      </c>
      <c r="E8" s="32"/>
      <c r="F8" s="20"/>
      <c r="G8" s="32"/>
      <c r="H8" s="32"/>
      <c r="I8" s="32"/>
      <c r="J8" s="32"/>
      <c r="K8" s="32"/>
      <c r="L8" s="32"/>
      <c r="M8" s="24" t="s">
        <v>21</v>
      </c>
      <c r="N8" s="32"/>
      <c r="O8" s="20"/>
      <c r="P8" s="32"/>
      <c r="Q8" s="32"/>
      <c r="R8" s="33"/>
    </row>
    <row r="9" spans="2:18" s="9" customFormat="1" ht="15" customHeight="1">
      <c r="B9" s="31"/>
      <c r="C9" s="32"/>
      <c r="D9" s="24" t="s">
        <v>23</v>
      </c>
      <c r="E9" s="32"/>
      <c r="F9" s="20" t="s">
        <v>24</v>
      </c>
      <c r="G9" s="32"/>
      <c r="H9" s="32"/>
      <c r="I9" s="32"/>
      <c r="J9" s="32"/>
      <c r="K9" s="32"/>
      <c r="L9" s="32"/>
      <c r="M9" s="24" t="s">
        <v>25</v>
      </c>
      <c r="N9" s="32"/>
      <c r="O9" s="125">
        <f>'Rekapitulace stavby'!$AN$8</f>
        <v>0</v>
      </c>
      <c r="P9" s="32"/>
      <c r="Q9" s="32"/>
      <c r="R9" s="33"/>
    </row>
    <row r="10" spans="2:18" s="9" customFormat="1" ht="12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9" customFormat="1" ht="15" customHeight="1">
      <c r="B11" s="31"/>
      <c r="C11" s="32"/>
      <c r="D11" s="24" t="s">
        <v>29</v>
      </c>
      <c r="E11" s="32"/>
      <c r="F11" s="32"/>
      <c r="G11" s="32"/>
      <c r="H11" s="32"/>
      <c r="I11" s="32"/>
      <c r="J11" s="32"/>
      <c r="K11" s="32"/>
      <c r="L11" s="32"/>
      <c r="M11" s="24" t="s">
        <v>30</v>
      </c>
      <c r="N11" s="32"/>
      <c r="O11" s="20"/>
      <c r="P11" s="32"/>
      <c r="Q11" s="32"/>
      <c r="R11" s="33"/>
    </row>
    <row r="12" spans="2:18" s="9" customFormat="1" ht="18.75" customHeight="1">
      <c r="B12" s="31"/>
      <c r="C12" s="32"/>
      <c r="D12" s="32"/>
      <c r="E12" s="20" t="s">
        <v>31</v>
      </c>
      <c r="F12" s="32"/>
      <c r="G12" s="32"/>
      <c r="H12" s="32"/>
      <c r="I12" s="32"/>
      <c r="J12" s="32"/>
      <c r="K12" s="32"/>
      <c r="L12" s="32"/>
      <c r="M12" s="24" t="s">
        <v>32</v>
      </c>
      <c r="N12" s="32"/>
      <c r="O12" s="20"/>
      <c r="P12" s="32"/>
      <c r="Q12" s="32"/>
      <c r="R12" s="33"/>
    </row>
    <row r="13" spans="2:18" s="9" customFormat="1" ht="7.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9" customFormat="1" ht="15" customHeight="1">
      <c r="B14" s="31"/>
      <c r="C14" s="32"/>
      <c r="D14" s="24" t="s">
        <v>33</v>
      </c>
      <c r="E14" s="32"/>
      <c r="F14" s="32"/>
      <c r="G14" s="32"/>
      <c r="H14" s="32"/>
      <c r="I14" s="32"/>
      <c r="J14" s="32"/>
      <c r="K14" s="32"/>
      <c r="L14" s="32"/>
      <c r="M14" s="24" t="s">
        <v>30</v>
      </c>
      <c r="N14" s="32"/>
      <c r="O14" s="25" t="str">
        <f>IF('Rekapitulace stavby'!$AN$13="","",'Rekapitulace stavby'!$AN$13)</f>
        <v>Vyplň údaj</v>
      </c>
      <c r="P14" s="32"/>
      <c r="Q14" s="32"/>
      <c r="R14" s="33"/>
    </row>
    <row r="15" spans="2:18" s="9" customFormat="1" ht="18.75" customHeight="1">
      <c r="B15" s="31"/>
      <c r="C15" s="32"/>
      <c r="D15" s="32"/>
      <c r="E15" s="25" t="str">
        <f>IF('Rekapitulace stavby'!$E$14="","",'Rekapitulace stavby'!$E$14)</f>
        <v>Vyplň údaj</v>
      </c>
      <c r="F15" s="32"/>
      <c r="G15" s="32"/>
      <c r="H15" s="32"/>
      <c r="I15" s="32"/>
      <c r="J15" s="32"/>
      <c r="K15" s="32"/>
      <c r="L15" s="32"/>
      <c r="M15" s="24" t="s">
        <v>32</v>
      </c>
      <c r="N15" s="32"/>
      <c r="O15" s="25" t="str">
        <f>IF('Rekapitulace stavby'!$AN$14="","",'Rekapitulace stavby'!$AN$14)</f>
        <v>Vyplň údaj</v>
      </c>
      <c r="P15" s="32"/>
      <c r="Q15" s="32"/>
      <c r="R15" s="33"/>
    </row>
    <row r="16" spans="2:18" s="9" customFormat="1" ht="7.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9" customFormat="1" ht="15" customHeight="1">
      <c r="B17" s="31"/>
      <c r="C17" s="32"/>
      <c r="D17" s="24" t="s">
        <v>35</v>
      </c>
      <c r="E17" s="32"/>
      <c r="F17" s="32"/>
      <c r="G17" s="32"/>
      <c r="H17" s="32"/>
      <c r="I17" s="32"/>
      <c r="J17" s="32"/>
      <c r="K17" s="32"/>
      <c r="L17" s="32"/>
      <c r="M17" s="24" t="s">
        <v>30</v>
      </c>
      <c r="N17" s="32"/>
      <c r="O17" s="20" t="s">
        <v>36</v>
      </c>
      <c r="P17" s="32"/>
      <c r="Q17" s="32"/>
      <c r="R17" s="33"/>
    </row>
    <row r="18" spans="2:18" s="9" customFormat="1" ht="18.75" customHeight="1">
      <c r="B18" s="31"/>
      <c r="C18" s="32"/>
      <c r="D18" s="32"/>
      <c r="E18" s="20" t="s">
        <v>37</v>
      </c>
      <c r="F18" s="32"/>
      <c r="G18" s="32"/>
      <c r="H18" s="32"/>
      <c r="I18" s="32"/>
      <c r="J18" s="32"/>
      <c r="K18" s="32"/>
      <c r="L18" s="32"/>
      <c r="M18" s="24" t="s">
        <v>32</v>
      </c>
      <c r="N18" s="32"/>
      <c r="O18" s="20"/>
      <c r="P18" s="32"/>
      <c r="Q18" s="32"/>
      <c r="R18" s="33"/>
    </row>
    <row r="19" spans="2:18" s="9" customFormat="1" ht="7.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9" customFormat="1" ht="15" customHeight="1">
      <c r="B20" s="31"/>
      <c r="C20" s="32"/>
      <c r="D20" s="24" t="s">
        <v>39</v>
      </c>
      <c r="E20" s="32"/>
      <c r="F20" s="32"/>
      <c r="G20" s="32"/>
      <c r="H20" s="32"/>
      <c r="I20" s="32"/>
      <c r="J20" s="32"/>
      <c r="K20" s="32"/>
      <c r="L20" s="32"/>
      <c r="M20" s="24" t="s">
        <v>30</v>
      </c>
      <c r="N20" s="32"/>
      <c r="O20" s="20" t="s">
        <v>40</v>
      </c>
      <c r="P20" s="32"/>
      <c r="Q20" s="32"/>
      <c r="R20" s="33"/>
    </row>
    <row r="21" spans="2:18" s="9" customFormat="1" ht="18.75" customHeight="1">
      <c r="B21" s="31"/>
      <c r="C21" s="32"/>
      <c r="D21" s="32"/>
      <c r="E21" s="20" t="s">
        <v>41</v>
      </c>
      <c r="F21" s="32"/>
      <c r="G21" s="32"/>
      <c r="H21" s="32"/>
      <c r="I21" s="32"/>
      <c r="J21" s="32"/>
      <c r="K21" s="32"/>
      <c r="L21" s="32"/>
      <c r="M21" s="24" t="s">
        <v>32</v>
      </c>
      <c r="N21" s="32"/>
      <c r="O21" s="20"/>
      <c r="P21" s="32"/>
      <c r="Q21" s="32"/>
      <c r="R21" s="33"/>
    </row>
    <row r="22" spans="2:18" s="9" customFormat="1" ht="7.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9" customFormat="1" ht="15" customHeight="1">
      <c r="B23" s="31"/>
      <c r="C23" s="32"/>
      <c r="D23" s="24" t="s">
        <v>42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26" customFormat="1" ht="15.75" customHeight="1">
      <c r="B24" s="127"/>
      <c r="C24" s="128"/>
      <c r="D24" s="128"/>
      <c r="E24" s="27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9"/>
    </row>
    <row r="25" spans="2:18" s="9" customFormat="1" ht="7.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9" customFormat="1" ht="7.5" customHeight="1">
      <c r="B26" s="31"/>
      <c r="C26" s="3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2"/>
      <c r="R26" s="33"/>
    </row>
    <row r="27" spans="2:18" s="9" customFormat="1" ht="15" customHeight="1">
      <c r="B27" s="31"/>
      <c r="C27" s="32"/>
      <c r="D27" s="130" t="s">
        <v>104</v>
      </c>
      <c r="E27" s="32"/>
      <c r="F27" s="32"/>
      <c r="G27" s="32"/>
      <c r="H27" s="32"/>
      <c r="I27" s="32"/>
      <c r="J27" s="32"/>
      <c r="K27" s="32"/>
      <c r="L27" s="32"/>
      <c r="M27" s="30">
        <f>$N$88</f>
        <v>0</v>
      </c>
      <c r="N27" s="32"/>
      <c r="O27" s="32"/>
      <c r="P27" s="32"/>
      <c r="Q27" s="32"/>
      <c r="R27" s="33"/>
    </row>
    <row r="28" spans="2:18" s="9" customFormat="1" ht="15" customHeight="1">
      <c r="B28" s="31"/>
      <c r="C28" s="32"/>
      <c r="D28" s="29" t="s">
        <v>93</v>
      </c>
      <c r="E28" s="32"/>
      <c r="F28" s="32"/>
      <c r="G28" s="32"/>
      <c r="H28" s="32"/>
      <c r="I28" s="32"/>
      <c r="J28" s="32"/>
      <c r="K28" s="32"/>
      <c r="L28" s="32"/>
      <c r="M28" s="30">
        <f>$N$103</f>
        <v>0</v>
      </c>
      <c r="N28" s="32"/>
      <c r="O28" s="32"/>
      <c r="P28" s="32"/>
      <c r="Q28" s="32"/>
      <c r="R28" s="33"/>
    </row>
    <row r="29" spans="2:18" s="9" customFormat="1" ht="7.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9" customFormat="1" ht="26.25" customHeight="1">
      <c r="B30" s="31"/>
      <c r="C30" s="32"/>
      <c r="D30" s="131" t="s">
        <v>45</v>
      </c>
      <c r="E30" s="32"/>
      <c r="F30" s="32"/>
      <c r="G30" s="32"/>
      <c r="H30" s="32"/>
      <c r="I30" s="32"/>
      <c r="J30" s="32"/>
      <c r="K30" s="32"/>
      <c r="L30" s="32"/>
      <c r="M30" s="132">
        <f>ROUND($M$27+$M$28,2)</f>
        <v>0</v>
      </c>
      <c r="N30" s="32"/>
      <c r="O30" s="32"/>
      <c r="P30" s="32"/>
      <c r="Q30" s="32"/>
      <c r="R30" s="33"/>
    </row>
    <row r="31" spans="2:18" s="9" customFormat="1" ht="7.5" customHeight="1">
      <c r="B31" s="31"/>
      <c r="C31" s="3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2"/>
      <c r="R31" s="33"/>
    </row>
    <row r="32" spans="2:18" s="9" customFormat="1" ht="15" customHeight="1">
      <c r="B32" s="31"/>
      <c r="C32" s="32"/>
      <c r="D32" s="133" t="s">
        <v>46</v>
      </c>
      <c r="E32" s="133" t="s">
        <v>47</v>
      </c>
      <c r="F32" s="134">
        <v>0.21</v>
      </c>
      <c r="G32" s="135" t="s">
        <v>48</v>
      </c>
      <c r="H32" s="136">
        <f>ROUND((((SUM($BE$103:$BE$110)+SUM($BE$128:$BE$221))+SUM($BE$223:$BE$227))),2)</f>
        <v>0</v>
      </c>
      <c r="I32" s="32"/>
      <c r="J32" s="32"/>
      <c r="K32" s="32"/>
      <c r="L32" s="32"/>
      <c r="M32" s="136">
        <f>ROUND(((ROUND((SUM($BE$103:$BE$110)+SUM($BE$128:$BE$221)),2)*$F$32)+SUM($BE$223:$BE$227)*$F$32),2)</f>
        <v>0</v>
      </c>
      <c r="N32" s="32"/>
      <c r="O32" s="32"/>
      <c r="P32" s="32"/>
      <c r="Q32" s="32"/>
      <c r="R32" s="33"/>
    </row>
    <row r="33" spans="2:18" s="9" customFormat="1" ht="15" customHeight="1">
      <c r="B33" s="31"/>
      <c r="C33" s="32"/>
      <c r="D33" s="32"/>
      <c r="E33" s="133" t="s">
        <v>49</v>
      </c>
      <c r="F33" s="134">
        <v>0.15</v>
      </c>
      <c r="G33" s="135" t="s">
        <v>48</v>
      </c>
      <c r="H33" s="136">
        <f>ROUND((((SUM($BF$103:$BF$110)+SUM($BF$128:$BF$221))+SUM($BF$223:$BF$227))),2)</f>
        <v>0</v>
      </c>
      <c r="I33" s="32"/>
      <c r="J33" s="32"/>
      <c r="K33" s="32"/>
      <c r="L33" s="32"/>
      <c r="M33" s="136">
        <f>ROUND(((ROUND((SUM($BF$103:$BF$110)+SUM($BF$128:$BF$221)),2)*$F$33)+SUM($BF$223:$BF$227)*$F$33),2)</f>
        <v>0</v>
      </c>
      <c r="N33" s="32"/>
      <c r="O33" s="32"/>
      <c r="P33" s="32"/>
      <c r="Q33" s="32"/>
      <c r="R33" s="33"/>
    </row>
    <row r="34" spans="2:18" s="9" customFormat="1" ht="15" customHeight="1" hidden="1">
      <c r="B34" s="31"/>
      <c r="C34" s="32"/>
      <c r="D34" s="32"/>
      <c r="E34" s="133" t="s">
        <v>50</v>
      </c>
      <c r="F34" s="134">
        <v>0.21</v>
      </c>
      <c r="G34" s="135" t="s">
        <v>48</v>
      </c>
      <c r="H34" s="136">
        <f>ROUND((((SUM($BG$103:$BG$110)+SUM($BG$128:$BG$221))+SUM($BG$223:$BG$227))),2)</f>
        <v>0</v>
      </c>
      <c r="I34" s="32"/>
      <c r="J34" s="32"/>
      <c r="K34" s="32"/>
      <c r="L34" s="32"/>
      <c r="M34" s="136">
        <v>0</v>
      </c>
      <c r="N34" s="32"/>
      <c r="O34" s="32"/>
      <c r="P34" s="32"/>
      <c r="Q34" s="32"/>
      <c r="R34" s="33"/>
    </row>
    <row r="35" spans="2:18" s="9" customFormat="1" ht="15" customHeight="1" hidden="1">
      <c r="B35" s="31"/>
      <c r="C35" s="32"/>
      <c r="D35" s="32"/>
      <c r="E35" s="133" t="s">
        <v>51</v>
      </c>
      <c r="F35" s="134">
        <v>0.15</v>
      </c>
      <c r="G35" s="135" t="s">
        <v>48</v>
      </c>
      <c r="H35" s="136">
        <f>ROUND((((SUM($BH$103:$BH$110)+SUM($BH$128:$BH$221))+SUM($BH$223:$BH$227))),2)</f>
        <v>0</v>
      </c>
      <c r="I35" s="32"/>
      <c r="J35" s="32"/>
      <c r="K35" s="32"/>
      <c r="L35" s="32"/>
      <c r="M35" s="136">
        <v>0</v>
      </c>
      <c r="N35" s="32"/>
      <c r="O35" s="32"/>
      <c r="P35" s="32"/>
      <c r="Q35" s="32"/>
      <c r="R35" s="33"/>
    </row>
    <row r="36" spans="2:18" s="9" customFormat="1" ht="15" customHeight="1" hidden="1">
      <c r="B36" s="31"/>
      <c r="C36" s="32"/>
      <c r="D36" s="32"/>
      <c r="E36" s="133" t="s">
        <v>52</v>
      </c>
      <c r="F36" s="134">
        <v>0</v>
      </c>
      <c r="G36" s="135" t="s">
        <v>48</v>
      </c>
      <c r="H36" s="136">
        <f>ROUND((((SUM($BI$103:$BI$110)+SUM($BI$128:$BI$221))+SUM($BI$223:$BI$227))),2)</f>
        <v>0</v>
      </c>
      <c r="I36" s="32"/>
      <c r="J36" s="32"/>
      <c r="K36" s="32"/>
      <c r="L36" s="32"/>
      <c r="M36" s="136">
        <v>0</v>
      </c>
      <c r="N36" s="32"/>
      <c r="O36" s="32"/>
      <c r="P36" s="32"/>
      <c r="Q36" s="32"/>
      <c r="R36" s="33"/>
    </row>
    <row r="37" spans="2:18" s="9" customFormat="1" ht="7.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9" customFormat="1" ht="26.25" customHeight="1">
      <c r="B38" s="31"/>
      <c r="C38" s="44"/>
      <c r="D38" s="45" t="s">
        <v>53</v>
      </c>
      <c r="E38" s="46"/>
      <c r="F38" s="46"/>
      <c r="G38" s="137" t="s">
        <v>54</v>
      </c>
      <c r="H38" s="47" t="s">
        <v>55</v>
      </c>
      <c r="I38" s="46"/>
      <c r="J38" s="46"/>
      <c r="K38" s="46"/>
      <c r="L38" s="49">
        <f>SUM($M$30:$M$36)</f>
        <v>0</v>
      </c>
      <c r="M38" s="46"/>
      <c r="N38" s="46"/>
      <c r="O38" s="46"/>
      <c r="P38" s="50"/>
      <c r="Q38" s="44"/>
      <c r="R38" s="33"/>
    </row>
    <row r="39" spans="2:18" s="9" customFormat="1" ht="1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9" customFormat="1" ht="1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s="2" customFormat="1" ht="14.25" customHeight="1">
      <c r="B41" s="13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6"/>
    </row>
    <row r="42" spans="2:18" s="2" customFormat="1" ht="14.25" customHeight="1">
      <c r="B42" s="13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6"/>
    </row>
    <row r="43" spans="2:18" s="2" customFormat="1" ht="14.25" customHeight="1">
      <c r="B43" s="13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6"/>
    </row>
    <row r="44" spans="2:18" s="2" customFormat="1" ht="14.25" customHeight="1">
      <c r="B44" s="13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6"/>
    </row>
    <row r="45" spans="2:18" s="2" customFormat="1" ht="14.25" customHeight="1">
      <c r="B45" s="13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6"/>
    </row>
    <row r="46" spans="2:18" s="2" customFormat="1" ht="14.25" customHeight="1">
      <c r="B46" s="13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6"/>
    </row>
    <row r="47" spans="2:18" s="2" customFormat="1" ht="14.25" customHeight="1">
      <c r="B47" s="13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6"/>
    </row>
    <row r="48" spans="2:18" s="2" customFormat="1" ht="14.25" customHeight="1">
      <c r="B48" s="13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6"/>
    </row>
    <row r="49" spans="2:18" s="2" customFormat="1" ht="14.25" customHeight="1">
      <c r="B49" s="13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6"/>
    </row>
    <row r="50" spans="2:18" s="9" customFormat="1" ht="15.75" customHeight="1">
      <c r="B50" s="31"/>
      <c r="C50" s="32"/>
      <c r="D50" s="51" t="s">
        <v>56</v>
      </c>
      <c r="E50" s="52"/>
      <c r="F50" s="52"/>
      <c r="G50" s="52"/>
      <c r="H50" s="53"/>
      <c r="I50" s="32"/>
      <c r="J50" s="51" t="s">
        <v>57</v>
      </c>
      <c r="K50" s="52"/>
      <c r="L50" s="52"/>
      <c r="M50" s="52"/>
      <c r="N50" s="52"/>
      <c r="O50" s="52"/>
      <c r="P50" s="53"/>
      <c r="Q50" s="32"/>
      <c r="R50" s="33"/>
    </row>
    <row r="51" spans="2:18" s="2" customFormat="1" ht="14.25" customHeight="1">
      <c r="B51" s="13"/>
      <c r="C51" s="15"/>
      <c r="D51" s="54"/>
      <c r="E51" s="15"/>
      <c r="F51" s="15"/>
      <c r="G51" s="15"/>
      <c r="H51" s="55"/>
      <c r="I51" s="15"/>
      <c r="J51" s="54"/>
      <c r="K51" s="15"/>
      <c r="L51" s="15"/>
      <c r="M51" s="15"/>
      <c r="N51" s="15"/>
      <c r="O51" s="15"/>
      <c r="P51" s="55"/>
      <c r="Q51" s="15"/>
      <c r="R51" s="16"/>
    </row>
    <row r="52" spans="2:18" s="2" customFormat="1" ht="14.25" customHeight="1">
      <c r="B52" s="13"/>
      <c r="C52" s="15"/>
      <c r="D52" s="54"/>
      <c r="E52" s="15"/>
      <c r="F52" s="15"/>
      <c r="G52" s="15"/>
      <c r="H52" s="55"/>
      <c r="I52" s="15"/>
      <c r="J52" s="54"/>
      <c r="K52" s="15"/>
      <c r="L52" s="15"/>
      <c r="M52" s="15"/>
      <c r="N52" s="15"/>
      <c r="O52" s="15"/>
      <c r="P52" s="55"/>
      <c r="Q52" s="15"/>
      <c r="R52" s="16"/>
    </row>
    <row r="53" spans="2:18" s="2" customFormat="1" ht="14.25" customHeight="1">
      <c r="B53" s="13"/>
      <c r="C53" s="15"/>
      <c r="D53" s="54"/>
      <c r="E53" s="15"/>
      <c r="F53" s="15"/>
      <c r="G53" s="15"/>
      <c r="H53" s="55"/>
      <c r="I53" s="15"/>
      <c r="J53" s="54"/>
      <c r="K53" s="15"/>
      <c r="L53" s="15"/>
      <c r="M53" s="15"/>
      <c r="N53" s="15"/>
      <c r="O53" s="15"/>
      <c r="P53" s="55"/>
      <c r="Q53" s="15"/>
      <c r="R53" s="16"/>
    </row>
    <row r="54" spans="2:18" s="2" customFormat="1" ht="14.25" customHeight="1">
      <c r="B54" s="13"/>
      <c r="C54" s="15"/>
      <c r="D54" s="54"/>
      <c r="E54" s="15"/>
      <c r="F54" s="15"/>
      <c r="G54" s="15"/>
      <c r="H54" s="55"/>
      <c r="I54" s="15"/>
      <c r="J54" s="54"/>
      <c r="K54" s="15"/>
      <c r="L54" s="15"/>
      <c r="M54" s="15"/>
      <c r="N54" s="15"/>
      <c r="O54" s="15"/>
      <c r="P54" s="55"/>
      <c r="Q54" s="15"/>
      <c r="R54" s="16"/>
    </row>
    <row r="55" spans="2:18" s="2" customFormat="1" ht="14.25" customHeight="1">
      <c r="B55" s="13"/>
      <c r="C55" s="15"/>
      <c r="D55" s="54"/>
      <c r="E55" s="15"/>
      <c r="F55" s="15"/>
      <c r="G55" s="15"/>
      <c r="H55" s="55"/>
      <c r="I55" s="15"/>
      <c r="J55" s="54"/>
      <c r="K55" s="15"/>
      <c r="L55" s="15"/>
      <c r="M55" s="15"/>
      <c r="N55" s="15"/>
      <c r="O55" s="15"/>
      <c r="P55" s="55"/>
      <c r="Q55" s="15"/>
      <c r="R55" s="16"/>
    </row>
    <row r="56" spans="2:18" s="2" customFormat="1" ht="14.25" customHeight="1">
      <c r="B56" s="13"/>
      <c r="C56" s="15"/>
      <c r="D56" s="54"/>
      <c r="E56" s="15"/>
      <c r="F56" s="15"/>
      <c r="G56" s="15"/>
      <c r="H56" s="55"/>
      <c r="I56" s="15"/>
      <c r="J56" s="54"/>
      <c r="K56" s="15"/>
      <c r="L56" s="15"/>
      <c r="M56" s="15"/>
      <c r="N56" s="15"/>
      <c r="O56" s="15"/>
      <c r="P56" s="55"/>
      <c r="Q56" s="15"/>
      <c r="R56" s="16"/>
    </row>
    <row r="57" spans="2:18" s="2" customFormat="1" ht="14.25" customHeight="1">
      <c r="B57" s="13"/>
      <c r="C57" s="15"/>
      <c r="D57" s="54"/>
      <c r="E57" s="15"/>
      <c r="F57" s="15"/>
      <c r="G57" s="15"/>
      <c r="H57" s="55"/>
      <c r="I57" s="15"/>
      <c r="J57" s="54"/>
      <c r="K57" s="15"/>
      <c r="L57" s="15"/>
      <c r="M57" s="15"/>
      <c r="N57" s="15"/>
      <c r="O57" s="15"/>
      <c r="P57" s="55"/>
      <c r="Q57" s="15"/>
      <c r="R57" s="16"/>
    </row>
    <row r="58" spans="2:18" s="2" customFormat="1" ht="14.25" customHeight="1">
      <c r="B58" s="13"/>
      <c r="C58" s="15"/>
      <c r="D58" s="54"/>
      <c r="E58" s="15"/>
      <c r="F58" s="15"/>
      <c r="G58" s="15"/>
      <c r="H58" s="55"/>
      <c r="I58" s="15"/>
      <c r="J58" s="54"/>
      <c r="K58" s="15"/>
      <c r="L58" s="15"/>
      <c r="M58" s="15"/>
      <c r="N58" s="15"/>
      <c r="O58" s="15"/>
      <c r="P58" s="55"/>
      <c r="Q58" s="15"/>
      <c r="R58" s="16"/>
    </row>
    <row r="59" spans="2:18" s="9" customFormat="1" ht="15.75" customHeight="1">
      <c r="B59" s="31"/>
      <c r="C59" s="32"/>
      <c r="D59" s="56" t="s">
        <v>58</v>
      </c>
      <c r="E59" s="57"/>
      <c r="F59" s="57"/>
      <c r="G59" s="58" t="s">
        <v>59</v>
      </c>
      <c r="H59" s="59"/>
      <c r="I59" s="32"/>
      <c r="J59" s="56" t="s">
        <v>58</v>
      </c>
      <c r="K59" s="57"/>
      <c r="L59" s="57"/>
      <c r="M59" s="57"/>
      <c r="N59" s="58" t="s">
        <v>59</v>
      </c>
      <c r="O59" s="57"/>
      <c r="P59" s="59"/>
      <c r="Q59" s="32"/>
      <c r="R59" s="33"/>
    </row>
    <row r="60" spans="2:18" s="2" customFormat="1" ht="14.25" customHeight="1">
      <c r="B60" s="13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6"/>
    </row>
    <row r="61" spans="2:18" s="9" customFormat="1" ht="15.75" customHeight="1">
      <c r="B61" s="31"/>
      <c r="C61" s="32"/>
      <c r="D61" s="51" t="s">
        <v>60</v>
      </c>
      <c r="E61" s="52"/>
      <c r="F61" s="52"/>
      <c r="G61" s="52"/>
      <c r="H61" s="53"/>
      <c r="I61" s="32"/>
      <c r="J61" s="51" t="s">
        <v>61</v>
      </c>
      <c r="K61" s="52"/>
      <c r="L61" s="52"/>
      <c r="M61" s="52"/>
      <c r="N61" s="52"/>
      <c r="O61" s="52"/>
      <c r="P61" s="53"/>
      <c r="Q61" s="32"/>
      <c r="R61" s="33"/>
    </row>
    <row r="62" spans="2:18" s="2" customFormat="1" ht="14.25" customHeight="1">
      <c r="B62" s="13"/>
      <c r="C62" s="15"/>
      <c r="D62" s="54"/>
      <c r="E62" s="15"/>
      <c r="F62" s="15"/>
      <c r="G62" s="15"/>
      <c r="H62" s="55"/>
      <c r="I62" s="15"/>
      <c r="J62" s="54"/>
      <c r="K62" s="15"/>
      <c r="L62" s="15"/>
      <c r="M62" s="15"/>
      <c r="N62" s="15"/>
      <c r="O62" s="15"/>
      <c r="P62" s="55"/>
      <c r="Q62" s="15"/>
      <c r="R62" s="16"/>
    </row>
    <row r="63" spans="2:18" s="2" customFormat="1" ht="14.25" customHeight="1">
      <c r="B63" s="13"/>
      <c r="C63" s="15"/>
      <c r="D63" s="54"/>
      <c r="E63" s="15"/>
      <c r="F63" s="15"/>
      <c r="G63" s="15"/>
      <c r="H63" s="55"/>
      <c r="I63" s="15"/>
      <c r="J63" s="54"/>
      <c r="K63" s="15"/>
      <c r="L63" s="15"/>
      <c r="M63" s="15"/>
      <c r="N63" s="15"/>
      <c r="O63" s="15"/>
      <c r="P63" s="55"/>
      <c r="Q63" s="15"/>
      <c r="R63" s="16"/>
    </row>
    <row r="64" spans="2:18" s="2" customFormat="1" ht="14.25" customHeight="1">
      <c r="B64" s="13"/>
      <c r="C64" s="15"/>
      <c r="D64" s="54"/>
      <c r="E64" s="15"/>
      <c r="F64" s="15"/>
      <c r="G64" s="15"/>
      <c r="H64" s="55"/>
      <c r="I64" s="15"/>
      <c r="J64" s="54"/>
      <c r="K64" s="15"/>
      <c r="L64" s="15"/>
      <c r="M64" s="15"/>
      <c r="N64" s="15"/>
      <c r="O64" s="15"/>
      <c r="P64" s="55"/>
      <c r="Q64" s="15"/>
      <c r="R64" s="16"/>
    </row>
    <row r="65" spans="2:18" s="2" customFormat="1" ht="14.25" customHeight="1">
      <c r="B65" s="13"/>
      <c r="C65" s="15"/>
      <c r="D65" s="54"/>
      <c r="E65" s="15"/>
      <c r="F65" s="15"/>
      <c r="G65" s="15"/>
      <c r="H65" s="55"/>
      <c r="I65" s="15"/>
      <c r="J65" s="54"/>
      <c r="K65" s="15"/>
      <c r="L65" s="15"/>
      <c r="M65" s="15"/>
      <c r="N65" s="15"/>
      <c r="O65" s="15"/>
      <c r="P65" s="55"/>
      <c r="Q65" s="15"/>
      <c r="R65" s="16"/>
    </row>
    <row r="66" spans="2:18" s="2" customFormat="1" ht="14.25" customHeight="1">
      <c r="B66" s="13"/>
      <c r="C66" s="15"/>
      <c r="D66" s="54"/>
      <c r="E66" s="15"/>
      <c r="F66" s="15"/>
      <c r="G66" s="15"/>
      <c r="H66" s="55"/>
      <c r="I66" s="15"/>
      <c r="J66" s="54"/>
      <c r="K66" s="15"/>
      <c r="L66" s="15"/>
      <c r="M66" s="15"/>
      <c r="N66" s="15"/>
      <c r="O66" s="15"/>
      <c r="P66" s="55"/>
      <c r="Q66" s="15"/>
      <c r="R66" s="16"/>
    </row>
    <row r="67" spans="2:18" s="2" customFormat="1" ht="14.25" customHeight="1">
      <c r="B67" s="13"/>
      <c r="C67" s="15"/>
      <c r="D67" s="54"/>
      <c r="E67" s="15"/>
      <c r="F67" s="15"/>
      <c r="G67" s="15"/>
      <c r="H67" s="55"/>
      <c r="I67" s="15"/>
      <c r="J67" s="54"/>
      <c r="K67" s="15"/>
      <c r="L67" s="15"/>
      <c r="M67" s="15"/>
      <c r="N67" s="15"/>
      <c r="O67" s="15"/>
      <c r="P67" s="55"/>
      <c r="Q67" s="15"/>
      <c r="R67" s="16"/>
    </row>
    <row r="68" spans="2:18" s="2" customFormat="1" ht="14.25" customHeight="1">
      <c r="B68" s="13"/>
      <c r="C68" s="15"/>
      <c r="D68" s="54"/>
      <c r="E68" s="15"/>
      <c r="F68" s="15"/>
      <c r="G68" s="15"/>
      <c r="H68" s="55"/>
      <c r="I68" s="15"/>
      <c r="J68" s="54"/>
      <c r="K68" s="15"/>
      <c r="L68" s="15"/>
      <c r="M68" s="15"/>
      <c r="N68" s="15"/>
      <c r="O68" s="15"/>
      <c r="P68" s="55"/>
      <c r="Q68" s="15"/>
      <c r="R68" s="16"/>
    </row>
    <row r="69" spans="2:18" s="2" customFormat="1" ht="14.25" customHeight="1">
      <c r="B69" s="13"/>
      <c r="C69" s="15"/>
      <c r="D69" s="54"/>
      <c r="E69" s="15"/>
      <c r="F69" s="15"/>
      <c r="G69" s="15"/>
      <c r="H69" s="55"/>
      <c r="I69" s="15"/>
      <c r="J69" s="54"/>
      <c r="K69" s="15"/>
      <c r="L69" s="15"/>
      <c r="M69" s="15"/>
      <c r="N69" s="15"/>
      <c r="O69" s="15"/>
      <c r="P69" s="55"/>
      <c r="Q69" s="15"/>
      <c r="R69" s="16"/>
    </row>
    <row r="70" spans="2:18" s="9" customFormat="1" ht="15.75" customHeight="1">
      <c r="B70" s="31"/>
      <c r="C70" s="32"/>
      <c r="D70" s="56" t="s">
        <v>58</v>
      </c>
      <c r="E70" s="57"/>
      <c r="F70" s="57"/>
      <c r="G70" s="58" t="s">
        <v>59</v>
      </c>
      <c r="H70" s="59"/>
      <c r="I70" s="32"/>
      <c r="J70" s="56" t="s">
        <v>58</v>
      </c>
      <c r="K70" s="57"/>
      <c r="L70" s="57"/>
      <c r="M70" s="57"/>
      <c r="N70" s="58" t="s">
        <v>59</v>
      </c>
      <c r="O70" s="57"/>
      <c r="P70" s="59"/>
      <c r="Q70" s="32"/>
      <c r="R70" s="33"/>
    </row>
    <row r="71" spans="2:18" s="9" customFormat="1" ht="1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9" customFormat="1" ht="7.5" customHeight="1">
      <c r="B75" s="138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40"/>
    </row>
    <row r="76" spans="2:21" s="9" customFormat="1" ht="37.5" customHeight="1">
      <c r="B76" s="31"/>
      <c r="C76" s="14" t="s">
        <v>105</v>
      </c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3"/>
      <c r="T76" s="32"/>
      <c r="U76" s="32"/>
    </row>
    <row r="77" spans="2:21" s="9" customFormat="1" ht="7.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  <c r="T77" s="32"/>
      <c r="U77" s="32"/>
    </row>
    <row r="78" spans="2:21" s="9" customFormat="1" ht="30.75" customHeight="1">
      <c r="B78" s="31"/>
      <c r="C78" s="24" t="s">
        <v>17</v>
      </c>
      <c r="D78" s="32"/>
      <c r="E78" s="32"/>
      <c r="F78" s="124" t="str">
        <f>$F$6</f>
        <v>Polozapuštěné kontejnery, Linecká ulice, Český Krumlov</v>
      </c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3"/>
      <c r="T78" s="32"/>
      <c r="U78" s="32"/>
    </row>
    <row r="79" spans="2:21" s="9" customFormat="1" ht="37.5" customHeight="1">
      <c r="B79" s="31"/>
      <c r="C79" s="71" t="s">
        <v>102</v>
      </c>
      <c r="D79" s="32"/>
      <c r="E79" s="32"/>
      <c r="F79" s="72" t="str">
        <f>$F$7</f>
        <v>01 - Polozapuštěné kontejnery</v>
      </c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3"/>
      <c r="T79" s="32"/>
      <c r="U79" s="32"/>
    </row>
    <row r="80" spans="2:21" s="9" customFormat="1" ht="7.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  <c r="T80" s="32"/>
      <c r="U80" s="32"/>
    </row>
    <row r="81" spans="2:21" s="9" customFormat="1" ht="18.75" customHeight="1">
      <c r="B81" s="31"/>
      <c r="C81" s="24" t="s">
        <v>23</v>
      </c>
      <c r="D81" s="32"/>
      <c r="E81" s="32"/>
      <c r="F81" s="20" t="str">
        <f>$F$9</f>
        <v>Český Krumlov</v>
      </c>
      <c r="G81" s="32"/>
      <c r="H81" s="32"/>
      <c r="I81" s="32"/>
      <c r="J81" s="32"/>
      <c r="K81" s="24" t="s">
        <v>25</v>
      </c>
      <c r="L81" s="32"/>
      <c r="M81" s="75">
        <f>IF($O$9="","",$O$9)</f>
        <v>0</v>
      </c>
      <c r="N81" s="32"/>
      <c r="O81" s="32"/>
      <c r="P81" s="32"/>
      <c r="Q81" s="32"/>
      <c r="R81" s="33"/>
      <c r="T81" s="32"/>
      <c r="U81" s="32"/>
    </row>
    <row r="82" spans="2:21" s="9" customFormat="1" ht="7.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  <c r="T82" s="32"/>
      <c r="U82" s="32"/>
    </row>
    <row r="83" spans="2:21" s="9" customFormat="1" ht="15.75" customHeight="1">
      <c r="B83" s="31"/>
      <c r="C83" s="24" t="s">
        <v>29</v>
      </c>
      <c r="D83" s="32"/>
      <c r="E83" s="32"/>
      <c r="F83" s="20" t="str">
        <f>$E$12</f>
        <v>Město Český Krumlov</v>
      </c>
      <c r="G83" s="32"/>
      <c r="H83" s="32"/>
      <c r="I83" s="32"/>
      <c r="J83" s="32"/>
      <c r="K83" s="24" t="s">
        <v>35</v>
      </c>
      <c r="L83" s="32"/>
      <c r="M83" s="20" t="str">
        <f>$E$18</f>
        <v>Ing. Arch. Vladan Píša</v>
      </c>
      <c r="N83" s="32"/>
      <c r="O83" s="32"/>
      <c r="P83" s="32"/>
      <c r="Q83" s="32"/>
      <c r="R83" s="33"/>
      <c r="T83" s="32"/>
      <c r="U83" s="32"/>
    </row>
    <row r="84" spans="2:21" s="9" customFormat="1" ht="15" customHeight="1">
      <c r="B84" s="31"/>
      <c r="C84" s="24" t="s">
        <v>33</v>
      </c>
      <c r="D84" s="32"/>
      <c r="E84" s="32"/>
      <c r="F84" s="20" t="str">
        <f>IF($E$15="","",$E$15)</f>
        <v>Vyplň údaj</v>
      </c>
      <c r="G84" s="32"/>
      <c r="H84" s="32"/>
      <c r="I84" s="32"/>
      <c r="J84" s="32"/>
      <c r="K84" s="24" t="s">
        <v>39</v>
      </c>
      <c r="L84" s="32"/>
      <c r="M84" s="20" t="str">
        <f>$E$21</f>
        <v>Filip Šimek</v>
      </c>
      <c r="N84" s="32"/>
      <c r="O84" s="32"/>
      <c r="P84" s="32"/>
      <c r="Q84" s="32"/>
      <c r="R84" s="33"/>
      <c r="T84" s="32"/>
      <c r="U84" s="32"/>
    </row>
    <row r="85" spans="2:21" s="9" customFormat="1" ht="11.2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  <c r="T85" s="32"/>
      <c r="U85" s="32"/>
    </row>
    <row r="86" spans="2:21" s="9" customFormat="1" ht="30" customHeight="1">
      <c r="B86" s="31"/>
      <c r="C86" s="141" t="s">
        <v>106</v>
      </c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141" t="s">
        <v>107</v>
      </c>
      <c r="O86" s="32"/>
      <c r="P86" s="32"/>
      <c r="Q86" s="32"/>
      <c r="R86" s="33"/>
      <c r="T86" s="32"/>
      <c r="U86" s="32"/>
    </row>
    <row r="87" spans="2:21" s="9" customFormat="1" ht="11.2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  <c r="T87" s="32"/>
      <c r="U87" s="32"/>
    </row>
    <row r="88" spans="2:47" s="9" customFormat="1" ht="30" customHeight="1">
      <c r="B88" s="31"/>
      <c r="C88" s="90" t="s">
        <v>108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91">
        <f>$N$128</f>
        <v>0</v>
      </c>
      <c r="O88" s="32"/>
      <c r="P88" s="32"/>
      <c r="Q88" s="32"/>
      <c r="R88" s="33"/>
      <c r="T88" s="32"/>
      <c r="U88" s="32"/>
      <c r="AU88" s="9" t="s">
        <v>109</v>
      </c>
    </row>
    <row r="89" spans="2:21" s="96" customFormat="1" ht="25.5" customHeight="1">
      <c r="B89" s="142"/>
      <c r="C89" s="143"/>
      <c r="D89" s="143" t="s">
        <v>110</v>
      </c>
      <c r="E89" s="143"/>
      <c r="F89" s="143"/>
      <c r="G89" s="143"/>
      <c r="H89" s="143"/>
      <c r="I89" s="143"/>
      <c r="J89" s="143"/>
      <c r="K89" s="143"/>
      <c r="L89" s="143"/>
      <c r="M89" s="143"/>
      <c r="N89" s="144">
        <f>$N$129</f>
        <v>0</v>
      </c>
      <c r="O89" s="143"/>
      <c r="P89" s="143"/>
      <c r="Q89" s="143"/>
      <c r="R89" s="145"/>
      <c r="T89" s="143"/>
      <c r="U89" s="143"/>
    </row>
    <row r="90" spans="2:21" s="146" customFormat="1" ht="21" customHeight="1">
      <c r="B90" s="147"/>
      <c r="C90" s="108"/>
      <c r="D90" s="108" t="s">
        <v>111</v>
      </c>
      <c r="E90" s="108"/>
      <c r="F90" s="108"/>
      <c r="G90" s="108"/>
      <c r="H90" s="108"/>
      <c r="I90" s="108"/>
      <c r="J90" s="108"/>
      <c r="K90" s="108"/>
      <c r="L90" s="108"/>
      <c r="M90" s="108"/>
      <c r="N90" s="110">
        <f>$N$130</f>
        <v>0</v>
      </c>
      <c r="O90" s="108"/>
      <c r="P90" s="108"/>
      <c r="Q90" s="108"/>
      <c r="R90" s="148"/>
      <c r="T90" s="108"/>
      <c r="U90" s="108"/>
    </row>
    <row r="91" spans="2:21" s="146" customFormat="1" ht="21" customHeight="1">
      <c r="B91" s="147"/>
      <c r="C91" s="108"/>
      <c r="D91" s="108" t="s">
        <v>112</v>
      </c>
      <c r="E91" s="108"/>
      <c r="F91" s="108"/>
      <c r="G91" s="108"/>
      <c r="H91" s="108"/>
      <c r="I91" s="108"/>
      <c r="J91" s="108"/>
      <c r="K91" s="108"/>
      <c r="L91" s="108"/>
      <c r="M91" s="108"/>
      <c r="N91" s="110">
        <f>$N$161</f>
        <v>0</v>
      </c>
      <c r="O91" s="108"/>
      <c r="P91" s="108"/>
      <c r="Q91" s="108"/>
      <c r="R91" s="148"/>
      <c r="T91" s="108"/>
      <c r="U91" s="108"/>
    </row>
    <row r="92" spans="2:21" s="146" customFormat="1" ht="21" customHeight="1">
      <c r="B92" s="147"/>
      <c r="C92" s="108"/>
      <c r="D92" s="108" t="s">
        <v>113</v>
      </c>
      <c r="E92" s="108"/>
      <c r="F92" s="108"/>
      <c r="G92" s="108"/>
      <c r="H92" s="108"/>
      <c r="I92" s="108"/>
      <c r="J92" s="108"/>
      <c r="K92" s="108"/>
      <c r="L92" s="108"/>
      <c r="M92" s="108"/>
      <c r="N92" s="110">
        <f>$N$180</f>
        <v>0</v>
      </c>
      <c r="O92" s="108"/>
      <c r="P92" s="108"/>
      <c r="Q92" s="108"/>
      <c r="R92" s="148"/>
      <c r="T92" s="108"/>
      <c r="U92" s="108"/>
    </row>
    <row r="93" spans="2:21" s="146" customFormat="1" ht="21" customHeight="1">
      <c r="B93" s="147"/>
      <c r="C93" s="108"/>
      <c r="D93" s="108" t="s">
        <v>114</v>
      </c>
      <c r="E93" s="108"/>
      <c r="F93" s="108"/>
      <c r="G93" s="108"/>
      <c r="H93" s="108"/>
      <c r="I93" s="108"/>
      <c r="J93" s="108"/>
      <c r="K93" s="108"/>
      <c r="L93" s="108"/>
      <c r="M93" s="108"/>
      <c r="N93" s="110">
        <f>$N$187</f>
        <v>0</v>
      </c>
      <c r="O93" s="108"/>
      <c r="P93" s="108"/>
      <c r="Q93" s="108"/>
      <c r="R93" s="148"/>
      <c r="T93" s="108"/>
      <c r="U93" s="108"/>
    </row>
    <row r="94" spans="2:21" s="146" customFormat="1" ht="21" customHeight="1">
      <c r="B94" s="147"/>
      <c r="C94" s="108"/>
      <c r="D94" s="108" t="s">
        <v>115</v>
      </c>
      <c r="E94" s="108"/>
      <c r="F94" s="108"/>
      <c r="G94" s="108"/>
      <c r="H94" s="108"/>
      <c r="I94" s="108"/>
      <c r="J94" s="108"/>
      <c r="K94" s="108"/>
      <c r="L94" s="108"/>
      <c r="M94" s="108"/>
      <c r="N94" s="110">
        <f>$N$195</f>
        <v>0</v>
      </c>
      <c r="O94" s="108"/>
      <c r="P94" s="108"/>
      <c r="Q94" s="108"/>
      <c r="R94" s="148"/>
      <c r="T94" s="108"/>
      <c r="U94" s="108"/>
    </row>
    <row r="95" spans="2:21" s="146" customFormat="1" ht="21" customHeight="1">
      <c r="B95" s="147"/>
      <c r="C95" s="108"/>
      <c r="D95" s="108" t="s">
        <v>116</v>
      </c>
      <c r="E95" s="108"/>
      <c r="F95" s="108"/>
      <c r="G95" s="108"/>
      <c r="H95" s="108"/>
      <c r="I95" s="108"/>
      <c r="J95" s="108"/>
      <c r="K95" s="108"/>
      <c r="L95" s="108"/>
      <c r="M95" s="108"/>
      <c r="N95" s="110">
        <f>$N$203</f>
        <v>0</v>
      </c>
      <c r="O95" s="108"/>
      <c r="P95" s="108"/>
      <c r="Q95" s="108"/>
      <c r="R95" s="148"/>
      <c r="T95" s="108"/>
      <c r="U95" s="108"/>
    </row>
    <row r="96" spans="2:21" s="146" customFormat="1" ht="21" customHeight="1">
      <c r="B96" s="147"/>
      <c r="C96" s="108"/>
      <c r="D96" s="108" t="s">
        <v>117</v>
      </c>
      <c r="E96" s="108"/>
      <c r="F96" s="108"/>
      <c r="G96" s="108"/>
      <c r="H96" s="108"/>
      <c r="I96" s="108"/>
      <c r="J96" s="108"/>
      <c r="K96" s="108"/>
      <c r="L96" s="108"/>
      <c r="M96" s="108"/>
      <c r="N96" s="110">
        <f>$N$210</f>
        <v>0</v>
      </c>
      <c r="O96" s="108"/>
      <c r="P96" s="108"/>
      <c r="Q96" s="108"/>
      <c r="R96" s="148"/>
      <c r="T96" s="108"/>
      <c r="U96" s="108"/>
    </row>
    <row r="97" spans="2:21" s="146" customFormat="1" ht="21" customHeight="1">
      <c r="B97" s="147"/>
      <c r="C97" s="108"/>
      <c r="D97" s="108" t="s">
        <v>118</v>
      </c>
      <c r="E97" s="108"/>
      <c r="F97" s="108"/>
      <c r="G97" s="108"/>
      <c r="H97" s="108"/>
      <c r="I97" s="108"/>
      <c r="J97" s="108"/>
      <c r="K97" s="108"/>
      <c r="L97" s="108"/>
      <c r="M97" s="108"/>
      <c r="N97" s="110">
        <f>$N$215</f>
        <v>0</v>
      </c>
      <c r="O97" s="108"/>
      <c r="P97" s="108"/>
      <c r="Q97" s="108"/>
      <c r="R97" s="148"/>
      <c r="T97" s="108"/>
      <c r="U97" s="108"/>
    </row>
    <row r="98" spans="2:21" s="96" customFormat="1" ht="25.5" customHeight="1">
      <c r="B98" s="142"/>
      <c r="C98" s="143"/>
      <c r="D98" s="143" t="s">
        <v>119</v>
      </c>
      <c r="E98" s="143"/>
      <c r="F98" s="143"/>
      <c r="G98" s="143"/>
      <c r="H98" s="143"/>
      <c r="I98" s="143"/>
      <c r="J98" s="143"/>
      <c r="K98" s="143"/>
      <c r="L98" s="143"/>
      <c r="M98" s="143"/>
      <c r="N98" s="144">
        <f>$N$217</f>
        <v>0</v>
      </c>
      <c r="O98" s="143"/>
      <c r="P98" s="143"/>
      <c r="Q98" s="143"/>
      <c r="R98" s="145"/>
      <c r="T98" s="143"/>
      <c r="U98" s="143"/>
    </row>
    <row r="99" spans="2:21" s="146" customFormat="1" ht="21" customHeight="1">
      <c r="B99" s="147"/>
      <c r="C99" s="108"/>
      <c r="D99" s="108" t="s">
        <v>120</v>
      </c>
      <c r="E99" s="108"/>
      <c r="F99" s="108"/>
      <c r="G99" s="108"/>
      <c r="H99" s="108"/>
      <c r="I99" s="108"/>
      <c r="J99" s="108"/>
      <c r="K99" s="108"/>
      <c r="L99" s="108"/>
      <c r="M99" s="108"/>
      <c r="N99" s="110">
        <f>$N$218</f>
        <v>0</v>
      </c>
      <c r="O99" s="108"/>
      <c r="P99" s="108"/>
      <c r="Q99" s="108"/>
      <c r="R99" s="148"/>
      <c r="T99" s="108"/>
      <c r="U99" s="108"/>
    </row>
    <row r="100" spans="2:21" s="96" customFormat="1" ht="25.5" customHeight="1">
      <c r="B100" s="142"/>
      <c r="C100" s="143"/>
      <c r="D100" s="143" t="s">
        <v>121</v>
      </c>
      <c r="E100" s="143"/>
      <c r="F100" s="143"/>
      <c r="G100" s="143"/>
      <c r="H100" s="143"/>
      <c r="I100" s="143"/>
      <c r="J100" s="143"/>
      <c r="K100" s="143"/>
      <c r="L100" s="143"/>
      <c r="M100" s="143"/>
      <c r="N100" s="144">
        <f>$N$220</f>
        <v>0</v>
      </c>
      <c r="O100" s="143"/>
      <c r="P100" s="143"/>
      <c r="Q100" s="143"/>
      <c r="R100" s="145"/>
      <c r="T100" s="143"/>
      <c r="U100" s="143"/>
    </row>
    <row r="101" spans="2:21" s="96" customFormat="1" ht="22.5" customHeight="1">
      <c r="B101" s="142"/>
      <c r="C101" s="143"/>
      <c r="D101" s="143" t="s">
        <v>122</v>
      </c>
      <c r="E101" s="143"/>
      <c r="F101" s="143"/>
      <c r="G101" s="143"/>
      <c r="H101" s="143"/>
      <c r="I101" s="143"/>
      <c r="J101" s="143"/>
      <c r="K101" s="143"/>
      <c r="L101" s="143"/>
      <c r="M101" s="143"/>
      <c r="N101" s="149">
        <f>$N$222</f>
        <v>0</v>
      </c>
      <c r="O101" s="143"/>
      <c r="P101" s="143"/>
      <c r="Q101" s="143"/>
      <c r="R101" s="145"/>
      <c r="T101" s="143"/>
      <c r="U101" s="143"/>
    </row>
    <row r="102" spans="2:21" s="9" customFormat="1" ht="22.5" customHeight="1"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3"/>
      <c r="T102" s="32"/>
      <c r="U102" s="32"/>
    </row>
    <row r="103" spans="2:21" s="9" customFormat="1" ht="30" customHeight="1">
      <c r="B103" s="31"/>
      <c r="C103" s="90" t="s">
        <v>123</v>
      </c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91">
        <f>ROUND($N$104+$N$105+$N$106+$N$107+$N$108+$N$109,2)</f>
        <v>0</v>
      </c>
      <c r="O103" s="32"/>
      <c r="P103" s="32"/>
      <c r="Q103" s="32"/>
      <c r="R103" s="33"/>
      <c r="T103" s="150"/>
      <c r="U103" s="151" t="s">
        <v>46</v>
      </c>
    </row>
    <row r="104" spans="2:62" s="9" customFormat="1" ht="18.75" customHeight="1">
      <c r="B104" s="31"/>
      <c r="C104" s="32"/>
      <c r="D104" s="115" t="s">
        <v>124</v>
      </c>
      <c r="E104" s="32"/>
      <c r="F104" s="32"/>
      <c r="G104" s="32"/>
      <c r="H104" s="32"/>
      <c r="I104" s="32"/>
      <c r="J104" s="32"/>
      <c r="K104" s="32"/>
      <c r="L104" s="32"/>
      <c r="M104" s="32"/>
      <c r="N104" s="109">
        <f>ROUND($N$88*$T$104,2)</f>
        <v>0</v>
      </c>
      <c r="O104" s="32"/>
      <c r="P104" s="32"/>
      <c r="Q104" s="32"/>
      <c r="R104" s="33"/>
      <c r="T104" s="152"/>
      <c r="U104" s="153" t="s">
        <v>47</v>
      </c>
      <c r="AY104" s="9" t="s">
        <v>125</v>
      </c>
      <c r="BE104" s="114">
        <f>IF($U$104="základní",$N$104,0)</f>
        <v>0</v>
      </c>
      <c r="BF104" s="114">
        <f>IF($U$104="snížená",$N$104,0)</f>
        <v>0</v>
      </c>
      <c r="BG104" s="114">
        <f>IF($U$104="zákl. přenesená",$N$104,0)</f>
        <v>0</v>
      </c>
      <c r="BH104" s="114">
        <f>IF($U$104="sníž. přenesená",$N$104,0)</f>
        <v>0</v>
      </c>
      <c r="BI104" s="114">
        <f>IF($U$104="nulová",$N$104,0)</f>
        <v>0</v>
      </c>
      <c r="BJ104" s="9" t="s">
        <v>22</v>
      </c>
    </row>
    <row r="105" spans="2:62" s="9" customFormat="1" ht="18.75" customHeight="1">
      <c r="B105" s="31"/>
      <c r="C105" s="32"/>
      <c r="D105" s="115" t="s">
        <v>126</v>
      </c>
      <c r="E105" s="32"/>
      <c r="F105" s="32"/>
      <c r="G105" s="32"/>
      <c r="H105" s="32"/>
      <c r="I105" s="32"/>
      <c r="J105" s="32"/>
      <c r="K105" s="32"/>
      <c r="L105" s="32"/>
      <c r="M105" s="32"/>
      <c r="N105" s="109">
        <f>ROUND($N$88*$T$105,2)</f>
        <v>0</v>
      </c>
      <c r="O105" s="32"/>
      <c r="P105" s="32"/>
      <c r="Q105" s="32"/>
      <c r="R105" s="33"/>
      <c r="T105" s="152"/>
      <c r="U105" s="153" t="s">
        <v>47</v>
      </c>
      <c r="AY105" s="9" t="s">
        <v>125</v>
      </c>
      <c r="BE105" s="114">
        <f>IF($U$105="základní",$N$105,0)</f>
        <v>0</v>
      </c>
      <c r="BF105" s="114">
        <f>IF($U$105="snížená",$N$105,0)</f>
        <v>0</v>
      </c>
      <c r="BG105" s="114">
        <f>IF($U$105="zákl. přenesená",$N$105,0)</f>
        <v>0</v>
      </c>
      <c r="BH105" s="114">
        <f>IF($U$105="sníž. přenesená",$N$105,0)</f>
        <v>0</v>
      </c>
      <c r="BI105" s="114">
        <f>IF($U$105="nulová",$N$105,0)</f>
        <v>0</v>
      </c>
      <c r="BJ105" s="9" t="s">
        <v>22</v>
      </c>
    </row>
    <row r="106" spans="2:62" s="9" customFormat="1" ht="18.75" customHeight="1">
      <c r="B106" s="31"/>
      <c r="C106" s="32"/>
      <c r="D106" s="115" t="s">
        <v>127</v>
      </c>
      <c r="E106" s="32"/>
      <c r="F106" s="32"/>
      <c r="G106" s="32"/>
      <c r="H106" s="32"/>
      <c r="I106" s="32"/>
      <c r="J106" s="32"/>
      <c r="K106" s="32"/>
      <c r="L106" s="32"/>
      <c r="M106" s="32"/>
      <c r="N106" s="109">
        <f>ROUND($N$88*$T$106,2)</f>
        <v>0</v>
      </c>
      <c r="O106" s="32"/>
      <c r="P106" s="32"/>
      <c r="Q106" s="32"/>
      <c r="R106" s="33"/>
      <c r="T106" s="152"/>
      <c r="U106" s="153" t="s">
        <v>47</v>
      </c>
      <c r="AY106" s="9" t="s">
        <v>125</v>
      </c>
      <c r="BE106" s="114">
        <f>IF($U$106="základní",$N$106,0)</f>
        <v>0</v>
      </c>
      <c r="BF106" s="114">
        <f>IF($U$106="snížená",$N$106,0)</f>
        <v>0</v>
      </c>
      <c r="BG106" s="114">
        <f>IF($U$106="zákl. přenesená",$N$106,0)</f>
        <v>0</v>
      </c>
      <c r="BH106" s="114">
        <f>IF($U$106="sníž. přenesená",$N$106,0)</f>
        <v>0</v>
      </c>
      <c r="BI106" s="114">
        <f>IF($U$106="nulová",$N$106,0)</f>
        <v>0</v>
      </c>
      <c r="BJ106" s="9" t="s">
        <v>22</v>
      </c>
    </row>
    <row r="107" spans="2:62" s="9" customFormat="1" ht="18.75" customHeight="1">
      <c r="B107" s="31"/>
      <c r="C107" s="32"/>
      <c r="D107" s="115" t="s">
        <v>128</v>
      </c>
      <c r="E107" s="32"/>
      <c r="F107" s="32"/>
      <c r="G107" s="32"/>
      <c r="H107" s="32"/>
      <c r="I107" s="32"/>
      <c r="J107" s="32"/>
      <c r="K107" s="32"/>
      <c r="L107" s="32"/>
      <c r="M107" s="32"/>
      <c r="N107" s="109">
        <f>ROUND($N$88*$T$107,2)</f>
        <v>0</v>
      </c>
      <c r="O107" s="32"/>
      <c r="P107" s="32"/>
      <c r="Q107" s="32"/>
      <c r="R107" s="33"/>
      <c r="T107" s="152"/>
      <c r="U107" s="153" t="s">
        <v>47</v>
      </c>
      <c r="AY107" s="9" t="s">
        <v>125</v>
      </c>
      <c r="BE107" s="114">
        <f>IF($U$107="základní",$N$107,0)</f>
        <v>0</v>
      </c>
      <c r="BF107" s="114">
        <f>IF($U$107="snížená",$N$107,0)</f>
        <v>0</v>
      </c>
      <c r="BG107" s="114">
        <f>IF($U$107="zákl. přenesená",$N$107,0)</f>
        <v>0</v>
      </c>
      <c r="BH107" s="114">
        <f>IF($U$107="sníž. přenesená",$N$107,0)</f>
        <v>0</v>
      </c>
      <c r="BI107" s="114">
        <f>IF($U$107="nulová",$N$107,0)</f>
        <v>0</v>
      </c>
      <c r="BJ107" s="9" t="s">
        <v>22</v>
      </c>
    </row>
    <row r="108" spans="2:62" s="9" customFormat="1" ht="18.75" customHeight="1">
      <c r="B108" s="31"/>
      <c r="C108" s="32"/>
      <c r="D108" s="115" t="s">
        <v>129</v>
      </c>
      <c r="E108" s="32"/>
      <c r="F108" s="32"/>
      <c r="G108" s="32"/>
      <c r="H108" s="32"/>
      <c r="I108" s="32"/>
      <c r="J108" s="32"/>
      <c r="K108" s="32"/>
      <c r="L108" s="32"/>
      <c r="M108" s="32"/>
      <c r="N108" s="109">
        <f>ROUND($N$88*$T$108,2)</f>
        <v>0</v>
      </c>
      <c r="O108" s="32"/>
      <c r="P108" s="32"/>
      <c r="Q108" s="32"/>
      <c r="R108" s="33"/>
      <c r="T108" s="152"/>
      <c r="U108" s="153" t="s">
        <v>47</v>
      </c>
      <c r="AY108" s="9" t="s">
        <v>125</v>
      </c>
      <c r="BE108" s="114">
        <f>IF($U$108="základní",$N$108,0)</f>
        <v>0</v>
      </c>
      <c r="BF108" s="114">
        <f>IF($U$108="snížená",$N$108,0)</f>
        <v>0</v>
      </c>
      <c r="BG108" s="114">
        <f>IF($U$108="zákl. přenesená",$N$108,0)</f>
        <v>0</v>
      </c>
      <c r="BH108" s="114">
        <f>IF($U$108="sníž. přenesená",$N$108,0)</f>
        <v>0</v>
      </c>
      <c r="BI108" s="114">
        <f>IF($U$108="nulová",$N$108,0)</f>
        <v>0</v>
      </c>
      <c r="BJ108" s="9" t="s">
        <v>22</v>
      </c>
    </row>
    <row r="109" spans="2:62" s="9" customFormat="1" ht="18.75" customHeight="1">
      <c r="B109" s="31"/>
      <c r="C109" s="32"/>
      <c r="D109" s="108" t="s">
        <v>130</v>
      </c>
      <c r="E109" s="32"/>
      <c r="F109" s="32"/>
      <c r="G109" s="32"/>
      <c r="H109" s="32"/>
      <c r="I109" s="32"/>
      <c r="J109" s="32"/>
      <c r="K109" s="32"/>
      <c r="L109" s="32"/>
      <c r="M109" s="32"/>
      <c r="N109" s="109">
        <f>ROUND($N$88*$T$109,2)</f>
        <v>0</v>
      </c>
      <c r="O109" s="32"/>
      <c r="P109" s="32"/>
      <c r="Q109" s="32"/>
      <c r="R109" s="33"/>
      <c r="T109" s="154"/>
      <c r="U109" s="155" t="s">
        <v>47</v>
      </c>
      <c r="AY109" s="9" t="s">
        <v>131</v>
      </c>
      <c r="BE109" s="114">
        <f>IF($U$109="základní",$N$109,0)</f>
        <v>0</v>
      </c>
      <c r="BF109" s="114">
        <f>IF($U$109="snížená",$N$109,0)</f>
        <v>0</v>
      </c>
      <c r="BG109" s="114">
        <f>IF($U$109="zákl. přenesená",$N$109,0)</f>
        <v>0</v>
      </c>
      <c r="BH109" s="114">
        <f>IF($U$109="sníž. přenesená",$N$109,0)</f>
        <v>0</v>
      </c>
      <c r="BI109" s="114">
        <f>IF($U$109="nulová",$N$109,0)</f>
        <v>0</v>
      </c>
      <c r="BJ109" s="9" t="s">
        <v>22</v>
      </c>
    </row>
    <row r="110" spans="2:21" s="9" customFormat="1" ht="14.25" customHeight="1"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3"/>
      <c r="T110" s="32"/>
      <c r="U110" s="32"/>
    </row>
    <row r="111" spans="2:21" s="9" customFormat="1" ht="30" customHeight="1">
      <c r="B111" s="31"/>
      <c r="C111" s="122" t="s">
        <v>98</v>
      </c>
      <c r="D111" s="44"/>
      <c r="E111" s="44"/>
      <c r="F111" s="44"/>
      <c r="G111" s="44"/>
      <c r="H111" s="44"/>
      <c r="I111" s="44"/>
      <c r="J111" s="44"/>
      <c r="K111" s="44"/>
      <c r="L111" s="123">
        <f>ROUND(SUM($N$88+$N$103),2)</f>
        <v>0</v>
      </c>
      <c r="M111" s="44"/>
      <c r="N111" s="44"/>
      <c r="O111" s="44"/>
      <c r="P111" s="44"/>
      <c r="Q111" s="44"/>
      <c r="R111" s="33"/>
      <c r="T111" s="32"/>
      <c r="U111" s="32"/>
    </row>
    <row r="112" spans="2:21" s="9" customFormat="1" ht="7.5" customHeight="1">
      <c r="B112" s="60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2"/>
      <c r="T112" s="32"/>
      <c r="U112" s="32"/>
    </row>
    <row r="116" spans="2:18" s="9" customFormat="1" ht="7.5" customHeight="1">
      <c r="B116" s="63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5"/>
    </row>
    <row r="117" spans="2:18" s="9" customFormat="1" ht="37.5" customHeight="1">
      <c r="B117" s="31"/>
      <c r="C117" s="14" t="s">
        <v>132</v>
      </c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3"/>
    </row>
    <row r="118" spans="2:18" s="9" customFormat="1" ht="7.5" customHeight="1"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3"/>
    </row>
    <row r="119" spans="2:18" s="9" customFormat="1" ht="30.75" customHeight="1">
      <c r="B119" s="31"/>
      <c r="C119" s="24" t="s">
        <v>17</v>
      </c>
      <c r="D119" s="32"/>
      <c r="E119" s="32"/>
      <c r="F119" s="124" t="str">
        <f>$F$6</f>
        <v>Polozapuštěné kontejnery, Linecká ulice, Český Krumlov</v>
      </c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3"/>
    </row>
    <row r="120" spans="2:18" s="9" customFormat="1" ht="37.5" customHeight="1">
      <c r="B120" s="31"/>
      <c r="C120" s="71" t="s">
        <v>102</v>
      </c>
      <c r="D120" s="32"/>
      <c r="E120" s="32"/>
      <c r="F120" s="72" t="str">
        <f>$F$7</f>
        <v>01 - Polozapuštěné kontejnery</v>
      </c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3"/>
    </row>
    <row r="121" spans="2:18" s="9" customFormat="1" ht="7.5" customHeight="1">
      <c r="B121" s="31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3"/>
    </row>
    <row r="122" spans="2:18" s="9" customFormat="1" ht="18.75" customHeight="1">
      <c r="B122" s="31"/>
      <c r="C122" s="24" t="s">
        <v>23</v>
      </c>
      <c r="D122" s="32"/>
      <c r="E122" s="32"/>
      <c r="F122" s="20" t="str">
        <f>$F$9</f>
        <v>Český Krumlov</v>
      </c>
      <c r="G122" s="32"/>
      <c r="H122" s="32"/>
      <c r="I122" s="32"/>
      <c r="J122" s="32"/>
      <c r="K122" s="24" t="s">
        <v>25</v>
      </c>
      <c r="L122" s="32"/>
      <c r="M122" s="75">
        <f>IF($O$9="","",$O$9)</f>
        <v>0</v>
      </c>
      <c r="N122" s="32"/>
      <c r="O122" s="32"/>
      <c r="P122" s="32"/>
      <c r="Q122" s="32"/>
      <c r="R122" s="33"/>
    </row>
    <row r="123" spans="2:18" s="9" customFormat="1" ht="7.5" customHeight="1">
      <c r="B123" s="31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3"/>
    </row>
    <row r="124" spans="2:18" s="9" customFormat="1" ht="15.75" customHeight="1">
      <c r="B124" s="31"/>
      <c r="C124" s="24" t="s">
        <v>29</v>
      </c>
      <c r="D124" s="32"/>
      <c r="E124" s="32"/>
      <c r="F124" s="20" t="str">
        <f>$E$12</f>
        <v>Město Český Krumlov</v>
      </c>
      <c r="G124" s="32"/>
      <c r="H124" s="32"/>
      <c r="I124" s="32"/>
      <c r="J124" s="32"/>
      <c r="K124" s="24" t="s">
        <v>35</v>
      </c>
      <c r="L124" s="32"/>
      <c r="M124" s="20" t="str">
        <f>$E$18</f>
        <v>Ing. Arch. Vladan Píša</v>
      </c>
      <c r="N124" s="32"/>
      <c r="O124" s="32"/>
      <c r="P124" s="32"/>
      <c r="Q124" s="32"/>
      <c r="R124" s="33"/>
    </row>
    <row r="125" spans="2:18" s="9" customFormat="1" ht="15" customHeight="1">
      <c r="B125" s="31"/>
      <c r="C125" s="24" t="s">
        <v>33</v>
      </c>
      <c r="D125" s="32"/>
      <c r="E125" s="32"/>
      <c r="F125" s="20" t="str">
        <f>IF($E$15="","",$E$15)</f>
        <v>Vyplň údaj</v>
      </c>
      <c r="G125" s="32"/>
      <c r="H125" s="32"/>
      <c r="I125" s="32"/>
      <c r="J125" s="32"/>
      <c r="K125" s="24" t="s">
        <v>39</v>
      </c>
      <c r="L125" s="32"/>
      <c r="M125" s="20" t="str">
        <f>$E$21</f>
        <v>Filip Šimek</v>
      </c>
      <c r="N125" s="32"/>
      <c r="O125" s="32"/>
      <c r="P125" s="32"/>
      <c r="Q125" s="32"/>
      <c r="R125" s="33"/>
    </row>
    <row r="126" spans="2:18" s="9" customFormat="1" ht="11.25" customHeight="1">
      <c r="B126" s="31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3"/>
    </row>
    <row r="127" spans="2:27" s="156" customFormat="1" ht="30" customHeight="1">
      <c r="B127" s="157"/>
      <c r="C127" s="158" t="s">
        <v>133</v>
      </c>
      <c r="D127" s="159" t="s">
        <v>134</v>
      </c>
      <c r="E127" s="159" t="s">
        <v>64</v>
      </c>
      <c r="F127" s="159" t="s">
        <v>135</v>
      </c>
      <c r="G127" s="160"/>
      <c r="H127" s="160"/>
      <c r="I127" s="160"/>
      <c r="J127" s="159" t="s">
        <v>136</v>
      </c>
      <c r="K127" s="159" t="s">
        <v>137</v>
      </c>
      <c r="L127" s="159" t="s">
        <v>138</v>
      </c>
      <c r="M127" s="160"/>
      <c r="N127" s="159" t="s">
        <v>139</v>
      </c>
      <c r="O127" s="160"/>
      <c r="P127" s="160"/>
      <c r="Q127" s="161"/>
      <c r="R127" s="162"/>
      <c r="T127" s="85" t="s">
        <v>140</v>
      </c>
      <c r="U127" s="86" t="s">
        <v>46</v>
      </c>
      <c r="V127" s="86" t="s">
        <v>141</v>
      </c>
      <c r="W127" s="86" t="s">
        <v>142</v>
      </c>
      <c r="X127" s="86" t="s">
        <v>143</v>
      </c>
      <c r="Y127" s="86" t="s">
        <v>144</v>
      </c>
      <c r="Z127" s="86" t="s">
        <v>145</v>
      </c>
      <c r="AA127" s="87" t="s">
        <v>146</v>
      </c>
    </row>
    <row r="128" spans="2:63" s="9" customFormat="1" ht="30" customHeight="1">
      <c r="B128" s="31"/>
      <c r="C128" s="90" t="s">
        <v>104</v>
      </c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163">
        <f>$BK$128</f>
        <v>0</v>
      </c>
      <c r="O128" s="32"/>
      <c r="P128" s="32"/>
      <c r="Q128" s="32"/>
      <c r="R128" s="33"/>
      <c r="T128" s="89"/>
      <c r="U128" s="52"/>
      <c r="V128" s="52"/>
      <c r="W128" s="164">
        <f>$W$129+$W$217+$W$220+$W$222</f>
        <v>0</v>
      </c>
      <c r="X128" s="52"/>
      <c r="Y128" s="164">
        <f>$Y$129+$Y$217+$Y$220+$Y$222</f>
        <v>423.50232956</v>
      </c>
      <c r="Z128" s="52"/>
      <c r="AA128" s="165">
        <f>$AA$129+$AA$217+$AA$220+$AA$222</f>
        <v>48.748000000000005</v>
      </c>
      <c r="AT128" s="9" t="s">
        <v>81</v>
      </c>
      <c r="AU128" s="9" t="s">
        <v>109</v>
      </c>
      <c r="BK128" s="166">
        <f>$BK$129+$BK$217+$BK$220+$BK$222</f>
        <v>0</v>
      </c>
    </row>
    <row r="129" spans="2:63" s="167" customFormat="1" ht="37.5" customHeight="1">
      <c r="B129" s="168"/>
      <c r="C129" s="169"/>
      <c r="D129" s="170" t="s">
        <v>110</v>
      </c>
      <c r="E129" s="170"/>
      <c r="F129" s="170"/>
      <c r="G129" s="170"/>
      <c r="H129" s="170"/>
      <c r="I129" s="170"/>
      <c r="J129" s="170"/>
      <c r="K129" s="170"/>
      <c r="L129" s="170"/>
      <c r="M129" s="170"/>
      <c r="N129" s="149">
        <f>$BK$129</f>
        <v>0</v>
      </c>
      <c r="O129" s="169"/>
      <c r="P129" s="169"/>
      <c r="Q129" s="169"/>
      <c r="R129" s="171"/>
      <c r="T129" s="172"/>
      <c r="U129" s="169"/>
      <c r="V129" s="169"/>
      <c r="W129" s="173">
        <f>$W$130+$W$161+$W$180+$W$187+$W$195+$W$203+$W$210+$W$215</f>
        <v>0</v>
      </c>
      <c r="X129" s="169"/>
      <c r="Y129" s="173">
        <f>$Y$130+$Y$161+$Y$180+$Y$187+$Y$195+$Y$203+$Y$210+$Y$215</f>
        <v>423.50232956</v>
      </c>
      <c r="Z129" s="169"/>
      <c r="AA129" s="174">
        <f>$AA$130+$AA$161+$AA$180+$AA$187+$AA$195+$AA$203+$AA$210+$AA$215</f>
        <v>48.748000000000005</v>
      </c>
      <c r="AR129" s="175" t="s">
        <v>22</v>
      </c>
      <c r="AT129" s="175" t="s">
        <v>81</v>
      </c>
      <c r="AU129" s="175" t="s">
        <v>82</v>
      </c>
      <c r="AY129" s="175" t="s">
        <v>147</v>
      </c>
      <c r="BK129" s="176">
        <f>$BK$130+$BK$161+$BK$180+$BK$187+$BK$195+$BK$203+$BK$210+$BK$215</f>
        <v>0</v>
      </c>
    </row>
    <row r="130" spans="2:63" s="167" customFormat="1" ht="21" customHeight="1">
      <c r="B130" s="168"/>
      <c r="C130" s="169"/>
      <c r="D130" s="177" t="s">
        <v>111</v>
      </c>
      <c r="E130" s="177"/>
      <c r="F130" s="177"/>
      <c r="G130" s="177"/>
      <c r="H130" s="177"/>
      <c r="I130" s="177"/>
      <c r="J130" s="177"/>
      <c r="K130" s="177"/>
      <c r="L130" s="177"/>
      <c r="M130" s="177"/>
      <c r="N130" s="178">
        <f>$BK$130</f>
        <v>0</v>
      </c>
      <c r="O130" s="169"/>
      <c r="P130" s="169"/>
      <c r="Q130" s="169"/>
      <c r="R130" s="171"/>
      <c r="T130" s="172"/>
      <c r="U130" s="169"/>
      <c r="V130" s="169"/>
      <c r="W130" s="173">
        <f>SUM($W$131:$W$160)</f>
        <v>0</v>
      </c>
      <c r="X130" s="169"/>
      <c r="Y130" s="173">
        <f>SUM($Y$131:$Y$160)</f>
        <v>141.001415</v>
      </c>
      <c r="Z130" s="169"/>
      <c r="AA130" s="174">
        <f>SUM($AA$131:$AA$160)</f>
        <v>48.74</v>
      </c>
      <c r="AR130" s="175" t="s">
        <v>22</v>
      </c>
      <c r="AT130" s="175" t="s">
        <v>81</v>
      </c>
      <c r="AU130" s="175" t="s">
        <v>22</v>
      </c>
      <c r="AY130" s="175" t="s">
        <v>147</v>
      </c>
      <c r="BK130" s="176">
        <f>SUM($BK$131:$BK$160)</f>
        <v>0</v>
      </c>
    </row>
    <row r="131" spans="2:65" s="9" customFormat="1" ht="27" customHeight="1">
      <c r="B131" s="31"/>
      <c r="C131" s="179" t="s">
        <v>148</v>
      </c>
      <c r="D131" s="179" t="s">
        <v>149</v>
      </c>
      <c r="E131" s="180" t="s">
        <v>150</v>
      </c>
      <c r="F131" s="181" t="s">
        <v>151</v>
      </c>
      <c r="G131" s="150"/>
      <c r="H131" s="150"/>
      <c r="I131" s="150"/>
      <c r="J131" s="182" t="s">
        <v>152</v>
      </c>
      <c r="K131" s="183">
        <v>1</v>
      </c>
      <c r="L131" s="184">
        <v>0</v>
      </c>
      <c r="M131" s="150"/>
      <c r="N131" s="185">
        <f>ROUND($L$131*$K$131,2)</f>
        <v>0</v>
      </c>
      <c r="O131" s="150"/>
      <c r="P131" s="150"/>
      <c r="Q131" s="150"/>
      <c r="R131" s="33"/>
      <c r="T131" s="186"/>
      <c r="U131" s="187" t="s">
        <v>47</v>
      </c>
      <c r="V131" s="32"/>
      <c r="W131" s="188">
        <f>$V$131*$K$131</f>
        <v>0</v>
      </c>
      <c r="X131" s="188">
        <v>0</v>
      </c>
      <c r="Y131" s="188">
        <f>$X$131*$K$131</f>
        <v>0</v>
      </c>
      <c r="Z131" s="188">
        <v>0</v>
      </c>
      <c r="AA131" s="189">
        <f>$Z$131*$K$131</f>
        <v>0</v>
      </c>
      <c r="AR131" s="9" t="s">
        <v>153</v>
      </c>
      <c r="AT131" s="9" t="s">
        <v>149</v>
      </c>
      <c r="AU131" s="9" t="s">
        <v>100</v>
      </c>
      <c r="AY131" s="9" t="s">
        <v>147</v>
      </c>
      <c r="BE131" s="114">
        <f>IF($U$131="základní",$N$131,0)</f>
        <v>0</v>
      </c>
      <c r="BF131" s="114">
        <f>IF($U$131="snížená",$N$131,0)</f>
        <v>0</v>
      </c>
      <c r="BG131" s="114">
        <f>IF($U$131="zákl. přenesená",$N$131,0)</f>
        <v>0</v>
      </c>
      <c r="BH131" s="114">
        <f>IF($U$131="sníž. přenesená",$N$131,0)</f>
        <v>0</v>
      </c>
      <c r="BI131" s="114">
        <f>IF($U$131="nulová",$N$131,0)</f>
        <v>0</v>
      </c>
      <c r="BJ131" s="9" t="s">
        <v>22</v>
      </c>
      <c r="BK131" s="114">
        <f>ROUND($L$131*$K$131,2)</f>
        <v>0</v>
      </c>
      <c r="BL131" s="9" t="s">
        <v>153</v>
      </c>
      <c r="BM131" s="9" t="s">
        <v>154</v>
      </c>
    </row>
    <row r="132" spans="2:65" s="9" customFormat="1" ht="27" customHeight="1">
      <c r="B132" s="31"/>
      <c r="C132" s="179" t="s">
        <v>155</v>
      </c>
      <c r="D132" s="179" t="s">
        <v>149</v>
      </c>
      <c r="E132" s="180" t="s">
        <v>156</v>
      </c>
      <c r="F132" s="181" t="s">
        <v>157</v>
      </c>
      <c r="G132" s="150"/>
      <c r="H132" s="150"/>
      <c r="I132" s="150"/>
      <c r="J132" s="182" t="s">
        <v>158</v>
      </c>
      <c r="K132" s="183">
        <v>86.4</v>
      </c>
      <c r="L132" s="184">
        <v>0</v>
      </c>
      <c r="M132" s="150"/>
      <c r="N132" s="185">
        <f>ROUND($L$132*$K$132,2)</f>
        <v>0</v>
      </c>
      <c r="O132" s="150"/>
      <c r="P132" s="150"/>
      <c r="Q132" s="150"/>
      <c r="R132" s="33"/>
      <c r="T132" s="186"/>
      <c r="U132" s="187" t="s">
        <v>47</v>
      </c>
      <c r="V132" s="32"/>
      <c r="W132" s="188">
        <f>$V$132*$K$132</f>
        <v>0</v>
      </c>
      <c r="X132" s="188">
        <v>0</v>
      </c>
      <c r="Y132" s="188">
        <f>$X$132*$K$132</f>
        <v>0</v>
      </c>
      <c r="Z132" s="188">
        <v>0.45</v>
      </c>
      <c r="AA132" s="189">
        <f>$Z$132*$K$132</f>
        <v>38.88</v>
      </c>
      <c r="AR132" s="9" t="s">
        <v>153</v>
      </c>
      <c r="AT132" s="9" t="s">
        <v>149</v>
      </c>
      <c r="AU132" s="9" t="s">
        <v>100</v>
      </c>
      <c r="AY132" s="9" t="s">
        <v>147</v>
      </c>
      <c r="BE132" s="114">
        <f>IF($U$132="základní",$N$132,0)</f>
        <v>0</v>
      </c>
      <c r="BF132" s="114">
        <f>IF($U$132="snížená",$N$132,0)</f>
        <v>0</v>
      </c>
      <c r="BG132" s="114">
        <f>IF($U$132="zákl. přenesená",$N$132,0)</f>
        <v>0</v>
      </c>
      <c r="BH132" s="114">
        <f>IF($U$132="sníž. přenesená",$N$132,0)</f>
        <v>0</v>
      </c>
      <c r="BI132" s="114">
        <f>IF($U$132="nulová",$N$132,0)</f>
        <v>0</v>
      </c>
      <c r="BJ132" s="9" t="s">
        <v>22</v>
      </c>
      <c r="BK132" s="114">
        <f>ROUND($L$132*$K$132,2)</f>
        <v>0</v>
      </c>
      <c r="BL132" s="9" t="s">
        <v>153</v>
      </c>
      <c r="BM132" s="9" t="s">
        <v>159</v>
      </c>
    </row>
    <row r="133" spans="2:65" s="9" customFormat="1" ht="15.75" customHeight="1">
      <c r="B133" s="31"/>
      <c r="C133" s="179" t="s">
        <v>160</v>
      </c>
      <c r="D133" s="179" t="s">
        <v>149</v>
      </c>
      <c r="E133" s="180" t="s">
        <v>161</v>
      </c>
      <c r="F133" s="181" t="s">
        <v>162</v>
      </c>
      <c r="G133" s="150"/>
      <c r="H133" s="150"/>
      <c r="I133" s="150"/>
      <c r="J133" s="182" t="s">
        <v>163</v>
      </c>
      <c r="K133" s="183">
        <v>34</v>
      </c>
      <c r="L133" s="184">
        <v>0</v>
      </c>
      <c r="M133" s="150"/>
      <c r="N133" s="185">
        <f>ROUND($L$133*$K$133,2)</f>
        <v>0</v>
      </c>
      <c r="O133" s="150"/>
      <c r="P133" s="150"/>
      <c r="Q133" s="150"/>
      <c r="R133" s="33"/>
      <c r="T133" s="186"/>
      <c r="U133" s="187" t="s">
        <v>47</v>
      </c>
      <c r="V133" s="32"/>
      <c r="W133" s="188">
        <f>$V$133*$K$133</f>
        <v>0</v>
      </c>
      <c r="X133" s="188">
        <v>0</v>
      </c>
      <c r="Y133" s="188">
        <f>$X$133*$K$133</f>
        <v>0</v>
      </c>
      <c r="Z133" s="188">
        <v>0.29</v>
      </c>
      <c r="AA133" s="189">
        <f>$Z$133*$K$133</f>
        <v>9.86</v>
      </c>
      <c r="AR133" s="9" t="s">
        <v>153</v>
      </c>
      <c r="AT133" s="9" t="s">
        <v>149</v>
      </c>
      <c r="AU133" s="9" t="s">
        <v>100</v>
      </c>
      <c r="AY133" s="9" t="s">
        <v>147</v>
      </c>
      <c r="BE133" s="114">
        <f>IF($U$133="základní",$N$133,0)</f>
        <v>0</v>
      </c>
      <c r="BF133" s="114">
        <f>IF($U$133="snížená",$N$133,0)</f>
        <v>0</v>
      </c>
      <c r="BG133" s="114">
        <f>IF($U$133="zákl. přenesená",$N$133,0)</f>
        <v>0</v>
      </c>
      <c r="BH133" s="114">
        <f>IF($U$133="sníž. přenesená",$N$133,0)</f>
        <v>0</v>
      </c>
      <c r="BI133" s="114">
        <f>IF($U$133="nulová",$N$133,0)</f>
        <v>0</v>
      </c>
      <c r="BJ133" s="9" t="s">
        <v>22</v>
      </c>
      <c r="BK133" s="114">
        <f>ROUND($L$133*$K$133,2)</f>
        <v>0</v>
      </c>
      <c r="BL133" s="9" t="s">
        <v>153</v>
      </c>
      <c r="BM133" s="9" t="s">
        <v>164</v>
      </c>
    </row>
    <row r="134" spans="2:65" s="9" customFormat="1" ht="27" customHeight="1">
      <c r="B134" s="31"/>
      <c r="C134" s="179" t="s">
        <v>165</v>
      </c>
      <c r="D134" s="179" t="s">
        <v>149</v>
      </c>
      <c r="E134" s="180" t="s">
        <v>166</v>
      </c>
      <c r="F134" s="181" t="s">
        <v>167</v>
      </c>
      <c r="G134" s="150"/>
      <c r="H134" s="150"/>
      <c r="I134" s="150"/>
      <c r="J134" s="182" t="s">
        <v>158</v>
      </c>
      <c r="K134" s="183">
        <v>94.32</v>
      </c>
      <c r="L134" s="184">
        <v>0</v>
      </c>
      <c r="M134" s="150"/>
      <c r="N134" s="185">
        <f>ROUND($L$134*$K$134,2)</f>
        <v>0</v>
      </c>
      <c r="O134" s="150"/>
      <c r="P134" s="150"/>
      <c r="Q134" s="150"/>
      <c r="R134" s="33"/>
      <c r="T134" s="186"/>
      <c r="U134" s="187" t="s">
        <v>47</v>
      </c>
      <c r="V134" s="32"/>
      <c r="W134" s="188">
        <f>$V$134*$K$134</f>
        <v>0</v>
      </c>
      <c r="X134" s="188">
        <v>0</v>
      </c>
      <c r="Y134" s="188">
        <f>$X$134*$K$134</f>
        <v>0</v>
      </c>
      <c r="Z134" s="188">
        <v>0</v>
      </c>
      <c r="AA134" s="189">
        <f>$Z$134*$K$134</f>
        <v>0</v>
      </c>
      <c r="AR134" s="9" t="s">
        <v>153</v>
      </c>
      <c r="AT134" s="9" t="s">
        <v>149</v>
      </c>
      <c r="AU134" s="9" t="s">
        <v>100</v>
      </c>
      <c r="AY134" s="9" t="s">
        <v>147</v>
      </c>
      <c r="BE134" s="114">
        <f>IF($U$134="základní",$N$134,0)</f>
        <v>0</v>
      </c>
      <c r="BF134" s="114">
        <f>IF($U$134="snížená",$N$134,0)</f>
        <v>0</v>
      </c>
      <c r="BG134" s="114">
        <f>IF($U$134="zákl. přenesená",$N$134,0)</f>
        <v>0</v>
      </c>
      <c r="BH134" s="114">
        <f>IF($U$134="sníž. přenesená",$N$134,0)</f>
        <v>0</v>
      </c>
      <c r="BI134" s="114">
        <f>IF($U$134="nulová",$N$134,0)</f>
        <v>0</v>
      </c>
      <c r="BJ134" s="9" t="s">
        <v>22</v>
      </c>
      <c r="BK134" s="114">
        <f>ROUND($L$134*$K$134,2)</f>
        <v>0</v>
      </c>
      <c r="BL134" s="9" t="s">
        <v>153</v>
      </c>
      <c r="BM134" s="9" t="s">
        <v>168</v>
      </c>
    </row>
    <row r="135" spans="2:65" s="9" customFormat="1" ht="27" customHeight="1">
      <c r="B135" s="31"/>
      <c r="C135" s="179" t="s">
        <v>153</v>
      </c>
      <c r="D135" s="179" t="s">
        <v>149</v>
      </c>
      <c r="E135" s="180" t="s">
        <v>169</v>
      </c>
      <c r="F135" s="181" t="s">
        <v>170</v>
      </c>
      <c r="G135" s="150"/>
      <c r="H135" s="150"/>
      <c r="I135" s="150"/>
      <c r="J135" s="182" t="s">
        <v>158</v>
      </c>
      <c r="K135" s="183">
        <v>94.32</v>
      </c>
      <c r="L135" s="184">
        <v>0</v>
      </c>
      <c r="M135" s="150"/>
      <c r="N135" s="185">
        <f>ROUND($L$135*$K$135,2)</f>
        <v>0</v>
      </c>
      <c r="O135" s="150"/>
      <c r="P135" s="150"/>
      <c r="Q135" s="150"/>
      <c r="R135" s="33"/>
      <c r="T135" s="186"/>
      <c r="U135" s="187" t="s">
        <v>47</v>
      </c>
      <c r="V135" s="32"/>
      <c r="W135" s="188">
        <f>$V$135*$K$135</f>
        <v>0</v>
      </c>
      <c r="X135" s="188">
        <v>0</v>
      </c>
      <c r="Y135" s="188">
        <f>$X$135*$K$135</f>
        <v>0</v>
      </c>
      <c r="Z135" s="188">
        <v>0</v>
      </c>
      <c r="AA135" s="189">
        <f>$Z$135*$K$135</f>
        <v>0</v>
      </c>
      <c r="AR135" s="9" t="s">
        <v>153</v>
      </c>
      <c r="AT135" s="9" t="s">
        <v>149</v>
      </c>
      <c r="AU135" s="9" t="s">
        <v>100</v>
      </c>
      <c r="AY135" s="9" t="s">
        <v>147</v>
      </c>
      <c r="BE135" s="114">
        <f>IF($U$135="základní",$N$135,0)</f>
        <v>0</v>
      </c>
      <c r="BF135" s="114">
        <f>IF($U$135="snížená",$N$135,0)</f>
        <v>0</v>
      </c>
      <c r="BG135" s="114">
        <f>IF($U$135="zákl. přenesená",$N$135,0)</f>
        <v>0</v>
      </c>
      <c r="BH135" s="114">
        <f>IF($U$135="sníž. přenesená",$N$135,0)</f>
        <v>0</v>
      </c>
      <c r="BI135" s="114">
        <f>IF($U$135="nulová",$N$135,0)</f>
        <v>0</v>
      </c>
      <c r="BJ135" s="9" t="s">
        <v>22</v>
      </c>
      <c r="BK135" s="114">
        <f>ROUND($L$135*$K$135,2)</f>
        <v>0</v>
      </c>
      <c r="BL135" s="9" t="s">
        <v>153</v>
      </c>
      <c r="BM135" s="9" t="s">
        <v>171</v>
      </c>
    </row>
    <row r="136" spans="2:65" s="9" customFormat="1" ht="15.75" customHeight="1">
      <c r="B136" s="31"/>
      <c r="C136" s="190" t="s">
        <v>172</v>
      </c>
      <c r="D136" s="190" t="s">
        <v>173</v>
      </c>
      <c r="E136" s="191" t="s">
        <v>174</v>
      </c>
      <c r="F136" s="192" t="s">
        <v>175</v>
      </c>
      <c r="G136" s="193"/>
      <c r="H136" s="193"/>
      <c r="I136" s="193"/>
      <c r="J136" s="194" t="s">
        <v>176</v>
      </c>
      <c r="K136" s="195">
        <v>1.415</v>
      </c>
      <c r="L136" s="196">
        <v>0</v>
      </c>
      <c r="M136" s="193"/>
      <c r="N136" s="197">
        <f>ROUND($L$136*$K$136,2)</f>
        <v>0</v>
      </c>
      <c r="O136" s="150"/>
      <c r="P136" s="150"/>
      <c r="Q136" s="150"/>
      <c r="R136" s="33"/>
      <c r="T136" s="186"/>
      <c r="U136" s="187" t="s">
        <v>47</v>
      </c>
      <c r="V136" s="32"/>
      <c r="W136" s="188">
        <f>$V$136*$K$136</f>
        <v>0</v>
      </c>
      <c r="X136" s="188">
        <v>0.001</v>
      </c>
      <c r="Y136" s="188">
        <f>$X$136*$K$136</f>
        <v>0.001415</v>
      </c>
      <c r="Z136" s="188">
        <v>0</v>
      </c>
      <c r="AA136" s="189">
        <f>$Z$136*$K$136</f>
        <v>0</v>
      </c>
      <c r="AR136" s="9" t="s">
        <v>177</v>
      </c>
      <c r="AT136" s="9" t="s">
        <v>173</v>
      </c>
      <c r="AU136" s="9" t="s">
        <v>100</v>
      </c>
      <c r="AY136" s="9" t="s">
        <v>147</v>
      </c>
      <c r="BE136" s="114">
        <f>IF($U$136="základní",$N$136,0)</f>
        <v>0</v>
      </c>
      <c r="BF136" s="114">
        <f>IF($U$136="snížená",$N$136,0)</f>
        <v>0</v>
      </c>
      <c r="BG136" s="114">
        <f>IF($U$136="zákl. přenesená",$N$136,0)</f>
        <v>0</v>
      </c>
      <c r="BH136" s="114">
        <f>IF($U$136="sníž. přenesená",$N$136,0)</f>
        <v>0</v>
      </c>
      <c r="BI136" s="114">
        <f>IF($U$136="nulová",$N$136,0)</f>
        <v>0</v>
      </c>
      <c r="BJ136" s="9" t="s">
        <v>22</v>
      </c>
      <c r="BK136" s="114">
        <f>ROUND($L$136*$K$136,2)</f>
        <v>0</v>
      </c>
      <c r="BL136" s="9" t="s">
        <v>153</v>
      </c>
      <c r="BM136" s="9" t="s">
        <v>178</v>
      </c>
    </row>
    <row r="137" spans="2:65" s="9" customFormat="1" ht="27" customHeight="1">
      <c r="B137" s="31"/>
      <c r="C137" s="179" t="s">
        <v>179</v>
      </c>
      <c r="D137" s="179" t="s">
        <v>149</v>
      </c>
      <c r="E137" s="180" t="s">
        <v>180</v>
      </c>
      <c r="F137" s="181" t="s">
        <v>181</v>
      </c>
      <c r="G137" s="150"/>
      <c r="H137" s="150"/>
      <c r="I137" s="150"/>
      <c r="J137" s="182" t="s">
        <v>158</v>
      </c>
      <c r="K137" s="183">
        <v>86.4</v>
      </c>
      <c r="L137" s="184">
        <v>0</v>
      </c>
      <c r="M137" s="150"/>
      <c r="N137" s="185">
        <f>ROUND($L$137*$K$137,2)</f>
        <v>0</v>
      </c>
      <c r="O137" s="150"/>
      <c r="P137" s="150"/>
      <c r="Q137" s="150"/>
      <c r="R137" s="33"/>
      <c r="T137" s="186"/>
      <c r="U137" s="187" t="s">
        <v>47</v>
      </c>
      <c r="V137" s="32"/>
      <c r="W137" s="188">
        <f>$V$137*$K$137</f>
        <v>0</v>
      </c>
      <c r="X137" s="188">
        <v>0</v>
      </c>
      <c r="Y137" s="188">
        <f>$X$137*$K$137</f>
        <v>0</v>
      </c>
      <c r="Z137" s="188">
        <v>0</v>
      </c>
      <c r="AA137" s="189">
        <f>$Z$137*$K$137</f>
        <v>0</v>
      </c>
      <c r="AR137" s="9" t="s">
        <v>153</v>
      </c>
      <c r="AT137" s="9" t="s">
        <v>149</v>
      </c>
      <c r="AU137" s="9" t="s">
        <v>100</v>
      </c>
      <c r="AY137" s="9" t="s">
        <v>147</v>
      </c>
      <c r="BE137" s="114">
        <f>IF($U$137="základní",$N$137,0)</f>
        <v>0</v>
      </c>
      <c r="BF137" s="114">
        <f>IF($U$137="snížená",$N$137,0)</f>
        <v>0</v>
      </c>
      <c r="BG137" s="114">
        <f>IF($U$137="zákl. přenesená",$N$137,0)</f>
        <v>0</v>
      </c>
      <c r="BH137" s="114">
        <f>IF($U$137="sníž. přenesená",$N$137,0)</f>
        <v>0</v>
      </c>
      <c r="BI137" s="114">
        <f>IF($U$137="nulová",$N$137,0)</f>
        <v>0</v>
      </c>
      <c r="BJ137" s="9" t="s">
        <v>22</v>
      </c>
      <c r="BK137" s="114">
        <f>ROUND($L$137*$K$137,2)</f>
        <v>0</v>
      </c>
      <c r="BL137" s="9" t="s">
        <v>153</v>
      </c>
      <c r="BM137" s="9" t="s">
        <v>182</v>
      </c>
    </row>
    <row r="138" spans="2:65" s="9" customFormat="1" ht="27" customHeight="1">
      <c r="B138" s="31"/>
      <c r="C138" s="179" t="s">
        <v>177</v>
      </c>
      <c r="D138" s="179" t="s">
        <v>149</v>
      </c>
      <c r="E138" s="180" t="s">
        <v>183</v>
      </c>
      <c r="F138" s="181" t="s">
        <v>184</v>
      </c>
      <c r="G138" s="150"/>
      <c r="H138" s="150"/>
      <c r="I138" s="150"/>
      <c r="J138" s="182" t="s">
        <v>185</v>
      </c>
      <c r="K138" s="183">
        <v>19.54</v>
      </c>
      <c r="L138" s="184">
        <v>0</v>
      </c>
      <c r="M138" s="150"/>
      <c r="N138" s="185">
        <f>ROUND($L$138*$K$138,2)</f>
        <v>0</v>
      </c>
      <c r="O138" s="150"/>
      <c r="P138" s="150"/>
      <c r="Q138" s="150"/>
      <c r="R138" s="33"/>
      <c r="T138" s="186"/>
      <c r="U138" s="187" t="s">
        <v>47</v>
      </c>
      <c r="V138" s="32"/>
      <c r="W138" s="188">
        <f>$V$138*$K$138</f>
        <v>0</v>
      </c>
      <c r="X138" s="188">
        <v>0</v>
      </c>
      <c r="Y138" s="188">
        <f>$X$138*$K$138</f>
        <v>0</v>
      </c>
      <c r="Z138" s="188">
        <v>0</v>
      </c>
      <c r="AA138" s="189">
        <f>$Z$138*$K$138</f>
        <v>0</v>
      </c>
      <c r="AR138" s="9" t="s">
        <v>153</v>
      </c>
      <c r="AT138" s="9" t="s">
        <v>149</v>
      </c>
      <c r="AU138" s="9" t="s">
        <v>100</v>
      </c>
      <c r="AY138" s="9" t="s">
        <v>147</v>
      </c>
      <c r="BE138" s="114">
        <f>IF($U$138="základní",$N$138,0)</f>
        <v>0</v>
      </c>
      <c r="BF138" s="114">
        <f>IF($U$138="snížená",$N$138,0)</f>
        <v>0</v>
      </c>
      <c r="BG138" s="114">
        <f>IF($U$138="zákl. přenesená",$N$138,0)</f>
        <v>0</v>
      </c>
      <c r="BH138" s="114">
        <f>IF($U$138="sníž. přenesená",$N$138,0)</f>
        <v>0</v>
      </c>
      <c r="BI138" s="114">
        <f>IF($U$138="nulová",$N$138,0)</f>
        <v>0</v>
      </c>
      <c r="BJ138" s="9" t="s">
        <v>22</v>
      </c>
      <c r="BK138" s="114">
        <f>ROUND($L$138*$K$138,2)</f>
        <v>0</v>
      </c>
      <c r="BL138" s="9" t="s">
        <v>153</v>
      </c>
      <c r="BM138" s="9" t="s">
        <v>186</v>
      </c>
    </row>
    <row r="139" spans="2:51" s="9" customFormat="1" ht="18.75" customHeight="1">
      <c r="B139" s="198"/>
      <c r="C139" s="199"/>
      <c r="D139" s="199"/>
      <c r="E139" s="200"/>
      <c r="F139" s="201" t="s">
        <v>187</v>
      </c>
      <c r="G139" s="199"/>
      <c r="H139" s="199"/>
      <c r="I139" s="199"/>
      <c r="J139" s="199"/>
      <c r="K139" s="202">
        <v>19.54</v>
      </c>
      <c r="L139" s="199"/>
      <c r="M139" s="199"/>
      <c r="N139" s="199"/>
      <c r="O139" s="199"/>
      <c r="P139" s="199"/>
      <c r="Q139" s="199"/>
      <c r="R139" s="203"/>
      <c r="T139" s="204"/>
      <c r="U139" s="199"/>
      <c r="V139" s="199"/>
      <c r="W139" s="199"/>
      <c r="X139" s="199"/>
      <c r="Y139" s="199"/>
      <c r="Z139" s="199"/>
      <c r="AA139" s="205"/>
      <c r="AT139" s="206" t="s">
        <v>188</v>
      </c>
      <c r="AU139" s="206" t="s">
        <v>100</v>
      </c>
      <c r="AV139" s="207" t="s">
        <v>100</v>
      </c>
      <c r="AW139" s="207" t="s">
        <v>109</v>
      </c>
      <c r="AX139" s="207" t="s">
        <v>22</v>
      </c>
      <c r="AY139" s="206" t="s">
        <v>147</v>
      </c>
    </row>
    <row r="140" spans="2:65" s="9" customFormat="1" ht="27" customHeight="1">
      <c r="B140" s="31"/>
      <c r="C140" s="179" t="s">
        <v>189</v>
      </c>
      <c r="D140" s="179" t="s">
        <v>149</v>
      </c>
      <c r="E140" s="180" t="s">
        <v>190</v>
      </c>
      <c r="F140" s="181" t="s">
        <v>191</v>
      </c>
      <c r="G140" s="150"/>
      <c r="H140" s="150"/>
      <c r="I140" s="150"/>
      <c r="J140" s="182" t="s">
        <v>185</v>
      </c>
      <c r="K140" s="183">
        <v>169.8</v>
      </c>
      <c r="L140" s="184">
        <v>0</v>
      </c>
      <c r="M140" s="150"/>
      <c r="N140" s="185">
        <f>ROUND($L$140*$K$140,2)</f>
        <v>0</v>
      </c>
      <c r="O140" s="150"/>
      <c r="P140" s="150"/>
      <c r="Q140" s="150"/>
      <c r="R140" s="33"/>
      <c r="T140" s="186"/>
      <c r="U140" s="187" t="s">
        <v>47</v>
      </c>
      <c r="V140" s="32"/>
      <c r="W140" s="188">
        <f>$V$140*$K$140</f>
        <v>0</v>
      </c>
      <c r="X140" s="188">
        <v>0</v>
      </c>
      <c r="Y140" s="188">
        <f>$X$140*$K$140</f>
        <v>0</v>
      </c>
      <c r="Z140" s="188">
        <v>0</v>
      </c>
      <c r="AA140" s="189">
        <f>$Z$140*$K$140</f>
        <v>0</v>
      </c>
      <c r="AR140" s="9" t="s">
        <v>153</v>
      </c>
      <c r="AT140" s="9" t="s">
        <v>149</v>
      </c>
      <c r="AU140" s="9" t="s">
        <v>100</v>
      </c>
      <c r="AY140" s="9" t="s">
        <v>147</v>
      </c>
      <c r="BE140" s="114">
        <f>IF($U$140="základní",$N$140,0)</f>
        <v>0</v>
      </c>
      <c r="BF140" s="114">
        <f>IF($U$140="snížená",$N$140,0)</f>
        <v>0</v>
      </c>
      <c r="BG140" s="114">
        <f>IF($U$140="zákl. přenesená",$N$140,0)</f>
        <v>0</v>
      </c>
      <c r="BH140" s="114">
        <f>IF($U$140="sníž. přenesená",$N$140,0)</f>
        <v>0</v>
      </c>
      <c r="BI140" s="114">
        <f>IF($U$140="nulová",$N$140,0)</f>
        <v>0</v>
      </c>
      <c r="BJ140" s="9" t="s">
        <v>22</v>
      </c>
      <c r="BK140" s="114">
        <f>ROUND($L$140*$K$140,2)</f>
        <v>0</v>
      </c>
      <c r="BL140" s="9" t="s">
        <v>153</v>
      </c>
      <c r="BM140" s="9" t="s">
        <v>192</v>
      </c>
    </row>
    <row r="141" spans="2:51" s="9" customFormat="1" ht="18.75" customHeight="1">
      <c r="B141" s="198"/>
      <c r="C141" s="199"/>
      <c r="D141" s="199"/>
      <c r="E141" s="200"/>
      <c r="F141" s="201" t="s">
        <v>193</v>
      </c>
      <c r="G141" s="199"/>
      <c r="H141" s="199"/>
      <c r="I141" s="199"/>
      <c r="J141" s="199"/>
      <c r="K141" s="202">
        <v>100.8</v>
      </c>
      <c r="L141" s="199"/>
      <c r="M141" s="199"/>
      <c r="N141" s="199"/>
      <c r="O141" s="199"/>
      <c r="P141" s="199"/>
      <c r="Q141" s="199"/>
      <c r="R141" s="203"/>
      <c r="T141" s="204"/>
      <c r="U141" s="199"/>
      <c r="V141" s="199"/>
      <c r="W141" s="199"/>
      <c r="X141" s="199"/>
      <c r="Y141" s="199"/>
      <c r="Z141" s="199"/>
      <c r="AA141" s="205"/>
      <c r="AT141" s="206" t="s">
        <v>188</v>
      </c>
      <c r="AU141" s="206" t="s">
        <v>100</v>
      </c>
      <c r="AV141" s="207" t="s">
        <v>100</v>
      </c>
      <c r="AW141" s="207" t="s">
        <v>109</v>
      </c>
      <c r="AX141" s="207" t="s">
        <v>82</v>
      </c>
      <c r="AY141" s="206" t="s">
        <v>147</v>
      </c>
    </row>
    <row r="142" spans="2:51" s="9" customFormat="1" ht="18.75" customHeight="1">
      <c r="B142" s="198"/>
      <c r="C142" s="199"/>
      <c r="D142" s="199"/>
      <c r="E142" s="200"/>
      <c r="F142" s="201" t="s">
        <v>194</v>
      </c>
      <c r="G142" s="199"/>
      <c r="H142" s="199"/>
      <c r="I142" s="199"/>
      <c r="J142" s="199"/>
      <c r="K142" s="202">
        <v>69</v>
      </c>
      <c r="L142" s="199"/>
      <c r="M142" s="199"/>
      <c r="N142" s="199"/>
      <c r="O142" s="199"/>
      <c r="P142" s="199"/>
      <c r="Q142" s="199"/>
      <c r="R142" s="203"/>
      <c r="T142" s="204"/>
      <c r="U142" s="199"/>
      <c r="V142" s="199"/>
      <c r="W142" s="199"/>
      <c r="X142" s="199"/>
      <c r="Y142" s="199"/>
      <c r="Z142" s="199"/>
      <c r="AA142" s="205"/>
      <c r="AT142" s="206" t="s">
        <v>188</v>
      </c>
      <c r="AU142" s="206" t="s">
        <v>100</v>
      </c>
      <c r="AV142" s="207" t="s">
        <v>100</v>
      </c>
      <c r="AW142" s="207" t="s">
        <v>109</v>
      </c>
      <c r="AX142" s="207" t="s">
        <v>82</v>
      </c>
      <c r="AY142" s="206" t="s">
        <v>147</v>
      </c>
    </row>
    <row r="143" spans="2:51" s="9" customFormat="1" ht="18.75" customHeight="1">
      <c r="B143" s="208"/>
      <c r="C143" s="209"/>
      <c r="D143" s="209"/>
      <c r="E143" s="210"/>
      <c r="F143" s="211" t="s">
        <v>195</v>
      </c>
      <c r="G143" s="209"/>
      <c r="H143" s="209"/>
      <c r="I143" s="209"/>
      <c r="J143" s="209"/>
      <c r="K143" s="212">
        <v>169.8</v>
      </c>
      <c r="L143" s="209"/>
      <c r="M143" s="209"/>
      <c r="N143" s="209"/>
      <c r="O143" s="209"/>
      <c r="P143" s="209"/>
      <c r="Q143" s="209"/>
      <c r="R143" s="213"/>
      <c r="T143" s="214"/>
      <c r="U143" s="209"/>
      <c r="V143" s="209"/>
      <c r="W143" s="209"/>
      <c r="X143" s="209"/>
      <c r="Y143" s="209"/>
      <c r="Z143" s="209"/>
      <c r="AA143" s="215"/>
      <c r="AT143" s="216" t="s">
        <v>188</v>
      </c>
      <c r="AU143" s="216" t="s">
        <v>100</v>
      </c>
      <c r="AV143" s="217" t="s">
        <v>153</v>
      </c>
      <c r="AW143" s="217" t="s">
        <v>109</v>
      </c>
      <c r="AX143" s="217" t="s">
        <v>22</v>
      </c>
      <c r="AY143" s="216" t="s">
        <v>147</v>
      </c>
    </row>
    <row r="144" spans="2:65" s="9" customFormat="1" ht="27" customHeight="1">
      <c r="B144" s="31"/>
      <c r="C144" s="179" t="s">
        <v>27</v>
      </c>
      <c r="D144" s="179" t="s">
        <v>149</v>
      </c>
      <c r="E144" s="180" t="s">
        <v>196</v>
      </c>
      <c r="F144" s="181" t="s">
        <v>197</v>
      </c>
      <c r="G144" s="150"/>
      <c r="H144" s="150"/>
      <c r="I144" s="150"/>
      <c r="J144" s="182" t="s">
        <v>185</v>
      </c>
      <c r="K144" s="183">
        <v>169.8</v>
      </c>
      <c r="L144" s="184">
        <v>0</v>
      </c>
      <c r="M144" s="150"/>
      <c r="N144" s="185">
        <f>ROUND($L$144*$K$144,2)</f>
        <v>0</v>
      </c>
      <c r="O144" s="150"/>
      <c r="P144" s="150"/>
      <c r="Q144" s="150"/>
      <c r="R144" s="33"/>
      <c r="T144" s="186"/>
      <c r="U144" s="187" t="s">
        <v>47</v>
      </c>
      <c r="V144" s="32"/>
      <c r="W144" s="188">
        <f>$V$144*$K$144</f>
        <v>0</v>
      </c>
      <c r="X144" s="188">
        <v>0</v>
      </c>
      <c r="Y144" s="188">
        <f>$X$144*$K$144</f>
        <v>0</v>
      </c>
      <c r="Z144" s="188">
        <v>0</v>
      </c>
      <c r="AA144" s="189">
        <f>$Z$144*$K$144</f>
        <v>0</v>
      </c>
      <c r="AR144" s="9" t="s">
        <v>153</v>
      </c>
      <c r="AT144" s="9" t="s">
        <v>149</v>
      </c>
      <c r="AU144" s="9" t="s">
        <v>100</v>
      </c>
      <c r="AY144" s="9" t="s">
        <v>147</v>
      </c>
      <c r="BE144" s="114">
        <f>IF($U$144="základní",$N$144,0)</f>
        <v>0</v>
      </c>
      <c r="BF144" s="114">
        <f>IF($U$144="snížená",$N$144,0)</f>
        <v>0</v>
      </c>
      <c r="BG144" s="114">
        <f>IF($U$144="zákl. přenesená",$N$144,0)</f>
        <v>0</v>
      </c>
      <c r="BH144" s="114">
        <f>IF($U$144="sníž. přenesená",$N$144,0)</f>
        <v>0</v>
      </c>
      <c r="BI144" s="114">
        <f>IF($U$144="nulová",$N$144,0)</f>
        <v>0</v>
      </c>
      <c r="BJ144" s="9" t="s">
        <v>22</v>
      </c>
      <c r="BK144" s="114">
        <f>ROUND($L$144*$K$144,2)</f>
        <v>0</v>
      </c>
      <c r="BL144" s="9" t="s">
        <v>153</v>
      </c>
      <c r="BM144" s="9" t="s">
        <v>198</v>
      </c>
    </row>
    <row r="145" spans="2:65" s="9" customFormat="1" ht="27" customHeight="1">
      <c r="B145" s="31"/>
      <c r="C145" s="179" t="s">
        <v>199</v>
      </c>
      <c r="D145" s="179" t="s">
        <v>149</v>
      </c>
      <c r="E145" s="180" t="s">
        <v>200</v>
      </c>
      <c r="F145" s="181" t="s">
        <v>201</v>
      </c>
      <c r="G145" s="150"/>
      <c r="H145" s="150"/>
      <c r="I145" s="150"/>
      <c r="J145" s="182" t="s">
        <v>185</v>
      </c>
      <c r="K145" s="183">
        <v>169.8</v>
      </c>
      <c r="L145" s="184">
        <v>0</v>
      </c>
      <c r="M145" s="150"/>
      <c r="N145" s="185">
        <f>ROUND($L$145*$K$145,2)</f>
        <v>0</v>
      </c>
      <c r="O145" s="150"/>
      <c r="P145" s="150"/>
      <c r="Q145" s="150"/>
      <c r="R145" s="33"/>
      <c r="T145" s="186"/>
      <c r="U145" s="187" t="s">
        <v>47</v>
      </c>
      <c r="V145" s="32"/>
      <c r="W145" s="188">
        <f>$V$145*$K$145</f>
        <v>0</v>
      </c>
      <c r="X145" s="188">
        <v>0</v>
      </c>
      <c r="Y145" s="188">
        <f>$X$145*$K$145</f>
        <v>0</v>
      </c>
      <c r="Z145" s="188">
        <v>0</v>
      </c>
      <c r="AA145" s="189">
        <f>$Z$145*$K$145</f>
        <v>0</v>
      </c>
      <c r="AR145" s="9" t="s">
        <v>153</v>
      </c>
      <c r="AT145" s="9" t="s">
        <v>149</v>
      </c>
      <c r="AU145" s="9" t="s">
        <v>100</v>
      </c>
      <c r="AY145" s="9" t="s">
        <v>147</v>
      </c>
      <c r="BE145" s="114">
        <f>IF($U$145="základní",$N$145,0)</f>
        <v>0</v>
      </c>
      <c r="BF145" s="114">
        <f>IF($U$145="snížená",$N$145,0)</f>
        <v>0</v>
      </c>
      <c r="BG145" s="114">
        <f>IF($U$145="zákl. přenesená",$N$145,0)</f>
        <v>0</v>
      </c>
      <c r="BH145" s="114">
        <f>IF($U$145="sníž. přenesená",$N$145,0)</f>
        <v>0</v>
      </c>
      <c r="BI145" s="114">
        <f>IF($U$145="nulová",$N$145,0)</f>
        <v>0</v>
      </c>
      <c r="BJ145" s="9" t="s">
        <v>22</v>
      </c>
      <c r="BK145" s="114">
        <f>ROUND($L$145*$K$145,2)</f>
        <v>0</v>
      </c>
      <c r="BL145" s="9" t="s">
        <v>153</v>
      </c>
      <c r="BM145" s="9" t="s">
        <v>202</v>
      </c>
    </row>
    <row r="146" spans="2:65" s="9" customFormat="1" ht="27" customHeight="1">
      <c r="B146" s="31"/>
      <c r="C146" s="179" t="s">
        <v>203</v>
      </c>
      <c r="D146" s="179" t="s">
        <v>149</v>
      </c>
      <c r="E146" s="180" t="s">
        <v>204</v>
      </c>
      <c r="F146" s="181" t="s">
        <v>205</v>
      </c>
      <c r="G146" s="150"/>
      <c r="H146" s="150"/>
      <c r="I146" s="150"/>
      <c r="J146" s="182" t="s">
        <v>185</v>
      </c>
      <c r="K146" s="183">
        <v>169.8</v>
      </c>
      <c r="L146" s="184">
        <v>0</v>
      </c>
      <c r="M146" s="150"/>
      <c r="N146" s="185">
        <f>ROUND($L$146*$K$146,2)</f>
        <v>0</v>
      </c>
      <c r="O146" s="150"/>
      <c r="P146" s="150"/>
      <c r="Q146" s="150"/>
      <c r="R146" s="33"/>
      <c r="T146" s="186"/>
      <c r="U146" s="187" t="s">
        <v>47</v>
      </c>
      <c r="V146" s="32"/>
      <c r="W146" s="188">
        <f>$V$146*$K$146</f>
        <v>0</v>
      </c>
      <c r="X146" s="188">
        <v>0</v>
      </c>
      <c r="Y146" s="188">
        <f>$X$146*$K$146</f>
        <v>0</v>
      </c>
      <c r="Z146" s="188">
        <v>0</v>
      </c>
      <c r="AA146" s="189">
        <f>$Z$146*$K$146</f>
        <v>0</v>
      </c>
      <c r="AR146" s="9" t="s">
        <v>153</v>
      </c>
      <c r="AT146" s="9" t="s">
        <v>149</v>
      </c>
      <c r="AU146" s="9" t="s">
        <v>100</v>
      </c>
      <c r="AY146" s="9" t="s">
        <v>147</v>
      </c>
      <c r="BE146" s="114">
        <f>IF($U$146="základní",$N$146,0)</f>
        <v>0</v>
      </c>
      <c r="BF146" s="114">
        <f>IF($U$146="snížená",$N$146,0)</f>
        <v>0</v>
      </c>
      <c r="BG146" s="114">
        <f>IF($U$146="zákl. přenesená",$N$146,0)</f>
        <v>0</v>
      </c>
      <c r="BH146" s="114">
        <f>IF($U$146="sníž. přenesená",$N$146,0)</f>
        <v>0</v>
      </c>
      <c r="BI146" s="114">
        <f>IF($U$146="nulová",$N$146,0)</f>
        <v>0</v>
      </c>
      <c r="BJ146" s="9" t="s">
        <v>22</v>
      </c>
      <c r="BK146" s="114">
        <f>ROUND($L$146*$K$146,2)</f>
        <v>0</v>
      </c>
      <c r="BL146" s="9" t="s">
        <v>153</v>
      </c>
      <c r="BM146" s="9" t="s">
        <v>206</v>
      </c>
    </row>
    <row r="147" spans="2:65" s="9" customFormat="1" ht="39" customHeight="1">
      <c r="B147" s="31"/>
      <c r="C147" s="179" t="s">
        <v>207</v>
      </c>
      <c r="D147" s="179" t="s">
        <v>149</v>
      </c>
      <c r="E147" s="180" t="s">
        <v>208</v>
      </c>
      <c r="F147" s="181" t="s">
        <v>209</v>
      </c>
      <c r="G147" s="150"/>
      <c r="H147" s="150"/>
      <c r="I147" s="150"/>
      <c r="J147" s="182" t="s">
        <v>185</v>
      </c>
      <c r="K147" s="183">
        <v>1698</v>
      </c>
      <c r="L147" s="184">
        <v>0</v>
      </c>
      <c r="M147" s="150"/>
      <c r="N147" s="185">
        <f>ROUND($L$147*$K$147,2)</f>
        <v>0</v>
      </c>
      <c r="O147" s="150"/>
      <c r="P147" s="150"/>
      <c r="Q147" s="150"/>
      <c r="R147" s="33"/>
      <c r="T147" s="186"/>
      <c r="U147" s="187" t="s">
        <v>47</v>
      </c>
      <c r="V147" s="32"/>
      <c r="W147" s="188">
        <f>$V$147*$K$147</f>
        <v>0</v>
      </c>
      <c r="X147" s="188">
        <v>0</v>
      </c>
      <c r="Y147" s="188">
        <f>$X$147*$K$147</f>
        <v>0</v>
      </c>
      <c r="Z147" s="188">
        <v>0</v>
      </c>
      <c r="AA147" s="189">
        <f>$Z$147*$K$147</f>
        <v>0</v>
      </c>
      <c r="AR147" s="9" t="s">
        <v>153</v>
      </c>
      <c r="AT147" s="9" t="s">
        <v>149</v>
      </c>
      <c r="AU147" s="9" t="s">
        <v>100</v>
      </c>
      <c r="AY147" s="9" t="s">
        <v>147</v>
      </c>
      <c r="BE147" s="114">
        <f>IF($U$147="základní",$N$147,0)</f>
        <v>0</v>
      </c>
      <c r="BF147" s="114">
        <f>IF($U$147="snížená",$N$147,0)</f>
        <v>0</v>
      </c>
      <c r="BG147" s="114">
        <f>IF($U$147="zákl. přenesená",$N$147,0)</f>
        <v>0</v>
      </c>
      <c r="BH147" s="114">
        <f>IF($U$147="sníž. přenesená",$N$147,0)</f>
        <v>0</v>
      </c>
      <c r="BI147" s="114">
        <f>IF($U$147="nulová",$N$147,0)</f>
        <v>0</v>
      </c>
      <c r="BJ147" s="9" t="s">
        <v>22</v>
      </c>
      <c r="BK147" s="114">
        <f>ROUND($L$147*$K$147,2)</f>
        <v>0</v>
      </c>
      <c r="BL147" s="9" t="s">
        <v>153</v>
      </c>
      <c r="BM147" s="9" t="s">
        <v>210</v>
      </c>
    </row>
    <row r="148" spans="2:51" s="9" customFormat="1" ht="18.75" customHeight="1">
      <c r="B148" s="218"/>
      <c r="C148" s="219"/>
      <c r="D148" s="219"/>
      <c r="E148" s="220"/>
      <c r="F148" s="221" t="s">
        <v>211</v>
      </c>
      <c r="G148" s="219"/>
      <c r="H148" s="219"/>
      <c r="I148" s="219"/>
      <c r="J148" s="219"/>
      <c r="K148" s="220"/>
      <c r="L148" s="219"/>
      <c r="M148" s="219"/>
      <c r="N148" s="219"/>
      <c r="O148" s="219"/>
      <c r="P148" s="219"/>
      <c r="Q148" s="219"/>
      <c r="R148" s="222"/>
      <c r="T148" s="223"/>
      <c r="U148" s="219"/>
      <c r="V148" s="219"/>
      <c r="W148" s="219"/>
      <c r="X148" s="219"/>
      <c r="Y148" s="219"/>
      <c r="Z148" s="219"/>
      <c r="AA148" s="224"/>
      <c r="AT148" s="225" t="s">
        <v>188</v>
      </c>
      <c r="AU148" s="225" t="s">
        <v>100</v>
      </c>
      <c r="AV148" s="226" t="s">
        <v>22</v>
      </c>
      <c r="AW148" s="226" t="s">
        <v>109</v>
      </c>
      <c r="AX148" s="226" t="s">
        <v>82</v>
      </c>
      <c r="AY148" s="225" t="s">
        <v>147</v>
      </c>
    </row>
    <row r="149" spans="2:51" s="9" customFormat="1" ht="18.75" customHeight="1">
      <c r="B149" s="198"/>
      <c r="C149" s="199"/>
      <c r="D149" s="199"/>
      <c r="E149" s="200"/>
      <c r="F149" s="201" t="s">
        <v>212</v>
      </c>
      <c r="G149" s="199"/>
      <c r="H149" s="199"/>
      <c r="I149" s="199"/>
      <c r="J149" s="199"/>
      <c r="K149" s="202">
        <v>1698</v>
      </c>
      <c r="L149" s="199"/>
      <c r="M149" s="199"/>
      <c r="N149" s="199"/>
      <c r="O149" s="199"/>
      <c r="P149" s="199"/>
      <c r="Q149" s="199"/>
      <c r="R149" s="203"/>
      <c r="T149" s="204"/>
      <c r="U149" s="199"/>
      <c r="V149" s="199"/>
      <c r="W149" s="199"/>
      <c r="X149" s="199"/>
      <c r="Y149" s="199"/>
      <c r="Z149" s="199"/>
      <c r="AA149" s="205"/>
      <c r="AT149" s="206" t="s">
        <v>188</v>
      </c>
      <c r="AU149" s="206" t="s">
        <v>100</v>
      </c>
      <c r="AV149" s="207" t="s">
        <v>100</v>
      </c>
      <c r="AW149" s="207" t="s">
        <v>109</v>
      </c>
      <c r="AX149" s="207" t="s">
        <v>22</v>
      </c>
      <c r="AY149" s="206" t="s">
        <v>147</v>
      </c>
    </row>
    <row r="150" spans="2:65" s="9" customFormat="1" ht="15.75" customHeight="1">
      <c r="B150" s="31"/>
      <c r="C150" s="179" t="s">
        <v>213</v>
      </c>
      <c r="D150" s="179" t="s">
        <v>149</v>
      </c>
      <c r="E150" s="180" t="s">
        <v>214</v>
      </c>
      <c r="F150" s="181" t="s">
        <v>215</v>
      </c>
      <c r="G150" s="150"/>
      <c r="H150" s="150"/>
      <c r="I150" s="150"/>
      <c r="J150" s="182" t="s">
        <v>185</v>
      </c>
      <c r="K150" s="183">
        <v>169.8</v>
      </c>
      <c r="L150" s="184">
        <v>0</v>
      </c>
      <c r="M150" s="150"/>
      <c r="N150" s="185">
        <f>ROUND($L$150*$K$150,2)</f>
        <v>0</v>
      </c>
      <c r="O150" s="150"/>
      <c r="P150" s="150"/>
      <c r="Q150" s="150"/>
      <c r="R150" s="33"/>
      <c r="T150" s="186"/>
      <c r="U150" s="187" t="s">
        <v>47</v>
      </c>
      <c r="V150" s="32"/>
      <c r="W150" s="188">
        <f>$V$150*$K$150</f>
        <v>0</v>
      </c>
      <c r="X150" s="188">
        <v>0</v>
      </c>
      <c r="Y150" s="188">
        <f>$X$150*$K$150</f>
        <v>0</v>
      </c>
      <c r="Z150" s="188">
        <v>0</v>
      </c>
      <c r="AA150" s="189">
        <f>$Z$150*$K$150</f>
        <v>0</v>
      </c>
      <c r="AR150" s="9" t="s">
        <v>153</v>
      </c>
      <c r="AT150" s="9" t="s">
        <v>149</v>
      </c>
      <c r="AU150" s="9" t="s">
        <v>100</v>
      </c>
      <c r="AY150" s="9" t="s">
        <v>147</v>
      </c>
      <c r="BE150" s="114">
        <f>IF($U$150="základní",$N$150,0)</f>
        <v>0</v>
      </c>
      <c r="BF150" s="114">
        <f>IF($U$150="snížená",$N$150,0)</f>
        <v>0</v>
      </c>
      <c r="BG150" s="114">
        <f>IF($U$150="zákl. přenesená",$N$150,0)</f>
        <v>0</v>
      </c>
      <c r="BH150" s="114">
        <f>IF($U$150="sníž. přenesená",$N$150,0)</f>
        <v>0</v>
      </c>
      <c r="BI150" s="114">
        <f>IF($U$150="nulová",$N$150,0)</f>
        <v>0</v>
      </c>
      <c r="BJ150" s="9" t="s">
        <v>22</v>
      </c>
      <c r="BK150" s="114">
        <f>ROUND($L$150*$K$150,2)</f>
        <v>0</v>
      </c>
      <c r="BL150" s="9" t="s">
        <v>153</v>
      </c>
      <c r="BM150" s="9" t="s">
        <v>216</v>
      </c>
    </row>
    <row r="151" spans="2:65" s="9" customFormat="1" ht="15.75" customHeight="1">
      <c r="B151" s="31"/>
      <c r="C151" s="179" t="s">
        <v>9</v>
      </c>
      <c r="D151" s="179" t="s">
        <v>149</v>
      </c>
      <c r="E151" s="180" t="s">
        <v>217</v>
      </c>
      <c r="F151" s="181" t="s">
        <v>218</v>
      </c>
      <c r="G151" s="150"/>
      <c r="H151" s="150"/>
      <c r="I151" s="150"/>
      <c r="J151" s="182" t="s">
        <v>185</v>
      </c>
      <c r="K151" s="183">
        <v>169.8</v>
      </c>
      <c r="L151" s="184">
        <v>0</v>
      </c>
      <c r="M151" s="150"/>
      <c r="N151" s="185">
        <f>ROUND($L$151*$K$151,2)</f>
        <v>0</v>
      </c>
      <c r="O151" s="150"/>
      <c r="P151" s="150"/>
      <c r="Q151" s="150"/>
      <c r="R151" s="33"/>
      <c r="T151" s="186"/>
      <c r="U151" s="187" t="s">
        <v>47</v>
      </c>
      <c r="V151" s="32"/>
      <c r="W151" s="188">
        <f>$V$151*$K$151</f>
        <v>0</v>
      </c>
      <c r="X151" s="188">
        <v>0</v>
      </c>
      <c r="Y151" s="188">
        <f>$X$151*$K$151</f>
        <v>0</v>
      </c>
      <c r="Z151" s="188">
        <v>0</v>
      </c>
      <c r="AA151" s="189">
        <f>$Z$151*$K$151</f>
        <v>0</v>
      </c>
      <c r="AR151" s="9" t="s">
        <v>153</v>
      </c>
      <c r="AT151" s="9" t="s">
        <v>149</v>
      </c>
      <c r="AU151" s="9" t="s">
        <v>100</v>
      </c>
      <c r="AY151" s="9" t="s">
        <v>147</v>
      </c>
      <c r="BE151" s="114">
        <f>IF($U$151="základní",$N$151,0)</f>
        <v>0</v>
      </c>
      <c r="BF151" s="114">
        <f>IF($U$151="snížená",$N$151,0)</f>
        <v>0</v>
      </c>
      <c r="BG151" s="114">
        <f>IF($U$151="zákl. přenesená",$N$151,0)</f>
        <v>0</v>
      </c>
      <c r="BH151" s="114">
        <f>IF($U$151="sníž. přenesená",$N$151,0)</f>
        <v>0</v>
      </c>
      <c r="BI151" s="114">
        <f>IF($U$151="nulová",$N$151,0)</f>
        <v>0</v>
      </c>
      <c r="BJ151" s="9" t="s">
        <v>22</v>
      </c>
      <c r="BK151" s="114">
        <f>ROUND($L$151*$K$151,2)</f>
        <v>0</v>
      </c>
      <c r="BL151" s="9" t="s">
        <v>153</v>
      </c>
      <c r="BM151" s="9" t="s">
        <v>219</v>
      </c>
    </row>
    <row r="152" spans="2:65" s="9" customFormat="1" ht="27" customHeight="1">
      <c r="B152" s="31"/>
      <c r="C152" s="179" t="s">
        <v>220</v>
      </c>
      <c r="D152" s="179" t="s">
        <v>149</v>
      </c>
      <c r="E152" s="180" t="s">
        <v>221</v>
      </c>
      <c r="F152" s="181" t="s">
        <v>222</v>
      </c>
      <c r="G152" s="150"/>
      <c r="H152" s="150"/>
      <c r="I152" s="150"/>
      <c r="J152" s="182" t="s">
        <v>223</v>
      </c>
      <c r="K152" s="183">
        <v>322.62</v>
      </c>
      <c r="L152" s="184">
        <v>0</v>
      </c>
      <c r="M152" s="150"/>
      <c r="N152" s="185">
        <f>ROUND($L$152*$K$152,2)</f>
        <v>0</v>
      </c>
      <c r="O152" s="150"/>
      <c r="P152" s="150"/>
      <c r="Q152" s="150"/>
      <c r="R152" s="33"/>
      <c r="T152" s="186"/>
      <c r="U152" s="187" t="s">
        <v>47</v>
      </c>
      <c r="V152" s="32"/>
      <c r="W152" s="188">
        <f>$V$152*$K$152</f>
        <v>0</v>
      </c>
      <c r="X152" s="188">
        <v>0</v>
      </c>
      <c r="Y152" s="188">
        <f>$X$152*$K$152</f>
        <v>0</v>
      </c>
      <c r="Z152" s="188">
        <v>0</v>
      </c>
      <c r="AA152" s="189">
        <f>$Z$152*$K$152</f>
        <v>0</v>
      </c>
      <c r="AR152" s="9" t="s">
        <v>153</v>
      </c>
      <c r="AT152" s="9" t="s">
        <v>149</v>
      </c>
      <c r="AU152" s="9" t="s">
        <v>100</v>
      </c>
      <c r="AY152" s="9" t="s">
        <v>147</v>
      </c>
      <c r="BE152" s="114">
        <f>IF($U$152="základní",$N$152,0)</f>
        <v>0</v>
      </c>
      <c r="BF152" s="114">
        <f>IF($U$152="snížená",$N$152,0)</f>
        <v>0</v>
      </c>
      <c r="BG152" s="114">
        <f>IF($U$152="zákl. přenesená",$N$152,0)</f>
        <v>0</v>
      </c>
      <c r="BH152" s="114">
        <f>IF($U$152="sníž. přenesená",$N$152,0)</f>
        <v>0</v>
      </c>
      <c r="BI152" s="114">
        <f>IF($U$152="nulová",$N$152,0)</f>
        <v>0</v>
      </c>
      <c r="BJ152" s="9" t="s">
        <v>22</v>
      </c>
      <c r="BK152" s="114">
        <f>ROUND($L$152*$K$152,2)</f>
        <v>0</v>
      </c>
      <c r="BL152" s="9" t="s">
        <v>153</v>
      </c>
      <c r="BM152" s="9" t="s">
        <v>224</v>
      </c>
    </row>
    <row r="153" spans="2:51" s="9" customFormat="1" ht="18.75" customHeight="1">
      <c r="B153" s="198"/>
      <c r="C153" s="199"/>
      <c r="D153" s="199"/>
      <c r="E153" s="200"/>
      <c r="F153" s="201" t="s">
        <v>225</v>
      </c>
      <c r="G153" s="199"/>
      <c r="H153" s="199"/>
      <c r="I153" s="199"/>
      <c r="J153" s="199"/>
      <c r="K153" s="202">
        <v>322.62</v>
      </c>
      <c r="L153" s="199"/>
      <c r="M153" s="199"/>
      <c r="N153" s="199"/>
      <c r="O153" s="199"/>
      <c r="P153" s="199"/>
      <c r="Q153" s="199"/>
      <c r="R153" s="203"/>
      <c r="T153" s="204"/>
      <c r="U153" s="199"/>
      <c r="V153" s="199"/>
      <c r="W153" s="199"/>
      <c r="X153" s="199"/>
      <c r="Y153" s="199"/>
      <c r="Z153" s="199"/>
      <c r="AA153" s="205"/>
      <c r="AT153" s="206" t="s">
        <v>188</v>
      </c>
      <c r="AU153" s="206" t="s">
        <v>100</v>
      </c>
      <c r="AV153" s="207" t="s">
        <v>100</v>
      </c>
      <c r="AW153" s="207" t="s">
        <v>109</v>
      </c>
      <c r="AX153" s="207" t="s">
        <v>22</v>
      </c>
      <c r="AY153" s="206" t="s">
        <v>147</v>
      </c>
    </row>
    <row r="154" spans="2:65" s="9" customFormat="1" ht="27" customHeight="1">
      <c r="B154" s="31"/>
      <c r="C154" s="179" t="s">
        <v>226</v>
      </c>
      <c r="D154" s="179" t="s">
        <v>149</v>
      </c>
      <c r="E154" s="180" t="s">
        <v>227</v>
      </c>
      <c r="F154" s="181" t="s">
        <v>228</v>
      </c>
      <c r="G154" s="150"/>
      <c r="H154" s="150"/>
      <c r="I154" s="150"/>
      <c r="J154" s="182" t="s">
        <v>185</v>
      </c>
      <c r="K154" s="183">
        <v>70.5</v>
      </c>
      <c r="L154" s="184">
        <v>0</v>
      </c>
      <c r="M154" s="150"/>
      <c r="N154" s="185">
        <f>ROUND($L$154*$K$154,2)</f>
        <v>0</v>
      </c>
      <c r="O154" s="150"/>
      <c r="P154" s="150"/>
      <c r="Q154" s="150"/>
      <c r="R154" s="33"/>
      <c r="T154" s="186"/>
      <c r="U154" s="187" t="s">
        <v>47</v>
      </c>
      <c r="V154" s="32"/>
      <c r="W154" s="188">
        <f>$V$154*$K$154</f>
        <v>0</v>
      </c>
      <c r="X154" s="188">
        <v>0</v>
      </c>
      <c r="Y154" s="188">
        <f>$X$154*$K$154</f>
        <v>0</v>
      </c>
      <c r="Z154" s="188">
        <v>0</v>
      </c>
      <c r="AA154" s="189">
        <f>$Z$154*$K$154</f>
        <v>0</v>
      </c>
      <c r="AR154" s="9" t="s">
        <v>153</v>
      </c>
      <c r="AT154" s="9" t="s">
        <v>149</v>
      </c>
      <c r="AU154" s="9" t="s">
        <v>100</v>
      </c>
      <c r="AY154" s="9" t="s">
        <v>147</v>
      </c>
      <c r="BE154" s="114">
        <f>IF($U$154="základní",$N$154,0)</f>
        <v>0</v>
      </c>
      <c r="BF154" s="114">
        <f>IF($U$154="snížená",$N$154,0)</f>
        <v>0</v>
      </c>
      <c r="BG154" s="114">
        <f>IF($U$154="zákl. přenesená",$N$154,0)</f>
        <v>0</v>
      </c>
      <c r="BH154" s="114">
        <f>IF($U$154="sníž. přenesená",$N$154,0)</f>
        <v>0</v>
      </c>
      <c r="BI154" s="114">
        <f>IF($U$154="nulová",$N$154,0)</f>
        <v>0</v>
      </c>
      <c r="BJ154" s="9" t="s">
        <v>22</v>
      </c>
      <c r="BK154" s="114">
        <f>ROUND($L$154*$K$154,2)</f>
        <v>0</v>
      </c>
      <c r="BL154" s="9" t="s">
        <v>153</v>
      </c>
      <c r="BM154" s="9" t="s">
        <v>229</v>
      </c>
    </row>
    <row r="155" spans="2:51" s="9" customFormat="1" ht="18.75" customHeight="1">
      <c r="B155" s="218"/>
      <c r="C155" s="219"/>
      <c r="D155" s="219"/>
      <c r="E155" s="220"/>
      <c r="F155" s="221" t="s">
        <v>230</v>
      </c>
      <c r="G155" s="219"/>
      <c r="H155" s="219"/>
      <c r="I155" s="219"/>
      <c r="J155" s="219"/>
      <c r="K155" s="220"/>
      <c r="L155" s="219"/>
      <c r="M155" s="219"/>
      <c r="N155" s="219"/>
      <c r="O155" s="219"/>
      <c r="P155" s="219"/>
      <c r="Q155" s="219"/>
      <c r="R155" s="222"/>
      <c r="T155" s="223"/>
      <c r="U155" s="219"/>
      <c r="V155" s="219"/>
      <c r="W155" s="219"/>
      <c r="X155" s="219"/>
      <c r="Y155" s="219"/>
      <c r="Z155" s="219"/>
      <c r="AA155" s="224"/>
      <c r="AT155" s="225" t="s">
        <v>188</v>
      </c>
      <c r="AU155" s="225" t="s">
        <v>100</v>
      </c>
      <c r="AV155" s="226" t="s">
        <v>22</v>
      </c>
      <c r="AW155" s="226" t="s">
        <v>109</v>
      </c>
      <c r="AX155" s="226" t="s">
        <v>82</v>
      </c>
      <c r="AY155" s="225" t="s">
        <v>147</v>
      </c>
    </row>
    <row r="156" spans="2:51" s="9" customFormat="1" ht="18.75" customHeight="1">
      <c r="B156" s="198"/>
      <c r="C156" s="199"/>
      <c r="D156" s="199"/>
      <c r="E156" s="200"/>
      <c r="F156" s="201" t="s">
        <v>231</v>
      </c>
      <c r="G156" s="199"/>
      <c r="H156" s="199"/>
      <c r="I156" s="199"/>
      <c r="J156" s="199"/>
      <c r="K156" s="202">
        <v>63</v>
      </c>
      <c r="L156" s="199"/>
      <c r="M156" s="199"/>
      <c r="N156" s="199"/>
      <c r="O156" s="199"/>
      <c r="P156" s="199"/>
      <c r="Q156" s="199"/>
      <c r="R156" s="203"/>
      <c r="T156" s="204"/>
      <c r="U156" s="199"/>
      <c r="V156" s="199"/>
      <c r="W156" s="199"/>
      <c r="X156" s="199"/>
      <c r="Y156" s="199"/>
      <c r="Z156" s="199"/>
      <c r="AA156" s="205"/>
      <c r="AT156" s="206" t="s">
        <v>188</v>
      </c>
      <c r="AU156" s="206" t="s">
        <v>100</v>
      </c>
      <c r="AV156" s="207" t="s">
        <v>100</v>
      </c>
      <c r="AW156" s="207" t="s">
        <v>109</v>
      </c>
      <c r="AX156" s="207" t="s">
        <v>82</v>
      </c>
      <c r="AY156" s="206" t="s">
        <v>147</v>
      </c>
    </row>
    <row r="157" spans="2:51" s="9" customFormat="1" ht="18.75" customHeight="1">
      <c r="B157" s="198"/>
      <c r="C157" s="199"/>
      <c r="D157" s="199"/>
      <c r="E157" s="200"/>
      <c r="F157" s="201" t="s">
        <v>232</v>
      </c>
      <c r="G157" s="199"/>
      <c r="H157" s="199"/>
      <c r="I157" s="199"/>
      <c r="J157" s="199"/>
      <c r="K157" s="202">
        <v>7.5</v>
      </c>
      <c r="L157" s="199"/>
      <c r="M157" s="199"/>
      <c r="N157" s="199"/>
      <c r="O157" s="199"/>
      <c r="P157" s="199"/>
      <c r="Q157" s="199"/>
      <c r="R157" s="203"/>
      <c r="T157" s="204"/>
      <c r="U157" s="199"/>
      <c r="V157" s="199"/>
      <c r="W157" s="199"/>
      <c r="X157" s="199"/>
      <c r="Y157" s="199"/>
      <c r="Z157" s="199"/>
      <c r="AA157" s="205"/>
      <c r="AT157" s="206" t="s">
        <v>188</v>
      </c>
      <c r="AU157" s="206" t="s">
        <v>100</v>
      </c>
      <c r="AV157" s="207" t="s">
        <v>100</v>
      </c>
      <c r="AW157" s="207" t="s">
        <v>109</v>
      </c>
      <c r="AX157" s="207" t="s">
        <v>82</v>
      </c>
      <c r="AY157" s="206" t="s">
        <v>147</v>
      </c>
    </row>
    <row r="158" spans="2:51" s="9" customFormat="1" ht="18.75" customHeight="1">
      <c r="B158" s="208"/>
      <c r="C158" s="209"/>
      <c r="D158" s="209"/>
      <c r="E158" s="210"/>
      <c r="F158" s="211" t="s">
        <v>195</v>
      </c>
      <c r="G158" s="209"/>
      <c r="H158" s="209"/>
      <c r="I158" s="209"/>
      <c r="J158" s="209"/>
      <c r="K158" s="212">
        <v>70.5</v>
      </c>
      <c r="L158" s="209"/>
      <c r="M158" s="209"/>
      <c r="N158" s="209"/>
      <c r="O158" s="209"/>
      <c r="P158" s="209"/>
      <c r="Q158" s="209"/>
      <c r="R158" s="213"/>
      <c r="T158" s="214"/>
      <c r="U158" s="209"/>
      <c r="V158" s="209"/>
      <c r="W158" s="209"/>
      <c r="X158" s="209"/>
      <c r="Y158" s="209"/>
      <c r="Z158" s="209"/>
      <c r="AA158" s="215"/>
      <c r="AT158" s="216" t="s">
        <v>188</v>
      </c>
      <c r="AU158" s="216" t="s">
        <v>100</v>
      </c>
      <c r="AV158" s="217" t="s">
        <v>153</v>
      </c>
      <c r="AW158" s="217" t="s">
        <v>109</v>
      </c>
      <c r="AX158" s="217" t="s">
        <v>22</v>
      </c>
      <c r="AY158" s="216" t="s">
        <v>147</v>
      </c>
    </row>
    <row r="159" spans="2:65" s="9" customFormat="1" ht="15.75" customHeight="1">
      <c r="B159" s="31"/>
      <c r="C159" s="190" t="s">
        <v>233</v>
      </c>
      <c r="D159" s="190" t="s">
        <v>173</v>
      </c>
      <c r="E159" s="191" t="s">
        <v>234</v>
      </c>
      <c r="F159" s="192" t="s">
        <v>235</v>
      </c>
      <c r="G159" s="193"/>
      <c r="H159" s="193"/>
      <c r="I159" s="193"/>
      <c r="J159" s="194" t="s">
        <v>223</v>
      </c>
      <c r="K159" s="195">
        <v>141</v>
      </c>
      <c r="L159" s="196">
        <v>0</v>
      </c>
      <c r="M159" s="193"/>
      <c r="N159" s="197">
        <f>ROUND($L$159*$K$159,2)</f>
        <v>0</v>
      </c>
      <c r="O159" s="150"/>
      <c r="P159" s="150"/>
      <c r="Q159" s="150"/>
      <c r="R159" s="33"/>
      <c r="T159" s="186"/>
      <c r="U159" s="187" t="s">
        <v>47</v>
      </c>
      <c r="V159" s="32"/>
      <c r="W159" s="188">
        <f>$V$159*$K$159</f>
        <v>0</v>
      </c>
      <c r="X159" s="188">
        <v>1</v>
      </c>
      <c r="Y159" s="188">
        <f>$X$159*$K$159</f>
        <v>141</v>
      </c>
      <c r="Z159" s="188">
        <v>0</v>
      </c>
      <c r="AA159" s="189">
        <f>$Z$159*$K$159</f>
        <v>0</v>
      </c>
      <c r="AR159" s="9" t="s">
        <v>177</v>
      </c>
      <c r="AT159" s="9" t="s">
        <v>173</v>
      </c>
      <c r="AU159" s="9" t="s">
        <v>100</v>
      </c>
      <c r="AY159" s="9" t="s">
        <v>147</v>
      </c>
      <c r="BE159" s="114">
        <f>IF($U$159="základní",$N$159,0)</f>
        <v>0</v>
      </c>
      <c r="BF159" s="114">
        <f>IF($U$159="snížená",$N$159,0)</f>
        <v>0</v>
      </c>
      <c r="BG159" s="114">
        <f>IF($U$159="zákl. přenesená",$N$159,0)</f>
        <v>0</v>
      </c>
      <c r="BH159" s="114">
        <f>IF($U$159="sníž. přenesená",$N$159,0)</f>
        <v>0</v>
      </c>
      <c r="BI159" s="114">
        <f>IF($U$159="nulová",$N$159,0)</f>
        <v>0</v>
      </c>
      <c r="BJ159" s="9" t="s">
        <v>22</v>
      </c>
      <c r="BK159" s="114">
        <f>ROUND($L$159*$K$159,2)</f>
        <v>0</v>
      </c>
      <c r="BL159" s="9" t="s">
        <v>153</v>
      </c>
      <c r="BM159" s="9" t="s">
        <v>236</v>
      </c>
    </row>
    <row r="160" spans="2:51" s="9" customFormat="1" ht="18.75" customHeight="1">
      <c r="B160" s="198"/>
      <c r="C160" s="199"/>
      <c r="D160" s="199"/>
      <c r="E160" s="200"/>
      <c r="F160" s="201" t="s">
        <v>237</v>
      </c>
      <c r="G160" s="199"/>
      <c r="H160" s="199"/>
      <c r="I160" s="199"/>
      <c r="J160" s="199"/>
      <c r="K160" s="202">
        <v>141</v>
      </c>
      <c r="L160" s="199"/>
      <c r="M160" s="199"/>
      <c r="N160" s="199"/>
      <c r="O160" s="199"/>
      <c r="P160" s="199"/>
      <c r="Q160" s="199"/>
      <c r="R160" s="203"/>
      <c r="T160" s="204"/>
      <c r="U160" s="199"/>
      <c r="V160" s="199"/>
      <c r="W160" s="199"/>
      <c r="X160" s="199"/>
      <c r="Y160" s="199"/>
      <c r="Z160" s="199"/>
      <c r="AA160" s="205"/>
      <c r="AT160" s="206" t="s">
        <v>188</v>
      </c>
      <c r="AU160" s="206" t="s">
        <v>100</v>
      </c>
      <c r="AV160" s="207" t="s">
        <v>100</v>
      </c>
      <c r="AW160" s="207" t="s">
        <v>109</v>
      </c>
      <c r="AX160" s="207" t="s">
        <v>22</v>
      </c>
      <c r="AY160" s="206" t="s">
        <v>147</v>
      </c>
    </row>
    <row r="161" spans="2:63" s="167" customFormat="1" ht="30.75" customHeight="1">
      <c r="B161" s="168"/>
      <c r="C161" s="169"/>
      <c r="D161" s="177" t="s">
        <v>112</v>
      </c>
      <c r="E161" s="177"/>
      <c r="F161" s="177"/>
      <c r="G161" s="177"/>
      <c r="H161" s="177"/>
      <c r="I161" s="177"/>
      <c r="J161" s="177"/>
      <c r="K161" s="177"/>
      <c r="L161" s="177"/>
      <c r="M161" s="177"/>
      <c r="N161" s="178">
        <f>$BK$161</f>
        <v>0</v>
      </c>
      <c r="O161" s="169"/>
      <c r="P161" s="169"/>
      <c r="Q161" s="169"/>
      <c r="R161" s="171"/>
      <c r="T161" s="172"/>
      <c r="U161" s="169"/>
      <c r="V161" s="169"/>
      <c r="W161" s="173">
        <f>SUM($W$162:$W$179)</f>
        <v>0</v>
      </c>
      <c r="X161" s="169"/>
      <c r="Y161" s="173">
        <f>SUM($Y$162:$Y$179)</f>
        <v>123.69931756</v>
      </c>
      <c r="Z161" s="169"/>
      <c r="AA161" s="174">
        <f>SUM($AA$162:$AA$179)</f>
        <v>0</v>
      </c>
      <c r="AR161" s="175" t="s">
        <v>22</v>
      </c>
      <c r="AT161" s="175" t="s">
        <v>81</v>
      </c>
      <c r="AU161" s="175" t="s">
        <v>22</v>
      </c>
      <c r="AY161" s="175" t="s">
        <v>147</v>
      </c>
      <c r="BK161" s="176">
        <f>SUM($BK$162:$BK$179)</f>
        <v>0</v>
      </c>
    </row>
    <row r="162" spans="2:65" s="9" customFormat="1" ht="27" customHeight="1">
      <c r="B162" s="31"/>
      <c r="C162" s="179" t="s">
        <v>238</v>
      </c>
      <c r="D162" s="179" t="s">
        <v>149</v>
      </c>
      <c r="E162" s="180" t="s">
        <v>239</v>
      </c>
      <c r="F162" s="181" t="s">
        <v>240</v>
      </c>
      <c r="G162" s="150"/>
      <c r="H162" s="150"/>
      <c r="I162" s="150"/>
      <c r="J162" s="182" t="s">
        <v>185</v>
      </c>
      <c r="K162" s="183">
        <v>46.025</v>
      </c>
      <c r="L162" s="184">
        <v>0</v>
      </c>
      <c r="M162" s="150"/>
      <c r="N162" s="185">
        <f>ROUND($L$162*$K$162,2)</f>
        <v>0</v>
      </c>
      <c r="O162" s="150"/>
      <c r="P162" s="150"/>
      <c r="Q162" s="150"/>
      <c r="R162" s="33"/>
      <c r="T162" s="186"/>
      <c r="U162" s="187" t="s">
        <v>47</v>
      </c>
      <c r="V162" s="32"/>
      <c r="W162" s="188">
        <f>$V$162*$K$162</f>
        <v>0</v>
      </c>
      <c r="X162" s="188">
        <v>2.16</v>
      </c>
      <c r="Y162" s="188">
        <f>$X$162*$K$162</f>
        <v>99.414</v>
      </c>
      <c r="Z162" s="188">
        <v>0</v>
      </c>
      <c r="AA162" s="189">
        <f>$Z$162*$K$162</f>
        <v>0</v>
      </c>
      <c r="AR162" s="9" t="s">
        <v>153</v>
      </c>
      <c r="AT162" s="9" t="s">
        <v>149</v>
      </c>
      <c r="AU162" s="9" t="s">
        <v>100</v>
      </c>
      <c r="AY162" s="9" t="s">
        <v>147</v>
      </c>
      <c r="BE162" s="114">
        <f>IF($U$162="základní",$N$162,0)</f>
        <v>0</v>
      </c>
      <c r="BF162" s="114">
        <f>IF($U$162="snížená",$N$162,0)</f>
        <v>0</v>
      </c>
      <c r="BG162" s="114">
        <f>IF($U$162="zákl. přenesená",$N$162,0)</f>
        <v>0</v>
      </c>
      <c r="BH162" s="114">
        <f>IF($U$162="sníž. přenesená",$N$162,0)</f>
        <v>0</v>
      </c>
      <c r="BI162" s="114">
        <f>IF($U$162="nulová",$N$162,0)</f>
        <v>0</v>
      </c>
      <c r="BJ162" s="9" t="s">
        <v>22</v>
      </c>
      <c r="BK162" s="114">
        <f>ROUND($L$162*$K$162,2)</f>
        <v>0</v>
      </c>
      <c r="BL162" s="9" t="s">
        <v>153</v>
      </c>
      <c r="BM162" s="9" t="s">
        <v>241</v>
      </c>
    </row>
    <row r="163" spans="2:51" s="9" customFormat="1" ht="18.75" customHeight="1">
      <c r="B163" s="198"/>
      <c r="C163" s="199"/>
      <c r="D163" s="199"/>
      <c r="E163" s="200"/>
      <c r="F163" s="201" t="s">
        <v>242</v>
      </c>
      <c r="G163" s="199"/>
      <c r="H163" s="199"/>
      <c r="I163" s="199"/>
      <c r="J163" s="199"/>
      <c r="K163" s="202">
        <v>6.384</v>
      </c>
      <c r="L163" s="199"/>
      <c r="M163" s="199"/>
      <c r="N163" s="199"/>
      <c r="O163" s="199"/>
      <c r="P163" s="199"/>
      <c r="Q163" s="199"/>
      <c r="R163" s="203"/>
      <c r="T163" s="204"/>
      <c r="U163" s="199"/>
      <c r="V163" s="199"/>
      <c r="W163" s="199"/>
      <c r="X163" s="199"/>
      <c r="Y163" s="199"/>
      <c r="Z163" s="199"/>
      <c r="AA163" s="205"/>
      <c r="AT163" s="206" t="s">
        <v>188</v>
      </c>
      <c r="AU163" s="206" t="s">
        <v>100</v>
      </c>
      <c r="AV163" s="207" t="s">
        <v>100</v>
      </c>
      <c r="AW163" s="207" t="s">
        <v>109</v>
      </c>
      <c r="AX163" s="207" t="s">
        <v>82</v>
      </c>
      <c r="AY163" s="206" t="s">
        <v>147</v>
      </c>
    </row>
    <row r="164" spans="2:51" s="9" customFormat="1" ht="18.75" customHeight="1">
      <c r="B164" s="198"/>
      <c r="C164" s="199"/>
      <c r="D164" s="199"/>
      <c r="E164" s="200"/>
      <c r="F164" s="201" t="s">
        <v>243</v>
      </c>
      <c r="G164" s="199"/>
      <c r="H164" s="199"/>
      <c r="I164" s="199"/>
      <c r="J164" s="199"/>
      <c r="K164" s="202">
        <v>5.141</v>
      </c>
      <c r="L164" s="199"/>
      <c r="M164" s="199"/>
      <c r="N164" s="199"/>
      <c r="O164" s="199"/>
      <c r="P164" s="199"/>
      <c r="Q164" s="199"/>
      <c r="R164" s="203"/>
      <c r="T164" s="204"/>
      <c r="U164" s="199"/>
      <c r="V164" s="199"/>
      <c r="W164" s="199"/>
      <c r="X164" s="199"/>
      <c r="Y164" s="199"/>
      <c r="Z164" s="199"/>
      <c r="AA164" s="205"/>
      <c r="AT164" s="206" t="s">
        <v>188</v>
      </c>
      <c r="AU164" s="206" t="s">
        <v>100</v>
      </c>
      <c r="AV164" s="207" t="s">
        <v>100</v>
      </c>
      <c r="AW164" s="207" t="s">
        <v>109</v>
      </c>
      <c r="AX164" s="207" t="s">
        <v>82</v>
      </c>
      <c r="AY164" s="206" t="s">
        <v>147</v>
      </c>
    </row>
    <row r="165" spans="2:51" s="9" customFormat="1" ht="18.75" customHeight="1">
      <c r="B165" s="198"/>
      <c r="C165" s="199"/>
      <c r="D165" s="199"/>
      <c r="E165" s="200"/>
      <c r="F165" s="201" t="s">
        <v>244</v>
      </c>
      <c r="G165" s="199"/>
      <c r="H165" s="199"/>
      <c r="I165" s="199"/>
      <c r="J165" s="199"/>
      <c r="K165" s="202">
        <v>30</v>
      </c>
      <c r="L165" s="199"/>
      <c r="M165" s="199"/>
      <c r="N165" s="199"/>
      <c r="O165" s="199"/>
      <c r="P165" s="199"/>
      <c r="Q165" s="199"/>
      <c r="R165" s="203"/>
      <c r="T165" s="204"/>
      <c r="U165" s="199"/>
      <c r="V165" s="199"/>
      <c r="W165" s="199"/>
      <c r="X165" s="199"/>
      <c r="Y165" s="199"/>
      <c r="Z165" s="199"/>
      <c r="AA165" s="205"/>
      <c r="AT165" s="206" t="s">
        <v>188</v>
      </c>
      <c r="AU165" s="206" t="s">
        <v>100</v>
      </c>
      <c r="AV165" s="207" t="s">
        <v>100</v>
      </c>
      <c r="AW165" s="207" t="s">
        <v>109</v>
      </c>
      <c r="AX165" s="207" t="s">
        <v>82</v>
      </c>
      <c r="AY165" s="206" t="s">
        <v>147</v>
      </c>
    </row>
    <row r="166" spans="2:51" s="9" customFormat="1" ht="18.75" customHeight="1">
      <c r="B166" s="198"/>
      <c r="C166" s="199"/>
      <c r="D166" s="199"/>
      <c r="E166" s="200"/>
      <c r="F166" s="201" t="s">
        <v>245</v>
      </c>
      <c r="G166" s="199"/>
      <c r="H166" s="199"/>
      <c r="I166" s="199"/>
      <c r="J166" s="199"/>
      <c r="K166" s="202">
        <v>4.5</v>
      </c>
      <c r="L166" s="199"/>
      <c r="M166" s="199"/>
      <c r="N166" s="199"/>
      <c r="O166" s="199"/>
      <c r="P166" s="199"/>
      <c r="Q166" s="199"/>
      <c r="R166" s="203"/>
      <c r="T166" s="204"/>
      <c r="U166" s="199"/>
      <c r="V166" s="199"/>
      <c r="W166" s="199"/>
      <c r="X166" s="199"/>
      <c r="Y166" s="199"/>
      <c r="Z166" s="199"/>
      <c r="AA166" s="205"/>
      <c r="AT166" s="206" t="s">
        <v>188</v>
      </c>
      <c r="AU166" s="206" t="s">
        <v>100</v>
      </c>
      <c r="AV166" s="207" t="s">
        <v>100</v>
      </c>
      <c r="AW166" s="207" t="s">
        <v>109</v>
      </c>
      <c r="AX166" s="207" t="s">
        <v>82</v>
      </c>
      <c r="AY166" s="206" t="s">
        <v>147</v>
      </c>
    </row>
    <row r="167" spans="2:51" s="9" customFormat="1" ht="18.75" customHeight="1">
      <c r="B167" s="208"/>
      <c r="C167" s="209"/>
      <c r="D167" s="209"/>
      <c r="E167" s="210"/>
      <c r="F167" s="211" t="s">
        <v>195</v>
      </c>
      <c r="G167" s="209"/>
      <c r="H167" s="209"/>
      <c r="I167" s="209"/>
      <c r="J167" s="209"/>
      <c r="K167" s="212">
        <v>46.025</v>
      </c>
      <c r="L167" s="209"/>
      <c r="M167" s="209"/>
      <c r="N167" s="209"/>
      <c r="O167" s="209"/>
      <c r="P167" s="209"/>
      <c r="Q167" s="209"/>
      <c r="R167" s="213"/>
      <c r="T167" s="214"/>
      <c r="U167" s="209"/>
      <c r="V167" s="209"/>
      <c r="W167" s="209"/>
      <c r="X167" s="209"/>
      <c r="Y167" s="209"/>
      <c r="Z167" s="209"/>
      <c r="AA167" s="215"/>
      <c r="AT167" s="216" t="s">
        <v>188</v>
      </c>
      <c r="AU167" s="216" t="s">
        <v>100</v>
      </c>
      <c r="AV167" s="217" t="s">
        <v>153</v>
      </c>
      <c r="AW167" s="217" t="s">
        <v>109</v>
      </c>
      <c r="AX167" s="217" t="s">
        <v>22</v>
      </c>
      <c r="AY167" s="216" t="s">
        <v>147</v>
      </c>
    </row>
    <row r="168" spans="2:65" s="9" customFormat="1" ht="15.75" customHeight="1">
      <c r="B168" s="31"/>
      <c r="C168" s="179" t="s">
        <v>246</v>
      </c>
      <c r="D168" s="179" t="s">
        <v>149</v>
      </c>
      <c r="E168" s="180" t="s">
        <v>247</v>
      </c>
      <c r="F168" s="181" t="s">
        <v>248</v>
      </c>
      <c r="G168" s="150"/>
      <c r="H168" s="150"/>
      <c r="I168" s="150"/>
      <c r="J168" s="182" t="s">
        <v>185</v>
      </c>
      <c r="K168" s="183">
        <v>9.54</v>
      </c>
      <c r="L168" s="184">
        <v>0</v>
      </c>
      <c r="M168" s="150"/>
      <c r="N168" s="185">
        <f>ROUND($L$168*$K$168,2)</f>
        <v>0</v>
      </c>
      <c r="O168" s="150"/>
      <c r="P168" s="150"/>
      <c r="Q168" s="150"/>
      <c r="R168" s="33"/>
      <c r="T168" s="186"/>
      <c r="U168" s="187" t="s">
        <v>47</v>
      </c>
      <c r="V168" s="32"/>
      <c r="W168" s="188">
        <f>$V$168*$K$168</f>
        <v>0</v>
      </c>
      <c r="X168" s="188">
        <v>2.45329</v>
      </c>
      <c r="Y168" s="188">
        <f>$X$168*$K$168</f>
        <v>23.4043866</v>
      </c>
      <c r="Z168" s="188">
        <v>0</v>
      </c>
      <c r="AA168" s="189">
        <f>$Z$168*$K$168</f>
        <v>0</v>
      </c>
      <c r="AR168" s="9" t="s">
        <v>153</v>
      </c>
      <c r="AT168" s="9" t="s">
        <v>149</v>
      </c>
      <c r="AU168" s="9" t="s">
        <v>100</v>
      </c>
      <c r="AY168" s="9" t="s">
        <v>147</v>
      </c>
      <c r="BE168" s="114">
        <f>IF($U$168="základní",$N$168,0)</f>
        <v>0</v>
      </c>
      <c r="BF168" s="114">
        <f>IF($U$168="snížená",$N$168,0)</f>
        <v>0</v>
      </c>
      <c r="BG168" s="114">
        <f>IF($U$168="zákl. přenesená",$N$168,0)</f>
        <v>0</v>
      </c>
      <c r="BH168" s="114">
        <f>IF($U$168="sníž. přenesená",$N$168,0)</f>
        <v>0</v>
      </c>
      <c r="BI168" s="114">
        <f>IF($U$168="nulová",$N$168,0)</f>
        <v>0</v>
      </c>
      <c r="BJ168" s="9" t="s">
        <v>22</v>
      </c>
      <c r="BK168" s="114">
        <f>ROUND($L$168*$K$168,2)</f>
        <v>0</v>
      </c>
      <c r="BL168" s="9" t="s">
        <v>153</v>
      </c>
      <c r="BM168" s="9" t="s">
        <v>249</v>
      </c>
    </row>
    <row r="169" spans="2:51" s="9" customFormat="1" ht="18.75" customHeight="1">
      <c r="B169" s="198"/>
      <c r="C169" s="199"/>
      <c r="D169" s="199"/>
      <c r="E169" s="200"/>
      <c r="F169" s="201" t="s">
        <v>250</v>
      </c>
      <c r="G169" s="199"/>
      <c r="H169" s="199"/>
      <c r="I169" s="199"/>
      <c r="J169" s="199"/>
      <c r="K169" s="202">
        <v>5.985</v>
      </c>
      <c r="L169" s="199"/>
      <c r="M169" s="199"/>
      <c r="N169" s="199"/>
      <c r="O169" s="199"/>
      <c r="P169" s="199"/>
      <c r="Q169" s="199"/>
      <c r="R169" s="203"/>
      <c r="T169" s="204"/>
      <c r="U169" s="199"/>
      <c r="V169" s="199"/>
      <c r="W169" s="199"/>
      <c r="X169" s="199"/>
      <c r="Y169" s="199"/>
      <c r="Z169" s="199"/>
      <c r="AA169" s="205"/>
      <c r="AT169" s="206" t="s">
        <v>188</v>
      </c>
      <c r="AU169" s="206" t="s">
        <v>100</v>
      </c>
      <c r="AV169" s="207" t="s">
        <v>100</v>
      </c>
      <c r="AW169" s="207" t="s">
        <v>109</v>
      </c>
      <c r="AX169" s="207" t="s">
        <v>82</v>
      </c>
      <c r="AY169" s="206" t="s">
        <v>147</v>
      </c>
    </row>
    <row r="170" spans="2:51" s="9" customFormat="1" ht="18.75" customHeight="1">
      <c r="B170" s="198"/>
      <c r="C170" s="199"/>
      <c r="D170" s="199"/>
      <c r="E170" s="200"/>
      <c r="F170" s="201" t="s">
        <v>251</v>
      </c>
      <c r="G170" s="199"/>
      <c r="H170" s="199"/>
      <c r="I170" s="199"/>
      <c r="J170" s="199"/>
      <c r="K170" s="202">
        <v>3.555</v>
      </c>
      <c r="L170" s="199"/>
      <c r="M170" s="199"/>
      <c r="N170" s="199"/>
      <c r="O170" s="199"/>
      <c r="P170" s="199"/>
      <c r="Q170" s="199"/>
      <c r="R170" s="203"/>
      <c r="T170" s="204"/>
      <c r="U170" s="199"/>
      <c r="V170" s="199"/>
      <c r="W170" s="199"/>
      <c r="X170" s="199"/>
      <c r="Y170" s="199"/>
      <c r="Z170" s="199"/>
      <c r="AA170" s="205"/>
      <c r="AT170" s="206" t="s">
        <v>188</v>
      </c>
      <c r="AU170" s="206" t="s">
        <v>100</v>
      </c>
      <c r="AV170" s="207" t="s">
        <v>100</v>
      </c>
      <c r="AW170" s="207" t="s">
        <v>109</v>
      </c>
      <c r="AX170" s="207" t="s">
        <v>82</v>
      </c>
      <c r="AY170" s="206" t="s">
        <v>147</v>
      </c>
    </row>
    <row r="171" spans="2:51" s="9" customFormat="1" ht="18.75" customHeight="1">
      <c r="B171" s="208"/>
      <c r="C171" s="209"/>
      <c r="D171" s="209"/>
      <c r="E171" s="210"/>
      <c r="F171" s="211" t="s">
        <v>195</v>
      </c>
      <c r="G171" s="209"/>
      <c r="H171" s="209"/>
      <c r="I171" s="209"/>
      <c r="J171" s="209"/>
      <c r="K171" s="212">
        <v>9.54</v>
      </c>
      <c r="L171" s="209"/>
      <c r="M171" s="209"/>
      <c r="N171" s="209"/>
      <c r="O171" s="209"/>
      <c r="P171" s="209"/>
      <c r="Q171" s="209"/>
      <c r="R171" s="213"/>
      <c r="T171" s="214"/>
      <c r="U171" s="209"/>
      <c r="V171" s="209"/>
      <c r="W171" s="209"/>
      <c r="X171" s="209"/>
      <c r="Y171" s="209"/>
      <c r="Z171" s="209"/>
      <c r="AA171" s="215"/>
      <c r="AT171" s="216" t="s">
        <v>188</v>
      </c>
      <c r="AU171" s="216" t="s">
        <v>100</v>
      </c>
      <c r="AV171" s="217" t="s">
        <v>153</v>
      </c>
      <c r="AW171" s="217" t="s">
        <v>109</v>
      </c>
      <c r="AX171" s="217" t="s">
        <v>22</v>
      </c>
      <c r="AY171" s="216" t="s">
        <v>147</v>
      </c>
    </row>
    <row r="172" spans="2:65" s="9" customFormat="1" ht="15.75" customHeight="1">
      <c r="B172" s="31"/>
      <c r="C172" s="179" t="s">
        <v>252</v>
      </c>
      <c r="D172" s="179" t="s">
        <v>149</v>
      </c>
      <c r="E172" s="180" t="s">
        <v>253</v>
      </c>
      <c r="F172" s="181" t="s">
        <v>254</v>
      </c>
      <c r="G172" s="150"/>
      <c r="H172" s="150"/>
      <c r="I172" s="150"/>
      <c r="J172" s="182" t="s">
        <v>158</v>
      </c>
      <c r="K172" s="183">
        <v>10.78</v>
      </c>
      <c r="L172" s="184">
        <v>0</v>
      </c>
      <c r="M172" s="150"/>
      <c r="N172" s="185">
        <f>ROUND($L$172*$K$172,2)</f>
        <v>0</v>
      </c>
      <c r="O172" s="150"/>
      <c r="P172" s="150"/>
      <c r="Q172" s="150"/>
      <c r="R172" s="33"/>
      <c r="T172" s="186"/>
      <c r="U172" s="187" t="s">
        <v>47</v>
      </c>
      <c r="V172" s="32"/>
      <c r="W172" s="188">
        <f>$V$172*$K$172</f>
        <v>0</v>
      </c>
      <c r="X172" s="188">
        <v>0.00103</v>
      </c>
      <c r="Y172" s="188">
        <f>$X$172*$K$172</f>
        <v>0.011103400000000001</v>
      </c>
      <c r="Z172" s="188">
        <v>0</v>
      </c>
      <c r="AA172" s="189">
        <f>$Z$172*$K$172</f>
        <v>0</v>
      </c>
      <c r="AR172" s="9" t="s">
        <v>153</v>
      </c>
      <c r="AT172" s="9" t="s">
        <v>149</v>
      </c>
      <c r="AU172" s="9" t="s">
        <v>100</v>
      </c>
      <c r="AY172" s="9" t="s">
        <v>147</v>
      </c>
      <c r="BE172" s="114">
        <f>IF($U$172="základní",$N$172,0)</f>
        <v>0</v>
      </c>
      <c r="BF172" s="114">
        <f>IF($U$172="snížená",$N$172,0)</f>
        <v>0</v>
      </c>
      <c r="BG172" s="114">
        <f>IF($U$172="zákl. přenesená",$N$172,0)</f>
        <v>0</v>
      </c>
      <c r="BH172" s="114">
        <f>IF($U$172="sníž. přenesená",$N$172,0)</f>
        <v>0</v>
      </c>
      <c r="BI172" s="114">
        <f>IF($U$172="nulová",$N$172,0)</f>
        <v>0</v>
      </c>
      <c r="BJ172" s="9" t="s">
        <v>22</v>
      </c>
      <c r="BK172" s="114">
        <f>ROUND($L$172*$K$172,2)</f>
        <v>0</v>
      </c>
      <c r="BL172" s="9" t="s">
        <v>153</v>
      </c>
      <c r="BM172" s="9" t="s">
        <v>255</v>
      </c>
    </row>
    <row r="173" spans="2:51" s="9" customFormat="1" ht="18.75" customHeight="1">
      <c r="B173" s="198"/>
      <c r="C173" s="199"/>
      <c r="D173" s="199"/>
      <c r="E173" s="200"/>
      <c r="F173" s="201" t="s">
        <v>256</v>
      </c>
      <c r="G173" s="199"/>
      <c r="H173" s="199"/>
      <c r="I173" s="199"/>
      <c r="J173" s="199"/>
      <c r="K173" s="202">
        <v>10.78</v>
      </c>
      <c r="L173" s="199"/>
      <c r="M173" s="199"/>
      <c r="N173" s="199"/>
      <c r="O173" s="199"/>
      <c r="P173" s="199"/>
      <c r="Q173" s="199"/>
      <c r="R173" s="203"/>
      <c r="T173" s="204"/>
      <c r="U173" s="199"/>
      <c r="V173" s="199"/>
      <c r="W173" s="199"/>
      <c r="X173" s="199"/>
      <c r="Y173" s="199"/>
      <c r="Z173" s="199"/>
      <c r="AA173" s="205"/>
      <c r="AT173" s="206" t="s">
        <v>188</v>
      </c>
      <c r="AU173" s="206" t="s">
        <v>100</v>
      </c>
      <c r="AV173" s="207" t="s">
        <v>100</v>
      </c>
      <c r="AW173" s="207" t="s">
        <v>109</v>
      </c>
      <c r="AX173" s="207" t="s">
        <v>22</v>
      </c>
      <c r="AY173" s="206" t="s">
        <v>147</v>
      </c>
    </row>
    <row r="174" spans="2:65" s="9" customFormat="1" ht="15.75" customHeight="1">
      <c r="B174" s="31"/>
      <c r="C174" s="179" t="s">
        <v>257</v>
      </c>
      <c r="D174" s="179" t="s">
        <v>149</v>
      </c>
      <c r="E174" s="180" t="s">
        <v>258</v>
      </c>
      <c r="F174" s="181" t="s">
        <v>259</v>
      </c>
      <c r="G174" s="150"/>
      <c r="H174" s="150"/>
      <c r="I174" s="150"/>
      <c r="J174" s="182" t="s">
        <v>158</v>
      </c>
      <c r="K174" s="183">
        <v>10.78</v>
      </c>
      <c r="L174" s="184">
        <v>0</v>
      </c>
      <c r="M174" s="150"/>
      <c r="N174" s="185">
        <f>ROUND($L$174*$K$174,2)</f>
        <v>0</v>
      </c>
      <c r="O174" s="150"/>
      <c r="P174" s="150"/>
      <c r="Q174" s="150"/>
      <c r="R174" s="33"/>
      <c r="T174" s="186"/>
      <c r="U174" s="187" t="s">
        <v>47</v>
      </c>
      <c r="V174" s="32"/>
      <c r="W174" s="188">
        <f>$V$174*$K$174</f>
        <v>0</v>
      </c>
      <c r="X174" s="188">
        <v>0</v>
      </c>
      <c r="Y174" s="188">
        <f>$X$174*$K$174</f>
        <v>0</v>
      </c>
      <c r="Z174" s="188">
        <v>0</v>
      </c>
      <c r="AA174" s="189">
        <f>$Z$174*$K$174</f>
        <v>0</v>
      </c>
      <c r="AR174" s="9" t="s">
        <v>153</v>
      </c>
      <c r="AT174" s="9" t="s">
        <v>149</v>
      </c>
      <c r="AU174" s="9" t="s">
        <v>100</v>
      </c>
      <c r="AY174" s="9" t="s">
        <v>147</v>
      </c>
      <c r="BE174" s="114">
        <f>IF($U$174="základní",$N$174,0)</f>
        <v>0</v>
      </c>
      <c r="BF174" s="114">
        <f>IF($U$174="snížená",$N$174,0)</f>
        <v>0</v>
      </c>
      <c r="BG174" s="114">
        <f>IF($U$174="zákl. přenesená",$N$174,0)</f>
        <v>0</v>
      </c>
      <c r="BH174" s="114">
        <f>IF($U$174="sníž. přenesená",$N$174,0)</f>
        <v>0</v>
      </c>
      <c r="BI174" s="114">
        <f>IF($U$174="nulová",$N$174,0)</f>
        <v>0</v>
      </c>
      <c r="BJ174" s="9" t="s">
        <v>22</v>
      </c>
      <c r="BK174" s="114">
        <f>ROUND($L$174*$K$174,2)</f>
        <v>0</v>
      </c>
      <c r="BL174" s="9" t="s">
        <v>153</v>
      </c>
      <c r="BM174" s="9" t="s">
        <v>260</v>
      </c>
    </row>
    <row r="175" spans="2:65" s="9" customFormat="1" ht="27" customHeight="1">
      <c r="B175" s="31"/>
      <c r="C175" s="179" t="s">
        <v>261</v>
      </c>
      <c r="D175" s="179" t="s">
        <v>149</v>
      </c>
      <c r="E175" s="180" t="s">
        <v>262</v>
      </c>
      <c r="F175" s="181" t="s">
        <v>263</v>
      </c>
      <c r="G175" s="150"/>
      <c r="H175" s="150"/>
      <c r="I175" s="150"/>
      <c r="J175" s="182" t="s">
        <v>223</v>
      </c>
      <c r="K175" s="183">
        <v>0.826</v>
      </c>
      <c r="L175" s="184">
        <v>0</v>
      </c>
      <c r="M175" s="150"/>
      <c r="N175" s="185">
        <f>ROUND($L$175*$K$175,2)</f>
        <v>0</v>
      </c>
      <c r="O175" s="150"/>
      <c r="P175" s="150"/>
      <c r="Q175" s="150"/>
      <c r="R175" s="33"/>
      <c r="T175" s="186"/>
      <c r="U175" s="187" t="s">
        <v>47</v>
      </c>
      <c r="V175" s="32"/>
      <c r="W175" s="188">
        <f>$V$175*$K$175</f>
        <v>0</v>
      </c>
      <c r="X175" s="188">
        <v>1.05306</v>
      </c>
      <c r="Y175" s="188">
        <f>$X$175*$K$175</f>
        <v>0.86982756</v>
      </c>
      <c r="Z175" s="188">
        <v>0</v>
      </c>
      <c r="AA175" s="189">
        <f>$Z$175*$K$175</f>
        <v>0</v>
      </c>
      <c r="AR175" s="9" t="s">
        <v>153</v>
      </c>
      <c r="AT175" s="9" t="s">
        <v>149</v>
      </c>
      <c r="AU175" s="9" t="s">
        <v>100</v>
      </c>
      <c r="AY175" s="9" t="s">
        <v>147</v>
      </c>
      <c r="BE175" s="114">
        <f>IF($U$175="základní",$N$175,0)</f>
        <v>0</v>
      </c>
      <c r="BF175" s="114">
        <f>IF($U$175="snížená",$N$175,0)</f>
        <v>0</v>
      </c>
      <c r="BG175" s="114">
        <f>IF($U$175="zákl. přenesená",$N$175,0)</f>
        <v>0</v>
      </c>
      <c r="BH175" s="114">
        <f>IF($U$175="sníž. přenesená",$N$175,0)</f>
        <v>0</v>
      </c>
      <c r="BI175" s="114">
        <f>IF($U$175="nulová",$N$175,0)</f>
        <v>0</v>
      </c>
      <c r="BJ175" s="9" t="s">
        <v>22</v>
      </c>
      <c r="BK175" s="114">
        <f>ROUND($L$175*$K$175,2)</f>
        <v>0</v>
      </c>
      <c r="BL175" s="9" t="s">
        <v>153</v>
      </c>
      <c r="BM175" s="9" t="s">
        <v>264</v>
      </c>
    </row>
    <row r="176" spans="2:51" s="9" customFormat="1" ht="18.75" customHeight="1">
      <c r="B176" s="218"/>
      <c r="C176" s="219"/>
      <c r="D176" s="219"/>
      <c r="E176" s="220"/>
      <c r="F176" s="221" t="s">
        <v>265</v>
      </c>
      <c r="G176" s="219"/>
      <c r="H176" s="219"/>
      <c r="I176" s="219"/>
      <c r="J176" s="219"/>
      <c r="K176" s="220"/>
      <c r="L176" s="219"/>
      <c r="M176" s="219"/>
      <c r="N176" s="219"/>
      <c r="O176" s="219"/>
      <c r="P176" s="219"/>
      <c r="Q176" s="219"/>
      <c r="R176" s="222"/>
      <c r="T176" s="223"/>
      <c r="U176" s="219"/>
      <c r="V176" s="219"/>
      <c r="W176" s="219"/>
      <c r="X176" s="219"/>
      <c r="Y176" s="219"/>
      <c r="Z176" s="219"/>
      <c r="AA176" s="224"/>
      <c r="AT176" s="225" t="s">
        <v>188</v>
      </c>
      <c r="AU176" s="225" t="s">
        <v>100</v>
      </c>
      <c r="AV176" s="226" t="s">
        <v>22</v>
      </c>
      <c r="AW176" s="226" t="s">
        <v>109</v>
      </c>
      <c r="AX176" s="226" t="s">
        <v>82</v>
      </c>
      <c r="AY176" s="225" t="s">
        <v>147</v>
      </c>
    </row>
    <row r="177" spans="2:51" s="9" customFormat="1" ht="18.75" customHeight="1">
      <c r="B177" s="198"/>
      <c r="C177" s="199"/>
      <c r="D177" s="199"/>
      <c r="E177" s="200"/>
      <c r="F177" s="201" t="s">
        <v>266</v>
      </c>
      <c r="G177" s="199"/>
      <c r="H177" s="199"/>
      <c r="I177" s="199"/>
      <c r="J177" s="199"/>
      <c r="K177" s="202">
        <v>0.518</v>
      </c>
      <c r="L177" s="199"/>
      <c r="M177" s="199"/>
      <c r="N177" s="199"/>
      <c r="O177" s="199"/>
      <c r="P177" s="199"/>
      <c r="Q177" s="199"/>
      <c r="R177" s="203"/>
      <c r="T177" s="204"/>
      <c r="U177" s="199"/>
      <c r="V177" s="199"/>
      <c r="W177" s="199"/>
      <c r="X177" s="199"/>
      <c r="Y177" s="199"/>
      <c r="Z177" s="199"/>
      <c r="AA177" s="205"/>
      <c r="AT177" s="206" t="s">
        <v>188</v>
      </c>
      <c r="AU177" s="206" t="s">
        <v>100</v>
      </c>
      <c r="AV177" s="207" t="s">
        <v>100</v>
      </c>
      <c r="AW177" s="207" t="s">
        <v>109</v>
      </c>
      <c r="AX177" s="207" t="s">
        <v>82</v>
      </c>
      <c r="AY177" s="206" t="s">
        <v>147</v>
      </c>
    </row>
    <row r="178" spans="2:51" s="9" customFormat="1" ht="18.75" customHeight="1">
      <c r="B178" s="198"/>
      <c r="C178" s="199"/>
      <c r="D178" s="199"/>
      <c r="E178" s="200"/>
      <c r="F178" s="201" t="s">
        <v>267</v>
      </c>
      <c r="G178" s="199"/>
      <c r="H178" s="199"/>
      <c r="I178" s="199"/>
      <c r="J178" s="199"/>
      <c r="K178" s="202">
        <v>0.308</v>
      </c>
      <c r="L178" s="199"/>
      <c r="M178" s="199"/>
      <c r="N178" s="199"/>
      <c r="O178" s="199"/>
      <c r="P178" s="199"/>
      <c r="Q178" s="199"/>
      <c r="R178" s="203"/>
      <c r="T178" s="204"/>
      <c r="U178" s="199"/>
      <c r="V178" s="199"/>
      <c r="W178" s="199"/>
      <c r="X178" s="199"/>
      <c r="Y178" s="199"/>
      <c r="Z178" s="199"/>
      <c r="AA178" s="205"/>
      <c r="AT178" s="206" t="s">
        <v>188</v>
      </c>
      <c r="AU178" s="206" t="s">
        <v>100</v>
      </c>
      <c r="AV178" s="207" t="s">
        <v>100</v>
      </c>
      <c r="AW178" s="207" t="s">
        <v>109</v>
      </c>
      <c r="AX178" s="207" t="s">
        <v>82</v>
      </c>
      <c r="AY178" s="206" t="s">
        <v>147</v>
      </c>
    </row>
    <row r="179" spans="2:51" s="9" customFormat="1" ht="18.75" customHeight="1">
      <c r="B179" s="208"/>
      <c r="C179" s="209"/>
      <c r="D179" s="209"/>
      <c r="E179" s="210"/>
      <c r="F179" s="211" t="s">
        <v>195</v>
      </c>
      <c r="G179" s="209"/>
      <c r="H179" s="209"/>
      <c r="I179" s="209"/>
      <c r="J179" s="209"/>
      <c r="K179" s="212">
        <v>0.826</v>
      </c>
      <c r="L179" s="209"/>
      <c r="M179" s="209"/>
      <c r="N179" s="209"/>
      <c r="O179" s="209"/>
      <c r="P179" s="209"/>
      <c r="Q179" s="209"/>
      <c r="R179" s="213"/>
      <c r="T179" s="214"/>
      <c r="U179" s="209"/>
      <c r="V179" s="209"/>
      <c r="W179" s="209"/>
      <c r="X179" s="209"/>
      <c r="Y179" s="209"/>
      <c r="Z179" s="209"/>
      <c r="AA179" s="215"/>
      <c r="AT179" s="216" t="s">
        <v>188</v>
      </c>
      <c r="AU179" s="216" t="s">
        <v>100</v>
      </c>
      <c r="AV179" s="217" t="s">
        <v>153</v>
      </c>
      <c r="AW179" s="217" t="s">
        <v>109</v>
      </c>
      <c r="AX179" s="217" t="s">
        <v>22</v>
      </c>
      <c r="AY179" s="216" t="s">
        <v>147</v>
      </c>
    </row>
    <row r="180" spans="2:63" s="167" customFormat="1" ht="30.75" customHeight="1">
      <c r="B180" s="168"/>
      <c r="C180" s="169"/>
      <c r="D180" s="177" t="s">
        <v>113</v>
      </c>
      <c r="E180" s="177"/>
      <c r="F180" s="177"/>
      <c r="G180" s="177"/>
      <c r="H180" s="177"/>
      <c r="I180" s="177"/>
      <c r="J180" s="177"/>
      <c r="K180" s="177"/>
      <c r="L180" s="177"/>
      <c r="M180" s="177"/>
      <c r="N180" s="178">
        <f>$BK$180</f>
        <v>0</v>
      </c>
      <c r="O180" s="169"/>
      <c r="P180" s="169"/>
      <c r="Q180" s="169"/>
      <c r="R180" s="171"/>
      <c r="T180" s="172"/>
      <c r="U180" s="169"/>
      <c r="V180" s="169"/>
      <c r="W180" s="173">
        <f>SUM($W$181:$W$186)</f>
        <v>0</v>
      </c>
      <c r="X180" s="169"/>
      <c r="Y180" s="173">
        <f>SUM($Y$181:$Y$186)</f>
        <v>0</v>
      </c>
      <c r="Z180" s="169"/>
      <c r="AA180" s="174">
        <f>SUM($AA$181:$AA$186)</f>
        <v>0</v>
      </c>
      <c r="AR180" s="175" t="s">
        <v>22</v>
      </c>
      <c r="AT180" s="175" t="s">
        <v>81</v>
      </c>
      <c r="AU180" s="175" t="s">
        <v>22</v>
      </c>
      <c r="AY180" s="175" t="s">
        <v>147</v>
      </c>
      <c r="BK180" s="176">
        <f>SUM($BK$181:$BK$186)</f>
        <v>0</v>
      </c>
    </row>
    <row r="181" spans="2:65" s="9" customFormat="1" ht="15.75" customHeight="1">
      <c r="B181" s="31"/>
      <c r="C181" s="179" t="s">
        <v>268</v>
      </c>
      <c r="D181" s="179" t="s">
        <v>149</v>
      </c>
      <c r="E181" s="180" t="s">
        <v>269</v>
      </c>
      <c r="F181" s="181" t="s">
        <v>270</v>
      </c>
      <c r="G181" s="150"/>
      <c r="H181" s="150"/>
      <c r="I181" s="150"/>
      <c r="J181" s="182" t="s">
        <v>152</v>
      </c>
      <c r="K181" s="183">
        <v>12</v>
      </c>
      <c r="L181" s="184">
        <v>0</v>
      </c>
      <c r="M181" s="150"/>
      <c r="N181" s="185">
        <f>ROUND($L$181*$K$181,2)</f>
        <v>0</v>
      </c>
      <c r="O181" s="150"/>
      <c r="P181" s="150"/>
      <c r="Q181" s="150"/>
      <c r="R181" s="33"/>
      <c r="T181" s="186"/>
      <c r="U181" s="187" t="s">
        <v>47</v>
      </c>
      <c r="V181" s="32"/>
      <c r="W181" s="188">
        <f>$V$181*$K$181</f>
        <v>0</v>
      </c>
      <c r="X181" s="188">
        <v>0</v>
      </c>
      <c r="Y181" s="188">
        <f>$X$181*$K$181</f>
        <v>0</v>
      </c>
      <c r="Z181" s="188">
        <v>0</v>
      </c>
      <c r="AA181" s="189">
        <f>$Z$181*$K$181</f>
        <v>0</v>
      </c>
      <c r="AR181" s="9" t="s">
        <v>153</v>
      </c>
      <c r="AT181" s="9" t="s">
        <v>149</v>
      </c>
      <c r="AU181" s="9" t="s">
        <v>100</v>
      </c>
      <c r="AY181" s="9" t="s">
        <v>147</v>
      </c>
      <c r="BE181" s="114">
        <f>IF($U$181="základní",$N$181,0)</f>
        <v>0</v>
      </c>
      <c r="BF181" s="114">
        <f>IF($U$181="snížená",$N$181,0)</f>
        <v>0</v>
      </c>
      <c r="BG181" s="114">
        <f>IF($U$181="zákl. přenesená",$N$181,0)</f>
        <v>0</v>
      </c>
      <c r="BH181" s="114">
        <f>IF($U$181="sníž. přenesená",$N$181,0)</f>
        <v>0</v>
      </c>
      <c r="BI181" s="114">
        <f>IF($U$181="nulová",$N$181,0)</f>
        <v>0</v>
      </c>
      <c r="BJ181" s="9" t="s">
        <v>22</v>
      </c>
      <c r="BK181" s="114">
        <f>ROUND($L$181*$K$181,2)</f>
        <v>0</v>
      </c>
      <c r="BL181" s="9" t="s">
        <v>153</v>
      </c>
      <c r="BM181" s="9" t="s">
        <v>271</v>
      </c>
    </row>
    <row r="182" spans="2:51" s="9" customFormat="1" ht="32.25" customHeight="1">
      <c r="B182" s="218"/>
      <c r="C182" s="219"/>
      <c r="D182" s="219"/>
      <c r="E182" s="220"/>
      <c r="F182" s="221" t="s">
        <v>272</v>
      </c>
      <c r="G182" s="219"/>
      <c r="H182" s="219"/>
      <c r="I182" s="219"/>
      <c r="J182" s="219"/>
      <c r="K182" s="220"/>
      <c r="L182" s="219"/>
      <c r="M182" s="219"/>
      <c r="N182" s="219"/>
      <c r="O182" s="219"/>
      <c r="P182" s="219"/>
      <c r="Q182" s="219"/>
      <c r="R182" s="222"/>
      <c r="T182" s="223"/>
      <c r="U182" s="219"/>
      <c r="V182" s="219"/>
      <c r="W182" s="219"/>
      <c r="X182" s="219"/>
      <c r="Y182" s="219"/>
      <c r="Z182" s="219"/>
      <c r="AA182" s="224"/>
      <c r="AT182" s="225" t="s">
        <v>188</v>
      </c>
      <c r="AU182" s="225" t="s">
        <v>100</v>
      </c>
      <c r="AV182" s="226" t="s">
        <v>22</v>
      </c>
      <c r="AW182" s="226" t="s">
        <v>109</v>
      </c>
      <c r="AX182" s="226" t="s">
        <v>82</v>
      </c>
      <c r="AY182" s="225" t="s">
        <v>147</v>
      </c>
    </row>
    <row r="183" spans="2:51" s="9" customFormat="1" ht="18.75" customHeight="1">
      <c r="B183" s="218"/>
      <c r="C183" s="219"/>
      <c r="D183" s="219"/>
      <c r="E183" s="220"/>
      <c r="F183" s="221" t="s">
        <v>273</v>
      </c>
      <c r="G183" s="219"/>
      <c r="H183" s="219"/>
      <c r="I183" s="219"/>
      <c r="J183" s="219"/>
      <c r="K183" s="220"/>
      <c r="L183" s="219"/>
      <c r="M183" s="219"/>
      <c r="N183" s="219"/>
      <c r="O183" s="219"/>
      <c r="P183" s="219"/>
      <c r="Q183" s="219"/>
      <c r="R183" s="222"/>
      <c r="T183" s="223"/>
      <c r="U183" s="219"/>
      <c r="V183" s="219"/>
      <c r="W183" s="219"/>
      <c r="X183" s="219"/>
      <c r="Y183" s="219"/>
      <c r="Z183" s="219"/>
      <c r="AA183" s="224"/>
      <c r="AT183" s="225" t="s">
        <v>188</v>
      </c>
      <c r="AU183" s="225" t="s">
        <v>100</v>
      </c>
      <c r="AV183" s="226" t="s">
        <v>22</v>
      </c>
      <c r="AW183" s="226" t="s">
        <v>109</v>
      </c>
      <c r="AX183" s="226" t="s">
        <v>82</v>
      </c>
      <c r="AY183" s="225" t="s">
        <v>147</v>
      </c>
    </row>
    <row r="184" spans="2:51" s="9" customFormat="1" ht="32.25" customHeight="1">
      <c r="B184" s="218"/>
      <c r="C184" s="219"/>
      <c r="D184" s="219"/>
      <c r="E184" s="220"/>
      <c r="F184" s="221" t="s">
        <v>274</v>
      </c>
      <c r="G184" s="219"/>
      <c r="H184" s="219"/>
      <c r="I184" s="219"/>
      <c r="J184" s="219"/>
      <c r="K184" s="220"/>
      <c r="L184" s="219"/>
      <c r="M184" s="219"/>
      <c r="N184" s="219"/>
      <c r="O184" s="219"/>
      <c r="P184" s="219"/>
      <c r="Q184" s="219"/>
      <c r="R184" s="222"/>
      <c r="T184" s="223"/>
      <c r="U184" s="219"/>
      <c r="V184" s="219"/>
      <c r="W184" s="219"/>
      <c r="X184" s="219"/>
      <c r="Y184" s="219"/>
      <c r="Z184" s="219"/>
      <c r="AA184" s="224"/>
      <c r="AT184" s="225" t="s">
        <v>188</v>
      </c>
      <c r="AU184" s="225" t="s">
        <v>100</v>
      </c>
      <c r="AV184" s="226" t="s">
        <v>22</v>
      </c>
      <c r="AW184" s="226" t="s">
        <v>109</v>
      </c>
      <c r="AX184" s="226" t="s">
        <v>82</v>
      </c>
      <c r="AY184" s="225" t="s">
        <v>147</v>
      </c>
    </row>
    <row r="185" spans="2:51" s="9" customFormat="1" ht="18.75" customHeight="1">
      <c r="B185" s="218"/>
      <c r="C185" s="219"/>
      <c r="D185" s="219"/>
      <c r="E185" s="220"/>
      <c r="F185" s="221" t="s">
        <v>275</v>
      </c>
      <c r="G185" s="219"/>
      <c r="H185" s="219"/>
      <c r="I185" s="219"/>
      <c r="J185" s="219"/>
      <c r="K185" s="220"/>
      <c r="L185" s="219"/>
      <c r="M185" s="219"/>
      <c r="N185" s="219"/>
      <c r="O185" s="219"/>
      <c r="P185" s="219"/>
      <c r="Q185" s="219"/>
      <c r="R185" s="222"/>
      <c r="T185" s="223"/>
      <c r="U185" s="219"/>
      <c r="V185" s="219"/>
      <c r="W185" s="219"/>
      <c r="X185" s="219"/>
      <c r="Y185" s="219"/>
      <c r="Z185" s="219"/>
      <c r="AA185" s="224"/>
      <c r="AT185" s="225" t="s">
        <v>188</v>
      </c>
      <c r="AU185" s="225" t="s">
        <v>100</v>
      </c>
      <c r="AV185" s="226" t="s">
        <v>22</v>
      </c>
      <c r="AW185" s="226" t="s">
        <v>109</v>
      </c>
      <c r="AX185" s="226" t="s">
        <v>82</v>
      </c>
      <c r="AY185" s="225" t="s">
        <v>147</v>
      </c>
    </row>
    <row r="186" spans="2:51" s="9" customFormat="1" ht="18.75" customHeight="1">
      <c r="B186" s="198"/>
      <c r="C186" s="199"/>
      <c r="D186" s="199"/>
      <c r="E186" s="200"/>
      <c r="F186" s="201" t="s">
        <v>203</v>
      </c>
      <c r="G186" s="199"/>
      <c r="H186" s="199"/>
      <c r="I186" s="199"/>
      <c r="J186" s="199"/>
      <c r="K186" s="202">
        <v>12</v>
      </c>
      <c r="L186" s="199"/>
      <c r="M186" s="199"/>
      <c r="N186" s="199"/>
      <c r="O186" s="199"/>
      <c r="P186" s="199"/>
      <c r="Q186" s="199"/>
      <c r="R186" s="203"/>
      <c r="T186" s="204"/>
      <c r="U186" s="199"/>
      <c r="V186" s="199"/>
      <c r="W186" s="199"/>
      <c r="X186" s="199"/>
      <c r="Y186" s="199"/>
      <c r="Z186" s="199"/>
      <c r="AA186" s="205"/>
      <c r="AT186" s="206" t="s">
        <v>188</v>
      </c>
      <c r="AU186" s="206" t="s">
        <v>100</v>
      </c>
      <c r="AV186" s="207" t="s">
        <v>100</v>
      </c>
      <c r="AW186" s="207" t="s">
        <v>109</v>
      </c>
      <c r="AX186" s="207" t="s">
        <v>22</v>
      </c>
      <c r="AY186" s="206" t="s">
        <v>147</v>
      </c>
    </row>
    <row r="187" spans="2:63" s="167" customFormat="1" ht="30.75" customHeight="1">
      <c r="B187" s="168"/>
      <c r="C187" s="169"/>
      <c r="D187" s="177" t="s">
        <v>114</v>
      </c>
      <c r="E187" s="177"/>
      <c r="F187" s="177"/>
      <c r="G187" s="177"/>
      <c r="H187" s="177"/>
      <c r="I187" s="177"/>
      <c r="J187" s="177"/>
      <c r="K187" s="177"/>
      <c r="L187" s="177"/>
      <c r="M187" s="177"/>
      <c r="N187" s="178">
        <f>$BK$187</f>
        <v>0</v>
      </c>
      <c r="O187" s="169"/>
      <c r="P187" s="169"/>
      <c r="Q187" s="169"/>
      <c r="R187" s="171"/>
      <c r="T187" s="172"/>
      <c r="U187" s="169"/>
      <c r="V187" s="169"/>
      <c r="W187" s="173">
        <f>SUM($W$188:$W$194)</f>
        <v>0</v>
      </c>
      <c r="X187" s="169"/>
      <c r="Y187" s="173">
        <f>SUM($Y$188:$Y$194)</f>
        <v>67.72</v>
      </c>
      <c r="Z187" s="169"/>
      <c r="AA187" s="174">
        <f>SUM($AA$188:$AA$194)</f>
        <v>0</v>
      </c>
      <c r="AR187" s="175" t="s">
        <v>22</v>
      </c>
      <c r="AT187" s="175" t="s">
        <v>81</v>
      </c>
      <c r="AU187" s="175" t="s">
        <v>22</v>
      </c>
      <c r="AY187" s="175" t="s">
        <v>147</v>
      </c>
      <c r="BK187" s="176">
        <f>SUM($BK$188:$BK$194)</f>
        <v>0</v>
      </c>
    </row>
    <row r="188" spans="2:65" s="9" customFormat="1" ht="27" customHeight="1">
      <c r="B188" s="31"/>
      <c r="C188" s="179" t="s">
        <v>276</v>
      </c>
      <c r="D188" s="179" t="s">
        <v>149</v>
      </c>
      <c r="E188" s="180" t="s">
        <v>277</v>
      </c>
      <c r="F188" s="181" t="s">
        <v>278</v>
      </c>
      <c r="G188" s="150"/>
      <c r="H188" s="150"/>
      <c r="I188" s="150"/>
      <c r="J188" s="182" t="s">
        <v>158</v>
      </c>
      <c r="K188" s="183">
        <v>117.44</v>
      </c>
      <c r="L188" s="184">
        <v>0</v>
      </c>
      <c r="M188" s="150"/>
      <c r="N188" s="185">
        <f>ROUND($L$188*$K$188,2)</f>
        <v>0</v>
      </c>
      <c r="O188" s="150"/>
      <c r="P188" s="150"/>
      <c r="Q188" s="150"/>
      <c r="R188" s="33"/>
      <c r="T188" s="186"/>
      <c r="U188" s="187" t="s">
        <v>47</v>
      </c>
      <c r="V188" s="32"/>
      <c r="W188" s="188">
        <f>$V$188*$K$188</f>
        <v>0</v>
      </c>
      <c r="X188" s="188">
        <v>0</v>
      </c>
      <c r="Y188" s="188">
        <f>$X$188*$K$188</f>
        <v>0</v>
      </c>
      <c r="Z188" s="188">
        <v>0</v>
      </c>
      <c r="AA188" s="189">
        <f>$Z$188*$K$188</f>
        <v>0</v>
      </c>
      <c r="AR188" s="9" t="s">
        <v>153</v>
      </c>
      <c r="AT188" s="9" t="s">
        <v>149</v>
      </c>
      <c r="AU188" s="9" t="s">
        <v>100</v>
      </c>
      <c r="AY188" s="9" t="s">
        <v>147</v>
      </c>
      <c r="BE188" s="114">
        <f>IF($U$188="základní",$N$188,0)</f>
        <v>0</v>
      </c>
      <c r="BF188" s="114">
        <f>IF($U$188="snížená",$N$188,0)</f>
        <v>0</v>
      </c>
      <c r="BG188" s="114">
        <f>IF($U$188="zákl. přenesená",$N$188,0)</f>
        <v>0</v>
      </c>
      <c r="BH188" s="114">
        <f>IF($U$188="sníž. přenesená",$N$188,0)</f>
        <v>0</v>
      </c>
      <c r="BI188" s="114">
        <f>IF($U$188="nulová",$N$188,0)</f>
        <v>0</v>
      </c>
      <c r="BJ188" s="9" t="s">
        <v>22</v>
      </c>
      <c r="BK188" s="114">
        <f>ROUND($L$188*$K$188,2)</f>
        <v>0</v>
      </c>
      <c r="BL188" s="9" t="s">
        <v>153</v>
      </c>
      <c r="BM188" s="9" t="s">
        <v>279</v>
      </c>
    </row>
    <row r="189" spans="2:65" s="9" customFormat="1" ht="15.75" customHeight="1">
      <c r="B189" s="31"/>
      <c r="C189" s="190" t="s">
        <v>280</v>
      </c>
      <c r="D189" s="190" t="s">
        <v>173</v>
      </c>
      <c r="E189" s="191" t="s">
        <v>281</v>
      </c>
      <c r="F189" s="192" t="s">
        <v>282</v>
      </c>
      <c r="G189" s="193"/>
      <c r="H189" s="193"/>
      <c r="I189" s="193"/>
      <c r="J189" s="194" t="s">
        <v>223</v>
      </c>
      <c r="K189" s="195">
        <v>22.314</v>
      </c>
      <c r="L189" s="196">
        <v>0</v>
      </c>
      <c r="M189" s="193"/>
      <c r="N189" s="197">
        <f>ROUND($L$189*$K$189,2)</f>
        <v>0</v>
      </c>
      <c r="O189" s="150"/>
      <c r="P189" s="150"/>
      <c r="Q189" s="150"/>
      <c r="R189" s="33"/>
      <c r="T189" s="186"/>
      <c r="U189" s="187" t="s">
        <v>47</v>
      </c>
      <c r="V189" s="32"/>
      <c r="W189" s="188">
        <f>$V$189*$K$189</f>
        <v>0</v>
      </c>
      <c r="X189" s="188">
        <v>1</v>
      </c>
      <c r="Y189" s="188">
        <f>$X$189*$K$189</f>
        <v>22.314</v>
      </c>
      <c r="Z189" s="188">
        <v>0</v>
      </c>
      <c r="AA189" s="189">
        <f>$Z$189*$K$189</f>
        <v>0</v>
      </c>
      <c r="AR189" s="9" t="s">
        <v>177</v>
      </c>
      <c r="AT189" s="9" t="s">
        <v>173</v>
      </c>
      <c r="AU189" s="9" t="s">
        <v>100</v>
      </c>
      <c r="AY189" s="9" t="s">
        <v>147</v>
      </c>
      <c r="BE189" s="114">
        <f>IF($U$189="základní",$N$189,0)</f>
        <v>0</v>
      </c>
      <c r="BF189" s="114">
        <f>IF($U$189="snížená",$N$189,0)</f>
        <v>0</v>
      </c>
      <c r="BG189" s="114">
        <f>IF($U$189="zákl. přenesená",$N$189,0)</f>
        <v>0</v>
      </c>
      <c r="BH189" s="114">
        <f>IF($U$189="sníž. přenesená",$N$189,0)</f>
        <v>0</v>
      </c>
      <c r="BI189" s="114">
        <f>IF($U$189="nulová",$N$189,0)</f>
        <v>0</v>
      </c>
      <c r="BJ189" s="9" t="s">
        <v>22</v>
      </c>
      <c r="BK189" s="114">
        <f>ROUND($L$189*$K$189,2)</f>
        <v>0</v>
      </c>
      <c r="BL189" s="9" t="s">
        <v>153</v>
      </c>
      <c r="BM189" s="9" t="s">
        <v>283</v>
      </c>
    </row>
    <row r="190" spans="2:51" s="9" customFormat="1" ht="18.75" customHeight="1">
      <c r="B190" s="198"/>
      <c r="C190" s="199"/>
      <c r="D190" s="199"/>
      <c r="E190" s="200"/>
      <c r="F190" s="201" t="s">
        <v>284</v>
      </c>
      <c r="G190" s="199"/>
      <c r="H190" s="199"/>
      <c r="I190" s="199"/>
      <c r="J190" s="199"/>
      <c r="K190" s="202">
        <v>22.314</v>
      </c>
      <c r="L190" s="199"/>
      <c r="M190" s="199"/>
      <c r="N190" s="199"/>
      <c r="O190" s="199"/>
      <c r="P190" s="199"/>
      <c r="Q190" s="199"/>
      <c r="R190" s="203"/>
      <c r="T190" s="204"/>
      <c r="U190" s="199"/>
      <c r="V190" s="199"/>
      <c r="W190" s="199"/>
      <c r="X190" s="199"/>
      <c r="Y190" s="199"/>
      <c r="Z190" s="199"/>
      <c r="AA190" s="205"/>
      <c r="AT190" s="206" t="s">
        <v>188</v>
      </c>
      <c r="AU190" s="206" t="s">
        <v>100</v>
      </c>
      <c r="AV190" s="207" t="s">
        <v>100</v>
      </c>
      <c r="AW190" s="207" t="s">
        <v>109</v>
      </c>
      <c r="AX190" s="207" t="s">
        <v>22</v>
      </c>
      <c r="AY190" s="206" t="s">
        <v>147</v>
      </c>
    </row>
    <row r="191" spans="2:65" s="9" customFormat="1" ht="27" customHeight="1">
      <c r="B191" s="31"/>
      <c r="C191" s="179" t="s">
        <v>285</v>
      </c>
      <c r="D191" s="179" t="s">
        <v>149</v>
      </c>
      <c r="E191" s="180" t="s">
        <v>286</v>
      </c>
      <c r="F191" s="181" t="s">
        <v>287</v>
      </c>
      <c r="G191" s="150"/>
      <c r="H191" s="150"/>
      <c r="I191" s="150"/>
      <c r="J191" s="182" t="s">
        <v>158</v>
      </c>
      <c r="K191" s="183">
        <v>119.489</v>
      </c>
      <c r="L191" s="184">
        <v>0</v>
      </c>
      <c r="M191" s="150"/>
      <c r="N191" s="185">
        <f>ROUND($L$191*$K$191,2)</f>
        <v>0</v>
      </c>
      <c r="O191" s="150"/>
      <c r="P191" s="150"/>
      <c r="Q191" s="150"/>
      <c r="R191" s="33"/>
      <c r="T191" s="186"/>
      <c r="U191" s="187" t="s">
        <v>47</v>
      </c>
      <c r="V191" s="32"/>
      <c r="W191" s="188">
        <f>$V$191*$K$191</f>
        <v>0</v>
      </c>
      <c r="X191" s="188">
        <v>0</v>
      </c>
      <c r="Y191" s="188">
        <f>$X$191*$K$191</f>
        <v>0</v>
      </c>
      <c r="Z191" s="188">
        <v>0</v>
      </c>
      <c r="AA191" s="189">
        <f>$Z$191*$K$191</f>
        <v>0</v>
      </c>
      <c r="AR191" s="9" t="s">
        <v>153</v>
      </c>
      <c r="AT191" s="9" t="s">
        <v>149</v>
      </c>
      <c r="AU191" s="9" t="s">
        <v>100</v>
      </c>
      <c r="AY191" s="9" t="s">
        <v>147</v>
      </c>
      <c r="BE191" s="114">
        <f>IF($U$191="základní",$N$191,0)</f>
        <v>0</v>
      </c>
      <c r="BF191" s="114">
        <f>IF($U$191="snížená",$N$191,0)</f>
        <v>0</v>
      </c>
      <c r="BG191" s="114">
        <f>IF($U$191="zákl. přenesená",$N$191,0)</f>
        <v>0</v>
      </c>
      <c r="BH191" s="114">
        <f>IF($U$191="sníž. přenesená",$N$191,0)</f>
        <v>0</v>
      </c>
      <c r="BI191" s="114">
        <f>IF($U$191="nulová",$N$191,0)</f>
        <v>0</v>
      </c>
      <c r="BJ191" s="9" t="s">
        <v>22</v>
      </c>
      <c r="BK191" s="114">
        <f>ROUND($L$191*$K$191,2)</f>
        <v>0</v>
      </c>
      <c r="BL191" s="9" t="s">
        <v>153</v>
      </c>
      <c r="BM191" s="9" t="s">
        <v>288</v>
      </c>
    </row>
    <row r="192" spans="2:51" s="9" customFormat="1" ht="18.75" customHeight="1">
      <c r="B192" s="198"/>
      <c r="C192" s="199"/>
      <c r="D192" s="199"/>
      <c r="E192" s="200"/>
      <c r="F192" s="201" t="s">
        <v>289</v>
      </c>
      <c r="G192" s="199"/>
      <c r="H192" s="199"/>
      <c r="I192" s="199"/>
      <c r="J192" s="199"/>
      <c r="K192" s="202">
        <v>119.489</v>
      </c>
      <c r="L192" s="199"/>
      <c r="M192" s="199"/>
      <c r="N192" s="199"/>
      <c r="O192" s="199"/>
      <c r="P192" s="199"/>
      <c r="Q192" s="199"/>
      <c r="R192" s="203"/>
      <c r="T192" s="204"/>
      <c r="U192" s="199"/>
      <c r="V192" s="199"/>
      <c r="W192" s="199"/>
      <c r="X192" s="199"/>
      <c r="Y192" s="199"/>
      <c r="Z192" s="199"/>
      <c r="AA192" s="205"/>
      <c r="AT192" s="206" t="s">
        <v>188</v>
      </c>
      <c r="AU192" s="206" t="s">
        <v>100</v>
      </c>
      <c r="AV192" s="207" t="s">
        <v>100</v>
      </c>
      <c r="AW192" s="207" t="s">
        <v>109</v>
      </c>
      <c r="AX192" s="207" t="s">
        <v>22</v>
      </c>
      <c r="AY192" s="206" t="s">
        <v>147</v>
      </c>
    </row>
    <row r="193" spans="2:65" s="9" customFormat="1" ht="15.75" customHeight="1">
      <c r="B193" s="31"/>
      <c r="C193" s="190" t="s">
        <v>290</v>
      </c>
      <c r="D193" s="190" t="s">
        <v>173</v>
      </c>
      <c r="E193" s="191" t="s">
        <v>291</v>
      </c>
      <c r="F193" s="192" t="s">
        <v>292</v>
      </c>
      <c r="G193" s="193"/>
      <c r="H193" s="193"/>
      <c r="I193" s="193"/>
      <c r="J193" s="194" t="s">
        <v>223</v>
      </c>
      <c r="K193" s="195">
        <v>45.406</v>
      </c>
      <c r="L193" s="196">
        <v>0</v>
      </c>
      <c r="M193" s="193"/>
      <c r="N193" s="197">
        <f>ROUND($L$193*$K$193,2)</f>
        <v>0</v>
      </c>
      <c r="O193" s="150"/>
      <c r="P193" s="150"/>
      <c r="Q193" s="150"/>
      <c r="R193" s="33"/>
      <c r="T193" s="186"/>
      <c r="U193" s="187" t="s">
        <v>47</v>
      </c>
      <c r="V193" s="32"/>
      <c r="W193" s="188">
        <f>$V$193*$K$193</f>
        <v>0</v>
      </c>
      <c r="X193" s="188">
        <v>1</v>
      </c>
      <c r="Y193" s="188">
        <f>$X$193*$K$193</f>
        <v>45.406</v>
      </c>
      <c r="Z193" s="188">
        <v>0</v>
      </c>
      <c r="AA193" s="189">
        <f>$Z$193*$K$193</f>
        <v>0</v>
      </c>
      <c r="AR193" s="9" t="s">
        <v>177</v>
      </c>
      <c r="AT193" s="9" t="s">
        <v>173</v>
      </c>
      <c r="AU193" s="9" t="s">
        <v>100</v>
      </c>
      <c r="AY193" s="9" t="s">
        <v>147</v>
      </c>
      <c r="BE193" s="114">
        <f>IF($U$193="základní",$N$193,0)</f>
        <v>0</v>
      </c>
      <c r="BF193" s="114">
        <f>IF($U$193="snížená",$N$193,0)</f>
        <v>0</v>
      </c>
      <c r="BG193" s="114">
        <f>IF($U$193="zákl. přenesená",$N$193,0)</f>
        <v>0</v>
      </c>
      <c r="BH193" s="114">
        <f>IF($U$193="sníž. přenesená",$N$193,0)</f>
        <v>0</v>
      </c>
      <c r="BI193" s="114">
        <f>IF($U$193="nulová",$N$193,0)</f>
        <v>0</v>
      </c>
      <c r="BJ193" s="9" t="s">
        <v>22</v>
      </c>
      <c r="BK193" s="114">
        <f>ROUND($L$193*$K$193,2)</f>
        <v>0</v>
      </c>
      <c r="BL193" s="9" t="s">
        <v>153</v>
      </c>
      <c r="BM193" s="9" t="s">
        <v>293</v>
      </c>
    </row>
    <row r="194" spans="2:51" s="9" customFormat="1" ht="18.75" customHeight="1">
      <c r="B194" s="198"/>
      <c r="C194" s="199"/>
      <c r="D194" s="199"/>
      <c r="E194" s="200"/>
      <c r="F194" s="201" t="s">
        <v>294</v>
      </c>
      <c r="G194" s="199"/>
      <c r="H194" s="199"/>
      <c r="I194" s="199"/>
      <c r="J194" s="199"/>
      <c r="K194" s="202">
        <v>45.406</v>
      </c>
      <c r="L194" s="199"/>
      <c r="M194" s="199"/>
      <c r="N194" s="199"/>
      <c r="O194" s="199"/>
      <c r="P194" s="199"/>
      <c r="Q194" s="199"/>
      <c r="R194" s="203"/>
      <c r="T194" s="204"/>
      <c r="U194" s="199"/>
      <c r="V194" s="199"/>
      <c r="W194" s="199"/>
      <c r="X194" s="199"/>
      <c r="Y194" s="199"/>
      <c r="Z194" s="199"/>
      <c r="AA194" s="205"/>
      <c r="AT194" s="206" t="s">
        <v>188</v>
      </c>
      <c r="AU194" s="206" t="s">
        <v>100</v>
      </c>
      <c r="AV194" s="207" t="s">
        <v>100</v>
      </c>
      <c r="AW194" s="207" t="s">
        <v>109</v>
      </c>
      <c r="AX194" s="207" t="s">
        <v>22</v>
      </c>
      <c r="AY194" s="206" t="s">
        <v>147</v>
      </c>
    </row>
    <row r="195" spans="2:63" s="167" customFormat="1" ht="30.75" customHeight="1">
      <c r="B195" s="168"/>
      <c r="C195" s="169"/>
      <c r="D195" s="177" t="s">
        <v>115</v>
      </c>
      <c r="E195" s="177"/>
      <c r="F195" s="177"/>
      <c r="G195" s="177"/>
      <c r="H195" s="177"/>
      <c r="I195" s="177"/>
      <c r="J195" s="177"/>
      <c r="K195" s="177"/>
      <c r="L195" s="177"/>
      <c r="M195" s="177"/>
      <c r="N195" s="178">
        <f>$BK$195</f>
        <v>0</v>
      </c>
      <c r="O195" s="169"/>
      <c r="P195" s="169"/>
      <c r="Q195" s="169"/>
      <c r="R195" s="171"/>
      <c r="T195" s="172"/>
      <c r="U195" s="169"/>
      <c r="V195" s="169"/>
      <c r="W195" s="173">
        <f>SUM($W$196:$W$202)</f>
        <v>0</v>
      </c>
      <c r="X195" s="169"/>
      <c r="Y195" s="173">
        <f>SUM($Y$196:$Y$202)</f>
        <v>68.183145</v>
      </c>
      <c r="Z195" s="169"/>
      <c r="AA195" s="174">
        <f>SUM($AA$196:$AA$202)</f>
        <v>0</v>
      </c>
      <c r="AR195" s="175" t="s">
        <v>22</v>
      </c>
      <c r="AT195" s="175" t="s">
        <v>81</v>
      </c>
      <c r="AU195" s="175" t="s">
        <v>22</v>
      </c>
      <c r="AY195" s="175" t="s">
        <v>147</v>
      </c>
      <c r="BK195" s="176">
        <f>SUM($BK$196:$BK$202)</f>
        <v>0</v>
      </c>
    </row>
    <row r="196" spans="2:65" s="9" customFormat="1" ht="39" customHeight="1">
      <c r="B196" s="31"/>
      <c r="C196" s="179" t="s">
        <v>295</v>
      </c>
      <c r="D196" s="179" t="s">
        <v>149</v>
      </c>
      <c r="E196" s="180" t="s">
        <v>296</v>
      </c>
      <c r="F196" s="181" t="s">
        <v>297</v>
      </c>
      <c r="G196" s="150"/>
      <c r="H196" s="150"/>
      <c r="I196" s="150"/>
      <c r="J196" s="182" t="s">
        <v>158</v>
      </c>
      <c r="K196" s="183">
        <v>21.05</v>
      </c>
      <c r="L196" s="184">
        <v>0</v>
      </c>
      <c r="M196" s="150"/>
      <c r="N196" s="185">
        <f>ROUND($L$196*$K$196,2)</f>
        <v>0</v>
      </c>
      <c r="O196" s="150"/>
      <c r="P196" s="150"/>
      <c r="Q196" s="150"/>
      <c r="R196" s="33"/>
      <c r="T196" s="186"/>
      <c r="U196" s="187" t="s">
        <v>47</v>
      </c>
      <c r="V196" s="32"/>
      <c r="W196" s="188">
        <f>$V$196*$K$196</f>
        <v>0</v>
      </c>
      <c r="X196" s="188">
        <v>0.13188</v>
      </c>
      <c r="Y196" s="188">
        <f>$X$196*$K$196</f>
        <v>2.776074</v>
      </c>
      <c r="Z196" s="188">
        <v>0</v>
      </c>
      <c r="AA196" s="189">
        <f>$Z$196*$K$196</f>
        <v>0</v>
      </c>
      <c r="AR196" s="9" t="s">
        <v>153</v>
      </c>
      <c r="AT196" s="9" t="s">
        <v>149</v>
      </c>
      <c r="AU196" s="9" t="s">
        <v>100</v>
      </c>
      <c r="AY196" s="9" t="s">
        <v>147</v>
      </c>
      <c r="BE196" s="114">
        <f>IF($U$196="základní",$N$196,0)</f>
        <v>0</v>
      </c>
      <c r="BF196" s="114">
        <f>IF($U$196="snížená",$N$196,0)</f>
        <v>0</v>
      </c>
      <c r="BG196" s="114">
        <f>IF($U$196="zákl. přenesená",$N$196,0)</f>
        <v>0</v>
      </c>
      <c r="BH196" s="114">
        <f>IF($U$196="sníž. přenesená",$N$196,0)</f>
        <v>0</v>
      </c>
      <c r="BI196" s="114">
        <f>IF($U$196="nulová",$N$196,0)</f>
        <v>0</v>
      </c>
      <c r="BJ196" s="9" t="s">
        <v>22</v>
      </c>
      <c r="BK196" s="114">
        <f>ROUND($L$196*$K$196,2)</f>
        <v>0</v>
      </c>
      <c r="BL196" s="9" t="s">
        <v>153</v>
      </c>
      <c r="BM196" s="9" t="s">
        <v>298</v>
      </c>
    </row>
    <row r="197" spans="2:51" s="9" customFormat="1" ht="18.75" customHeight="1">
      <c r="B197" s="218"/>
      <c r="C197" s="219"/>
      <c r="D197" s="219"/>
      <c r="E197" s="220"/>
      <c r="F197" s="221" t="s">
        <v>299</v>
      </c>
      <c r="G197" s="219"/>
      <c r="H197" s="219"/>
      <c r="I197" s="219"/>
      <c r="J197" s="219"/>
      <c r="K197" s="220"/>
      <c r="L197" s="219"/>
      <c r="M197" s="219"/>
      <c r="N197" s="219"/>
      <c r="O197" s="219"/>
      <c r="P197" s="219"/>
      <c r="Q197" s="219"/>
      <c r="R197" s="222"/>
      <c r="T197" s="223"/>
      <c r="U197" s="219"/>
      <c r="V197" s="219"/>
      <c r="W197" s="219"/>
      <c r="X197" s="219"/>
      <c r="Y197" s="219"/>
      <c r="Z197" s="219"/>
      <c r="AA197" s="224"/>
      <c r="AT197" s="225" t="s">
        <v>188</v>
      </c>
      <c r="AU197" s="225" t="s">
        <v>100</v>
      </c>
      <c r="AV197" s="226" t="s">
        <v>22</v>
      </c>
      <c r="AW197" s="226" t="s">
        <v>109</v>
      </c>
      <c r="AX197" s="226" t="s">
        <v>82</v>
      </c>
      <c r="AY197" s="225" t="s">
        <v>147</v>
      </c>
    </row>
    <row r="198" spans="2:51" s="9" customFormat="1" ht="18.75" customHeight="1">
      <c r="B198" s="198"/>
      <c r="C198" s="199"/>
      <c r="D198" s="199"/>
      <c r="E198" s="200"/>
      <c r="F198" s="201" t="s">
        <v>300</v>
      </c>
      <c r="G198" s="199"/>
      <c r="H198" s="199"/>
      <c r="I198" s="199"/>
      <c r="J198" s="199"/>
      <c r="K198" s="202">
        <v>21.05</v>
      </c>
      <c r="L198" s="199"/>
      <c r="M198" s="199"/>
      <c r="N198" s="199"/>
      <c r="O198" s="199"/>
      <c r="P198" s="199"/>
      <c r="Q198" s="199"/>
      <c r="R198" s="203"/>
      <c r="T198" s="204"/>
      <c r="U198" s="199"/>
      <c r="V198" s="199"/>
      <c r="W198" s="199"/>
      <c r="X198" s="199"/>
      <c r="Y198" s="199"/>
      <c r="Z198" s="199"/>
      <c r="AA198" s="205"/>
      <c r="AT198" s="206" t="s">
        <v>188</v>
      </c>
      <c r="AU198" s="206" t="s">
        <v>100</v>
      </c>
      <c r="AV198" s="207" t="s">
        <v>100</v>
      </c>
      <c r="AW198" s="207" t="s">
        <v>109</v>
      </c>
      <c r="AX198" s="207" t="s">
        <v>22</v>
      </c>
      <c r="AY198" s="206" t="s">
        <v>147</v>
      </c>
    </row>
    <row r="199" spans="2:65" s="9" customFormat="1" ht="39" customHeight="1">
      <c r="B199" s="31"/>
      <c r="C199" s="179" t="s">
        <v>301</v>
      </c>
      <c r="D199" s="179" t="s">
        <v>149</v>
      </c>
      <c r="E199" s="180" t="s">
        <v>302</v>
      </c>
      <c r="F199" s="181" t="s">
        <v>303</v>
      </c>
      <c r="G199" s="150"/>
      <c r="H199" s="150"/>
      <c r="I199" s="150"/>
      <c r="J199" s="182" t="s">
        <v>158</v>
      </c>
      <c r="K199" s="183">
        <v>21.05</v>
      </c>
      <c r="L199" s="184">
        <v>0</v>
      </c>
      <c r="M199" s="150"/>
      <c r="N199" s="185">
        <f>ROUND($L$199*$K$199,2)</f>
        <v>0</v>
      </c>
      <c r="O199" s="150"/>
      <c r="P199" s="150"/>
      <c r="Q199" s="150"/>
      <c r="R199" s="33"/>
      <c r="T199" s="186"/>
      <c r="U199" s="187" t="s">
        <v>47</v>
      </c>
      <c r="V199" s="32"/>
      <c r="W199" s="188">
        <f>$V$199*$K$199</f>
        <v>0</v>
      </c>
      <c r="X199" s="188">
        <v>0.12966</v>
      </c>
      <c r="Y199" s="188">
        <f>$X$199*$K$199</f>
        <v>2.729343</v>
      </c>
      <c r="Z199" s="188">
        <v>0</v>
      </c>
      <c r="AA199" s="189">
        <f>$Z$199*$K$199</f>
        <v>0</v>
      </c>
      <c r="AR199" s="9" t="s">
        <v>153</v>
      </c>
      <c r="AT199" s="9" t="s">
        <v>149</v>
      </c>
      <c r="AU199" s="9" t="s">
        <v>100</v>
      </c>
      <c r="AY199" s="9" t="s">
        <v>147</v>
      </c>
      <c r="BE199" s="114">
        <f>IF($U$199="základní",$N$199,0)</f>
        <v>0</v>
      </c>
      <c r="BF199" s="114">
        <f>IF($U$199="snížená",$N$199,0)</f>
        <v>0</v>
      </c>
      <c r="BG199" s="114">
        <f>IF($U$199="zákl. přenesená",$N$199,0)</f>
        <v>0</v>
      </c>
      <c r="BH199" s="114">
        <f>IF($U$199="sníž. přenesená",$N$199,0)</f>
        <v>0</v>
      </c>
      <c r="BI199" s="114">
        <f>IF($U$199="nulová",$N$199,0)</f>
        <v>0</v>
      </c>
      <c r="BJ199" s="9" t="s">
        <v>22</v>
      </c>
      <c r="BK199" s="114">
        <f>ROUND($L$199*$K$199,2)</f>
        <v>0</v>
      </c>
      <c r="BL199" s="9" t="s">
        <v>153</v>
      </c>
      <c r="BM199" s="9" t="s">
        <v>304</v>
      </c>
    </row>
    <row r="200" spans="2:65" s="9" customFormat="1" ht="27" customHeight="1">
      <c r="B200" s="31"/>
      <c r="C200" s="179" t="s">
        <v>305</v>
      </c>
      <c r="D200" s="179" t="s">
        <v>149</v>
      </c>
      <c r="E200" s="180" t="s">
        <v>306</v>
      </c>
      <c r="F200" s="181" t="s">
        <v>307</v>
      </c>
      <c r="G200" s="150"/>
      <c r="H200" s="150"/>
      <c r="I200" s="150"/>
      <c r="J200" s="182" t="s">
        <v>158</v>
      </c>
      <c r="K200" s="183">
        <v>117.44</v>
      </c>
      <c r="L200" s="184">
        <v>0</v>
      </c>
      <c r="M200" s="150"/>
      <c r="N200" s="185">
        <f>ROUND($L$200*$K$200,2)</f>
        <v>0</v>
      </c>
      <c r="O200" s="150"/>
      <c r="P200" s="150"/>
      <c r="Q200" s="150"/>
      <c r="R200" s="33"/>
      <c r="T200" s="186"/>
      <c r="U200" s="187" t="s">
        <v>47</v>
      </c>
      <c r="V200" s="32"/>
      <c r="W200" s="188">
        <f>$V$200*$K$200</f>
        <v>0</v>
      </c>
      <c r="X200" s="188">
        <v>0.1837</v>
      </c>
      <c r="Y200" s="188">
        <f>$X$200*$K$200</f>
        <v>21.573728</v>
      </c>
      <c r="Z200" s="188">
        <v>0</v>
      </c>
      <c r="AA200" s="189">
        <f>$Z$200*$K$200</f>
        <v>0</v>
      </c>
      <c r="AR200" s="9" t="s">
        <v>153</v>
      </c>
      <c r="AT200" s="9" t="s">
        <v>149</v>
      </c>
      <c r="AU200" s="9" t="s">
        <v>100</v>
      </c>
      <c r="AY200" s="9" t="s">
        <v>147</v>
      </c>
      <c r="BE200" s="114">
        <f>IF($U$200="základní",$N$200,0)</f>
        <v>0</v>
      </c>
      <c r="BF200" s="114">
        <f>IF($U$200="snížená",$N$200,0)</f>
        <v>0</v>
      </c>
      <c r="BG200" s="114">
        <f>IF($U$200="zákl. přenesená",$N$200,0)</f>
        <v>0</v>
      </c>
      <c r="BH200" s="114">
        <f>IF($U$200="sníž. přenesená",$N$200,0)</f>
        <v>0</v>
      </c>
      <c r="BI200" s="114">
        <f>IF($U$200="nulová",$N$200,0)</f>
        <v>0</v>
      </c>
      <c r="BJ200" s="9" t="s">
        <v>22</v>
      </c>
      <c r="BK200" s="114">
        <f>ROUND($L$200*$K$200,2)</f>
        <v>0</v>
      </c>
      <c r="BL200" s="9" t="s">
        <v>153</v>
      </c>
      <c r="BM200" s="9" t="s">
        <v>308</v>
      </c>
    </row>
    <row r="201" spans="2:65" s="9" customFormat="1" ht="15.75" customHeight="1">
      <c r="B201" s="31"/>
      <c r="C201" s="190" t="s">
        <v>309</v>
      </c>
      <c r="D201" s="190" t="s">
        <v>173</v>
      </c>
      <c r="E201" s="191" t="s">
        <v>310</v>
      </c>
      <c r="F201" s="192" t="s">
        <v>311</v>
      </c>
      <c r="G201" s="193"/>
      <c r="H201" s="193"/>
      <c r="I201" s="193"/>
      <c r="J201" s="194" t="s">
        <v>223</v>
      </c>
      <c r="K201" s="195">
        <v>41.104</v>
      </c>
      <c r="L201" s="196">
        <v>0</v>
      </c>
      <c r="M201" s="193"/>
      <c r="N201" s="197">
        <f>ROUND($L$201*$K$201,2)</f>
        <v>0</v>
      </c>
      <c r="O201" s="150"/>
      <c r="P201" s="150"/>
      <c r="Q201" s="150"/>
      <c r="R201" s="33"/>
      <c r="T201" s="186"/>
      <c r="U201" s="187" t="s">
        <v>47</v>
      </c>
      <c r="V201" s="32"/>
      <c r="W201" s="188">
        <f>$V$201*$K$201</f>
        <v>0</v>
      </c>
      <c r="X201" s="188">
        <v>1</v>
      </c>
      <c r="Y201" s="188">
        <f>$X$201*$K$201</f>
        <v>41.104</v>
      </c>
      <c r="Z201" s="188">
        <v>0</v>
      </c>
      <c r="AA201" s="189">
        <f>$Z$201*$K$201</f>
        <v>0</v>
      </c>
      <c r="AR201" s="9" t="s">
        <v>177</v>
      </c>
      <c r="AT201" s="9" t="s">
        <v>173</v>
      </c>
      <c r="AU201" s="9" t="s">
        <v>100</v>
      </c>
      <c r="AY201" s="9" t="s">
        <v>147</v>
      </c>
      <c r="BE201" s="114">
        <f>IF($U$201="základní",$N$201,0)</f>
        <v>0</v>
      </c>
      <c r="BF201" s="114">
        <f>IF($U$201="snížená",$N$201,0)</f>
        <v>0</v>
      </c>
      <c r="BG201" s="114">
        <f>IF($U$201="zákl. přenesená",$N$201,0)</f>
        <v>0</v>
      </c>
      <c r="BH201" s="114">
        <f>IF($U$201="sníž. přenesená",$N$201,0)</f>
        <v>0</v>
      </c>
      <c r="BI201" s="114">
        <f>IF($U$201="nulová",$N$201,0)</f>
        <v>0</v>
      </c>
      <c r="BJ201" s="9" t="s">
        <v>22</v>
      </c>
      <c r="BK201" s="114">
        <f>ROUND($L$201*$K$201,2)</f>
        <v>0</v>
      </c>
      <c r="BL201" s="9" t="s">
        <v>153</v>
      </c>
      <c r="BM201" s="9" t="s">
        <v>312</v>
      </c>
    </row>
    <row r="202" spans="2:51" s="9" customFormat="1" ht="18.75" customHeight="1">
      <c r="B202" s="198"/>
      <c r="C202" s="199"/>
      <c r="D202" s="199"/>
      <c r="E202" s="200"/>
      <c r="F202" s="201" t="s">
        <v>313</v>
      </c>
      <c r="G202" s="199"/>
      <c r="H202" s="199"/>
      <c r="I202" s="199"/>
      <c r="J202" s="199"/>
      <c r="K202" s="202">
        <v>117.44</v>
      </c>
      <c r="L202" s="199"/>
      <c r="M202" s="199"/>
      <c r="N202" s="199"/>
      <c r="O202" s="199"/>
      <c r="P202" s="199"/>
      <c r="Q202" s="199"/>
      <c r="R202" s="203"/>
      <c r="T202" s="204"/>
      <c r="U202" s="199"/>
      <c r="V202" s="199"/>
      <c r="W202" s="199"/>
      <c r="X202" s="199"/>
      <c r="Y202" s="199"/>
      <c r="Z202" s="199"/>
      <c r="AA202" s="205"/>
      <c r="AT202" s="206" t="s">
        <v>188</v>
      </c>
      <c r="AU202" s="206" t="s">
        <v>100</v>
      </c>
      <c r="AV202" s="207" t="s">
        <v>100</v>
      </c>
      <c r="AW202" s="207" t="s">
        <v>109</v>
      </c>
      <c r="AX202" s="207" t="s">
        <v>22</v>
      </c>
      <c r="AY202" s="206" t="s">
        <v>147</v>
      </c>
    </row>
    <row r="203" spans="2:63" s="167" customFormat="1" ht="30.75" customHeight="1">
      <c r="B203" s="168"/>
      <c r="C203" s="169"/>
      <c r="D203" s="177" t="s">
        <v>116</v>
      </c>
      <c r="E203" s="177"/>
      <c r="F203" s="177"/>
      <c r="G203" s="177"/>
      <c r="H203" s="177"/>
      <c r="I203" s="177"/>
      <c r="J203" s="177"/>
      <c r="K203" s="177"/>
      <c r="L203" s="177"/>
      <c r="M203" s="177"/>
      <c r="N203" s="178">
        <f>$BK$203</f>
        <v>0</v>
      </c>
      <c r="O203" s="169"/>
      <c r="P203" s="169"/>
      <c r="Q203" s="169"/>
      <c r="R203" s="171"/>
      <c r="T203" s="172"/>
      <c r="U203" s="169"/>
      <c r="V203" s="169"/>
      <c r="W203" s="173">
        <f>SUM($W$204:$W$209)</f>
        <v>0</v>
      </c>
      <c r="X203" s="169"/>
      <c r="Y203" s="173">
        <f>SUM($Y$204:$Y$209)</f>
        <v>22.898452</v>
      </c>
      <c r="Z203" s="169"/>
      <c r="AA203" s="174">
        <f>SUM($AA$204:$AA$209)</f>
        <v>0.008</v>
      </c>
      <c r="AR203" s="175" t="s">
        <v>22</v>
      </c>
      <c r="AT203" s="175" t="s">
        <v>81</v>
      </c>
      <c r="AU203" s="175" t="s">
        <v>22</v>
      </c>
      <c r="AY203" s="175" t="s">
        <v>147</v>
      </c>
      <c r="BK203" s="176">
        <f>SUM($BK$204:$BK$209)</f>
        <v>0</v>
      </c>
    </row>
    <row r="204" spans="2:65" s="9" customFormat="1" ht="27" customHeight="1">
      <c r="B204" s="31"/>
      <c r="C204" s="179" t="s">
        <v>314</v>
      </c>
      <c r="D204" s="179" t="s">
        <v>149</v>
      </c>
      <c r="E204" s="180" t="s">
        <v>315</v>
      </c>
      <c r="F204" s="181" t="s">
        <v>316</v>
      </c>
      <c r="G204" s="150"/>
      <c r="H204" s="150"/>
      <c r="I204" s="150"/>
      <c r="J204" s="182" t="s">
        <v>163</v>
      </c>
      <c r="K204" s="183">
        <v>96.6</v>
      </c>
      <c r="L204" s="184">
        <v>0</v>
      </c>
      <c r="M204" s="150"/>
      <c r="N204" s="185">
        <f>ROUND($L$204*$K$204,2)</f>
        <v>0</v>
      </c>
      <c r="O204" s="150"/>
      <c r="P204" s="150"/>
      <c r="Q204" s="150"/>
      <c r="R204" s="33"/>
      <c r="T204" s="186"/>
      <c r="U204" s="187" t="s">
        <v>47</v>
      </c>
      <c r="V204" s="32"/>
      <c r="W204" s="188">
        <f>$V$204*$K$204</f>
        <v>0</v>
      </c>
      <c r="X204" s="188">
        <v>0.14067</v>
      </c>
      <c r="Y204" s="188">
        <f>$X$204*$K$204</f>
        <v>13.588721999999999</v>
      </c>
      <c r="Z204" s="188">
        <v>0</v>
      </c>
      <c r="AA204" s="189">
        <f>$Z$204*$K$204</f>
        <v>0</v>
      </c>
      <c r="AR204" s="9" t="s">
        <v>153</v>
      </c>
      <c r="AT204" s="9" t="s">
        <v>149</v>
      </c>
      <c r="AU204" s="9" t="s">
        <v>100</v>
      </c>
      <c r="AY204" s="9" t="s">
        <v>147</v>
      </c>
      <c r="BE204" s="114">
        <f>IF($U$204="základní",$N$204,0)</f>
        <v>0</v>
      </c>
      <c r="BF204" s="114">
        <f>IF($U$204="snížená",$N$204,0)</f>
        <v>0</v>
      </c>
      <c r="BG204" s="114">
        <f>IF($U$204="zákl. přenesená",$N$204,0)</f>
        <v>0</v>
      </c>
      <c r="BH204" s="114">
        <f>IF($U$204="sníž. přenesená",$N$204,0)</f>
        <v>0</v>
      </c>
      <c r="BI204" s="114">
        <f>IF($U$204="nulová",$N$204,0)</f>
        <v>0</v>
      </c>
      <c r="BJ204" s="9" t="s">
        <v>22</v>
      </c>
      <c r="BK204" s="114">
        <f>ROUND($L$204*$K$204,2)</f>
        <v>0</v>
      </c>
      <c r="BL204" s="9" t="s">
        <v>153</v>
      </c>
      <c r="BM204" s="9" t="s">
        <v>317</v>
      </c>
    </row>
    <row r="205" spans="2:51" s="9" customFormat="1" ht="32.25" customHeight="1">
      <c r="B205" s="198"/>
      <c r="C205" s="199"/>
      <c r="D205" s="199"/>
      <c r="E205" s="200"/>
      <c r="F205" s="201" t="s">
        <v>318</v>
      </c>
      <c r="G205" s="199"/>
      <c r="H205" s="199"/>
      <c r="I205" s="199"/>
      <c r="J205" s="199"/>
      <c r="K205" s="202">
        <v>96.6</v>
      </c>
      <c r="L205" s="199"/>
      <c r="M205" s="199"/>
      <c r="N205" s="199"/>
      <c r="O205" s="199"/>
      <c r="P205" s="199"/>
      <c r="Q205" s="199"/>
      <c r="R205" s="203"/>
      <c r="T205" s="204"/>
      <c r="U205" s="199"/>
      <c r="V205" s="199"/>
      <c r="W205" s="199"/>
      <c r="X205" s="199"/>
      <c r="Y205" s="199"/>
      <c r="Z205" s="199"/>
      <c r="AA205" s="205"/>
      <c r="AT205" s="206" t="s">
        <v>188</v>
      </c>
      <c r="AU205" s="206" t="s">
        <v>100</v>
      </c>
      <c r="AV205" s="207" t="s">
        <v>100</v>
      </c>
      <c r="AW205" s="207" t="s">
        <v>109</v>
      </c>
      <c r="AX205" s="207" t="s">
        <v>22</v>
      </c>
      <c r="AY205" s="206" t="s">
        <v>147</v>
      </c>
    </row>
    <row r="206" spans="2:65" s="9" customFormat="1" ht="15.75" customHeight="1">
      <c r="B206" s="31"/>
      <c r="C206" s="190" t="s">
        <v>319</v>
      </c>
      <c r="D206" s="190" t="s">
        <v>173</v>
      </c>
      <c r="E206" s="191" t="s">
        <v>320</v>
      </c>
      <c r="F206" s="192" t="s">
        <v>321</v>
      </c>
      <c r="G206" s="193"/>
      <c r="H206" s="193"/>
      <c r="I206" s="193"/>
      <c r="J206" s="194" t="s">
        <v>163</v>
      </c>
      <c r="K206" s="195">
        <v>101.43</v>
      </c>
      <c r="L206" s="196">
        <v>0</v>
      </c>
      <c r="M206" s="193"/>
      <c r="N206" s="197">
        <f>ROUND($L$206*$K$206,2)</f>
        <v>0</v>
      </c>
      <c r="O206" s="150"/>
      <c r="P206" s="150"/>
      <c r="Q206" s="150"/>
      <c r="R206" s="33"/>
      <c r="T206" s="186"/>
      <c r="U206" s="187" t="s">
        <v>47</v>
      </c>
      <c r="V206" s="32"/>
      <c r="W206" s="188">
        <f>$V$206*$K$206</f>
        <v>0</v>
      </c>
      <c r="X206" s="188">
        <v>0.09</v>
      </c>
      <c r="Y206" s="188">
        <f>$X$206*$K$206</f>
        <v>9.1287</v>
      </c>
      <c r="Z206" s="188">
        <v>0</v>
      </c>
      <c r="AA206" s="189">
        <f>$Z$206*$K$206</f>
        <v>0</v>
      </c>
      <c r="AR206" s="9" t="s">
        <v>177</v>
      </c>
      <c r="AT206" s="9" t="s">
        <v>173</v>
      </c>
      <c r="AU206" s="9" t="s">
        <v>100</v>
      </c>
      <c r="AY206" s="9" t="s">
        <v>147</v>
      </c>
      <c r="BE206" s="114">
        <f>IF($U$206="základní",$N$206,0)</f>
        <v>0</v>
      </c>
      <c r="BF206" s="114">
        <f>IF($U$206="snížená",$N$206,0)</f>
        <v>0</v>
      </c>
      <c r="BG206" s="114">
        <f>IF($U$206="zákl. přenesená",$N$206,0)</f>
        <v>0</v>
      </c>
      <c r="BH206" s="114">
        <f>IF($U$206="sníž. přenesená",$N$206,0)</f>
        <v>0</v>
      </c>
      <c r="BI206" s="114">
        <f>IF($U$206="nulová",$N$206,0)</f>
        <v>0</v>
      </c>
      <c r="BJ206" s="9" t="s">
        <v>22</v>
      </c>
      <c r="BK206" s="114">
        <f>ROUND($L$206*$K$206,2)</f>
        <v>0</v>
      </c>
      <c r="BL206" s="9" t="s">
        <v>153</v>
      </c>
      <c r="BM206" s="9" t="s">
        <v>322</v>
      </c>
    </row>
    <row r="207" spans="2:65" s="9" customFormat="1" ht="27" customHeight="1">
      <c r="B207" s="31"/>
      <c r="C207" s="179" t="s">
        <v>323</v>
      </c>
      <c r="D207" s="179" t="s">
        <v>149</v>
      </c>
      <c r="E207" s="180" t="s">
        <v>324</v>
      </c>
      <c r="F207" s="181" t="s">
        <v>325</v>
      </c>
      <c r="G207" s="150"/>
      <c r="H207" s="150"/>
      <c r="I207" s="150"/>
      <c r="J207" s="182" t="s">
        <v>163</v>
      </c>
      <c r="K207" s="183">
        <v>42.1</v>
      </c>
      <c r="L207" s="184">
        <v>0</v>
      </c>
      <c r="M207" s="150"/>
      <c r="N207" s="185">
        <f>ROUND($L$207*$K$207,2)</f>
        <v>0</v>
      </c>
      <c r="O207" s="150"/>
      <c r="P207" s="150"/>
      <c r="Q207" s="150"/>
      <c r="R207" s="33"/>
      <c r="T207" s="186"/>
      <c r="U207" s="187" t="s">
        <v>47</v>
      </c>
      <c r="V207" s="32"/>
      <c r="W207" s="188">
        <f>$V$207*$K$207</f>
        <v>0</v>
      </c>
      <c r="X207" s="188">
        <v>0.0043</v>
      </c>
      <c r="Y207" s="188">
        <f>$X$207*$K$207</f>
        <v>0.18103</v>
      </c>
      <c r="Z207" s="188">
        <v>0</v>
      </c>
      <c r="AA207" s="189">
        <f>$Z$207*$K$207</f>
        <v>0</v>
      </c>
      <c r="AR207" s="9" t="s">
        <v>153</v>
      </c>
      <c r="AT207" s="9" t="s">
        <v>149</v>
      </c>
      <c r="AU207" s="9" t="s">
        <v>100</v>
      </c>
      <c r="AY207" s="9" t="s">
        <v>147</v>
      </c>
      <c r="BE207" s="114">
        <f>IF($U$207="základní",$N$207,0)</f>
        <v>0</v>
      </c>
      <c r="BF207" s="114">
        <f>IF($U$207="snížená",$N$207,0)</f>
        <v>0</v>
      </c>
      <c r="BG207" s="114">
        <f>IF($U$207="zákl. přenesená",$N$207,0)</f>
        <v>0</v>
      </c>
      <c r="BH207" s="114">
        <f>IF($U$207="sníž. přenesená",$N$207,0)</f>
        <v>0</v>
      </c>
      <c r="BI207" s="114">
        <f>IF($U$207="nulová",$N$207,0)</f>
        <v>0</v>
      </c>
      <c r="BJ207" s="9" t="s">
        <v>22</v>
      </c>
      <c r="BK207" s="114">
        <f>ROUND($L$207*$K$207,2)</f>
        <v>0</v>
      </c>
      <c r="BL207" s="9" t="s">
        <v>153</v>
      </c>
      <c r="BM207" s="9" t="s">
        <v>326</v>
      </c>
    </row>
    <row r="208" spans="2:65" s="9" customFormat="1" ht="15.75" customHeight="1">
      <c r="B208" s="31"/>
      <c r="C208" s="179" t="s">
        <v>327</v>
      </c>
      <c r="D208" s="179" t="s">
        <v>149</v>
      </c>
      <c r="E208" s="180" t="s">
        <v>328</v>
      </c>
      <c r="F208" s="181" t="s">
        <v>329</v>
      </c>
      <c r="G208" s="150"/>
      <c r="H208" s="150"/>
      <c r="I208" s="150"/>
      <c r="J208" s="182" t="s">
        <v>163</v>
      </c>
      <c r="K208" s="183">
        <v>42.1</v>
      </c>
      <c r="L208" s="184">
        <v>0</v>
      </c>
      <c r="M208" s="150"/>
      <c r="N208" s="185">
        <f>ROUND($L$208*$K$208,2)</f>
        <v>0</v>
      </c>
      <c r="O208" s="150"/>
      <c r="P208" s="150"/>
      <c r="Q208" s="150"/>
      <c r="R208" s="33"/>
      <c r="T208" s="186"/>
      <c r="U208" s="187" t="s">
        <v>47</v>
      </c>
      <c r="V208" s="32"/>
      <c r="W208" s="188">
        <f>$V$208*$K$208</f>
        <v>0</v>
      </c>
      <c r="X208" s="188">
        <v>0</v>
      </c>
      <c r="Y208" s="188">
        <f>$X$208*$K$208</f>
        <v>0</v>
      </c>
      <c r="Z208" s="188">
        <v>0</v>
      </c>
      <c r="AA208" s="189">
        <f>$Z$208*$K$208</f>
        <v>0</v>
      </c>
      <c r="AR208" s="9" t="s">
        <v>153</v>
      </c>
      <c r="AT208" s="9" t="s">
        <v>149</v>
      </c>
      <c r="AU208" s="9" t="s">
        <v>100</v>
      </c>
      <c r="AY208" s="9" t="s">
        <v>147</v>
      </c>
      <c r="BE208" s="114">
        <f>IF($U$208="základní",$N$208,0)</f>
        <v>0</v>
      </c>
      <c r="BF208" s="114">
        <f>IF($U$208="snížená",$N$208,0)</f>
        <v>0</v>
      </c>
      <c r="BG208" s="114">
        <f>IF($U$208="zákl. přenesená",$N$208,0)</f>
        <v>0</v>
      </c>
      <c r="BH208" s="114">
        <f>IF($U$208="sníž. přenesená",$N$208,0)</f>
        <v>0</v>
      </c>
      <c r="BI208" s="114">
        <f>IF($U$208="nulová",$N$208,0)</f>
        <v>0</v>
      </c>
      <c r="BJ208" s="9" t="s">
        <v>22</v>
      </c>
      <c r="BK208" s="114">
        <f>ROUND($L$208*$K$208,2)</f>
        <v>0</v>
      </c>
      <c r="BL208" s="9" t="s">
        <v>153</v>
      </c>
      <c r="BM208" s="9" t="s">
        <v>330</v>
      </c>
    </row>
    <row r="209" spans="2:65" s="9" customFormat="1" ht="27" customHeight="1">
      <c r="B209" s="31"/>
      <c r="C209" s="179" t="s">
        <v>331</v>
      </c>
      <c r="D209" s="179" t="s">
        <v>149</v>
      </c>
      <c r="E209" s="180" t="s">
        <v>332</v>
      </c>
      <c r="F209" s="181" t="s">
        <v>333</v>
      </c>
      <c r="G209" s="150"/>
      <c r="H209" s="150"/>
      <c r="I209" s="150"/>
      <c r="J209" s="182" t="s">
        <v>152</v>
      </c>
      <c r="K209" s="183">
        <v>2</v>
      </c>
      <c r="L209" s="184">
        <v>0</v>
      </c>
      <c r="M209" s="150"/>
      <c r="N209" s="185">
        <f>ROUND($L$209*$K$209,2)</f>
        <v>0</v>
      </c>
      <c r="O209" s="150"/>
      <c r="P209" s="150"/>
      <c r="Q209" s="150"/>
      <c r="R209" s="33"/>
      <c r="T209" s="186"/>
      <c r="U209" s="187" t="s">
        <v>47</v>
      </c>
      <c r="V209" s="32"/>
      <c r="W209" s="188">
        <f>$V$209*$K$209</f>
        <v>0</v>
      </c>
      <c r="X209" s="188">
        <v>0</v>
      </c>
      <c r="Y209" s="188">
        <f>$X$209*$K$209</f>
        <v>0</v>
      </c>
      <c r="Z209" s="188">
        <v>0.004</v>
      </c>
      <c r="AA209" s="189">
        <f>$Z$209*$K$209</f>
        <v>0.008</v>
      </c>
      <c r="AR209" s="9" t="s">
        <v>153</v>
      </c>
      <c r="AT209" s="9" t="s">
        <v>149</v>
      </c>
      <c r="AU209" s="9" t="s">
        <v>100</v>
      </c>
      <c r="AY209" s="9" t="s">
        <v>147</v>
      </c>
      <c r="BE209" s="114">
        <f>IF($U$209="základní",$N$209,0)</f>
        <v>0</v>
      </c>
      <c r="BF209" s="114">
        <f>IF($U$209="snížená",$N$209,0)</f>
        <v>0</v>
      </c>
      <c r="BG209" s="114">
        <f>IF($U$209="zákl. přenesená",$N$209,0)</f>
        <v>0</v>
      </c>
      <c r="BH209" s="114">
        <f>IF($U$209="sníž. přenesená",$N$209,0)</f>
        <v>0</v>
      </c>
      <c r="BI209" s="114">
        <f>IF($U$209="nulová",$N$209,0)</f>
        <v>0</v>
      </c>
      <c r="BJ209" s="9" t="s">
        <v>22</v>
      </c>
      <c r="BK209" s="114">
        <f>ROUND($L$209*$K$209,2)</f>
        <v>0</v>
      </c>
      <c r="BL209" s="9" t="s">
        <v>153</v>
      </c>
      <c r="BM209" s="9" t="s">
        <v>334</v>
      </c>
    </row>
    <row r="210" spans="2:63" s="167" customFormat="1" ht="30.75" customHeight="1">
      <c r="B210" s="168"/>
      <c r="C210" s="169"/>
      <c r="D210" s="177" t="s">
        <v>117</v>
      </c>
      <c r="E210" s="177"/>
      <c r="F210" s="177"/>
      <c r="G210" s="177"/>
      <c r="H210" s="177"/>
      <c r="I210" s="177"/>
      <c r="J210" s="177"/>
      <c r="K210" s="177"/>
      <c r="L210" s="177"/>
      <c r="M210" s="177"/>
      <c r="N210" s="178">
        <f>$BK$210</f>
        <v>0</v>
      </c>
      <c r="O210" s="169"/>
      <c r="P210" s="169"/>
      <c r="Q210" s="169"/>
      <c r="R210" s="171"/>
      <c r="T210" s="172"/>
      <c r="U210" s="169"/>
      <c r="V210" s="169"/>
      <c r="W210" s="173">
        <f>SUM($W$211:$W$214)</f>
        <v>0</v>
      </c>
      <c r="X210" s="169"/>
      <c r="Y210" s="173">
        <f>SUM($Y$211:$Y$214)</f>
        <v>0</v>
      </c>
      <c r="Z210" s="169"/>
      <c r="AA210" s="174">
        <f>SUM($AA$211:$AA$214)</f>
        <v>0</v>
      </c>
      <c r="AR210" s="175" t="s">
        <v>22</v>
      </c>
      <c r="AT210" s="175" t="s">
        <v>81</v>
      </c>
      <c r="AU210" s="175" t="s">
        <v>22</v>
      </c>
      <c r="AY210" s="175" t="s">
        <v>147</v>
      </c>
      <c r="BK210" s="176">
        <f>SUM($BK$211:$BK$214)</f>
        <v>0</v>
      </c>
    </row>
    <row r="211" spans="2:65" s="9" customFormat="1" ht="27" customHeight="1">
      <c r="B211" s="31"/>
      <c r="C211" s="179" t="s">
        <v>335</v>
      </c>
      <c r="D211" s="179" t="s">
        <v>149</v>
      </c>
      <c r="E211" s="180" t="s">
        <v>336</v>
      </c>
      <c r="F211" s="181" t="s">
        <v>337</v>
      </c>
      <c r="G211" s="150"/>
      <c r="H211" s="150"/>
      <c r="I211" s="150"/>
      <c r="J211" s="182" t="s">
        <v>223</v>
      </c>
      <c r="K211" s="183">
        <v>48.748</v>
      </c>
      <c r="L211" s="184">
        <v>0</v>
      </c>
      <c r="M211" s="150"/>
      <c r="N211" s="185">
        <f>ROUND($L$211*$K$211,2)</f>
        <v>0</v>
      </c>
      <c r="O211" s="150"/>
      <c r="P211" s="150"/>
      <c r="Q211" s="150"/>
      <c r="R211" s="33"/>
      <c r="T211" s="186"/>
      <c r="U211" s="187" t="s">
        <v>47</v>
      </c>
      <c r="V211" s="32"/>
      <c r="W211" s="188">
        <f>$V$211*$K$211</f>
        <v>0</v>
      </c>
      <c r="X211" s="188">
        <v>0</v>
      </c>
      <c r="Y211" s="188">
        <f>$X$211*$K$211</f>
        <v>0</v>
      </c>
      <c r="Z211" s="188">
        <v>0</v>
      </c>
      <c r="AA211" s="189">
        <f>$Z$211*$K$211</f>
        <v>0</v>
      </c>
      <c r="AR211" s="9" t="s">
        <v>153</v>
      </c>
      <c r="AT211" s="9" t="s">
        <v>149</v>
      </c>
      <c r="AU211" s="9" t="s">
        <v>100</v>
      </c>
      <c r="AY211" s="9" t="s">
        <v>147</v>
      </c>
      <c r="BE211" s="114">
        <f>IF($U$211="základní",$N$211,0)</f>
        <v>0</v>
      </c>
      <c r="BF211" s="114">
        <f>IF($U$211="snížená",$N$211,0)</f>
        <v>0</v>
      </c>
      <c r="BG211" s="114">
        <f>IF($U$211="zákl. přenesená",$N$211,0)</f>
        <v>0</v>
      </c>
      <c r="BH211" s="114">
        <f>IF($U$211="sníž. přenesená",$N$211,0)</f>
        <v>0</v>
      </c>
      <c r="BI211" s="114">
        <f>IF($U$211="nulová",$N$211,0)</f>
        <v>0</v>
      </c>
      <c r="BJ211" s="9" t="s">
        <v>22</v>
      </c>
      <c r="BK211" s="114">
        <f>ROUND($L$211*$K$211,2)</f>
        <v>0</v>
      </c>
      <c r="BL211" s="9" t="s">
        <v>153</v>
      </c>
      <c r="BM211" s="9" t="s">
        <v>338</v>
      </c>
    </row>
    <row r="212" spans="2:65" s="9" customFormat="1" ht="15.75" customHeight="1">
      <c r="B212" s="31"/>
      <c r="C212" s="179" t="s">
        <v>339</v>
      </c>
      <c r="D212" s="179" t="s">
        <v>149</v>
      </c>
      <c r="E212" s="180" t="s">
        <v>340</v>
      </c>
      <c r="F212" s="181" t="s">
        <v>341</v>
      </c>
      <c r="G212" s="150"/>
      <c r="H212" s="150"/>
      <c r="I212" s="150"/>
      <c r="J212" s="182" t="s">
        <v>223</v>
      </c>
      <c r="K212" s="183">
        <v>731.22</v>
      </c>
      <c r="L212" s="184">
        <v>0</v>
      </c>
      <c r="M212" s="150"/>
      <c r="N212" s="185">
        <f>ROUND($L$212*$K$212,2)</f>
        <v>0</v>
      </c>
      <c r="O212" s="150"/>
      <c r="P212" s="150"/>
      <c r="Q212" s="150"/>
      <c r="R212" s="33"/>
      <c r="T212" s="186"/>
      <c r="U212" s="187" t="s">
        <v>47</v>
      </c>
      <c r="V212" s="32"/>
      <c r="W212" s="188">
        <f>$V$212*$K$212</f>
        <v>0</v>
      </c>
      <c r="X212" s="188">
        <v>0</v>
      </c>
      <c r="Y212" s="188">
        <f>$X$212*$K$212</f>
        <v>0</v>
      </c>
      <c r="Z212" s="188">
        <v>0</v>
      </c>
      <c r="AA212" s="189">
        <f>$Z$212*$K$212</f>
        <v>0</v>
      </c>
      <c r="AR212" s="9" t="s">
        <v>153</v>
      </c>
      <c r="AT212" s="9" t="s">
        <v>149</v>
      </c>
      <c r="AU212" s="9" t="s">
        <v>100</v>
      </c>
      <c r="AY212" s="9" t="s">
        <v>147</v>
      </c>
      <c r="BE212" s="114">
        <f>IF($U$212="základní",$N$212,0)</f>
        <v>0</v>
      </c>
      <c r="BF212" s="114">
        <f>IF($U$212="snížená",$N$212,0)</f>
        <v>0</v>
      </c>
      <c r="BG212" s="114">
        <f>IF($U$212="zákl. přenesená",$N$212,0)</f>
        <v>0</v>
      </c>
      <c r="BH212" s="114">
        <f>IF($U$212="sníž. přenesená",$N$212,0)</f>
        <v>0</v>
      </c>
      <c r="BI212" s="114">
        <f>IF($U$212="nulová",$N$212,0)</f>
        <v>0</v>
      </c>
      <c r="BJ212" s="9" t="s">
        <v>22</v>
      </c>
      <c r="BK212" s="114">
        <f>ROUND($L$212*$K$212,2)</f>
        <v>0</v>
      </c>
      <c r="BL212" s="9" t="s">
        <v>153</v>
      </c>
      <c r="BM212" s="9" t="s">
        <v>342</v>
      </c>
    </row>
    <row r="213" spans="2:65" s="9" customFormat="1" ht="27" customHeight="1">
      <c r="B213" s="31"/>
      <c r="C213" s="179" t="s">
        <v>343</v>
      </c>
      <c r="D213" s="179" t="s">
        <v>149</v>
      </c>
      <c r="E213" s="180" t="s">
        <v>344</v>
      </c>
      <c r="F213" s="181" t="s">
        <v>345</v>
      </c>
      <c r="G213" s="150"/>
      <c r="H213" s="150"/>
      <c r="I213" s="150"/>
      <c r="J213" s="182" t="s">
        <v>223</v>
      </c>
      <c r="K213" s="183">
        <v>48.748</v>
      </c>
      <c r="L213" s="184">
        <v>0</v>
      </c>
      <c r="M213" s="150"/>
      <c r="N213" s="185">
        <f>ROUND($L$213*$K$213,2)</f>
        <v>0</v>
      </c>
      <c r="O213" s="150"/>
      <c r="P213" s="150"/>
      <c r="Q213" s="150"/>
      <c r="R213" s="33"/>
      <c r="T213" s="186"/>
      <c r="U213" s="187" t="s">
        <v>47</v>
      </c>
      <c r="V213" s="32"/>
      <c r="W213" s="188">
        <f>$V$213*$K$213</f>
        <v>0</v>
      </c>
      <c r="X213" s="188">
        <v>0</v>
      </c>
      <c r="Y213" s="188">
        <f>$X$213*$K$213</f>
        <v>0</v>
      </c>
      <c r="Z213" s="188">
        <v>0</v>
      </c>
      <c r="AA213" s="189">
        <f>$Z$213*$K$213</f>
        <v>0</v>
      </c>
      <c r="AR213" s="9" t="s">
        <v>153</v>
      </c>
      <c r="AT213" s="9" t="s">
        <v>149</v>
      </c>
      <c r="AU213" s="9" t="s">
        <v>100</v>
      </c>
      <c r="AY213" s="9" t="s">
        <v>147</v>
      </c>
      <c r="BE213" s="114">
        <f>IF($U$213="základní",$N$213,0)</f>
        <v>0</v>
      </c>
      <c r="BF213" s="114">
        <f>IF($U$213="snížená",$N$213,0)</f>
        <v>0</v>
      </c>
      <c r="BG213" s="114">
        <f>IF($U$213="zákl. přenesená",$N$213,0)</f>
        <v>0</v>
      </c>
      <c r="BH213" s="114">
        <f>IF($U$213="sníž. přenesená",$N$213,0)</f>
        <v>0</v>
      </c>
      <c r="BI213" s="114">
        <f>IF($U$213="nulová",$N$213,0)</f>
        <v>0</v>
      </c>
      <c r="BJ213" s="9" t="s">
        <v>22</v>
      </c>
      <c r="BK213" s="114">
        <f>ROUND($L$213*$K$213,2)</f>
        <v>0</v>
      </c>
      <c r="BL213" s="9" t="s">
        <v>153</v>
      </c>
      <c r="BM213" s="9" t="s">
        <v>346</v>
      </c>
    </row>
    <row r="214" spans="2:65" s="9" customFormat="1" ht="27" customHeight="1">
      <c r="B214" s="31"/>
      <c r="C214" s="179" t="s">
        <v>347</v>
      </c>
      <c r="D214" s="179" t="s">
        <v>149</v>
      </c>
      <c r="E214" s="180" t="s">
        <v>348</v>
      </c>
      <c r="F214" s="181" t="s">
        <v>349</v>
      </c>
      <c r="G214" s="150"/>
      <c r="H214" s="150"/>
      <c r="I214" s="150"/>
      <c r="J214" s="182" t="s">
        <v>223</v>
      </c>
      <c r="K214" s="183">
        <v>48.748</v>
      </c>
      <c r="L214" s="184">
        <v>0</v>
      </c>
      <c r="M214" s="150"/>
      <c r="N214" s="185">
        <f>ROUND($L$214*$K$214,2)</f>
        <v>0</v>
      </c>
      <c r="O214" s="150"/>
      <c r="P214" s="150"/>
      <c r="Q214" s="150"/>
      <c r="R214" s="33"/>
      <c r="T214" s="186"/>
      <c r="U214" s="187" t="s">
        <v>47</v>
      </c>
      <c r="V214" s="32"/>
      <c r="W214" s="188">
        <f>$V$214*$K$214</f>
        <v>0</v>
      </c>
      <c r="X214" s="188">
        <v>0</v>
      </c>
      <c r="Y214" s="188">
        <f>$X$214*$K$214</f>
        <v>0</v>
      </c>
      <c r="Z214" s="188">
        <v>0</v>
      </c>
      <c r="AA214" s="189">
        <f>$Z$214*$K$214</f>
        <v>0</v>
      </c>
      <c r="AR214" s="9" t="s">
        <v>153</v>
      </c>
      <c r="AT214" s="9" t="s">
        <v>149</v>
      </c>
      <c r="AU214" s="9" t="s">
        <v>100</v>
      </c>
      <c r="AY214" s="9" t="s">
        <v>147</v>
      </c>
      <c r="BE214" s="114">
        <f>IF($U$214="základní",$N$214,0)</f>
        <v>0</v>
      </c>
      <c r="BF214" s="114">
        <f>IF($U$214="snížená",$N$214,0)</f>
        <v>0</v>
      </c>
      <c r="BG214" s="114">
        <f>IF($U$214="zákl. přenesená",$N$214,0)</f>
        <v>0</v>
      </c>
      <c r="BH214" s="114">
        <f>IF($U$214="sníž. přenesená",$N$214,0)</f>
        <v>0</v>
      </c>
      <c r="BI214" s="114">
        <f>IF($U$214="nulová",$N$214,0)</f>
        <v>0</v>
      </c>
      <c r="BJ214" s="9" t="s">
        <v>22</v>
      </c>
      <c r="BK214" s="114">
        <f>ROUND($L$214*$K$214,2)</f>
        <v>0</v>
      </c>
      <c r="BL214" s="9" t="s">
        <v>153</v>
      </c>
      <c r="BM214" s="9" t="s">
        <v>350</v>
      </c>
    </row>
    <row r="215" spans="2:63" s="167" customFormat="1" ht="30.75" customHeight="1">
      <c r="B215" s="168"/>
      <c r="C215" s="169"/>
      <c r="D215" s="177" t="s">
        <v>118</v>
      </c>
      <c r="E215" s="177"/>
      <c r="F215" s="177"/>
      <c r="G215" s="177"/>
      <c r="H215" s="177"/>
      <c r="I215" s="177"/>
      <c r="J215" s="177"/>
      <c r="K215" s="177"/>
      <c r="L215" s="177"/>
      <c r="M215" s="177"/>
      <c r="N215" s="178">
        <f>$BK$215</f>
        <v>0</v>
      </c>
      <c r="O215" s="169"/>
      <c r="P215" s="169"/>
      <c r="Q215" s="169"/>
      <c r="R215" s="171"/>
      <c r="T215" s="172"/>
      <c r="U215" s="169"/>
      <c r="V215" s="169"/>
      <c r="W215" s="173">
        <f>$W$216</f>
        <v>0</v>
      </c>
      <c r="X215" s="169"/>
      <c r="Y215" s="173">
        <f>$Y$216</f>
        <v>0</v>
      </c>
      <c r="Z215" s="169"/>
      <c r="AA215" s="174">
        <f>$AA$216</f>
        <v>0</v>
      </c>
      <c r="AR215" s="175" t="s">
        <v>22</v>
      </c>
      <c r="AT215" s="175" t="s">
        <v>81</v>
      </c>
      <c r="AU215" s="175" t="s">
        <v>22</v>
      </c>
      <c r="AY215" s="175" t="s">
        <v>147</v>
      </c>
      <c r="BK215" s="176">
        <f>$BK$216</f>
        <v>0</v>
      </c>
    </row>
    <row r="216" spans="2:65" s="9" customFormat="1" ht="15.75" customHeight="1">
      <c r="B216" s="31"/>
      <c r="C216" s="179" t="s">
        <v>351</v>
      </c>
      <c r="D216" s="179" t="s">
        <v>149</v>
      </c>
      <c r="E216" s="180" t="s">
        <v>352</v>
      </c>
      <c r="F216" s="181" t="s">
        <v>353</v>
      </c>
      <c r="G216" s="150"/>
      <c r="H216" s="150"/>
      <c r="I216" s="150"/>
      <c r="J216" s="182" t="s">
        <v>223</v>
      </c>
      <c r="K216" s="183">
        <v>423.502</v>
      </c>
      <c r="L216" s="184">
        <v>0</v>
      </c>
      <c r="M216" s="150"/>
      <c r="N216" s="185">
        <f>ROUND($L$216*$K$216,2)</f>
        <v>0</v>
      </c>
      <c r="O216" s="150"/>
      <c r="P216" s="150"/>
      <c r="Q216" s="150"/>
      <c r="R216" s="33"/>
      <c r="T216" s="186"/>
      <c r="U216" s="187" t="s">
        <v>47</v>
      </c>
      <c r="V216" s="32"/>
      <c r="W216" s="188">
        <f>$V$216*$K$216</f>
        <v>0</v>
      </c>
      <c r="X216" s="188">
        <v>0</v>
      </c>
      <c r="Y216" s="188">
        <f>$X$216*$K$216</f>
        <v>0</v>
      </c>
      <c r="Z216" s="188">
        <v>0</v>
      </c>
      <c r="AA216" s="189">
        <f>$Z$216*$K$216</f>
        <v>0</v>
      </c>
      <c r="AR216" s="9" t="s">
        <v>153</v>
      </c>
      <c r="AT216" s="9" t="s">
        <v>149</v>
      </c>
      <c r="AU216" s="9" t="s">
        <v>100</v>
      </c>
      <c r="AY216" s="9" t="s">
        <v>147</v>
      </c>
      <c r="BE216" s="114">
        <f>IF($U$216="základní",$N$216,0)</f>
        <v>0</v>
      </c>
      <c r="BF216" s="114">
        <f>IF($U$216="snížená",$N$216,0)</f>
        <v>0</v>
      </c>
      <c r="BG216" s="114">
        <f>IF($U$216="zákl. přenesená",$N$216,0)</f>
        <v>0</v>
      </c>
      <c r="BH216" s="114">
        <f>IF($U$216="sníž. přenesená",$N$216,0)</f>
        <v>0</v>
      </c>
      <c r="BI216" s="114">
        <f>IF($U$216="nulová",$N$216,0)</f>
        <v>0</v>
      </c>
      <c r="BJ216" s="9" t="s">
        <v>22</v>
      </c>
      <c r="BK216" s="114">
        <f>ROUND($L$216*$K$216,2)</f>
        <v>0</v>
      </c>
      <c r="BL216" s="9" t="s">
        <v>153</v>
      </c>
      <c r="BM216" s="9" t="s">
        <v>354</v>
      </c>
    </row>
    <row r="217" spans="2:63" s="167" customFormat="1" ht="37.5" customHeight="1">
      <c r="B217" s="168"/>
      <c r="C217" s="169"/>
      <c r="D217" s="170" t="s">
        <v>119</v>
      </c>
      <c r="E217" s="170"/>
      <c r="F217" s="170"/>
      <c r="G217" s="170"/>
      <c r="H217" s="170"/>
      <c r="I217" s="170"/>
      <c r="J217" s="170"/>
      <c r="K217" s="170"/>
      <c r="L217" s="170"/>
      <c r="M217" s="170"/>
      <c r="N217" s="149">
        <f>$BK$217</f>
        <v>0</v>
      </c>
      <c r="O217" s="169"/>
      <c r="P217" s="169"/>
      <c r="Q217" s="169"/>
      <c r="R217" s="171"/>
      <c r="T217" s="172"/>
      <c r="U217" s="169"/>
      <c r="V217" s="169"/>
      <c r="W217" s="173">
        <f>$W$218</f>
        <v>0</v>
      </c>
      <c r="X217" s="169"/>
      <c r="Y217" s="173">
        <f>$Y$218</f>
        <v>0</v>
      </c>
      <c r="Z217" s="169"/>
      <c r="AA217" s="174">
        <f>$AA$218</f>
        <v>0</v>
      </c>
      <c r="AR217" s="175" t="s">
        <v>165</v>
      </c>
      <c r="AT217" s="175" t="s">
        <v>81</v>
      </c>
      <c r="AU217" s="175" t="s">
        <v>82</v>
      </c>
      <c r="AY217" s="175" t="s">
        <v>147</v>
      </c>
      <c r="BK217" s="176">
        <f>$BK$218</f>
        <v>0</v>
      </c>
    </row>
    <row r="218" spans="2:63" s="167" customFormat="1" ht="21" customHeight="1">
      <c r="B218" s="168"/>
      <c r="C218" s="169"/>
      <c r="D218" s="177" t="s">
        <v>120</v>
      </c>
      <c r="E218" s="177"/>
      <c r="F218" s="177"/>
      <c r="G218" s="177"/>
      <c r="H218" s="177"/>
      <c r="I218" s="177"/>
      <c r="J218" s="177"/>
      <c r="K218" s="177"/>
      <c r="L218" s="177"/>
      <c r="M218" s="177"/>
      <c r="N218" s="178">
        <f>$BK$218</f>
        <v>0</v>
      </c>
      <c r="O218" s="169"/>
      <c r="P218" s="169"/>
      <c r="Q218" s="169"/>
      <c r="R218" s="171"/>
      <c r="T218" s="172"/>
      <c r="U218" s="169"/>
      <c r="V218" s="169"/>
      <c r="W218" s="173">
        <f>$W$219</f>
        <v>0</v>
      </c>
      <c r="X218" s="169"/>
      <c r="Y218" s="173">
        <f>$Y$219</f>
        <v>0</v>
      </c>
      <c r="Z218" s="169"/>
      <c r="AA218" s="174">
        <f>$AA$219</f>
        <v>0</v>
      </c>
      <c r="AR218" s="175" t="s">
        <v>165</v>
      </c>
      <c r="AT218" s="175" t="s">
        <v>81</v>
      </c>
      <c r="AU218" s="175" t="s">
        <v>22</v>
      </c>
      <c r="AY218" s="175" t="s">
        <v>147</v>
      </c>
      <c r="BK218" s="176">
        <f>$BK$219</f>
        <v>0</v>
      </c>
    </row>
    <row r="219" spans="2:65" s="9" customFormat="1" ht="15.75" customHeight="1">
      <c r="B219" s="31"/>
      <c r="C219" s="179" t="s">
        <v>355</v>
      </c>
      <c r="D219" s="179" t="s">
        <v>149</v>
      </c>
      <c r="E219" s="180" t="s">
        <v>356</v>
      </c>
      <c r="F219" s="181" t="s">
        <v>357</v>
      </c>
      <c r="G219" s="150"/>
      <c r="H219" s="150"/>
      <c r="I219" s="150"/>
      <c r="J219" s="182" t="s">
        <v>152</v>
      </c>
      <c r="K219" s="183">
        <v>2</v>
      </c>
      <c r="L219" s="184">
        <v>0</v>
      </c>
      <c r="M219" s="150"/>
      <c r="N219" s="185">
        <f>ROUND($L$219*$K$219,2)</f>
        <v>0</v>
      </c>
      <c r="O219" s="150"/>
      <c r="P219" s="150"/>
      <c r="Q219" s="150"/>
      <c r="R219" s="33"/>
      <c r="T219" s="186"/>
      <c r="U219" s="187" t="s">
        <v>47</v>
      </c>
      <c r="V219" s="32"/>
      <c r="W219" s="188">
        <f>$V$219*$K$219</f>
        <v>0</v>
      </c>
      <c r="X219" s="188">
        <v>0</v>
      </c>
      <c r="Y219" s="188">
        <f>$X$219*$K$219</f>
        <v>0</v>
      </c>
      <c r="Z219" s="188">
        <v>0</v>
      </c>
      <c r="AA219" s="189">
        <f>$Z$219*$K$219</f>
        <v>0</v>
      </c>
      <c r="AR219" s="9" t="s">
        <v>148</v>
      </c>
      <c r="AT219" s="9" t="s">
        <v>149</v>
      </c>
      <c r="AU219" s="9" t="s">
        <v>100</v>
      </c>
      <c r="AY219" s="9" t="s">
        <v>147</v>
      </c>
      <c r="BE219" s="114">
        <f>IF($U$219="základní",$N$219,0)</f>
        <v>0</v>
      </c>
      <c r="BF219" s="114">
        <f>IF($U$219="snížená",$N$219,0)</f>
        <v>0</v>
      </c>
      <c r="BG219" s="114">
        <f>IF($U$219="zákl. přenesená",$N$219,0)</f>
        <v>0</v>
      </c>
      <c r="BH219" s="114">
        <f>IF($U$219="sníž. přenesená",$N$219,0)</f>
        <v>0</v>
      </c>
      <c r="BI219" s="114">
        <f>IF($U$219="nulová",$N$219,0)</f>
        <v>0</v>
      </c>
      <c r="BJ219" s="9" t="s">
        <v>22</v>
      </c>
      <c r="BK219" s="114">
        <f>ROUND($L$219*$K$219,2)</f>
        <v>0</v>
      </c>
      <c r="BL219" s="9" t="s">
        <v>148</v>
      </c>
      <c r="BM219" s="9" t="s">
        <v>358</v>
      </c>
    </row>
    <row r="220" spans="2:63" s="167" customFormat="1" ht="37.5" customHeight="1">
      <c r="B220" s="168"/>
      <c r="C220" s="169"/>
      <c r="D220" s="170" t="s">
        <v>121</v>
      </c>
      <c r="E220" s="170"/>
      <c r="F220" s="170"/>
      <c r="G220" s="170"/>
      <c r="H220" s="170"/>
      <c r="I220" s="170"/>
      <c r="J220" s="170"/>
      <c r="K220" s="170"/>
      <c r="L220" s="170"/>
      <c r="M220" s="170"/>
      <c r="N220" s="149">
        <f>$BK$220</f>
        <v>0</v>
      </c>
      <c r="O220" s="169"/>
      <c r="P220" s="169"/>
      <c r="Q220" s="169"/>
      <c r="R220" s="171"/>
      <c r="T220" s="172"/>
      <c r="U220" s="169"/>
      <c r="V220" s="169"/>
      <c r="W220" s="173">
        <f>$W$221</f>
        <v>0</v>
      </c>
      <c r="X220" s="169"/>
      <c r="Y220" s="173">
        <f>$Y$221</f>
        <v>0</v>
      </c>
      <c r="Z220" s="169"/>
      <c r="AA220" s="174">
        <f>$AA$221</f>
        <v>0</v>
      </c>
      <c r="AR220" s="175" t="s">
        <v>172</v>
      </c>
      <c r="AT220" s="175" t="s">
        <v>81</v>
      </c>
      <c r="AU220" s="175" t="s">
        <v>82</v>
      </c>
      <c r="AY220" s="175" t="s">
        <v>147</v>
      </c>
      <c r="BK220" s="176">
        <f>$BK$221</f>
        <v>0</v>
      </c>
    </row>
    <row r="221" spans="2:65" s="9" customFormat="1" ht="15.75" customHeight="1">
      <c r="B221" s="31"/>
      <c r="C221" s="179" t="s">
        <v>359</v>
      </c>
      <c r="D221" s="179" t="s">
        <v>149</v>
      </c>
      <c r="E221" s="180" t="s">
        <v>360</v>
      </c>
      <c r="F221" s="181" t="s">
        <v>361</v>
      </c>
      <c r="G221" s="150"/>
      <c r="H221" s="150"/>
      <c r="I221" s="150"/>
      <c r="J221" s="182" t="s">
        <v>362</v>
      </c>
      <c r="K221" s="183">
        <v>1</v>
      </c>
      <c r="L221" s="184">
        <v>0</v>
      </c>
      <c r="M221" s="150"/>
      <c r="N221" s="185">
        <f>ROUND($L$221*$K$221,2)</f>
        <v>0</v>
      </c>
      <c r="O221" s="150"/>
      <c r="P221" s="150"/>
      <c r="Q221" s="150"/>
      <c r="R221" s="33"/>
      <c r="T221" s="186"/>
      <c r="U221" s="187" t="s">
        <v>47</v>
      </c>
      <c r="V221" s="32"/>
      <c r="W221" s="188">
        <f>$V$221*$K$221</f>
        <v>0</v>
      </c>
      <c r="X221" s="188">
        <v>0</v>
      </c>
      <c r="Y221" s="188">
        <f>$X$221*$K$221</f>
        <v>0</v>
      </c>
      <c r="Z221" s="188">
        <v>0</v>
      </c>
      <c r="AA221" s="189">
        <f>$Z$221*$K$221</f>
        <v>0</v>
      </c>
      <c r="AR221" s="9" t="s">
        <v>153</v>
      </c>
      <c r="AT221" s="9" t="s">
        <v>149</v>
      </c>
      <c r="AU221" s="9" t="s">
        <v>22</v>
      </c>
      <c r="AY221" s="9" t="s">
        <v>147</v>
      </c>
      <c r="BE221" s="114">
        <f>IF($U$221="základní",$N$221,0)</f>
        <v>0</v>
      </c>
      <c r="BF221" s="114">
        <f>IF($U$221="snížená",$N$221,0)</f>
        <v>0</v>
      </c>
      <c r="BG221" s="114">
        <f>IF($U$221="zákl. přenesená",$N$221,0)</f>
        <v>0</v>
      </c>
      <c r="BH221" s="114">
        <f>IF($U$221="sníž. přenesená",$N$221,0)</f>
        <v>0</v>
      </c>
      <c r="BI221" s="114">
        <f>IF($U$221="nulová",$N$221,0)</f>
        <v>0</v>
      </c>
      <c r="BJ221" s="9" t="s">
        <v>22</v>
      </c>
      <c r="BK221" s="114">
        <f>ROUND($L$221*$K$221,2)</f>
        <v>0</v>
      </c>
      <c r="BL221" s="9" t="s">
        <v>153</v>
      </c>
      <c r="BM221" s="9" t="s">
        <v>363</v>
      </c>
    </row>
    <row r="222" spans="2:63" s="9" customFormat="1" ht="51" customHeight="1">
      <c r="B222" s="31"/>
      <c r="C222" s="32"/>
      <c r="D222" s="170" t="s">
        <v>364</v>
      </c>
      <c r="E222" s="32"/>
      <c r="F222" s="32"/>
      <c r="G222" s="32"/>
      <c r="H222" s="32"/>
      <c r="I222" s="32"/>
      <c r="J222" s="32"/>
      <c r="K222" s="32"/>
      <c r="L222" s="32"/>
      <c r="M222" s="32"/>
      <c r="N222" s="149">
        <f>$BK$222</f>
        <v>0</v>
      </c>
      <c r="O222" s="32"/>
      <c r="P222" s="32"/>
      <c r="Q222" s="32"/>
      <c r="R222" s="33"/>
      <c r="T222" s="81"/>
      <c r="U222" s="32"/>
      <c r="V222" s="32"/>
      <c r="W222" s="32"/>
      <c r="X222" s="32"/>
      <c r="Y222" s="32"/>
      <c r="Z222" s="32"/>
      <c r="AA222" s="82"/>
      <c r="AT222" s="9" t="s">
        <v>81</v>
      </c>
      <c r="AU222" s="9" t="s">
        <v>82</v>
      </c>
      <c r="AY222" s="9" t="s">
        <v>365</v>
      </c>
      <c r="BK222" s="114">
        <f>SUM($BK$223:$BK$227)</f>
        <v>0</v>
      </c>
    </row>
    <row r="223" spans="2:63" s="9" customFormat="1" ht="23.25" customHeight="1">
      <c r="B223" s="31"/>
      <c r="C223" s="227"/>
      <c r="D223" s="227" t="s">
        <v>149</v>
      </c>
      <c r="E223" s="228"/>
      <c r="F223" s="229"/>
      <c r="G223" s="230"/>
      <c r="H223" s="230"/>
      <c r="I223" s="230"/>
      <c r="J223" s="231"/>
      <c r="K223" s="232"/>
      <c r="L223" s="184"/>
      <c r="M223" s="150"/>
      <c r="N223" s="185">
        <f>$BK$223</f>
        <v>0</v>
      </c>
      <c r="O223" s="150"/>
      <c r="P223" s="150"/>
      <c r="Q223" s="150"/>
      <c r="R223" s="33"/>
      <c r="T223" s="186"/>
      <c r="U223" s="233" t="s">
        <v>47</v>
      </c>
      <c r="V223" s="32"/>
      <c r="W223" s="32"/>
      <c r="X223" s="32"/>
      <c r="Y223" s="32"/>
      <c r="Z223" s="32"/>
      <c r="AA223" s="82"/>
      <c r="AT223" s="9" t="s">
        <v>365</v>
      </c>
      <c r="AU223" s="9" t="s">
        <v>22</v>
      </c>
      <c r="AY223" s="9" t="s">
        <v>365</v>
      </c>
      <c r="BE223" s="114">
        <f>IF($U$223="základní",$N$223,0)</f>
        <v>0</v>
      </c>
      <c r="BF223" s="114">
        <f>IF($U$223="snížená",$N$223,0)</f>
        <v>0</v>
      </c>
      <c r="BG223" s="114">
        <f>IF($U$223="zákl. přenesená",$N$223,0)</f>
        <v>0</v>
      </c>
      <c r="BH223" s="114">
        <f>IF($U$223="sníž. přenesená",$N$223,0)</f>
        <v>0</v>
      </c>
      <c r="BI223" s="114">
        <f>IF($U$223="nulová",$N$223,0)</f>
        <v>0</v>
      </c>
      <c r="BJ223" s="9" t="s">
        <v>22</v>
      </c>
      <c r="BK223" s="114">
        <f>$L$223*$K$223</f>
        <v>0</v>
      </c>
    </row>
    <row r="224" spans="2:63" s="9" customFormat="1" ht="23.25" customHeight="1">
      <c r="B224" s="31"/>
      <c r="C224" s="227"/>
      <c r="D224" s="227" t="s">
        <v>149</v>
      </c>
      <c r="E224" s="228"/>
      <c r="F224" s="229"/>
      <c r="G224" s="230"/>
      <c r="H224" s="230"/>
      <c r="I224" s="230"/>
      <c r="J224" s="231"/>
      <c r="K224" s="232"/>
      <c r="L224" s="184"/>
      <c r="M224" s="150"/>
      <c r="N224" s="185">
        <f>$BK$224</f>
        <v>0</v>
      </c>
      <c r="O224" s="150"/>
      <c r="P224" s="150"/>
      <c r="Q224" s="150"/>
      <c r="R224" s="33"/>
      <c r="T224" s="186"/>
      <c r="U224" s="233" t="s">
        <v>47</v>
      </c>
      <c r="V224" s="32"/>
      <c r="W224" s="32"/>
      <c r="X224" s="32"/>
      <c r="Y224" s="32"/>
      <c r="Z224" s="32"/>
      <c r="AA224" s="82"/>
      <c r="AT224" s="9" t="s">
        <v>365</v>
      </c>
      <c r="AU224" s="9" t="s">
        <v>22</v>
      </c>
      <c r="AY224" s="9" t="s">
        <v>365</v>
      </c>
      <c r="BE224" s="114">
        <f>IF($U$224="základní",$N$224,0)</f>
        <v>0</v>
      </c>
      <c r="BF224" s="114">
        <f>IF($U$224="snížená",$N$224,0)</f>
        <v>0</v>
      </c>
      <c r="BG224" s="114">
        <f>IF($U$224="zákl. přenesená",$N$224,0)</f>
        <v>0</v>
      </c>
      <c r="BH224" s="114">
        <f>IF($U$224="sníž. přenesená",$N$224,0)</f>
        <v>0</v>
      </c>
      <c r="BI224" s="114">
        <f>IF($U$224="nulová",$N$224,0)</f>
        <v>0</v>
      </c>
      <c r="BJ224" s="9" t="s">
        <v>22</v>
      </c>
      <c r="BK224" s="114">
        <f>$L$224*$K$224</f>
        <v>0</v>
      </c>
    </row>
    <row r="225" spans="2:63" s="9" customFormat="1" ht="23.25" customHeight="1">
      <c r="B225" s="31"/>
      <c r="C225" s="227"/>
      <c r="D225" s="227" t="s">
        <v>149</v>
      </c>
      <c r="E225" s="228"/>
      <c r="F225" s="229"/>
      <c r="G225" s="230"/>
      <c r="H225" s="230"/>
      <c r="I225" s="230"/>
      <c r="J225" s="231"/>
      <c r="K225" s="232"/>
      <c r="L225" s="184"/>
      <c r="M225" s="150"/>
      <c r="N225" s="185">
        <f>$BK$225</f>
        <v>0</v>
      </c>
      <c r="O225" s="150"/>
      <c r="P225" s="150"/>
      <c r="Q225" s="150"/>
      <c r="R225" s="33"/>
      <c r="T225" s="186"/>
      <c r="U225" s="233" t="s">
        <v>47</v>
      </c>
      <c r="V225" s="32"/>
      <c r="W225" s="32"/>
      <c r="X225" s="32"/>
      <c r="Y225" s="32"/>
      <c r="Z225" s="32"/>
      <c r="AA225" s="82"/>
      <c r="AT225" s="9" t="s">
        <v>365</v>
      </c>
      <c r="AU225" s="9" t="s">
        <v>22</v>
      </c>
      <c r="AY225" s="9" t="s">
        <v>365</v>
      </c>
      <c r="BE225" s="114">
        <f>IF($U$225="základní",$N$225,0)</f>
        <v>0</v>
      </c>
      <c r="BF225" s="114">
        <f>IF($U$225="snížená",$N$225,0)</f>
        <v>0</v>
      </c>
      <c r="BG225" s="114">
        <f>IF($U$225="zákl. přenesená",$N$225,0)</f>
        <v>0</v>
      </c>
      <c r="BH225" s="114">
        <f>IF($U$225="sníž. přenesená",$N$225,0)</f>
        <v>0</v>
      </c>
      <c r="BI225" s="114">
        <f>IF($U$225="nulová",$N$225,0)</f>
        <v>0</v>
      </c>
      <c r="BJ225" s="9" t="s">
        <v>22</v>
      </c>
      <c r="BK225" s="114">
        <f>$L$225*$K$225</f>
        <v>0</v>
      </c>
    </row>
    <row r="226" spans="2:63" s="9" customFormat="1" ht="23.25" customHeight="1">
      <c r="B226" s="31"/>
      <c r="C226" s="227"/>
      <c r="D226" s="227" t="s">
        <v>149</v>
      </c>
      <c r="E226" s="228"/>
      <c r="F226" s="229"/>
      <c r="G226" s="230"/>
      <c r="H226" s="230"/>
      <c r="I226" s="230"/>
      <c r="J226" s="231"/>
      <c r="K226" s="232"/>
      <c r="L226" s="184"/>
      <c r="M226" s="150"/>
      <c r="N226" s="185">
        <f>$BK$226</f>
        <v>0</v>
      </c>
      <c r="O226" s="150"/>
      <c r="P226" s="150"/>
      <c r="Q226" s="150"/>
      <c r="R226" s="33"/>
      <c r="T226" s="186"/>
      <c r="U226" s="233" t="s">
        <v>47</v>
      </c>
      <c r="V226" s="32"/>
      <c r="W226" s="32"/>
      <c r="X226" s="32"/>
      <c r="Y226" s="32"/>
      <c r="Z226" s="32"/>
      <c r="AA226" s="82"/>
      <c r="AT226" s="9" t="s">
        <v>365</v>
      </c>
      <c r="AU226" s="9" t="s">
        <v>22</v>
      </c>
      <c r="AY226" s="9" t="s">
        <v>365</v>
      </c>
      <c r="BE226" s="114">
        <f>IF($U$226="základní",$N$226,0)</f>
        <v>0</v>
      </c>
      <c r="BF226" s="114">
        <f>IF($U$226="snížená",$N$226,0)</f>
        <v>0</v>
      </c>
      <c r="BG226" s="114">
        <f>IF($U$226="zákl. přenesená",$N$226,0)</f>
        <v>0</v>
      </c>
      <c r="BH226" s="114">
        <f>IF($U$226="sníž. přenesená",$N$226,0)</f>
        <v>0</v>
      </c>
      <c r="BI226" s="114">
        <f>IF($U$226="nulová",$N$226,0)</f>
        <v>0</v>
      </c>
      <c r="BJ226" s="9" t="s">
        <v>22</v>
      </c>
      <c r="BK226" s="114">
        <f>$L$226*$K$226</f>
        <v>0</v>
      </c>
    </row>
    <row r="227" spans="2:63" s="9" customFormat="1" ht="23.25" customHeight="1">
      <c r="B227" s="31"/>
      <c r="C227" s="227"/>
      <c r="D227" s="227" t="s">
        <v>149</v>
      </c>
      <c r="E227" s="228"/>
      <c r="F227" s="229"/>
      <c r="G227" s="230"/>
      <c r="H227" s="230"/>
      <c r="I227" s="230"/>
      <c r="J227" s="231"/>
      <c r="K227" s="232"/>
      <c r="L227" s="184"/>
      <c r="M227" s="150"/>
      <c r="N227" s="185">
        <f>$BK$227</f>
        <v>0</v>
      </c>
      <c r="O227" s="150"/>
      <c r="P227" s="150"/>
      <c r="Q227" s="150"/>
      <c r="R227" s="33"/>
      <c r="T227" s="186"/>
      <c r="U227" s="233" t="s">
        <v>47</v>
      </c>
      <c r="V227" s="57"/>
      <c r="W227" s="57"/>
      <c r="X227" s="57"/>
      <c r="Y227" s="57"/>
      <c r="Z227" s="57"/>
      <c r="AA227" s="59"/>
      <c r="AT227" s="9" t="s">
        <v>365</v>
      </c>
      <c r="AU227" s="9" t="s">
        <v>22</v>
      </c>
      <c r="AY227" s="9" t="s">
        <v>365</v>
      </c>
      <c r="BE227" s="114">
        <f>IF($U$227="základní",$N$227,0)</f>
        <v>0</v>
      </c>
      <c r="BF227" s="114">
        <f>IF($U$227="snížená",$N$227,0)</f>
        <v>0</v>
      </c>
      <c r="BG227" s="114">
        <f>IF($U$227="zákl. přenesená",$N$227,0)</f>
        <v>0</v>
      </c>
      <c r="BH227" s="114">
        <f>IF($U$227="sníž. přenesená",$N$227,0)</f>
        <v>0</v>
      </c>
      <c r="BI227" s="114">
        <f>IF($U$227="nulová",$N$227,0)</f>
        <v>0</v>
      </c>
      <c r="BJ227" s="9" t="s">
        <v>22</v>
      </c>
      <c r="BK227" s="114">
        <f>$L$227*$K$227</f>
        <v>0</v>
      </c>
    </row>
    <row r="228" spans="2:18" s="9" customFormat="1" ht="7.5" customHeight="1">
      <c r="B228" s="60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2"/>
    </row>
    <row r="229" s="2" customFormat="1" ht="14.25" customHeight="1">
      <c r="AT229" s="2"/>
    </row>
  </sheetData>
  <sheetProtection sheet="1"/>
  <mergeCells count="273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3:Q103"/>
    <mergeCell ref="D104:H104"/>
    <mergeCell ref="N104:Q104"/>
    <mergeCell ref="D105:H105"/>
    <mergeCell ref="N105:Q105"/>
    <mergeCell ref="D106:H106"/>
    <mergeCell ref="N106:Q106"/>
    <mergeCell ref="D107:H107"/>
    <mergeCell ref="N107:Q107"/>
    <mergeCell ref="D108:H108"/>
    <mergeCell ref="N108:Q108"/>
    <mergeCell ref="N109:Q109"/>
    <mergeCell ref="L111:Q111"/>
    <mergeCell ref="C117:Q117"/>
    <mergeCell ref="F119:P119"/>
    <mergeCell ref="F120:P120"/>
    <mergeCell ref="M122:P122"/>
    <mergeCell ref="M124:Q124"/>
    <mergeCell ref="M125:Q125"/>
    <mergeCell ref="F127:I127"/>
    <mergeCell ref="L127:M127"/>
    <mergeCell ref="N127:Q127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F140:I140"/>
    <mergeCell ref="L140:M140"/>
    <mergeCell ref="N140:Q140"/>
    <mergeCell ref="F141:I141"/>
    <mergeCell ref="F142:I142"/>
    <mergeCell ref="F143:I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F149:I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F154:I154"/>
    <mergeCell ref="L154:M154"/>
    <mergeCell ref="N154:Q154"/>
    <mergeCell ref="F155:I155"/>
    <mergeCell ref="F156:I156"/>
    <mergeCell ref="F157:I157"/>
    <mergeCell ref="F158:I158"/>
    <mergeCell ref="F159:I159"/>
    <mergeCell ref="L159:M159"/>
    <mergeCell ref="N159:Q159"/>
    <mergeCell ref="F160:I160"/>
    <mergeCell ref="F162:I162"/>
    <mergeCell ref="L162:M162"/>
    <mergeCell ref="N162:Q162"/>
    <mergeCell ref="F163:I163"/>
    <mergeCell ref="F164:I164"/>
    <mergeCell ref="F165:I165"/>
    <mergeCell ref="F166:I166"/>
    <mergeCell ref="F167:I167"/>
    <mergeCell ref="F168:I168"/>
    <mergeCell ref="L168:M168"/>
    <mergeCell ref="N168:Q168"/>
    <mergeCell ref="F169:I169"/>
    <mergeCell ref="F170:I170"/>
    <mergeCell ref="F171:I171"/>
    <mergeCell ref="F172:I172"/>
    <mergeCell ref="L172:M172"/>
    <mergeCell ref="N172:Q172"/>
    <mergeCell ref="F173:I173"/>
    <mergeCell ref="F174:I174"/>
    <mergeCell ref="L174:M174"/>
    <mergeCell ref="N174:Q174"/>
    <mergeCell ref="F175:I175"/>
    <mergeCell ref="L175:M175"/>
    <mergeCell ref="N175:Q175"/>
    <mergeCell ref="F176:I176"/>
    <mergeCell ref="F177:I177"/>
    <mergeCell ref="F178:I178"/>
    <mergeCell ref="F179:I179"/>
    <mergeCell ref="F181:I181"/>
    <mergeCell ref="L181:M181"/>
    <mergeCell ref="N181:Q181"/>
    <mergeCell ref="F182:I182"/>
    <mergeCell ref="F183:I183"/>
    <mergeCell ref="F184:I184"/>
    <mergeCell ref="F185:I185"/>
    <mergeCell ref="F186:I186"/>
    <mergeCell ref="F188:I188"/>
    <mergeCell ref="L188:M188"/>
    <mergeCell ref="N188:Q188"/>
    <mergeCell ref="F189:I189"/>
    <mergeCell ref="L189:M189"/>
    <mergeCell ref="N189:Q189"/>
    <mergeCell ref="F190:I190"/>
    <mergeCell ref="F191:I191"/>
    <mergeCell ref="L191:M191"/>
    <mergeCell ref="N191:Q191"/>
    <mergeCell ref="F192:I192"/>
    <mergeCell ref="F193:I193"/>
    <mergeCell ref="L193:M193"/>
    <mergeCell ref="N193:Q193"/>
    <mergeCell ref="F194:I194"/>
    <mergeCell ref="F196:I196"/>
    <mergeCell ref="L196:M196"/>
    <mergeCell ref="N196:Q196"/>
    <mergeCell ref="F197:I197"/>
    <mergeCell ref="F198:I19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2:I202"/>
    <mergeCell ref="F204:I204"/>
    <mergeCell ref="L204:M204"/>
    <mergeCell ref="N204:Q204"/>
    <mergeCell ref="F205:I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6:I216"/>
    <mergeCell ref="L216:M216"/>
    <mergeCell ref="N216:Q216"/>
    <mergeCell ref="F219:I219"/>
    <mergeCell ref="L219:M219"/>
    <mergeCell ref="N219:Q219"/>
    <mergeCell ref="F221:I221"/>
    <mergeCell ref="L221:M221"/>
    <mergeCell ref="N221:Q221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N128:Q128"/>
    <mergeCell ref="N129:Q129"/>
    <mergeCell ref="N130:Q130"/>
    <mergeCell ref="N161:Q161"/>
    <mergeCell ref="N180:Q180"/>
    <mergeCell ref="N187:Q187"/>
    <mergeCell ref="N195:Q195"/>
    <mergeCell ref="N203:Q203"/>
    <mergeCell ref="N210:Q210"/>
    <mergeCell ref="N215:Q215"/>
    <mergeCell ref="N217:Q217"/>
    <mergeCell ref="N218:Q218"/>
    <mergeCell ref="N220:Q220"/>
    <mergeCell ref="N222:Q222"/>
    <mergeCell ref="H1:K1"/>
    <mergeCell ref="S2:AC2"/>
  </mergeCells>
  <printOptions/>
  <pageMargins left="0.5902777910232544" right="0.5902777910232544" top="0.5208333730697632" bottom="0.4861111342906952" header="0" footer="0"/>
  <pageSetup blackAndWhite="1" fitToHeight="999" fitToWidth="1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