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dokumenty\Sváčkovi 2026\Č. Krumlov_Věncova ul\"/>
    </mc:Choice>
  </mc:AlternateContent>
  <xr:revisionPtr revIDLastSave="0" documentId="13_ncr:1_{7479E024-68DB-435D-AF8C-A41775024FD9}" xr6:coauthVersionLast="47" xr6:coauthVersionMax="47" xr10:uidLastSave="{00000000-0000-0000-0000-000000000000}"/>
  <bookViews>
    <workbookView xWindow="-120" yWindow="-120" windowWidth="38640" windowHeight="21120" activeTab="4" xr2:uid="{00000000-000D-0000-FFFF-FFFF00000000}"/>
  </bookViews>
  <sheets>
    <sheet name="Rekapitulace stavby" sheetId="1" r:id="rId1"/>
    <sheet name="113a - SO 1 - VODOVOD" sheetId="2" r:id="rId2"/>
    <sheet name="113b - SO 2.1 - KANALIZAC..." sheetId="3" r:id="rId3"/>
    <sheet name="113c - SO 2.2 - KANALIZAC..." sheetId="4" r:id="rId4"/>
    <sheet name="113d - SO 00 - OSTATNÍ A ..." sheetId="5" r:id="rId5"/>
  </sheets>
  <definedNames>
    <definedName name="_xlnm._FilterDatabase" localSheetId="1" hidden="1">'113a - SO 1 - VODOVOD'!$C$122:$K$296</definedName>
    <definedName name="_xlnm._FilterDatabase" localSheetId="2" hidden="1">'113b - SO 2.1 - KANALIZAC...'!$C$122:$K$256</definedName>
    <definedName name="_xlnm._FilterDatabase" localSheetId="3" hidden="1">'113c - SO 2.2 - KANALIZAC...'!$C$120:$K$214</definedName>
    <definedName name="_xlnm._FilterDatabase" localSheetId="4" hidden="1">'113d - SO 00 - OSTATNÍ A ...'!$C$116:$K$128</definedName>
    <definedName name="_xlnm.Print_Titles" localSheetId="1">'113a - SO 1 - VODOVOD'!$122:$122</definedName>
    <definedName name="_xlnm.Print_Titles" localSheetId="2">'113b - SO 2.1 - KANALIZAC...'!$122:$122</definedName>
    <definedName name="_xlnm.Print_Titles" localSheetId="3">'113c - SO 2.2 - KANALIZAC...'!$120:$120</definedName>
    <definedName name="_xlnm.Print_Titles" localSheetId="4">'113d - SO 00 - OSTATNÍ A ...'!$116:$116</definedName>
    <definedName name="_xlnm.Print_Titles" localSheetId="0">'Rekapitulace stavby'!$92:$92</definedName>
    <definedName name="_xlnm.Print_Area" localSheetId="1">'113a - SO 1 - VODOVOD'!$C$4:$J$76,'113a - SO 1 - VODOVOD'!$C$82:$J$104,'113a - SO 1 - VODOVOD'!$C$110:$J$296</definedName>
    <definedName name="_xlnm.Print_Area" localSheetId="2">'113b - SO 2.1 - KANALIZAC...'!$C$4:$J$76,'113b - SO 2.1 - KANALIZAC...'!$C$82:$J$104,'113b - SO 2.1 - KANALIZAC...'!$C$110:$J$256</definedName>
    <definedName name="_xlnm.Print_Area" localSheetId="3">'113c - SO 2.2 - KANALIZAC...'!$C$4:$J$76,'113c - SO 2.2 - KANALIZAC...'!$C$82:$J$102,'113c - SO 2.2 - KANALIZAC...'!$C$108:$J$214</definedName>
    <definedName name="_xlnm.Print_Area" localSheetId="4">'113d - SO 00 - OSTATNÍ A ...'!$C$4:$J$76,'113d - SO 00 - OSTATNÍ A ...'!$C$82:$J$98,'113d - SO 00 - OSTATNÍ A ...'!$C$104:$J$128</definedName>
    <definedName name="_xlnm.Print_Area" localSheetId="0">'Rekapitulace stavby'!$D$4:$AO$76,'Rekapitulace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/>
  <c r="J35" i="5"/>
  <c r="AX98" i="1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T118" i="5" s="1"/>
  <c r="T117" i="5" s="1"/>
  <c r="R119" i="5"/>
  <c r="P119" i="5"/>
  <c r="J113" i="5"/>
  <c r="F113" i="5"/>
  <c r="F111" i="5"/>
  <c r="E109" i="5"/>
  <c r="J91" i="5"/>
  <c r="F91" i="5"/>
  <c r="F89" i="5"/>
  <c r="E87" i="5"/>
  <c r="J24" i="5"/>
  <c r="E24" i="5"/>
  <c r="J114" i="5" s="1"/>
  <c r="J23" i="5"/>
  <c r="F92" i="5"/>
  <c r="J111" i="5"/>
  <c r="E7" i="5"/>
  <c r="E107" i="5"/>
  <c r="J37" i="4"/>
  <c r="J36" i="4"/>
  <c r="AY97" i="1"/>
  <c r="J35" i="4"/>
  <c r="AX97" i="1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79" i="4"/>
  <c r="BH179" i="4"/>
  <c r="BG179" i="4"/>
  <c r="BF179" i="4"/>
  <c r="T179" i="4"/>
  <c r="R179" i="4"/>
  <c r="P179" i="4"/>
  <c r="BI177" i="4"/>
  <c r="BH177" i="4"/>
  <c r="BG177" i="4"/>
  <c r="BF177" i="4"/>
  <c r="T177" i="4"/>
  <c r="R177" i="4"/>
  <c r="P177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68" i="4"/>
  <c r="BH168" i="4"/>
  <c r="BG168" i="4"/>
  <c r="BF168" i="4"/>
  <c r="T168" i="4"/>
  <c r="T167" i="4"/>
  <c r="R168" i="4"/>
  <c r="R167" i="4"/>
  <c r="P168" i="4"/>
  <c r="P167" i="4"/>
  <c r="BI165" i="4"/>
  <c r="BH165" i="4"/>
  <c r="BG165" i="4"/>
  <c r="BF165" i="4"/>
  <c r="T165" i="4"/>
  <c r="R165" i="4"/>
  <c r="P165" i="4"/>
  <c r="BI159" i="4"/>
  <c r="BH159" i="4"/>
  <c r="BG159" i="4"/>
  <c r="BF159" i="4"/>
  <c r="T159" i="4"/>
  <c r="R159" i="4"/>
  <c r="P159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38" i="4"/>
  <c r="BH138" i="4"/>
  <c r="BG138" i="4"/>
  <c r="BF138" i="4"/>
  <c r="T138" i="4"/>
  <c r="R138" i="4"/>
  <c r="P138" i="4"/>
  <c r="BI132" i="4"/>
  <c r="BH132" i="4"/>
  <c r="BG132" i="4"/>
  <c r="BF132" i="4"/>
  <c r="T132" i="4"/>
  <c r="R132" i="4"/>
  <c r="P132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J117" i="4"/>
  <c r="F117" i="4"/>
  <c r="F115" i="4"/>
  <c r="E113" i="4"/>
  <c r="J91" i="4"/>
  <c r="F91" i="4"/>
  <c r="F89" i="4"/>
  <c r="E87" i="4"/>
  <c r="J24" i="4"/>
  <c r="E24" i="4"/>
  <c r="J118" i="4"/>
  <c r="J23" i="4"/>
  <c r="F118" i="4"/>
  <c r="J115" i="4"/>
  <c r="E7" i="4"/>
  <c r="E85" i="4" s="1"/>
  <c r="J37" i="3"/>
  <c r="J36" i="3"/>
  <c r="AY96" i="1"/>
  <c r="J35" i="3"/>
  <c r="AX96" i="1" s="1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4" i="3"/>
  <c r="BH254" i="3"/>
  <c r="BG254" i="3"/>
  <c r="BF254" i="3"/>
  <c r="T254" i="3"/>
  <c r="R254" i="3"/>
  <c r="P254" i="3"/>
  <c r="BI252" i="3"/>
  <c r="BH252" i="3"/>
  <c r="BG252" i="3"/>
  <c r="BF252" i="3"/>
  <c r="T252" i="3"/>
  <c r="R252" i="3"/>
  <c r="P252" i="3"/>
  <c r="BI251" i="3"/>
  <c r="BH251" i="3"/>
  <c r="BG251" i="3"/>
  <c r="BF251" i="3"/>
  <c r="T251" i="3"/>
  <c r="R251" i="3"/>
  <c r="P251" i="3"/>
  <c r="BI249" i="3"/>
  <c r="BH249" i="3"/>
  <c r="BG249" i="3"/>
  <c r="BF249" i="3"/>
  <c r="T249" i="3"/>
  <c r="R249" i="3"/>
  <c r="P249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6" i="3"/>
  <c r="BH226" i="3"/>
  <c r="BG226" i="3"/>
  <c r="BF226" i="3"/>
  <c r="T226" i="3"/>
  <c r="R226" i="3"/>
  <c r="P226" i="3"/>
  <c r="BI225" i="3"/>
  <c r="BH225" i="3"/>
  <c r="BG225" i="3"/>
  <c r="BF225" i="3"/>
  <c r="T225" i="3"/>
  <c r="R225" i="3"/>
  <c r="P225" i="3"/>
  <c r="BI223" i="3"/>
  <c r="BH223" i="3"/>
  <c r="BG223" i="3"/>
  <c r="BF223" i="3"/>
  <c r="T223" i="3"/>
  <c r="R223" i="3"/>
  <c r="P223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4" i="3"/>
  <c r="BH184" i="3"/>
  <c r="BG184" i="3"/>
  <c r="BF184" i="3"/>
  <c r="T184" i="3"/>
  <c r="T183" i="3"/>
  <c r="R184" i="3"/>
  <c r="R183" i="3"/>
  <c r="P184" i="3"/>
  <c r="P183" i="3"/>
  <c r="BI181" i="3"/>
  <c r="BH181" i="3"/>
  <c r="BG181" i="3"/>
  <c r="BF181" i="3"/>
  <c r="T181" i="3"/>
  <c r="R181" i="3"/>
  <c r="P181" i="3"/>
  <c r="BI175" i="3"/>
  <c r="BH175" i="3"/>
  <c r="BG175" i="3"/>
  <c r="BF175" i="3"/>
  <c r="T175" i="3"/>
  <c r="R175" i="3"/>
  <c r="P175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0" i="3"/>
  <c r="BH140" i="3"/>
  <c r="BG140" i="3"/>
  <c r="BF140" i="3"/>
  <c r="T140" i="3"/>
  <c r="R140" i="3"/>
  <c r="P140" i="3"/>
  <c r="BI134" i="3"/>
  <c r="BH134" i="3"/>
  <c r="BG134" i="3"/>
  <c r="BF134" i="3"/>
  <c r="T134" i="3"/>
  <c r="R134" i="3"/>
  <c r="P134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J119" i="3"/>
  <c r="F119" i="3"/>
  <c r="F117" i="3"/>
  <c r="E115" i="3"/>
  <c r="J91" i="3"/>
  <c r="F91" i="3"/>
  <c r="F89" i="3"/>
  <c r="E87" i="3"/>
  <c r="J24" i="3"/>
  <c r="E24" i="3"/>
  <c r="J120" i="3" s="1"/>
  <c r="J23" i="3"/>
  <c r="F120" i="3"/>
  <c r="J117" i="3"/>
  <c r="E7" i="3"/>
  <c r="E113" i="3" s="1"/>
  <c r="J37" i="2"/>
  <c r="J36" i="2"/>
  <c r="AY95" i="1"/>
  <c r="J35" i="2"/>
  <c r="AX95" i="1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T185" i="2"/>
  <c r="R186" i="2"/>
  <c r="R185" i="2"/>
  <c r="P186" i="2"/>
  <c r="P185" i="2" s="1"/>
  <c r="BI183" i="2"/>
  <c r="BH183" i="2"/>
  <c r="BG183" i="2"/>
  <c r="BF183" i="2"/>
  <c r="T183" i="2"/>
  <c r="R183" i="2"/>
  <c r="P183" i="2"/>
  <c r="BI177" i="2"/>
  <c r="BH177" i="2"/>
  <c r="BG177" i="2"/>
  <c r="BF177" i="2"/>
  <c r="T177" i="2"/>
  <c r="R177" i="2"/>
  <c r="P177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2" i="2"/>
  <c r="BH142" i="2"/>
  <c r="BG142" i="2"/>
  <c r="BF142" i="2"/>
  <c r="T142" i="2"/>
  <c r="R142" i="2"/>
  <c r="P142" i="2"/>
  <c r="BI135" i="2"/>
  <c r="BH135" i="2"/>
  <c r="BG135" i="2"/>
  <c r="BF135" i="2"/>
  <c r="T135" i="2"/>
  <c r="R135" i="2"/>
  <c r="P135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J119" i="2"/>
  <c r="F119" i="2"/>
  <c r="F117" i="2"/>
  <c r="E115" i="2"/>
  <c r="J91" i="2"/>
  <c r="F91" i="2"/>
  <c r="F89" i="2"/>
  <c r="E87" i="2"/>
  <c r="J24" i="2"/>
  <c r="E24" i="2"/>
  <c r="J92" i="2"/>
  <c r="J23" i="2"/>
  <c r="F120" i="2"/>
  <c r="J117" i="2"/>
  <c r="E7" i="2"/>
  <c r="E85" i="2" s="1"/>
  <c r="AM90" i="1"/>
  <c r="AM89" i="1"/>
  <c r="L89" i="1"/>
  <c r="AM87" i="1"/>
  <c r="L87" i="1"/>
  <c r="L85" i="1"/>
  <c r="L84" i="1"/>
  <c r="J256" i="2"/>
  <c r="BK225" i="2"/>
  <c r="BK198" i="2"/>
  <c r="BK256" i="2"/>
  <c r="J236" i="2"/>
  <c r="BK209" i="2"/>
  <c r="J183" i="2"/>
  <c r="J126" i="2"/>
  <c r="J243" i="2"/>
  <c r="BK242" i="2"/>
  <c r="J208" i="2"/>
  <c r="J252" i="3"/>
  <c r="BK235" i="3"/>
  <c r="J228" i="3"/>
  <c r="J214" i="3"/>
  <c r="BK202" i="3"/>
  <c r="BK148" i="3"/>
  <c r="BK256" i="3"/>
  <c r="J248" i="3"/>
  <c r="BK228" i="3"/>
  <c r="BK197" i="3"/>
  <c r="BK140" i="3"/>
  <c r="BK244" i="3"/>
  <c r="J205" i="3"/>
  <c r="J190" i="3"/>
  <c r="BK213" i="3"/>
  <c r="BK187" i="4"/>
  <c r="BK143" i="4"/>
  <c r="BK208" i="4"/>
  <c r="BK174" i="4"/>
  <c r="J124" i="4"/>
  <c r="J187" i="4"/>
  <c r="J152" i="4"/>
  <c r="BK125" i="4"/>
  <c r="J186" i="4"/>
  <c r="BK124" i="4"/>
  <c r="J121" i="5"/>
  <c r="J125" i="5"/>
  <c r="BK121" i="5"/>
  <c r="J201" i="2"/>
  <c r="J157" i="2"/>
  <c r="J237" i="3"/>
  <c r="J219" i="3"/>
  <c r="BK195" i="3"/>
  <c r="J255" i="3"/>
  <c r="J220" i="3"/>
  <c r="J160" i="3"/>
  <c r="BK245" i="3"/>
  <c r="BK209" i="3"/>
  <c r="J204" i="3"/>
  <c r="BK152" i="3"/>
  <c r="J200" i="4"/>
  <c r="BK214" i="4"/>
  <c r="J194" i="4"/>
  <c r="BK203" i="4"/>
  <c r="J165" i="4"/>
  <c r="J126" i="4"/>
  <c r="J174" i="4"/>
  <c r="J120" i="5"/>
  <c r="BK120" i="5"/>
  <c r="J280" i="2"/>
  <c r="J246" i="2"/>
  <c r="J228" i="2"/>
  <c r="BK210" i="2"/>
  <c r="BK169" i="2"/>
  <c r="BK289" i="2"/>
  <c r="J266" i="2"/>
  <c r="J250" i="2"/>
  <c r="J200" i="2"/>
  <c r="BK296" i="2"/>
  <c r="J270" i="2"/>
  <c r="BK236" i="2"/>
  <c r="BK203" i="2"/>
  <c r="BK255" i="2"/>
  <c r="BK234" i="2"/>
  <c r="BK204" i="2"/>
  <c r="J127" i="2"/>
  <c r="BK217" i="2"/>
  <c r="J210" i="2"/>
  <c r="J296" i="2"/>
  <c r="BK272" i="2"/>
  <c r="J264" i="2"/>
  <c r="BK243" i="2"/>
  <c r="J234" i="2"/>
  <c r="BK219" i="2"/>
  <c r="J212" i="2"/>
  <c r="BK190" i="2"/>
  <c r="J163" i="2"/>
  <c r="J279" i="2"/>
  <c r="J265" i="2"/>
  <c r="J255" i="2"/>
  <c r="J232" i="2"/>
  <c r="BK212" i="2"/>
  <c r="J195" i="2"/>
  <c r="J295" i="2"/>
  <c r="J276" i="2"/>
  <c r="BK266" i="2"/>
  <c r="J242" i="2"/>
  <c r="BK232" i="2"/>
  <c r="J220" i="2"/>
  <c r="BK205" i="2"/>
  <c r="BK157" i="2"/>
  <c r="J257" i="2"/>
  <c r="J241" i="2"/>
  <c r="J224" i="2"/>
  <c r="J202" i="2"/>
  <c r="J155" i="2"/>
  <c r="J247" i="2"/>
  <c r="J186" i="2"/>
  <c r="J211" i="2"/>
  <c r="J135" i="2"/>
  <c r="J254" i="3"/>
  <c r="J244" i="3"/>
  <c r="J233" i="3"/>
  <c r="BK222" i="3"/>
  <c r="BK211" i="3"/>
  <c r="J169" i="3"/>
  <c r="J145" i="3"/>
  <c r="BK252" i="3"/>
  <c r="J239" i="3"/>
  <c r="J216" i="3"/>
  <c r="J148" i="3"/>
  <c r="BK255" i="3"/>
  <c r="BK225" i="3"/>
  <c r="J195" i="3"/>
  <c r="J156" i="3"/>
  <c r="J154" i="3"/>
  <c r="J162" i="3"/>
  <c r="BK201" i="4"/>
  <c r="J159" i="4"/>
  <c r="BK206" i="4"/>
  <c r="BK132" i="4"/>
  <c r="J188" i="4"/>
  <c r="BK179" i="4"/>
  <c r="BK146" i="4"/>
  <c r="BK194" i="4"/>
  <c r="J145" i="4"/>
  <c r="J182" i="4"/>
  <c r="BK127" i="5"/>
  <c r="J119" i="5"/>
  <c r="J203" i="2"/>
  <c r="J289" i="2"/>
  <c r="J275" i="2"/>
  <c r="J269" i="2"/>
  <c r="BK244" i="2"/>
  <c r="J231" i="2"/>
  <c r="J215" i="2"/>
  <c r="J169" i="2"/>
  <c r="BK254" i="2"/>
  <c r="BK238" i="2"/>
  <c r="J226" i="2"/>
  <c r="BK200" i="2"/>
  <c r="BK148" i="2"/>
  <c r="BK295" i="2"/>
  <c r="J150" i="2"/>
  <c r="BK142" i="2"/>
  <c r="J151" i="2"/>
  <c r="J256" i="3"/>
  <c r="BK240" i="3"/>
  <c r="BK229" i="3"/>
  <c r="BK216" i="3"/>
  <c r="BK154" i="3"/>
  <c r="J127" i="3"/>
  <c r="BK249" i="3"/>
  <c r="BK233" i="3"/>
  <c r="J213" i="3"/>
  <c r="J152" i="3"/>
  <c r="BK134" i="3"/>
  <c r="BK242" i="3"/>
  <c r="BK214" i="3"/>
  <c r="J192" i="3"/>
  <c r="BK160" i="3"/>
  <c r="J194" i="3"/>
  <c r="J222" i="3"/>
  <c r="BK210" i="4"/>
  <c r="J132" i="4"/>
  <c r="J210" i="4"/>
  <c r="J203" i="4"/>
  <c r="BK175" i="4"/>
  <c r="J148" i="4"/>
  <c r="J195" i="4"/>
  <c r="BK186" i="4"/>
  <c r="BK150" i="4"/>
  <c r="BK198" i="4"/>
  <c r="BK153" i="4"/>
  <c r="BK128" i="5"/>
  <c r="BK281" i="2"/>
  <c r="J262" i="2"/>
  <c r="J238" i="2"/>
  <c r="J218" i="2"/>
  <c r="BK194" i="2"/>
  <c r="BK135" i="2"/>
  <c r="BK280" i="2"/>
  <c r="BK257" i="2"/>
  <c r="BK226" i="2"/>
  <c r="J196" i="2"/>
  <c r="J281" i="2"/>
  <c r="J263" i="2"/>
  <c r="BK240" i="2"/>
  <c r="BK227" i="2"/>
  <c r="BK206" i="2"/>
  <c r="BK150" i="2"/>
  <c r="BK246" i="2"/>
  <c r="BK208" i="2"/>
  <c r="BK128" i="2"/>
  <c r="J237" i="2"/>
  <c r="J213" i="2"/>
  <c r="BK126" i="2"/>
  <c r="BK239" i="3"/>
  <c r="BK217" i="3"/>
  <c r="BK175" i="3"/>
  <c r="BK251" i="3"/>
  <c r="BK223" i="3"/>
  <c r="J181" i="3"/>
  <c r="BK237" i="3"/>
  <c r="BK190" i="3"/>
  <c r="J197" i="3"/>
  <c r="J229" i="3"/>
  <c r="BK189" i="4"/>
  <c r="J125" i="4"/>
  <c r="BK191" i="4"/>
  <c r="BK197" i="4"/>
  <c r="BK181" i="4"/>
  <c r="BK209" i="4"/>
  <c r="BK168" i="4"/>
  <c r="J123" i="5"/>
  <c r="J124" i="5"/>
  <c r="J291" i="2"/>
  <c r="BK268" i="2"/>
  <c r="J252" i="2"/>
  <c r="BK231" i="2"/>
  <c r="BK215" i="2"/>
  <c r="BK186" i="2"/>
  <c r="BK151" i="2"/>
  <c r="J271" i="2"/>
  <c r="J240" i="2"/>
  <c r="J197" i="2"/>
  <c r="BK284" i="2"/>
  <c r="J268" i="2"/>
  <c r="J235" i="2"/>
  <c r="BK213" i="2"/>
  <c r="J261" i="2"/>
  <c r="J245" i="2"/>
  <c r="J227" i="2"/>
  <c r="J198" i="2"/>
  <c r="J254" i="2"/>
  <c r="BK159" i="2"/>
  <c r="BK197" i="2"/>
  <c r="J219" i="2"/>
  <c r="J245" i="3"/>
  <c r="BK220" i="3"/>
  <c r="BK156" i="3"/>
  <c r="BK254" i="3"/>
  <c r="BK219" i="3"/>
  <c r="BK246" i="3"/>
  <c r="J202" i="3"/>
  <c r="J200" i="3"/>
  <c r="BK208" i="3"/>
  <c r="J181" i="4"/>
  <c r="BK213" i="4"/>
  <c r="J168" i="4"/>
  <c r="J198" i="4"/>
  <c r="BK148" i="4"/>
  <c r="J191" i="4"/>
  <c r="BK241" i="3"/>
  <c r="BK184" i="3"/>
  <c r="J126" i="3"/>
  <c r="J184" i="4"/>
  <c r="J212" i="4"/>
  <c r="BK195" i="4"/>
  <c r="J128" i="5"/>
  <c r="J292" i="2"/>
  <c r="BK270" i="2"/>
  <c r="BK263" i="2"/>
  <c r="BK251" i="2"/>
  <c r="J239" i="2"/>
  <c r="J230" i="2"/>
  <c r="J217" i="2"/>
  <c r="J206" i="2"/>
  <c r="J189" i="2"/>
  <c r="J165" i="2"/>
  <c r="J284" i="2"/>
  <c r="J272" i="2"/>
  <c r="BK264" i="2"/>
  <c r="J246" i="3"/>
  <c r="J225" i="3"/>
  <c r="J209" i="3"/>
  <c r="J184" i="3"/>
  <c r="BK128" i="3"/>
  <c r="J240" i="3"/>
  <c r="BK226" i="3"/>
  <c r="BK205" i="3"/>
  <c r="BK162" i="3"/>
  <c r="BK231" i="3"/>
  <c r="BK200" i="3"/>
  <c r="BK181" i="3"/>
  <c r="J147" i="3"/>
  <c r="BK192" i="3"/>
  <c r="BK126" i="3"/>
  <c r="J213" i="4"/>
  <c r="BK177" i="4"/>
  <c r="J138" i="4"/>
  <c r="BK212" i="4"/>
  <c r="J192" i="4"/>
  <c r="BK165" i="4"/>
  <c r="J208" i="4"/>
  <c r="BK182" i="4"/>
  <c r="J153" i="4"/>
  <c r="BK204" i="4"/>
  <c r="J179" i="4"/>
  <c r="BK152" i="4"/>
  <c r="J189" i="4"/>
  <c r="BK276" i="2"/>
  <c r="J253" i="2"/>
  <c r="BK235" i="2"/>
  <c r="J205" i="2"/>
  <c r="BK183" i="2"/>
  <c r="BK269" i="2"/>
  <c r="J249" i="2"/>
  <c r="BK221" i="2"/>
  <c r="BK155" i="2"/>
  <c r="J209" i="2"/>
  <c r="BK127" i="2"/>
  <c r="BK248" i="3"/>
  <c r="J226" i="3"/>
  <c r="BK206" i="3"/>
  <c r="J140" i="3"/>
  <c r="J235" i="3"/>
  <c r="BK169" i="3"/>
  <c r="J249" i="3"/>
  <c r="J211" i="3"/>
  <c r="BK198" i="3"/>
  <c r="BK166" i="3"/>
  <c r="J197" i="4"/>
  <c r="BK145" i="4"/>
  <c r="J278" i="2"/>
  <c r="BK241" i="2"/>
  <c r="J223" i="2"/>
  <c r="J207" i="2"/>
  <c r="J159" i="2"/>
  <c r="J282" i="2"/>
  <c r="BK262" i="2"/>
  <c r="BK224" i="2"/>
  <c r="J172" i="2"/>
  <c r="BK279" i="2"/>
  <c r="BK249" i="2"/>
  <c r="BK229" i="2"/>
  <c r="BK177" i="2"/>
  <c r="BK250" i="2"/>
  <c r="BK237" i="2"/>
  <c r="BK211" i="2"/>
  <c r="BK165" i="2"/>
  <c r="BK220" i="2"/>
  <c r="BK196" i="2"/>
  <c r="J251" i="3"/>
  <c r="J231" i="3"/>
  <c r="BK126" i="5"/>
  <c r="J127" i="5"/>
  <c r="BK202" i="2"/>
  <c r="J142" i="2"/>
  <c r="BK273" i="2"/>
  <c r="BK253" i="2"/>
  <c r="BK223" i="2"/>
  <c r="J194" i="2"/>
  <c r="BK265" i="2"/>
  <c r="BK194" i="3"/>
  <c r="J242" i="3"/>
  <c r="J206" i="3"/>
  <c r="J241" i="3"/>
  <c r="J198" i="3"/>
  <c r="J175" i="3"/>
  <c r="J214" i="4"/>
  <c r="J209" i="4"/>
  <c r="BK159" i="4"/>
  <c r="BK192" i="4"/>
  <c r="J143" i="4"/>
  <c r="BK184" i="4"/>
  <c r="J126" i="5"/>
  <c r="BK124" i="5"/>
  <c r="J122" i="5"/>
  <c r="BK282" i="2"/>
  <c r="J267" i="2"/>
  <c r="J244" i="2"/>
  <c r="J225" i="2"/>
  <c r="J204" i="2"/>
  <c r="BK292" i="2"/>
  <c r="BK267" i="2"/>
  <c r="BK252" i="2"/>
  <c r="BK228" i="2"/>
  <c r="BK201" i="2"/>
  <c r="BK291" i="2"/>
  <c r="BK271" i="2"/>
  <c r="BK245" i="2"/>
  <c r="BK230" i="2"/>
  <c r="BK207" i="2"/>
  <c r="BK172" i="2"/>
  <c r="J248" i="2"/>
  <c r="BK233" i="2"/>
  <c r="J190" i="2"/>
  <c r="J251" i="2"/>
  <c r="BK163" i="2"/>
  <c r="BK125" i="5"/>
  <c r="BK122" i="5"/>
  <c r="BK275" i="2"/>
  <c r="BK247" i="2"/>
  <c r="J221" i="2"/>
  <c r="BK195" i="2"/>
  <c r="J128" i="2"/>
  <c r="BK278" i="2"/>
  <c r="BK261" i="2"/>
  <c r="J233" i="2"/>
  <c r="BK218" i="2"/>
  <c r="J148" i="2"/>
  <c r="J273" i="2"/>
  <c r="BK239" i="2"/>
  <c r="BK189" i="2"/>
  <c r="BK145" i="3"/>
  <c r="J223" i="3"/>
  <c r="J166" i="3"/>
  <c r="BK127" i="3"/>
  <c r="J206" i="4"/>
  <c r="J146" i="4"/>
  <c r="BK200" i="4"/>
  <c r="J150" i="4"/>
  <c r="J177" i="2"/>
  <c r="BK248" i="2"/>
  <c r="J229" i="2"/>
  <c r="AS94" i="1"/>
  <c r="BK204" i="3"/>
  <c r="J217" i="3"/>
  <c r="J128" i="3"/>
  <c r="J208" i="3"/>
  <c r="J134" i="3"/>
  <c r="BK147" i="3"/>
  <c r="BK188" i="4"/>
  <c r="BK126" i="4"/>
  <c r="J177" i="4"/>
  <c r="J204" i="4"/>
  <c r="J175" i="4"/>
  <c r="J201" i="4"/>
  <c r="BK138" i="4"/>
  <c r="BK119" i="5"/>
  <c r="BK123" i="5"/>
  <c r="T125" i="2" l="1"/>
  <c r="P188" i="2"/>
  <c r="T294" i="2"/>
  <c r="BK193" i="2"/>
  <c r="J193" i="2"/>
  <c r="J101" i="2" s="1"/>
  <c r="BK294" i="2"/>
  <c r="J294" i="2"/>
  <c r="J103" i="2"/>
  <c r="P125" i="2"/>
  <c r="P193" i="2"/>
  <c r="P283" i="2"/>
  <c r="R294" i="2"/>
  <c r="BK189" i="3"/>
  <c r="J189" i="3"/>
  <c r="J100" i="3"/>
  <c r="P247" i="3"/>
  <c r="BK211" i="4"/>
  <c r="J211" i="4" s="1"/>
  <c r="J101" i="4" s="1"/>
  <c r="BK125" i="2"/>
  <c r="J125" i="2" s="1"/>
  <c r="J98" i="2" s="1"/>
  <c r="BK188" i="2"/>
  <c r="BK124" i="2" s="1"/>
  <c r="J124" i="2" s="1"/>
  <c r="J97" i="2" s="1"/>
  <c r="J188" i="2"/>
  <c r="J100" i="2"/>
  <c r="T188" i="2"/>
  <c r="T124" i="2" s="1"/>
  <c r="T123" i="2" s="1"/>
  <c r="BK283" i="2"/>
  <c r="J283" i="2" s="1"/>
  <c r="J102" i="2" s="1"/>
  <c r="BK125" i="3"/>
  <c r="J125" i="3" s="1"/>
  <c r="J98" i="3" s="1"/>
  <c r="R189" i="3"/>
  <c r="T247" i="3"/>
  <c r="BK173" i="4"/>
  <c r="J173" i="4" s="1"/>
  <c r="J100" i="4" s="1"/>
  <c r="P125" i="3"/>
  <c r="BK243" i="3"/>
  <c r="J243" i="3"/>
  <c r="J101" i="3"/>
  <c r="P253" i="3"/>
  <c r="T123" i="4"/>
  <c r="P211" i="4"/>
  <c r="T193" i="2"/>
  <c r="T283" i="2"/>
  <c r="T125" i="3"/>
  <c r="P189" i="3"/>
  <c r="P243" i="3"/>
  <c r="T243" i="3"/>
  <c r="R247" i="3"/>
  <c r="R253" i="3"/>
  <c r="BK123" i="4"/>
  <c r="J123" i="4"/>
  <c r="J98" i="4"/>
  <c r="P173" i="4"/>
  <c r="R211" i="4"/>
  <c r="P123" i="4"/>
  <c r="R173" i="4"/>
  <c r="R122" i="4" s="1"/>
  <c r="R121" i="4" s="1"/>
  <c r="T211" i="4"/>
  <c r="P118" i="5"/>
  <c r="P117" i="5"/>
  <c r="AU98" i="1"/>
  <c r="BK118" i="5"/>
  <c r="J118" i="5"/>
  <c r="J97" i="5" s="1"/>
  <c r="R125" i="2"/>
  <c r="R188" i="2"/>
  <c r="T173" i="4"/>
  <c r="R118" i="5"/>
  <c r="R117" i="5"/>
  <c r="R193" i="2"/>
  <c r="R283" i="2"/>
  <c r="P294" i="2"/>
  <c r="R125" i="3"/>
  <c r="R124" i="3" s="1"/>
  <c r="R123" i="3" s="1"/>
  <c r="T189" i="3"/>
  <c r="T124" i="3"/>
  <c r="T123" i="3" s="1"/>
  <c r="R243" i="3"/>
  <c r="BK247" i="3"/>
  <c r="J247" i="3"/>
  <c r="J102" i="3"/>
  <c r="BK253" i="3"/>
  <c r="J253" i="3"/>
  <c r="J103" i="3"/>
  <c r="T253" i="3"/>
  <c r="R123" i="4"/>
  <c r="BK183" i="3"/>
  <c r="J183" i="3"/>
  <c r="J99" i="3"/>
  <c r="BK167" i="4"/>
  <c r="J167" i="4" s="1"/>
  <c r="J99" i="4" s="1"/>
  <c r="BK185" i="2"/>
  <c r="J185" i="2"/>
  <c r="J99" i="2"/>
  <c r="J89" i="5"/>
  <c r="E85" i="5"/>
  <c r="BE119" i="5"/>
  <c r="BE121" i="5"/>
  <c r="BE122" i="5"/>
  <c r="BE123" i="5"/>
  <c r="BE124" i="5"/>
  <c r="J92" i="5"/>
  <c r="BE120" i="5"/>
  <c r="F114" i="5"/>
  <c r="BE128" i="5"/>
  <c r="BE125" i="5"/>
  <c r="BE126" i="5"/>
  <c r="BE127" i="5"/>
  <c r="E111" i="4"/>
  <c r="BE150" i="4"/>
  <c r="BE165" i="4"/>
  <c r="BE174" i="4"/>
  <c r="BE191" i="4"/>
  <c r="J92" i="4"/>
  <c r="BE126" i="4"/>
  <c r="BE143" i="4"/>
  <c r="BE159" i="4"/>
  <c r="BE175" i="4"/>
  <c r="BE179" i="4"/>
  <c r="BE182" i="4"/>
  <c r="BE187" i="4"/>
  <c r="BE188" i="4"/>
  <c r="BE189" i="4"/>
  <c r="BE192" i="4"/>
  <c r="BE200" i="4"/>
  <c r="BE208" i="4"/>
  <c r="F92" i="4"/>
  <c r="BE132" i="4"/>
  <c r="BE138" i="4"/>
  <c r="BE145" i="4"/>
  <c r="BE152" i="4"/>
  <c r="BE153" i="4"/>
  <c r="BE168" i="4"/>
  <c r="BE184" i="4"/>
  <c r="BE194" i="4"/>
  <c r="BE203" i="4"/>
  <c r="BE204" i="4"/>
  <c r="BE209" i="4"/>
  <c r="BE125" i="4"/>
  <c r="BE146" i="4"/>
  <c r="BE177" i="4"/>
  <c r="BE181" i="4"/>
  <c r="BE201" i="4"/>
  <c r="BE213" i="4"/>
  <c r="BE214" i="4"/>
  <c r="J89" i="4"/>
  <c r="BE124" i="4"/>
  <c r="BE148" i="4"/>
  <c r="BE186" i="4"/>
  <c r="BE195" i="4"/>
  <c r="BE197" i="4"/>
  <c r="BE198" i="4"/>
  <c r="BE206" i="4"/>
  <c r="BE210" i="4"/>
  <c r="BE212" i="4"/>
  <c r="BE194" i="3"/>
  <c r="BE205" i="3"/>
  <c r="E85" i="3"/>
  <c r="BE126" i="3"/>
  <c r="BE134" i="3"/>
  <c r="BE140" i="3"/>
  <c r="BE184" i="3"/>
  <c r="BE202" i="3"/>
  <c r="J89" i="3"/>
  <c r="J92" i="3"/>
  <c r="BE128" i="3"/>
  <c r="BE147" i="3"/>
  <c r="BE166" i="3"/>
  <c r="BE169" i="3"/>
  <c r="BE175" i="3"/>
  <c r="BE190" i="3"/>
  <c r="BE198" i="3"/>
  <c r="BE204" i="3"/>
  <c r="BE208" i="3"/>
  <c r="BE211" i="3"/>
  <c r="BE214" i="3"/>
  <c r="BE216" i="3"/>
  <c r="BE217" i="3"/>
  <c r="BE225" i="3"/>
  <c r="BE241" i="3"/>
  <c r="BE244" i="3"/>
  <c r="BE246" i="3"/>
  <c r="BE248" i="3"/>
  <c r="BE254" i="3"/>
  <c r="BE256" i="3"/>
  <c r="F92" i="3"/>
  <c r="BE127" i="3"/>
  <c r="BE148" i="3"/>
  <c r="BE152" i="3"/>
  <c r="BE154" i="3"/>
  <c r="BE156" i="3"/>
  <c r="BE192" i="3"/>
  <c r="BE197" i="3"/>
  <c r="BE200" i="3"/>
  <c r="BE206" i="3"/>
  <c r="BE209" i="3"/>
  <c r="BE213" i="3"/>
  <c r="BE228" i="3"/>
  <c r="BE229" i="3"/>
  <c r="BE231" i="3"/>
  <c r="BE239" i="3"/>
  <c r="BE240" i="3"/>
  <c r="BE249" i="3"/>
  <c r="BE252" i="3"/>
  <c r="BE255" i="3"/>
  <c r="BE145" i="3"/>
  <c r="BE160" i="3"/>
  <c r="BE162" i="3"/>
  <c r="BE181" i="3"/>
  <c r="BE195" i="3"/>
  <c r="BE219" i="3"/>
  <c r="BE220" i="3"/>
  <c r="BE222" i="3"/>
  <c r="BE223" i="3"/>
  <c r="BE226" i="3"/>
  <c r="BE233" i="3"/>
  <c r="BE235" i="3"/>
  <c r="BE237" i="3"/>
  <c r="BE242" i="3"/>
  <c r="BE245" i="3"/>
  <c r="BE251" i="3"/>
  <c r="BE215" i="2"/>
  <c r="BE148" i="2"/>
  <c r="BE200" i="2"/>
  <c r="J89" i="2"/>
  <c r="E113" i="2"/>
  <c r="J120" i="2"/>
  <c r="BE135" i="2"/>
  <c r="BE150" i="2"/>
  <c r="BE157" i="2"/>
  <c r="BE177" i="2"/>
  <c r="BE194" i="2"/>
  <c r="BE126" i="2"/>
  <c r="BE186" i="2"/>
  <c r="BE203" i="2"/>
  <c r="BE219" i="2"/>
  <c r="BE246" i="2"/>
  <c r="BE165" i="2"/>
  <c r="BE210" i="2"/>
  <c r="BE218" i="2"/>
  <c r="BE227" i="2"/>
  <c r="BE231" i="2"/>
  <c r="BE233" i="2"/>
  <c r="BE238" i="2"/>
  <c r="BE244" i="2"/>
  <c r="F92" i="2"/>
  <c r="BE127" i="2"/>
  <c r="BE236" i="2"/>
  <c r="BE243" i="2"/>
  <c r="BE249" i="2"/>
  <c r="BE296" i="2"/>
  <c r="BE155" i="2"/>
  <c r="BE183" i="2"/>
  <c r="BE189" i="2"/>
  <c r="BE209" i="2"/>
  <c r="BE226" i="2"/>
  <c r="BE229" i="2"/>
  <c r="BE230" i="2"/>
  <c r="BE232" i="2"/>
  <c r="BE235" i="2"/>
  <c r="BE247" i="2"/>
  <c r="BE252" i="2"/>
  <c r="BE257" i="2"/>
  <c r="BE262" i="2"/>
  <c r="BE128" i="2"/>
  <c r="BE142" i="2"/>
  <c r="BE163" i="2"/>
  <c r="BE195" i="2"/>
  <c r="BE196" i="2"/>
  <c r="BE204" i="2"/>
  <c r="BE208" i="2"/>
  <c r="BE212" i="2"/>
  <c r="BE221" i="2"/>
  <c r="BE224" i="2"/>
  <c r="BE228" i="2"/>
  <c r="BE234" i="2"/>
  <c r="BE241" i="2"/>
  <c r="BE254" i="2"/>
  <c r="BE261" i="2"/>
  <c r="BE263" i="2"/>
  <c r="BE264" i="2"/>
  <c r="BE265" i="2"/>
  <c r="BE268" i="2"/>
  <c r="BE269" i="2"/>
  <c r="BE273" i="2"/>
  <c r="BE276" i="2"/>
  <c r="BE279" i="2"/>
  <c r="BE284" i="2"/>
  <c r="BE292" i="2"/>
  <c r="BE295" i="2"/>
  <c r="BE151" i="2"/>
  <c r="BE159" i="2"/>
  <c r="BE169" i="2"/>
  <c r="BE201" i="2"/>
  <c r="BE202" i="2"/>
  <c r="BE206" i="2"/>
  <c r="BE207" i="2"/>
  <c r="BE213" i="2"/>
  <c r="BE225" i="2"/>
  <c r="BE239" i="2"/>
  <c r="BE248" i="2"/>
  <c r="BE256" i="2"/>
  <c r="BE266" i="2"/>
  <c r="BE280" i="2"/>
  <c r="BE281" i="2"/>
  <c r="BE282" i="2"/>
  <c r="BE291" i="2"/>
  <c r="BE172" i="2"/>
  <c r="BE190" i="2"/>
  <c r="BE197" i="2"/>
  <c r="BE198" i="2"/>
  <c r="BE205" i="2"/>
  <c r="BE211" i="2"/>
  <c r="BE217" i="2"/>
  <c r="BE220" i="2"/>
  <c r="BE223" i="2"/>
  <c r="BE237" i="2"/>
  <c r="BE240" i="2"/>
  <c r="BE242" i="2"/>
  <c r="BE245" i="2"/>
  <c r="BE250" i="2"/>
  <c r="BE251" i="2"/>
  <c r="BE253" i="2"/>
  <c r="BE255" i="2"/>
  <c r="BE267" i="2"/>
  <c r="BE270" i="2"/>
  <c r="BE271" i="2"/>
  <c r="BE272" i="2"/>
  <c r="BE275" i="2"/>
  <c r="BE278" i="2"/>
  <c r="BE289" i="2"/>
  <c r="F37" i="2"/>
  <c r="BD95" i="1"/>
  <c r="F37" i="4"/>
  <c r="BD97" i="1"/>
  <c r="J34" i="2"/>
  <c r="AW95" i="1"/>
  <c r="F36" i="4"/>
  <c r="BC97" i="1"/>
  <c r="F35" i="5"/>
  <c r="BB98" i="1" s="1"/>
  <c r="F35" i="2"/>
  <c r="BB95" i="1" s="1"/>
  <c r="J34" i="4"/>
  <c r="AW97" i="1"/>
  <c r="F34" i="4"/>
  <c r="BA97" i="1"/>
  <c r="J34" i="5"/>
  <c r="AW98" i="1"/>
  <c r="F34" i="2"/>
  <c r="BA95" i="1"/>
  <c r="F35" i="3"/>
  <c r="BB96" i="1"/>
  <c r="F34" i="5"/>
  <c r="BA98" i="1"/>
  <c r="F36" i="3"/>
  <c r="BC96" i="1" s="1"/>
  <c r="F37" i="5"/>
  <c r="BD98" i="1" s="1"/>
  <c r="F34" i="3"/>
  <c r="BA96" i="1"/>
  <c r="F36" i="5"/>
  <c r="BC98" i="1"/>
  <c r="F36" i="2"/>
  <c r="BC95" i="1"/>
  <c r="F37" i="3"/>
  <c r="BD96" i="1"/>
  <c r="J34" i="3"/>
  <c r="AW96" i="1"/>
  <c r="F35" i="4"/>
  <c r="BB97" i="1"/>
  <c r="R124" i="2" l="1"/>
  <c r="R123" i="2"/>
  <c r="P122" i="4"/>
  <c r="P121" i="4" s="1"/>
  <c r="AU97" i="1" s="1"/>
  <c r="T122" i="4"/>
  <c r="T121" i="4"/>
  <c r="P124" i="2"/>
  <c r="P123" i="2"/>
  <c r="AU95" i="1"/>
  <c r="P124" i="3"/>
  <c r="P123" i="3" s="1"/>
  <c r="AU96" i="1" s="1"/>
  <c r="BK124" i="3"/>
  <c r="J124" i="3"/>
  <c r="J97" i="3" s="1"/>
  <c r="BK122" i="4"/>
  <c r="BK121" i="4"/>
  <c r="J121" i="4"/>
  <c r="J96" i="4" s="1"/>
  <c r="BK117" i="5"/>
  <c r="J117" i="5"/>
  <c r="J96" i="5"/>
  <c r="J122" i="4"/>
  <c r="J97" i="4"/>
  <c r="BK123" i="2"/>
  <c r="J123" i="2"/>
  <c r="F33" i="2"/>
  <c r="AZ95" i="1" s="1"/>
  <c r="F33" i="3"/>
  <c r="AZ96" i="1"/>
  <c r="J33" i="4"/>
  <c r="AV97" i="1" s="1"/>
  <c r="AT97" i="1" s="1"/>
  <c r="BA94" i="1"/>
  <c r="W30" i="1" s="1"/>
  <c r="J33" i="2"/>
  <c r="AV95" i="1"/>
  <c r="AT95" i="1"/>
  <c r="F33" i="4"/>
  <c r="AZ97" i="1" s="1"/>
  <c r="F33" i="5"/>
  <c r="AZ98" i="1" s="1"/>
  <c r="BD94" i="1"/>
  <c r="W33" i="1" s="1"/>
  <c r="J30" i="2"/>
  <c r="AG95" i="1"/>
  <c r="J33" i="3"/>
  <c r="AV96" i="1" s="1"/>
  <c r="AT96" i="1" s="1"/>
  <c r="J30" i="4"/>
  <c r="AG97" i="1" s="1"/>
  <c r="J33" i="5"/>
  <c r="AV98" i="1"/>
  <c r="AT98" i="1"/>
  <c r="BC94" i="1"/>
  <c r="W32" i="1"/>
  <c r="BB94" i="1"/>
  <c r="W31" i="1" s="1"/>
  <c r="BK123" i="3" l="1"/>
  <c r="J123" i="3"/>
  <c r="J96" i="3" s="1"/>
  <c r="AN97" i="1"/>
  <c r="J39" i="4"/>
  <c r="AN95" i="1"/>
  <c r="J96" i="2"/>
  <c r="J39" i="2"/>
  <c r="AU94" i="1"/>
  <c r="AY94" i="1"/>
  <c r="AX94" i="1"/>
  <c r="AW94" i="1"/>
  <c r="AK30" i="1"/>
  <c r="AZ94" i="1"/>
  <c r="W29" i="1"/>
  <c r="J30" i="5"/>
  <c r="AG98" i="1" s="1"/>
  <c r="J39" i="5" l="1"/>
  <c r="AN98" i="1"/>
  <c r="J30" i="3"/>
  <c r="AG96" i="1"/>
  <c r="AN96" i="1"/>
  <c r="AV94" i="1"/>
  <c r="AK29" i="1"/>
  <c r="J39" i="3" l="1"/>
  <c r="AT94" i="1"/>
  <c r="AG94" i="1"/>
  <c r="AK26" i="1"/>
  <c r="AK35" i="1" l="1"/>
  <c r="AN94" i="1"/>
</calcChain>
</file>

<file path=xl/sharedStrings.xml><?xml version="1.0" encoding="utf-8"?>
<sst xmlns="http://schemas.openxmlformats.org/spreadsheetml/2006/main" count="5199" uniqueCount="924">
  <si>
    <t>Export Komplet</t>
  </si>
  <si>
    <t/>
  </si>
  <si>
    <t>2.0</t>
  </si>
  <si>
    <t>False</t>
  </si>
  <si>
    <t>{b1b9d2f2-5936-444a-bc62-0b8524fb12ed}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</si>
  <si>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</si>
  <si>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</si>
  <si>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</si>
  <si>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</si>
  <si>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</si>
  <si>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</si>
  <si>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</si>
  <si>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</si>
  <si>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</si>
  <si>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ST113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</si>
  <si>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</si>
  <si>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</si>
  <si>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Č. Krumlov, Věncova ul. - obnova vodovodu a kanalizace - 1. etapa</t>
  </si>
  <si>
    <t>KSO:</t>
  </si>
  <si>
    <t>CC-CZ:</t>
  </si>
  <si>
    <t>Místo:</t>
  </si>
  <si>
    <t xml:space="preserve"> </t>
  </si>
  <si>
    <t>Datum:</t>
  </si>
  <si>
    <t>Zadavatel:</t>
  </si>
  <si>
    <t>IČ:</t>
  </si>
  <si>
    <t>00245836</t>
  </si>
  <si>
    <t>Město Český Krumlov,náměstí Svornosti 1,381 01 ČK</t>
  </si>
  <si>
    <t>DIČ:</t>
  </si>
  <si>
    <t>Uchazeč:</t>
  </si>
  <si>
    <t>Projektant:</t>
  </si>
  <si>
    <t>42399521</t>
  </si>
  <si>
    <t>Jiří Sváček, Chvalšinská 108, Český Krumlov 381 01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</si>
  <si>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</si>
  <si>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</si>
  <si>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</si>
  <si>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</si>
  <si>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</si>
  <si>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</si>
  <si>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</si>
  <si>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</si>
  <si>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</si>
  <si>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</si>
  <si>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</si>
  <si>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</si>
  <si>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</si>
  <si>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</si>
  <si>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</si>
  <si>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</si>
  <si>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</si>
  <si>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</si>
  <si>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</si>
  <si>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</si>
  <si>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</si>
  <si>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</si>
  <si>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</si>
  <si>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</si>
  <si>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</si>
  <si>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</si>
  <si>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</si>
  <si>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</si>
  <si>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</si>
  <si>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</si>
  <si>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</si>
  <si>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</si>
  <si>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</si>
  <si>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</si>
  <si>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</si>
  <si>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</si>
  <si>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</si>
  <si>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</si>
  <si>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</si>
  <si>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</si>
  <si>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</si>
  <si>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</si>
  <si>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</si>
  <si>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</si>
  <si>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</si>
  <si>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</si>
  <si>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</si>
  <si>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</si>
  <si>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113a</t>
  </si>
  <si>
    <t>SO 1 - VODOVOD</t>
  </si>
  <si>
    <t>STA</t>
  </si>
  <si>
    <t>1</t>
  </si>
  <si>
    <t>{7ac81922-8c11-4a73-bba9-031ba00b6dab}</t>
  </si>
  <si>
    <t>2</t>
  </si>
  <si>
    <t>113b</t>
  </si>
  <si>
    <t>SO 2.1 - KANALIZACE SPLAŠKOVÁ</t>
  </si>
  <si>
    <t>{ea45da5f-3437-440c-b1be-3e26a2bd085b}</t>
  </si>
  <si>
    <t>113c</t>
  </si>
  <si>
    <t>SO 2.2 - KANALIZACE DEŠŤOVÁ</t>
  </si>
  <si>
    <t>{26ecd5d7-648a-488b-8a08-62de45172acc}</t>
  </si>
  <si>
    <t>113d</t>
  </si>
  <si>
    <t>SO 00 - OSTATNÍ A VEDLEJŠÍ NÁKLADY</t>
  </si>
  <si>
    <t>{534515e9-948f-43a4-b4df-af6c5ab4f906}</t>
  </si>
  <si>
    <t>KRYCÍ LIST SOUPISU PRACÍ</t>
  </si>
  <si>
    <t>Objekt:</t>
  </si>
  <si>
    <t>113a - SO 1 - VODOVOD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</si>
  <si>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</si>
  <si>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</si>
  <si>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</si>
  <si>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</si>
  <si>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</si>
  <si>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</si>
  <si>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</si>
  <si>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</si>
  <si>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</si>
  <si>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Vedení trubní dálková a přípojná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</si>
  <si>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</si>
  <si>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</si>
  <si>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</si>
  <si>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</si>
  <si>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</si>
  <si>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</si>
  <si>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</si>
  <si>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</si>
  <si>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</si>
  <si>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</si>
  <si>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</si>
  <si>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</si>
  <si>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</si>
  <si>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</si>
  <si>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</si>
  <si>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</si>
  <si>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</si>
  <si>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</si>
  <si>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</si>
  <si>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</si>
  <si>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119001405</t>
  </si>
  <si>
    <t xml:space="preserve">Dočasné zajištění potrubí </t>
  </si>
  <si>
    <t>m</t>
  </si>
  <si>
    <t>4</t>
  </si>
  <si>
    <t>-2052096029</t>
  </si>
  <si>
    <t>119001421</t>
  </si>
  <si>
    <t xml:space="preserve">Dočasné zajištění kabelů </t>
  </si>
  <si>
    <t>-763873435</t>
  </si>
  <si>
    <t>3</t>
  </si>
  <si>
    <t>132254104</t>
  </si>
  <si>
    <t>Hloubení rýh zapažených š do 800 mm v hornině třídy těžitelnosti I skupiny 3 objem přes 100 m3 strojně</t>
  </si>
  <si>
    <t>m3</t>
  </si>
  <si>
    <t>1331513762</t>
  </si>
  <si>
    <t>VV</t>
  </si>
  <si>
    <t>(délka rýhy x šířka x hloubka) x 85% hornina 3</t>
  </si>
  <si>
    <t>(129*0,8*1,18)*0,85  "řady</t>
  </si>
  <si>
    <t>(13*0,8*1,32)*0,85  "řady</t>
  </si>
  <si>
    <t>(15*0,8*1,14)*0,85  "řady</t>
  </si>
  <si>
    <t>10,176*0,85  "vodovodní přípojky</t>
  </si>
  <si>
    <t>Součet</t>
  </si>
  <si>
    <t>132354102</t>
  </si>
  <si>
    <t>Hloubení rýh zapažených š do 800 mm v hornině třídy těžitelnosti II skupiny 4 objem do 50 m3 strojně</t>
  </si>
  <si>
    <t>836010409</t>
  </si>
  <si>
    <t>(délka výkopu x šířka x hloubka)*15% hornina 4</t>
  </si>
  <si>
    <t>(129*0,8*1,18)*0,15  "řady</t>
  </si>
  <si>
    <t>(13*0,8*1,32)*0,15  "řady</t>
  </si>
  <si>
    <t>(15*0,8*1,14)*0,15  "řady</t>
  </si>
  <si>
    <t>10,176*0,15</t>
  </si>
  <si>
    <t>5</t>
  </si>
  <si>
    <t>139001101</t>
  </si>
  <si>
    <t>Příplatek za ztížení vykopávky v blízkosti podzemního vedení</t>
  </si>
  <si>
    <t>180610494</t>
  </si>
  <si>
    <t>4,224  "ztížené vykopávky při obnažování stáv. potrubí vodovodu v místě propojení</t>
  </si>
  <si>
    <t>7,00  "ztížené vykopávky při křížení stáv. kabelů</t>
  </si>
  <si>
    <t>4,00  "ztížené vykopávky při křížení stáv. (nerušených) potrubí</t>
  </si>
  <si>
    <t>33,6  "ztížené vykopávky při souběhu se stáv. STL plynovodem</t>
  </si>
  <si>
    <t>6</t>
  </si>
  <si>
    <t>151101101</t>
  </si>
  <si>
    <t>Zřízení příložného pažení a rozepření stěn rýh hl do 2 m</t>
  </si>
  <si>
    <t>m2</t>
  </si>
  <si>
    <t>2027085780</t>
  </si>
  <si>
    <t>1*(129*1,6)+2*(13*1,74)+2*(15*1,56)</t>
  </si>
  <si>
    <t>7</t>
  </si>
  <si>
    <t>151101111</t>
  </si>
  <si>
    <t>Odstranění příložného pažení a rozepření stěn rýh hl do 2 m</t>
  </si>
  <si>
    <t>1161968333</t>
  </si>
  <si>
    <t>8</t>
  </si>
  <si>
    <t>162351104</t>
  </si>
  <si>
    <t>Vodorovné přemístění přes 500 do 1000 m výkopku/sypaniny z horniny třídy těžitelnosti I skupiny 1 až 4</t>
  </si>
  <si>
    <t>-1188236051</t>
  </si>
  <si>
    <t>135,457+23,903  "výkopy celkem odvoz na meziskládku</t>
  </si>
  <si>
    <t>1,728  "vytěžená zemina z meziskládky zpět na zásyp</t>
  </si>
  <si>
    <t>9</t>
  </si>
  <si>
    <t>162751117</t>
  </si>
  <si>
    <t>Vodorovné přemístění přes 9 000 do 10000 m výkopku/sypaniny z horniny třídy těžitelnosti I skupiny 1 až 4</t>
  </si>
  <si>
    <t>1682181928</t>
  </si>
  <si>
    <t>159,36-1,728  "zbylá zemina nevyužitá na zásyp z meziskládky na skládku</t>
  </si>
  <si>
    <t>10</t>
  </si>
  <si>
    <t>162751119</t>
  </si>
  <si>
    <t>Příplatek k vodorovnému přemístění výkopku/sypaniny z horniny třídy těžitelnosti I skupiny 1 až 4 ZKD 1000 m přes 10000 m</t>
  </si>
  <si>
    <t>-1858481571</t>
  </si>
  <si>
    <t>157,632*10  "příplatek k vodorovnému přemístění za každý další započatý km přes 10 km na vzdálenost 20 km</t>
  </si>
  <si>
    <t>11</t>
  </si>
  <si>
    <t>167151111</t>
  </si>
  <si>
    <t>Nakládání výkopku z hornin třídy těžitelnosti I skupiny 1 až 4 přes 100 m3</t>
  </si>
  <si>
    <t>750243012</t>
  </si>
  <si>
    <t>1,728  "materiál z meziskládky na zásyp</t>
  </si>
  <si>
    <t>157,632  "nevyužitý materiál z meziskládky na skládku</t>
  </si>
  <si>
    <t>171201231</t>
  </si>
  <si>
    <t>Poplatek za uložení zeminy a kamení na skládce (skládkovné) kód odpadu 17 05 04</t>
  </si>
  <si>
    <t>t</t>
  </si>
  <si>
    <t>-345062323</t>
  </si>
  <si>
    <t>157,632*1,8</t>
  </si>
  <si>
    <t>13</t>
  </si>
  <si>
    <t>171251201</t>
  </si>
  <si>
    <t>Uložení sypaniny na skládky nebo meziskládky</t>
  </si>
  <si>
    <t>1439155831</t>
  </si>
  <si>
    <t>159,36  "uložení na meziskládce</t>
  </si>
  <si>
    <t>157,632  "uložení na skládce</t>
  </si>
  <si>
    <t>14</t>
  </si>
  <si>
    <t>174151101</t>
  </si>
  <si>
    <t>Zásyp jam, šachet rýh nebo kolem objektů sypaninou se zhutněním</t>
  </si>
  <si>
    <t>1236598412</t>
  </si>
  <si>
    <t>délka výkopu x šířka x tloušťka zásypu</t>
  </si>
  <si>
    <t>4,0*0,6*0,72  "vodovodní přípojky - zásyp vytěženou zeminou</t>
  </si>
  <si>
    <t>15</t>
  </si>
  <si>
    <t>17415110R</t>
  </si>
  <si>
    <t>Zásyp výkopu betonovým recyklátem</t>
  </si>
  <si>
    <t>-122525537</t>
  </si>
  <si>
    <t>(129*0,8*0,82)+(13*0,8*0,98)+(15*0,8*0,78)  "řady</t>
  </si>
  <si>
    <t>12*0,6*0,6  "vodovodní přípojky</t>
  </si>
  <si>
    <t>16</t>
  </si>
  <si>
    <t>175151101</t>
  </si>
  <si>
    <t>Obsypání potrubí strojně sypaninou bez prohození, uloženou do 3 m</t>
  </si>
  <si>
    <t>-1811745879</t>
  </si>
  <si>
    <t>(délka výkopu x šířka x tloušťka obsypu) - objem potrubí</t>
  </si>
  <si>
    <t>(144*0,8*0,26)-1,36  "řady a přípojky</t>
  </si>
  <si>
    <t>(13*0,8*0,24)-0,08  "řady a přípojky</t>
  </si>
  <si>
    <t>(16*0,6*0,33)-0,013  "řady a přípojky</t>
  </si>
  <si>
    <t>17</t>
  </si>
  <si>
    <t>M</t>
  </si>
  <si>
    <t>58337303</t>
  </si>
  <si>
    <t>štěrkopísek frakce 0/8 - materiál na obsyp</t>
  </si>
  <si>
    <t>1067853373</t>
  </si>
  <si>
    <t>34,163*2 'Přepočtené koeficientem množství</t>
  </si>
  <si>
    <t>Zakládání</t>
  </si>
  <si>
    <t>18</t>
  </si>
  <si>
    <t>275313711</t>
  </si>
  <si>
    <t>Betonové zabezpečovací bloky</t>
  </si>
  <si>
    <t>15481196</t>
  </si>
  <si>
    <t>8*0,25</t>
  </si>
  <si>
    <t>Vodorovné konstrukce</t>
  </si>
  <si>
    <t>19</t>
  </si>
  <si>
    <t>451572111</t>
  </si>
  <si>
    <t>Oštěrkování stanoviště hydrantu, štěrk 16-32 mm</t>
  </si>
  <si>
    <t>-2058490074</t>
  </si>
  <si>
    <t>20</t>
  </si>
  <si>
    <t>451573111</t>
  </si>
  <si>
    <t xml:space="preserve">Lože pod potrubí otevřený výkop ze štěrkopísku zrno 0-8 mm, tl. 0,1 </t>
  </si>
  <si>
    <t>211570840</t>
  </si>
  <si>
    <t>délka výkopu x šířka x tloušťka lože</t>
  </si>
  <si>
    <t>(157*0,8*0,1)+(16*0,6*0,1)  "řady a přípojky</t>
  </si>
  <si>
    <t>Vedení trubní dálková a přípojná</t>
  </si>
  <si>
    <t>85024592R</t>
  </si>
  <si>
    <t>Řezání potrubí litinového DN 50 mm</t>
  </si>
  <si>
    <t>kus</t>
  </si>
  <si>
    <t>2039757638</t>
  </si>
  <si>
    <t>22</t>
  </si>
  <si>
    <t>85026592R</t>
  </si>
  <si>
    <t>Řezání potrubí litinového DN 100</t>
  </si>
  <si>
    <t>383101884</t>
  </si>
  <si>
    <t>23</t>
  </si>
  <si>
    <t>85026593R</t>
  </si>
  <si>
    <t>Řezání potrubí PVC 110 mm</t>
  </si>
  <si>
    <t>1668076912</t>
  </si>
  <si>
    <t>24</t>
  </si>
  <si>
    <t>85026597R</t>
  </si>
  <si>
    <t>Řezání OC potrubí přípojek</t>
  </si>
  <si>
    <t>-1112147877</t>
  </si>
  <si>
    <t>25</t>
  </si>
  <si>
    <t>850311811</t>
  </si>
  <si>
    <t>Bourání stávajícího potrubí z trub litinových DN 100</t>
  </si>
  <si>
    <t>-1244602180</t>
  </si>
  <si>
    <t>129,0  "stávající litinový vodovod, včetně armatur a tvarovek</t>
  </si>
  <si>
    <t>26</t>
  </si>
  <si>
    <t>857241131</t>
  </si>
  <si>
    <t>Montáž litinových tvarovek DN 80</t>
  </si>
  <si>
    <t>-1878133834</t>
  </si>
  <si>
    <t>27</t>
  </si>
  <si>
    <t>55253515</t>
  </si>
  <si>
    <t>tvarovka přírubová litinová s přírubovou odbočkou DN 100/80</t>
  </si>
  <si>
    <t>408701307</t>
  </si>
  <si>
    <t>28</t>
  </si>
  <si>
    <t>55250642</t>
  </si>
  <si>
    <t>koleno přírubové prodloužené litinové s patkou DN 80</t>
  </si>
  <si>
    <t>-986353453</t>
  </si>
  <si>
    <t>29</t>
  </si>
  <si>
    <t>857242122</t>
  </si>
  <si>
    <t>Montáž lemového nákružku z PE 100 DN 80 d 90 mm SDR11</t>
  </si>
  <si>
    <t>1461390815</t>
  </si>
  <si>
    <t>30</t>
  </si>
  <si>
    <t>28653135</t>
  </si>
  <si>
    <t>nákružek lemový PE 100 SDR11 d 90mm DN 80 mm</t>
  </si>
  <si>
    <t>-950093740</t>
  </si>
  <si>
    <t>31</t>
  </si>
  <si>
    <t>28654368</t>
  </si>
  <si>
    <t>příruba volná k lemovému nákružku PP-ocel d 90 mm DN 80 mm PN10/16</t>
  </si>
  <si>
    <t>1424323096</t>
  </si>
  <si>
    <t>32</t>
  </si>
  <si>
    <t>857261131</t>
  </si>
  <si>
    <t>Montáž litinových tvarovek DN 100</t>
  </si>
  <si>
    <t>-953148165</t>
  </si>
  <si>
    <t>33</t>
  </si>
  <si>
    <t>55253517</t>
  </si>
  <si>
    <t>tvarovka přírubová litinová s přírubovou odbočkou DN 100/100</t>
  </si>
  <si>
    <t>530690884</t>
  </si>
  <si>
    <t>34</t>
  </si>
  <si>
    <t>857262122</t>
  </si>
  <si>
    <t>Montáž lemového nákružku z PE 100, d 110 mm, DN 100 mm, SDR11</t>
  </si>
  <si>
    <t>1655727095</t>
  </si>
  <si>
    <t>35</t>
  </si>
  <si>
    <t>28653136</t>
  </si>
  <si>
    <t>nákružek lemový PE 100 SDR11 110mm</t>
  </si>
  <si>
    <t>943262508</t>
  </si>
  <si>
    <t>36</t>
  </si>
  <si>
    <t>28654410</t>
  </si>
  <si>
    <t>příruba volná k lemovému nákružku PP-ocel d 110 mm, DN 100 mm, PN10/16</t>
  </si>
  <si>
    <t>-921378149</t>
  </si>
  <si>
    <t>37</t>
  </si>
  <si>
    <t>871161211</t>
  </si>
  <si>
    <t>Montáž potrubí z PE100 RC SDR 11 otevřený výkop d 32 x 3,0 mm</t>
  </si>
  <si>
    <t>-1916299534</t>
  </si>
  <si>
    <t>38</t>
  </si>
  <si>
    <t>28613110</t>
  </si>
  <si>
    <t>potrubí vodovodní PE100 PN 16 SDR11 32x3,0mm (v návinu)</t>
  </si>
  <si>
    <t>443111758</t>
  </si>
  <si>
    <t>39</t>
  </si>
  <si>
    <t>871211811</t>
  </si>
  <si>
    <t>Bourání stávajícího potrubí z plastu do 50 mm</t>
  </si>
  <si>
    <t>708612601</t>
  </si>
  <si>
    <t>16,0  "stávající potrubí vodovodních přípojek DN 25 mm</t>
  </si>
  <si>
    <t>40</t>
  </si>
  <si>
    <t>87124114R</t>
  </si>
  <si>
    <t>Suchovod PE 90 mm - dodávka + montáž, následná demontáž</t>
  </si>
  <si>
    <t>kpl</t>
  </si>
  <si>
    <t>-555516987</t>
  </si>
  <si>
    <t>P</t>
  </si>
  <si>
    <t>Poznámka k položce:_x000D_
Suchovod PE 90, dl. cca 160,0 m = dodávka, montáž, vč. tlakové zkoušky, dezinfekce, napojení vodovodů a přípojek, uzávěrů, zajištění potrubí proti klimatickým vlivům, zajištění ochrany potrubí pro přejíždění automobily a přechody pro chodce, následná demontáž</t>
  </si>
  <si>
    <t>41</t>
  </si>
  <si>
    <t>871241211</t>
  </si>
  <si>
    <t>Montáž potrubí z PE100 RC SDR 11 otevřený výkop d 90 x 8,2 mm</t>
  </si>
  <si>
    <t>1008774520</t>
  </si>
  <si>
    <t>42</t>
  </si>
  <si>
    <t>28613530</t>
  </si>
  <si>
    <t>potrubí vodovodní PE100 RC PN 16 SDR11 90x8,2mm (v návinu)</t>
  </si>
  <si>
    <t>-1544896036</t>
  </si>
  <si>
    <t>43</t>
  </si>
  <si>
    <t>871251211</t>
  </si>
  <si>
    <t>Montáž potrubí z PE100 RC SDR 11 otevřený výkop d 110 x 10,0 mm</t>
  </si>
  <si>
    <t>237051529</t>
  </si>
  <si>
    <t>44</t>
  </si>
  <si>
    <t>28613856</t>
  </si>
  <si>
    <t>trubka vodovodní  PE100 RC PN 16 SDR11 110x10,0mm (v návinu)</t>
  </si>
  <si>
    <t>980288619</t>
  </si>
  <si>
    <t>45</t>
  </si>
  <si>
    <t>871275811</t>
  </si>
  <si>
    <t>Bourání stávajícího potrubí z PVC nebo PP DN 150</t>
  </si>
  <si>
    <t>-560757000</t>
  </si>
  <si>
    <t>15,0  "stávající vodovod PVC, včetně armatur a tvarovek</t>
  </si>
  <si>
    <t>46</t>
  </si>
  <si>
    <t>877241101</t>
  </si>
  <si>
    <t>Montáž elektrospojek na vodovodním potrubí z PE trub d 90</t>
  </si>
  <si>
    <t>-774791648</t>
  </si>
  <si>
    <t>47</t>
  </si>
  <si>
    <t>28615974</t>
  </si>
  <si>
    <t>elektrospojka SDR11 PE 100 DN 80 mm,  d 90mm</t>
  </si>
  <si>
    <t>1288692803</t>
  </si>
  <si>
    <t>48</t>
  </si>
  <si>
    <t>877251101</t>
  </si>
  <si>
    <t>Montáž elektrospojek, oblouků nebo redukcí na vodovodním potrubí z PE trub d 110</t>
  </si>
  <si>
    <t>850597619</t>
  </si>
  <si>
    <t>49</t>
  </si>
  <si>
    <t>28615975</t>
  </si>
  <si>
    <t>elektrospojka SDR11 PE 100 PN16 D 110mm</t>
  </si>
  <si>
    <t>91912560</t>
  </si>
  <si>
    <t>50</t>
  </si>
  <si>
    <t>28614896</t>
  </si>
  <si>
    <t>oblouk 11° SDR11 PE 100 RC d 110 mm</t>
  </si>
  <si>
    <t>-2040729340</t>
  </si>
  <si>
    <t>51</t>
  </si>
  <si>
    <t>28614898</t>
  </si>
  <si>
    <t>oblouk 30° SDR11 PE 100 RC D 110mm</t>
  </si>
  <si>
    <t>-568574482</t>
  </si>
  <si>
    <t>52</t>
  </si>
  <si>
    <t>877251110</t>
  </si>
  <si>
    <t>Montáž elektrokolen na vodovodním potrubí z PE trub d 110</t>
  </si>
  <si>
    <t>421839577</t>
  </si>
  <si>
    <t>53</t>
  </si>
  <si>
    <t>28614949</t>
  </si>
  <si>
    <t>elektrokoleno 15° PE 100 SDR11  DN 100 mm, d 110 mm</t>
  </si>
  <si>
    <t>-1700210124</t>
  </si>
  <si>
    <t>54</t>
  </si>
  <si>
    <t>891161324</t>
  </si>
  <si>
    <t>Montáž vodovodních šoupátek domovní přípojky otevřený výkop DN 25</t>
  </si>
  <si>
    <t>-369727543</t>
  </si>
  <si>
    <t>55</t>
  </si>
  <si>
    <t>42221557</t>
  </si>
  <si>
    <t>šoupátko domovní přípojky litinové rohové DN 25 mm, s vnějším a vnitřním závitem 5/4"-1"</t>
  </si>
  <si>
    <t>1729458110</t>
  </si>
  <si>
    <t>56</t>
  </si>
  <si>
    <t>42291072</t>
  </si>
  <si>
    <t>souprava zemní teleskopická pro domovní šoupátka DN 25 mm Rd 1,3-1,8m</t>
  </si>
  <si>
    <t>-1601820633</t>
  </si>
  <si>
    <t>57</t>
  </si>
  <si>
    <t>891189951</t>
  </si>
  <si>
    <t xml:space="preserve">Montáž potrubních spojek </t>
  </si>
  <si>
    <t>155658809</t>
  </si>
  <si>
    <t>58</t>
  </si>
  <si>
    <t>3195122R</t>
  </si>
  <si>
    <t>spojka kombinovaná s vnějším závitem 1" a ISIFLO pro PE 32 mm</t>
  </si>
  <si>
    <t>1372441570</t>
  </si>
  <si>
    <t>59</t>
  </si>
  <si>
    <t>3195118R</t>
  </si>
  <si>
    <t>spojka na potrubí přípojky různého materiálu DN 25 mm</t>
  </si>
  <si>
    <t>1364157960</t>
  </si>
  <si>
    <t>60</t>
  </si>
  <si>
    <t>891241112</t>
  </si>
  <si>
    <t>Montáž vodovodních šoupátek otevřený výkop DN 80</t>
  </si>
  <si>
    <t>-1506237360</t>
  </si>
  <si>
    <t>61</t>
  </si>
  <si>
    <t>42221116</t>
  </si>
  <si>
    <t>šoupátko vodovodní přírubové E3  DN 80, s prodlouženou životností</t>
  </si>
  <si>
    <t>606361812</t>
  </si>
  <si>
    <t>62</t>
  </si>
  <si>
    <t>42291073</t>
  </si>
  <si>
    <t>souprava zemní teleskopická pro šoupátka E3 DN 65-80mm Rd 1,3-1,8m</t>
  </si>
  <si>
    <t>328580875</t>
  </si>
  <si>
    <t>63</t>
  </si>
  <si>
    <t>891247112</t>
  </si>
  <si>
    <t>Montáž hydrantů podzemních DN 80</t>
  </si>
  <si>
    <t>-1739384418</t>
  </si>
  <si>
    <t>64</t>
  </si>
  <si>
    <t>42273594</t>
  </si>
  <si>
    <t>hydrant podzemní se samočinným vyprazdňováním DN 80 krycí v 1500mm</t>
  </si>
  <si>
    <t>977612181</t>
  </si>
  <si>
    <t>65</t>
  </si>
  <si>
    <t>422R</t>
  </si>
  <si>
    <t>Hydrantová drenáž</t>
  </si>
  <si>
    <t>-1357028973</t>
  </si>
  <si>
    <t>66</t>
  </si>
  <si>
    <t>891249111</t>
  </si>
  <si>
    <t>Montáž navrtávacích pasů na potrubí z trub PE 90 mm</t>
  </si>
  <si>
    <t>2124338498</t>
  </si>
  <si>
    <t>67</t>
  </si>
  <si>
    <t>42273445</t>
  </si>
  <si>
    <t>pás navrtávací z tvárné litiny celoobjímkový na potrubí PE 90 mm, se závitovým výstupem 5/4"</t>
  </si>
  <si>
    <t>-290687992</t>
  </si>
  <si>
    <t>68</t>
  </si>
  <si>
    <t>891249961</t>
  </si>
  <si>
    <t>Montáž potrubních spojek hrdlo/hrdlo na potrubí z jakýchkoli trub DN 80/50</t>
  </si>
  <si>
    <t>644922522</t>
  </si>
  <si>
    <t>69</t>
  </si>
  <si>
    <t>31951015</t>
  </si>
  <si>
    <t>potrubní spojka hrdlo-hrdlo redukovaná DN 80/50 mm (85-105/71-88 mm), SYNOFlEX</t>
  </si>
  <si>
    <t>-1632253547</t>
  </si>
  <si>
    <t>70</t>
  </si>
  <si>
    <t>891261112</t>
  </si>
  <si>
    <t>Montáž vodovodních šoupátek otevřený výkop DN 100</t>
  </si>
  <si>
    <t>-185195072</t>
  </si>
  <si>
    <t>71</t>
  </si>
  <si>
    <t>42221117</t>
  </si>
  <si>
    <t>šoupátko vodovodní přírubové E3 DN 100, s prodlouženou životností</t>
  </si>
  <si>
    <t>1324366938</t>
  </si>
  <si>
    <t>72</t>
  </si>
  <si>
    <t>42291074</t>
  </si>
  <si>
    <t>souprava zemní teleskopická pro šoupátka E3 DN 100-150mm Rd 1,3-1,8m</t>
  </si>
  <si>
    <t>728624511</t>
  </si>
  <si>
    <t>73</t>
  </si>
  <si>
    <t>891269111</t>
  </si>
  <si>
    <t>Montáž navrtávacích pasů na potrubí z trub PE 110 mm</t>
  </si>
  <si>
    <t>1537773657</t>
  </si>
  <si>
    <t>74</t>
  </si>
  <si>
    <t>42273449</t>
  </si>
  <si>
    <t>pás navrtávací z tvárné litiny celoobjímkový na potrubí PE 110 mmí, se závitovým výstupem 5/4"</t>
  </si>
  <si>
    <t>451536643</t>
  </si>
  <si>
    <t>75</t>
  </si>
  <si>
    <t>891269961</t>
  </si>
  <si>
    <t>Montáž potrubních spojek hrdlo/hrdlo na potrubí z jakýchkoli trub DN 100</t>
  </si>
  <si>
    <t>-246540295</t>
  </si>
  <si>
    <t>76</t>
  </si>
  <si>
    <t>31951016</t>
  </si>
  <si>
    <t>potrubní spojka hrdlo-hrdlo DN 100/100 mm (104-132 mm), SYNOFLEX</t>
  </si>
  <si>
    <t>-549855247</t>
  </si>
  <si>
    <t>77</t>
  </si>
  <si>
    <t>892233122</t>
  </si>
  <si>
    <t>Proplach a dezinfekce vodovodního potrubí DN 25 mm</t>
  </si>
  <si>
    <t>1904053845</t>
  </si>
  <si>
    <t>78</t>
  </si>
  <si>
    <t>892241111</t>
  </si>
  <si>
    <t>Tlaková zkouška vodou potrubí DN do 80</t>
  </si>
  <si>
    <t>1265899480</t>
  </si>
  <si>
    <t>79</t>
  </si>
  <si>
    <t>892271111</t>
  </si>
  <si>
    <t xml:space="preserve">Tlaková zkouška vodou potrubí DN 100 </t>
  </si>
  <si>
    <t>-2090817164</t>
  </si>
  <si>
    <t>80</t>
  </si>
  <si>
    <t>892273122</t>
  </si>
  <si>
    <t>Proplach a dezinfekce vodovodního potrubí DN od 80 do 125</t>
  </si>
  <si>
    <t>-879949726</t>
  </si>
  <si>
    <t>144,0  "potrubí DN 100 mm</t>
  </si>
  <si>
    <t>13,0  "potrubí DN 80 mm</t>
  </si>
  <si>
    <t>81</t>
  </si>
  <si>
    <t>899401111</t>
  </si>
  <si>
    <t>Osazení poklopů litinových pro domovní šoupátka</t>
  </si>
  <si>
    <t>37041276</t>
  </si>
  <si>
    <t>82</t>
  </si>
  <si>
    <t>42291402</t>
  </si>
  <si>
    <t>poklop litinový šoupátkový pro domovní šoupátka (těžký)</t>
  </si>
  <si>
    <t>-916681482</t>
  </si>
  <si>
    <t>83</t>
  </si>
  <si>
    <t>42210051</t>
  </si>
  <si>
    <t>deska podkladová poklopu litinového šoupátkového</t>
  </si>
  <si>
    <t>-37681826</t>
  </si>
  <si>
    <t>84</t>
  </si>
  <si>
    <t>899401112</t>
  </si>
  <si>
    <t>Osazení poklopů uličních litinových šoupátkových</t>
  </si>
  <si>
    <t>302666884</t>
  </si>
  <si>
    <t>85</t>
  </si>
  <si>
    <t>42291352</t>
  </si>
  <si>
    <t>poklop litinový šoupátkový (těžký)</t>
  </si>
  <si>
    <t>-44610726</t>
  </si>
  <si>
    <t>86</t>
  </si>
  <si>
    <t>42210050</t>
  </si>
  <si>
    <t>deska podkladová uličního poklopu litinového šoupatového (recyklovaný plast)</t>
  </si>
  <si>
    <t>-165749068</t>
  </si>
  <si>
    <t>87</t>
  </si>
  <si>
    <t>899401113</t>
  </si>
  <si>
    <t>Osazení poklopů uličních litinových hydrantových</t>
  </si>
  <si>
    <t>-952103141</t>
  </si>
  <si>
    <t>88</t>
  </si>
  <si>
    <t>42291452</t>
  </si>
  <si>
    <t>poklop litinový hydrantový (těžký)</t>
  </si>
  <si>
    <t>-103836653</t>
  </si>
  <si>
    <t>89</t>
  </si>
  <si>
    <t>42210052</t>
  </si>
  <si>
    <t>deska podkladová uličního poklopu litinového hydrantového (recyklovaný plast)</t>
  </si>
  <si>
    <t>-1966414668</t>
  </si>
  <si>
    <t>90</t>
  </si>
  <si>
    <t>899712111</t>
  </si>
  <si>
    <t>Orientační tabulky (na oplocení, budovy)</t>
  </si>
  <si>
    <t>113254781</t>
  </si>
  <si>
    <t>91</t>
  </si>
  <si>
    <t>899721111</t>
  </si>
  <si>
    <t>Signalizační vodič CY 6 mm2 na potrubí poplastovaný</t>
  </si>
  <si>
    <t>-1865015051</t>
  </si>
  <si>
    <t>92</t>
  </si>
  <si>
    <t>899722111</t>
  </si>
  <si>
    <t>Krytí potrubí z plastů výstražnou fólií z PVC do 20 cm</t>
  </si>
  <si>
    <t>253583912</t>
  </si>
  <si>
    <t>93</t>
  </si>
  <si>
    <t>R01</t>
  </si>
  <si>
    <t>Spojovací materiál, nerez</t>
  </si>
  <si>
    <t>16590449</t>
  </si>
  <si>
    <t>Poznámka k položce:_x000D_
Šrouby šestihranné M16, matice a podložky</t>
  </si>
  <si>
    <t>94</t>
  </si>
  <si>
    <t>R02</t>
  </si>
  <si>
    <t>Grafitová vazelína (balení 0,5 kg)</t>
  </si>
  <si>
    <t>812678895</t>
  </si>
  <si>
    <t>95</t>
  </si>
  <si>
    <t>R03</t>
  </si>
  <si>
    <t xml:space="preserve">Ochranná protikorozní bandáž přírubových spojů </t>
  </si>
  <si>
    <t>-1659562573</t>
  </si>
  <si>
    <t>Poznámka k položce:_x000D_
Lepící syntetická tkanina s inhibitory koroze, š. 100 mm, balení dl. 10,0 m</t>
  </si>
  <si>
    <t>96</t>
  </si>
  <si>
    <t>R04</t>
  </si>
  <si>
    <t>Vypuštění a napuštění vodovodu</t>
  </si>
  <si>
    <t>1082145336</t>
  </si>
  <si>
    <t>97</t>
  </si>
  <si>
    <t>R05</t>
  </si>
  <si>
    <t>Laboratorní rozbor vody</t>
  </si>
  <si>
    <t>-1561605322</t>
  </si>
  <si>
    <t>98</t>
  </si>
  <si>
    <t>R06</t>
  </si>
  <si>
    <t>Uzemnění vodiče vyvedením k poklopům</t>
  </si>
  <si>
    <t>-807779057</t>
  </si>
  <si>
    <t>99</t>
  </si>
  <si>
    <t>R07</t>
  </si>
  <si>
    <t>Zkouška funkčnosti vodiče, včetně protokolu o měření</t>
  </si>
  <si>
    <t>-34784445</t>
  </si>
  <si>
    <t>100</t>
  </si>
  <si>
    <t>R08</t>
  </si>
  <si>
    <t>Zabezpečení konců vodovodního potrubí do 100 mm</t>
  </si>
  <si>
    <t>-101432869</t>
  </si>
  <si>
    <t>997</t>
  </si>
  <si>
    <t>Doprava suti a vybouraných hmot</t>
  </si>
  <si>
    <t>101</t>
  </si>
  <si>
    <t>997221561</t>
  </si>
  <si>
    <t>Vodorovná doprava suti z kusových materiálů do 1 km</t>
  </si>
  <si>
    <t>1517879760</t>
  </si>
  <si>
    <t>5,676  "stávající litinový vodovod, odvoz do sběrných surovin</t>
  </si>
  <si>
    <t>0,011  "stávající vodovod PVC, odvoz na skládku</t>
  </si>
  <si>
    <t>0,075  "stávající potrubí vodovodních přípojek, odvoz na skládku</t>
  </si>
  <si>
    <t>102</t>
  </si>
  <si>
    <t>997221569</t>
  </si>
  <si>
    <t>Příplatek ZKD 1 km u vodorovné dopravy suti z kusových materiálů</t>
  </si>
  <si>
    <t>970564146</t>
  </si>
  <si>
    <t>5,762*19  "příplatek k vodorovnému přemístění za každý další započatý km přes 1 km na vzdálenost 20 km</t>
  </si>
  <si>
    <t>103</t>
  </si>
  <si>
    <t>997221612</t>
  </si>
  <si>
    <t>Nakládání vybouraných hmot na dopravní prostředky pro vodorovnou dopravu</t>
  </si>
  <si>
    <t>-744029823</t>
  </si>
  <si>
    <t>104</t>
  </si>
  <si>
    <t>997221858</t>
  </si>
  <si>
    <t>Poplatek za uložení na skládce (skládkovné) odpadu bouraného potrubí (ostatní)</t>
  </si>
  <si>
    <t>-432059679</t>
  </si>
  <si>
    <t>0,011+0,075</t>
  </si>
  <si>
    <t>998</t>
  </si>
  <si>
    <t>Přesun hmot</t>
  </si>
  <si>
    <t>105</t>
  </si>
  <si>
    <t>998276101</t>
  </si>
  <si>
    <t>Přesun hmot pro trubní vedení z trub z plastických hmot otevřený výkop</t>
  </si>
  <si>
    <t>-1639342152</t>
  </si>
  <si>
    <t>106</t>
  </si>
  <si>
    <t>99833201R</t>
  </si>
  <si>
    <t>Rozvoz materiálu na obsyp po staveništi</t>
  </si>
  <si>
    <t>1443421785</t>
  </si>
  <si>
    <t>113b - SO 2.1 - KANALIZACE SPLAŠKOVÁ</t>
  </si>
  <si>
    <t xml:space="preserve">    9 - Ostatní konstrukce a práce, bourání</t>
  </si>
  <si>
    <t>-1636970410</t>
  </si>
  <si>
    <t>1884866122</t>
  </si>
  <si>
    <t>132254204</t>
  </si>
  <si>
    <t>Hloubení zapažených rýh š do 2000 mm v hornině třídy těžitelnosti I skupiny 3 objem do 500 m3</t>
  </si>
  <si>
    <t>158727283</t>
  </si>
  <si>
    <t>(délka rýhy x šířka x hloubka ) x 85% hornina 3</t>
  </si>
  <si>
    <t>(131*0,9*1,17)*0,85  "stoka A, vč. přepojení</t>
  </si>
  <si>
    <t>(14*((2*0,55)*1,17)+7*(2*2*0,3))*0,85  "dokopávky pro BT šachty</t>
  </si>
  <si>
    <t>((6,5*0,6*1,0)+(1,5*0,6*1,12))*0,85  "kanalizační přípojky</t>
  </si>
  <si>
    <t>132354202</t>
  </si>
  <si>
    <t>Hloubení zapažených rýh š do 2000 mm v hornině třídy těžitelnosti II skupiny 4 objem do 50 m3</t>
  </si>
  <si>
    <t>127194599</t>
  </si>
  <si>
    <t>(131*0,9*1,17)*0,15  "stoka A, vč. přepojení</t>
  </si>
  <si>
    <t>(14*((2*0,55)*1,17)+7*(2*2*0,3))*0,15  "dokopávky pro BT šachty</t>
  </si>
  <si>
    <t>((6,5*0,6*1,0)+(1,5*0,6*1,12))*0,15  "kanalizační přípojky</t>
  </si>
  <si>
    <t>-391100325</t>
  </si>
  <si>
    <t>20,0  "ztížené vykopávky při křížení kabelů</t>
  </si>
  <si>
    <t>12,0  "ztížené vykopávky při křížení stáv. (nerušených) potrubí</t>
  </si>
  <si>
    <t>1,8  "ztížené vykopávky při obnažování stáv. potrubí BT 300 mm v místě propojení</t>
  </si>
  <si>
    <t>-1188137267</t>
  </si>
  <si>
    <t>1*(131*1,59)</t>
  </si>
  <si>
    <t>-1950687905</t>
  </si>
  <si>
    <t>1920831657</t>
  </si>
  <si>
    <t>137,943+26,418+4,908  "výkopy celkem odvoz na meziskládku</t>
  </si>
  <si>
    <t>0,492  "vytěžená zemina z meziskládky zpět na zásyp</t>
  </si>
  <si>
    <t>1890927930</t>
  </si>
  <si>
    <t>169,269-0,492  "zbylá zemina nevyužitá na zásyp z meziskládku na skládku</t>
  </si>
  <si>
    <t>-1326123530</t>
  </si>
  <si>
    <t>168,777*10  "příplatek k vodorovnému přemístění za každý další započatý km přes 10 km na vzdálenost 20 km</t>
  </si>
  <si>
    <t>2121236947</t>
  </si>
  <si>
    <t>0,492  "materiál z meziskládky na zásyp</t>
  </si>
  <si>
    <t>168,777  "nevyužitý materiál z meziskládky na skládku</t>
  </si>
  <si>
    <t>-520508189</t>
  </si>
  <si>
    <t>168,777*1,8</t>
  </si>
  <si>
    <t>41256413</t>
  </si>
  <si>
    <t>169,269  "uložení na meziskládce</t>
  </si>
  <si>
    <t>168,777  "uložení na skládce</t>
  </si>
  <si>
    <t>1979674069</t>
  </si>
  <si>
    <t>(0,5*0,6*0,52)+(1,0*0,6*0,56)  "kanalizační přípojky - zásyp vytěženou zeminou</t>
  </si>
  <si>
    <t>-1171654444</t>
  </si>
  <si>
    <t>Poznámka k položce:_x000D_
Zásyp výkopu pod upravovaný terén</t>
  </si>
  <si>
    <t>131*0,9*0,35  "stoka A, vč. přepojení</t>
  </si>
  <si>
    <t>(1,5*0,6*0,4)+(5*0,6*0,44)  "kanalizační přípojky</t>
  </si>
  <si>
    <t>716862001</t>
  </si>
  <si>
    <t>(131*0,9*0,67)-46,16</t>
  </si>
  <si>
    <t>(2*0,6*0,5)-0,06</t>
  </si>
  <si>
    <t>(6*0,6*0,46)-0,12</t>
  </si>
  <si>
    <t>-1746888390</t>
  </si>
  <si>
    <t>34,909*2 'Přepočtené koeficientem množství</t>
  </si>
  <si>
    <t>Lože pod potrubí otevřený výkop ze štěrkopísku zrno 0-8 mm</t>
  </si>
  <si>
    <t>776778493</t>
  </si>
  <si>
    <t>131*0,9*0,15  "stoka A, vč. přepojení</t>
  </si>
  <si>
    <t>8*0,6*0,1  "přípojky</t>
  </si>
  <si>
    <t>810391811</t>
  </si>
  <si>
    <t>Bourání stávajícího potrubí z betonu DN 300</t>
  </si>
  <si>
    <t>-1722208386</t>
  </si>
  <si>
    <t>55,0  "potrubí stoka</t>
  </si>
  <si>
    <t>81044181R</t>
  </si>
  <si>
    <t>Vyplnění stávajícího potrubí DN 300 mm betonovou směsí</t>
  </si>
  <si>
    <t>-1102742528</t>
  </si>
  <si>
    <t>Poznámka k položce:_x000D_
Potrubí mimo trasu výměny potrubí ponechaného v zemi</t>
  </si>
  <si>
    <t>831372121</t>
  </si>
  <si>
    <t>Montáž potrubí z trub kameninových DN 300</t>
  </si>
  <si>
    <t>-1374286545</t>
  </si>
  <si>
    <t>59710707</t>
  </si>
  <si>
    <t>trouba kameninová glazovaná DN 300 dl 2,50m  třída zatížení 240, se spojovacím systémem C (spoj K)</t>
  </si>
  <si>
    <t>532760483</t>
  </si>
  <si>
    <t>Poznámka k položce:_x000D_
Kanalizace</t>
  </si>
  <si>
    <t>837372221</t>
  </si>
  <si>
    <t>Montáž pružné spojky pro potrubí DN 300 (KA/BE)</t>
  </si>
  <si>
    <t>1878808824</t>
  </si>
  <si>
    <t>2865107R</t>
  </si>
  <si>
    <t>spojka pružná kanalizační  DN 300 (KA/BE)</t>
  </si>
  <si>
    <t>2117783998</t>
  </si>
  <si>
    <t>286R1</t>
  </si>
  <si>
    <t>Kluzný prostředek</t>
  </si>
  <si>
    <t>kg</t>
  </si>
  <si>
    <t>-1979936021</t>
  </si>
  <si>
    <t>286R2</t>
  </si>
  <si>
    <t>Vyrovnávací pryžový kroužek pod pružnou spojku DN 300 mm</t>
  </si>
  <si>
    <t>1534826200</t>
  </si>
  <si>
    <t>85031512R</t>
  </si>
  <si>
    <t>Výřez kruhového otvoru do potrubí KA 300/378 mm pro navrtávací odbočné sedlo DN 150</t>
  </si>
  <si>
    <t>1753832282</t>
  </si>
  <si>
    <t>871313121</t>
  </si>
  <si>
    <t>Montáž kanalizačního potrubí SN 8 z PVC DN 160, vč. těsnícího kroužku</t>
  </si>
  <si>
    <t>1510868773</t>
  </si>
  <si>
    <t>28611165</t>
  </si>
  <si>
    <t>trubka kanalizační PVC DN 160x2000mm SN8</t>
  </si>
  <si>
    <t>399391284</t>
  </si>
  <si>
    <t>Poznámka k položce:_x000D_
Kanalizační přípojky</t>
  </si>
  <si>
    <t>871353121</t>
  </si>
  <si>
    <t>Montáž kanalizačního potrubí SN 8 z PVC DN 200, vč. těsnícího kroužku</t>
  </si>
  <si>
    <t>-293038048</t>
  </si>
  <si>
    <t>28611168</t>
  </si>
  <si>
    <t>trubka kanalizační PVC DN 200x2000mm SN8</t>
  </si>
  <si>
    <t>-576649097</t>
  </si>
  <si>
    <t>871365811</t>
  </si>
  <si>
    <t>Bourání stávajícího potrubí DN 150 - 200 mm</t>
  </si>
  <si>
    <t>1845221784</t>
  </si>
  <si>
    <t>8,0  "potrubí kanalizačních přípojek</t>
  </si>
  <si>
    <t>877310310</t>
  </si>
  <si>
    <t>Montáž kolen na kanalizačním potrubí z PVC DN 150</t>
  </si>
  <si>
    <t>426298988</t>
  </si>
  <si>
    <t>28651202</t>
  </si>
  <si>
    <t>koleno kanalizační PVC 160x45° (alt. stupeň dle potřeby)</t>
  </si>
  <si>
    <t>535469012</t>
  </si>
  <si>
    <t xml:space="preserve">Poznámka k položce:_x000D_
Kanalizační přípojky_x000D_
</t>
  </si>
  <si>
    <t>877310330</t>
  </si>
  <si>
    <t>Montáž spojek na kanalizačním potrubí z PVC DN 150</t>
  </si>
  <si>
    <t>-207895905</t>
  </si>
  <si>
    <t>28617235</t>
  </si>
  <si>
    <t>spojka přesuvná kanalizační PVC DN 150</t>
  </si>
  <si>
    <t>1328611340</t>
  </si>
  <si>
    <t>877310430</t>
  </si>
  <si>
    <t>Montáž spojek (přechodek) na kanalizačním potrubí z PVC/KA (BE)  DN 150</t>
  </si>
  <si>
    <t>-23289030</t>
  </si>
  <si>
    <t>28619496</t>
  </si>
  <si>
    <t xml:space="preserve">spojka (přechodka) pro potrubí PVC/KA (BE) DN 150 mm </t>
  </si>
  <si>
    <t>81425709</t>
  </si>
  <si>
    <t>877315124</t>
  </si>
  <si>
    <t>Montáž navrtávacího sedla pro potrubí DN 150</t>
  </si>
  <si>
    <t>1292822096</t>
  </si>
  <si>
    <t>2865459R</t>
  </si>
  <si>
    <t>sedlo navrtávací odbočné Easy Clip DN 150 mm pro potrubí PVC 160 mm</t>
  </si>
  <si>
    <t>1529934192</t>
  </si>
  <si>
    <t>877350310</t>
  </si>
  <si>
    <t>Montáž kolen na kanalizačním potrubí z PVC DN 200</t>
  </si>
  <si>
    <t>-1147682882</t>
  </si>
  <si>
    <t>28651205</t>
  </si>
  <si>
    <t>koleno kanalizační PVC 200x45° (alt. stupeň dle potřeby)</t>
  </si>
  <si>
    <t>1960344840</t>
  </si>
  <si>
    <t>877350330</t>
  </si>
  <si>
    <t>Montáž spojek na kanalizačním potrubí z PVC DN 200</t>
  </si>
  <si>
    <t>139664041</t>
  </si>
  <si>
    <t>28617236</t>
  </si>
  <si>
    <t>spojka přesuvná kanalizační PVC DN 200</t>
  </si>
  <si>
    <t>1570378739</t>
  </si>
  <si>
    <t>890111852</t>
  </si>
  <si>
    <t>Bourání šachet ze zdiva cihelného strojně, vč. mříže</t>
  </si>
  <si>
    <t>-202840516</t>
  </si>
  <si>
    <t>Poznámka k položce:_x000D_
Šachta zděná (cihly) 0,7 x 0,7 m, hl. do 1,0 m, vč. mříže</t>
  </si>
  <si>
    <t>890211851</t>
  </si>
  <si>
    <t>Bourání šachet zděných + z prostého betonu strojně</t>
  </si>
  <si>
    <t>1856198807</t>
  </si>
  <si>
    <t>Poznámka k položce:_x000D_
Šachta zděná + monolit. BT = 1,5 x 1,0 m, hl. 1,5 m + zákryt</t>
  </si>
  <si>
    <t>890411851</t>
  </si>
  <si>
    <t>Bourání šachet prefa</t>
  </si>
  <si>
    <t>-163962436</t>
  </si>
  <si>
    <t>Poznámka k položce:_x000D_
Šachta prefa DN 1,0 mm, hl. 1,43 m, vč. poklopu</t>
  </si>
  <si>
    <t>89441111R</t>
  </si>
  <si>
    <t>Šachty betonové prefabrikované - dodávka + montáž</t>
  </si>
  <si>
    <t>-181437480</t>
  </si>
  <si>
    <t>Poznámka k položce:_x000D_
Skladba = podkladní deska tl. 100 mm, prefabrikované dno průměr 1000 mm, síla stěny 150 mm s integrovanými vložkami pro potrubí KA, prefabrikované skruže 1000 mm, síla stěny 120 mm a kónusová skruž 1000/600 mm se stupadly a pryžovým těsněním (případně vyrovnávací kroužky pod poklop_x000D_
- stavební výška šachty do 1,55 m</t>
  </si>
  <si>
    <t>55241014</t>
  </si>
  <si>
    <t>poklop šachtový 600/40T D400, s rámem a pantem</t>
  </si>
  <si>
    <t>-1746720649</t>
  </si>
  <si>
    <t>899722114</t>
  </si>
  <si>
    <t>Krytí potrubí z plastů výstražnou fólií z PVC š 40 cm</t>
  </si>
  <si>
    <t>-1769498477</t>
  </si>
  <si>
    <t>Kamerová prohlídka potrubí DN 300 mm</t>
  </si>
  <si>
    <t>-1560766156</t>
  </si>
  <si>
    <t>Čerpání odpadních vod během stavby - 30 dní</t>
  </si>
  <si>
    <t>-1955543243</t>
  </si>
  <si>
    <t>Ostatní konstrukce a práce, bourání</t>
  </si>
  <si>
    <t>977213110</t>
  </si>
  <si>
    <t>Řezání trub PVC DN 150-200 mm</t>
  </si>
  <si>
    <t>162826551</t>
  </si>
  <si>
    <t>977213111</t>
  </si>
  <si>
    <t>Řezání kameninových (BE) trub do DN 150-200 mm</t>
  </si>
  <si>
    <t>1847759857</t>
  </si>
  <si>
    <t>977213112</t>
  </si>
  <si>
    <t>Řezání betonových trub DN 300</t>
  </si>
  <si>
    <t>1709883302</t>
  </si>
  <si>
    <t>-487310352</t>
  </si>
  <si>
    <t>-1105782212</t>
  </si>
  <si>
    <t>24,5*19  "příplatek k vodorovnému přemístění za každý další započatý kmk přes 1 km na vzdálenost 20 km</t>
  </si>
  <si>
    <t>997221611</t>
  </si>
  <si>
    <t>Nakládání suti na dopravní prostředky pro vodorovnou dopravu</t>
  </si>
  <si>
    <t>622282283</t>
  </si>
  <si>
    <t>997221861</t>
  </si>
  <si>
    <t>Poplatek za uložení na skládce (skládkovné) stavebního odpadu z prostého betonu, cihel + ostatní</t>
  </si>
  <si>
    <t>-835467195</t>
  </si>
  <si>
    <t>998275101</t>
  </si>
  <si>
    <t>Přesun hmot pro trubní vedení z trub kameninových otevřený výkop</t>
  </si>
  <si>
    <t>-1274768345</t>
  </si>
  <si>
    <t>1345706250</t>
  </si>
  <si>
    <t>-1554402843</t>
  </si>
  <si>
    <t>113c - SO 2.2 - KANALIZACE DEŠŤOVÁ</t>
  </si>
  <si>
    <t>92266827</t>
  </si>
  <si>
    <t>393798179</t>
  </si>
  <si>
    <t>-61219426</t>
  </si>
  <si>
    <t>(134*0,9*1,21)*0,85  "stoka B, vč. připojení</t>
  </si>
  <si>
    <t>(12*((2*0,55)*1,21)+6*(2*2*0,3))*0,85  "dokopávky pro BT šachty</t>
  </si>
  <si>
    <t>(11*0,6*1,0)*0,85  "kanalizační přípojky</t>
  </si>
  <si>
    <t>1942259725</t>
  </si>
  <si>
    <t>(134*0,9*1,21)*0,15  "stoka B, vč. přepojení</t>
  </si>
  <si>
    <t>(12*((2*0,55)*1,21)+6*(2*2*0,3))*0,15  "dokopávky pro BT šachty</t>
  </si>
  <si>
    <t>(11*0,6*1)*0,15  "kanalizační přípojky</t>
  </si>
  <si>
    <t>-1247141319</t>
  </si>
  <si>
    <t>6,0  "ztížené vykopávky při křížení stáv. (nerušených) potrubí</t>
  </si>
  <si>
    <t>0,9  "ztížené vykopávky při obnažování stáv. potrubí BT 300 mm v místě propojení</t>
  </si>
  <si>
    <t>-1033918916</t>
  </si>
  <si>
    <t>1*(134*1,63)</t>
  </si>
  <si>
    <t>-192424145</t>
  </si>
  <si>
    <t>Vodorovné přemístění přes 9 000 do 10000 m výkopku/sypaniny z horniny třídy těžitelnosti I skupiny 1 až 3</t>
  </si>
  <si>
    <t>1596086887</t>
  </si>
  <si>
    <t>145,926+23,172+6,6  "zemina z vykopávek</t>
  </si>
  <si>
    <t>Příplatek k vodorovnému přemístění výkopku/sypaniny z horniny třídy těžitelnosti I skupiny 1 až 3 ZKD 1000 m přes 10000 m</t>
  </si>
  <si>
    <t>1778709191</t>
  </si>
  <si>
    <t>175,698*10  "příplatek k vodorovnému přemístění za každý další započatý km přes 1 km na vzdálenost 20 km</t>
  </si>
  <si>
    <t>249335915</t>
  </si>
  <si>
    <t>175,698*1,8</t>
  </si>
  <si>
    <t>160992698</t>
  </si>
  <si>
    <t>-970949050</t>
  </si>
  <si>
    <t>134*0,9*0,39  "stoka B, vč. přepojení</t>
  </si>
  <si>
    <t>(2*0,6*0,4)+(9*0,6*0,44)  "kanalizační přípojky</t>
  </si>
  <si>
    <t>406918413</t>
  </si>
  <si>
    <t>(134*0,9*0,67)-47,92</t>
  </si>
  <si>
    <t>(9*0,6*0,46)-0,18</t>
  </si>
  <si>
    <t>380177533</t>
  </si>
  <si>
    <t>35,726*2 'Přepočtené koeficientem množství</t>
  </si>
  <si>
    <t>418327839</t>
  </si>
  <si>
    <t>134*0,9*0,15  "stoka B, vč. přepojení</t>
  </si>
  <si>
    <t>11*0,6*0,1  "přípojky</t>
  </si>
  <si>
    <t>363311393</t>
  </si>
  <si>
    <t>trouba kameninová glazovaná DN 300 dl 2,50m třída zatížení 240, se spojovacím systémem C (spoj K)</t>
  </si>
  <si>
    <t>647687751</t>
  </si>
  <si>
    <t>597R1</t>
  </si>
  <si>
    <t>ucpávka na potrubí KA DN 300, tř. 240</t>
  </si>
  <si>
    <t>20278052</t>
  </si>
  <si>
    <t>597R2</t>
  </si>
  <si>
    <t>kluzný prostředek</t>
  </si>
  <si>
    <t>-1542701355</t>
  </si>
  <si>
    <t>1915219862</t>
  </si>
  <si>
    <t>2865107R3</t>
  </si>
  <si>
    <t>spojka pružná kanalizační pro potrubí DN 300(KA/BE)</t>
  </si>
  <si>
    <t>1973265257</t>
  </si>
  <si>
    <t>286R4</t>
  </si>
  <si>
    <t>vyrovnávací pryžový kroužek pod pružnou spojku DN 300 mm</t>
  </si>
  <si>
    <t>-2099101736</t>
  </si>
  <si>
    <t>-1740647061</t>
  </si>
  <si>
    <t>85035512R</t>
  </si>
  <si>
    <t>Výřez kruhového otvoru do potrubí KA 300/378 mm pro navrtávací odbočné sedlo DN 200</t>
  </si>
  <si>
    <t>-507268079</t>
  </si>
  <si>
    <t>-645585147</t>
  </si>
  <si>
    <t>trubka kanalizační PVC  DN 160x3000mm SN8</t>
  </si>
  <si>
    <t>1192780671</t>
  </si>
  <si>
    <t>1986454252</t>
  </si>
  <si>
    <t>-271612364</t>
  </si>
  <si>
    <t>2092085131</t>
  </si>
  <si>
    <t>-1603554440</t>
  </si>
  <si>
    <t>-1936231463</t>
  </si>
  <si>
    <t>286545R5</t>
  </si>
  <si>
    <t>-1676376849</t>
  </si>
  <si>
    <t>530654439</t>
  </si>
  <si>
    <t>1254840207</t>
  </si>
  <si>
    <t>877355124</t>
  </si>
  <si>
    <t>Montáž navrtávacího sedla pro potrubí DN 200</t>
  </si>
  <si>
    <t>865277547</t>
  </si>
  <si>
    <t>28617406</t>
  </si>
  <si>
    <t>sedlo navrtávací odbočné Easy Clip DN 200 mm pro potrubí PVC DN 200 mm</t>
  </si>
  <si>
    <t>-453369188</t>
  </si>
  <si>
    <t>-1036738515</t>
  </si>
  <si>
    <t>Poznámka k položce:_x000D_
Skladba = podkladní deska tl. 100 mm, prefabrikované dno průměr 1000 mm s integrovanými vložkami pro potrubí KA, prefabrikované skruže 1000 mm, síla stěny 120 mm a kónusová skruž 1000/600 mm se stupadly a pryžovým těsněním (případně vyrovnávací kroužky pod poklop)_x000D_
- stavební výška šachty do 1,55 m</t>
  </si>
  <si>
    <t>poklop šachtový 600/40T  D400, s rámem a pantem</t>
  </si>
  <si>
    <t>1830351727</t>
  </si>
  <si>
    <t>831589878</t>
  </si>
  <si>
    <t>451003270</t>
  </si>
  <si>
    <t>612434195</t>
  </si>
  <si>
    <t>-863919695</t>
  </si>
  <si>
    <t>1365021833</t>
  </si>
  <si>
    <t>113d - SO 00 - OSTATNÍ A VEDLEJŠÍ NÁKLADY</t>
  </si>
  <si>
    <t>VRN - Vedlejší rozpočtové náklady</t>
  </si>
  <si>
    <t>VRN</t>
  </si>
  <si>
    <t>Vedlejší rozpočtové náklady</t>
  </si>
  <si>
    <t>0001</t>
  </si>
  <si>
    <t>Geodetické vytyčení stavby</t>
  </si>
  <si>
    <t>bod</t>
  </si>
  <si>
    <t>194548745</t>
  </si>
  <si>
    <t>0002</t>
  </si>
  <si>
    <t>Vytyčení stávajících podzemních sítí a zařízení</t>
  </si>
  <si>
    <t>1456228680</t>
  </si>
  <si>
    <t>0003</t>
  </si>
  <si>
    <t>Fotodokumentace objektů na stavbě před zahájaním výkopových prací</t>
  </si>
  <si>
    <t>-1148765791</t>
  </si>
  <si>
    <t>0004</t>
  </si>
  <si>
    <t>Geodetické zaměření skutečného provedení stavby</t>
  </si>
  <si>
    <t>100m</t>
  </si>
  <si>
    <t>1540078354</t>
  </si>
  <si>
    <t>0005</t>
  </si>
  <si>
    <t>Hutnící zkoušky</t>
  </si>
  <si>
    <t>1023523245</t>
  </si>
  <si>
    <t>0006</t>
  </si>
  <si>
    <t>Objekty zařízení staveniště vč. napojení na inž. sítě</t>
  </si>
  <si>
    <t>1982940781</t>
  </si>
  <si>
    <t>0007</t>
  </si>
  <si>
    <t>Mobilní zábrany (pronájem, osazení, demontáž)</t>
  </si>
  <si>
    <t>711543020</t>
  </si>
  <si>
    <t>0008</t>
  </si>
  <si>
    <t>Dokumentace skutečného provedení stavby (DSPS)</t>
  </si>
  <si>
    <t>-1977875736</t>
  </si>
  <si>
    <t>0009</t>
  </si>
  <si>
    <t>Přechody přes výkopy pro zajištění přístupu k nemovitostem (pronájem, osazení, demontáž)</t>
  </si>
  <si>
    <t>257122845</t>
  </si>
  <si>
    <t>0010</t>
  </si>
  <si>
    <t>Práce provozovatele spojené s přepojováním vodovodu a zajištění nepřetržité dodávky vody během stavby</t>
  </si>
  <si>
    <t>1918492072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</si>
</sst>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109</xdr:row>
      <xdr:rowOff>0</xdr:rowOff>
    </xdr:from>
    <xdr:to>
      <xdr:col>9</xdr:col>
      <xdr:colOff>1216025</xdr:colOff>
      <xdr:row>113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109</xdr:row>
      <xdr:rowOff>0</xdr:rowOff>
    </xdr:from>
    <xdr:to>
      <xdr:col>9</xdr:col>
      <xdr:colOff>1216025</xdr:colOff>
      <xdr:row>113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107</xdr:row>
      <xdr:rowOff>0</xdr:rowOff>
    </xdr:from>
    <xdr:to>
      <xdr:col>9</xdr:col>
      <xdr:colOff>1216025</xdr:colOff>
      <xdr:row>111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103</xdr:row>
      <xdr:rowOff>0</xdr:rowOff>
    </xdr:from>
    <xdr:to>
      <xdr:col>9</xdr:col>
      <xdr:colOff>1216025</xdr:colOff>
      <xdr:row>107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40" workbookViewId="0">
      <selection activeCell="L90" sqref="L90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25" t="s">
        <v>5</v>
      </c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9" t="s">
        <v>14</v>
      </c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R5" s="19"/>
      <c r="BE5" s="206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1" t="s">
        <v>17</v>
      </c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R6" s="19"/>
      <c r="BE6" s="207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7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/>
      <c r="AR8" s="19"/>
      <c r="BE8" s="207"/>
      <c r="BS8" s="16" t="s">
        <v>6</v>
      </c>
    </row>
    <row r="9" spans="1:74" ht="14.45" customHeight="1">
      <c r="B9" s="19"/>
      <c r="AR9" s="19"/>
      <c r="BE9" s="207"/>
      <c r="BS9" s="16" t="s">
        <v>6</v>
      </c>
    </row>
    <row r="10" spans="1:74" ht="12" customHeight="1">
      <c r="B10" s="19"/>
      <c r="D10" s="26" t="s">
        <v>23</v>
      </c>
      <c r="AK10" s="26" t="s">
        <v>24</v>
      </c>
      <c r="AN10" s="24" t="s">
        <v>25</v>
      </c>
      <c r="AR10" s="19"/>
      <c r="BE10" s="207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07"/>
      <c r="BS11" s="16" t="s">
        <v>6</v>
      </c>
    </row>
    <row r="12" spans="1:74" ht="6.95" customHeight="1">
      <c r="B12" s="19"/>
      <c r="AR12" s="19"/>
      <c r="BE12" s="207"/>
      <c r="BS12" s="16" t="s">
        <v>6</v>
      </c>
    </row>
    <row r="13" spans="1:74" ht="12" customHeight="1">
      <c r="B13" s="19"/>
      <c r="D13" s="26" t="s">
        <v>28</v>
      </c>
      <c r="AK13" s="26" t="s">
        <v>24</v>
      </c>
      <c r="AN13" s="28"/>
      <c r="AR13" s="19"/>
      <c r="BE13" s="207"/>
      <c r="BS13" s="16" t="s">
        <v>6</v>
      </c>
    </row>
    <row r="14" spans="1:74" ht="12.75">
      <c r="B14" s="19"/>
      <c r="E14" s="212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6" t="s">
        <v>27</v>
      </c>
      <c r="AN14" s="28"/>
      <c r="AR14" s="19"/>
      <c r="BE14" s="207"/>
      <c r="BS14" s="16" t="s">
        <v>6</v>
      </c>
    </row>
    <row r="15" spans="1:74" ht="6.95" customHeight="1">
      <c r="B15" s="19"/>
      <c r="AR15" s="19"/>
      <c r="BE15" s="207"/>
      <c r="BS15" s="16" t="s">
        <v>3</v>
      </c>
    </row>
    <row r="16" spans="1:74" ht="12" customHeight="1">
      <c r="B16" s="19"/>
      <c r="D16" s="26" t="s">
        <v>29</v>
      </c>
      <c r="AK16" s="26" t="s">
        <v>24</v>
      </c>
      <c r="AN16" s="24" t="s">
        <v>30</v>
      </c>
      <c r="AR16" s="19"/>
      <c r="BE16" s="207"/>
      <c r="BS16" s="16" t="s">
        <v>3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07"/>
      <c r="BS17" s="16" t="s">
        <v>32</v>
      </c>
    </row>
    <row r="18" spans="2:71" ht="6.95" customHeight="1">
      <c r="B18" s="19"/>
      <c r="AR18" s="19"/>
      <c r="BE18" s="207"/>
      <c r="BS18" s="16" t="s">
        <v>6</v>
      </c>
    </row>
    <row r="19" spans="2:71" ht="12" customHeight="1">
      <c r="B19" s="19"/>
      <c r="D19" s="26" t="s">
        <v>33</v>
      </c>
      <c r="AK19" s="26" t="s">
        <v>24</v>
      </c>
      <c r="AN19" s="24" t="s">
        <v>1</v>
      </c>
      <c r="AR19" s="19"/>
      <c r="BE19" s="207"/>
      <c r="BS19" s="16" t="s">
        <v>6</v>
      </c>
    </row>
    <row r="20" spans="2:71" ht="18.399999999999999" customHeight="1">
      <c r="B20" s="19"/>
      <c r="E20" s="24" t="s">
        <v>21</v>
      </c>
      <c r="AK20" s="26" t="s">
        <v>27</v>
      </c>
      <c r="AN20" s="24" t="s">
        <v>1</v>
      </c>
      <c r="AR20" s="19"/>
      <c r="BE20" s="207"/>
      <c r="BS20" s="16" t="s">
        <v>32</v>
      </c>
    </row>
    <row r="21" spans="2:71" ht="6.95" customHeight="1">
      <c r="B21" s="19"/>
      <c r="AR21" s="19"/>
      <c r="BE21" s="207"/>
    </row>
    <row r="22" spans="2:71" ht="12" customHeight="1">
      <c r="B22" s="19"/>
      <c r="D22" s="26" t="s">
        <v>34</v>
      </c>
      <c r="AR22" s="19"/>
      <c r="BE22" s="207"/>
    </row>
    <row r="23" spans="2:71" ht="16.5" customHeight="1">
      <c r="B23" s="19"/>
      <c r="E23" s="214" t="s">
        <v>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R23" s="19"/>
      <c r="BE23" s="207"/>
    </row>
    <row r="24" spans="2:71" ht="6.95" customHeight="1">
      <c r="B24" s="19"/>
      <c r="AR24" s="19"/>
      <c r="BE24" s="207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7"/>
    </row>
    <row r="26" spans="2:71" s="1" customFormat="1" ht="25.9" customHeight="1">
      <c r="B26" s="31"/>
      <c r="D26" s="32" t="s">
        <v>35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5">
        <f>ROUND(AG94,2)</f>
        <v>0</v>
      </c>
      <c r="AL26" s="216"/>
      <c r="AM26" s="216"/>
      <c r="AN26" s="216"/>
      <c r="AO26" s="216"/>
      <c r="AR26" s="31"/>
      <c r="BE26" s="207"/>
    </row>
    <row r="27" spans="2:71" s="1" customFormat="1" ht="6.95" customHeight="1">
      <c r="B27" s="31"/>
      <c r="AR27" s="31"/>
      <c r="BE27" s="207"/>
    </row>
    <row r="28" spans="2:71" s="1" customFormat="1" ht="12.75">
      <c r="B28" s="31"/>
      <c r="L28" s="217" t="s">
        <v>36</v>
      </c>
      <c r="M28" s="217"/>
      <c r="N28" s="217"/>
      <c r="O28" s="217"/>
      <c r="P28" s="217"/>
      <c r="W28" s="217" t="s">
        <v>37</v>
      </c>
      <c r="X28" s="217"/>
      <c r="Y28" s="217"/>
      <c r="Z28" s="217"/>
      <c r="AA28" s="217"/>
      <c r="AB28" s="217"/>
      <c r="AC28" s="217"/>
      <c r="AD28" s="217"/>
      <c r="AE28" s="217"/>
      <c r="AK28" s="217" t="s">
        <v>38</v>
      </c>
      <c r="AL28" s="217"/>
      <c r="AM28" s="217"/>
      <c r="AN28" s="217"/>
      <c r="AO28" s="217"/>
      <c r="AR28" s="31"/>
      <c r="BE28" s="207"/>
    </row>
    <row r="29" spans="2:71" s="2" customFormat="1" ht="14.45" customHeight="1">
      <c r="B29" s="35"/>
      <c r="D29" s="26" t="s">
        <v>39</v>
      </c>
      <c r="F29" s="26" t="s">
        <v>40</v>
      </c>
      <c r="L29" s="220">
        <v>0.21</v>
      </c>
      <c r="M29" s="219"/>
      <c r="N29" s="219"/>
      <c r="O29" s="219"/>
      <c r="P29" s="219"/>
      <c r="W29" s="218">
        <f>ROUND(AZ94, 2)</f>
        <v>0</v>
      </c>
      <c r="X29" s="219"/>
      <c r="Y29" s="219"/>
      <c r="Z29" s="219"/>
      <c r="AA29" s="219"/>
      <c r="AB29" s="219"/>
      <c r="AC29" s="219"/>
      <c r="AD29" s="219"/>
      <c r="AE29" s="219"/>
      <c r="AK29" s="218">
        <f>ROUND(AV94, 2)</f>
        <v>0</v>
      </c>
      <c r="AL29" s="219"/>
      <c r="AM29" s="219"/>
      <c r="AN29" s="219"/>
      <c r="AO29" s="219"/>
      <c r="AR29" s="35"/>
      <c r="BE29" s="208"/>
    </row>
    <row r="30" spans="2:71" s="2" customFormat="1" ht="14.45" customHeight="1">
      <c r="B30" s="35"/>
      <c r="F30" s="26" t="s">
        <v>41</v>
      </c>
      <c r="L30" s="220">
        <v>0.12</v>
      </c>
      <c r="M30" s="219"/>
      <c r="N30" s="219"/>
      <c r="O30" s="219"/>
      <c r="P30" s="219"/>
      <c r="W30" s="218">
        <f>ROUND(BA94, 2)</f>
        <v>0</v>
      </c>
      <c r="X30" s="219"/>
      <c r="Y30" s="219"/>
      <c r="Z30" s="219"/>
      <c r="AA30" s="219"/>
      <c r="AB30" s="219"/>
      <c r="AC30" s="219"/>
      <c r="AD30" s="219"/>
      <c r="AE30" s="219"/>
      <c r="AK30" s="218">
        <f>ROUND(AW94, 2)</f>
        <v>0</v>
      </c>
      <c r="AL30" s="219"/>
      <c r="AM30" s="219"/>
      <c r="AN30" s="219"/>
      <c r="AO30" s="219"/>
      <c r="AR30" s="35"/>
      <c r="BE30" s="208"/>
    </row>
    <row r="31" spans="2:71" s="2" customFormat="1" ht="14.45" hidden="1" customHeight="1">
      <c r="B31" s="35"/>
      <c r="F31" s="26" t="s">
        <v>42</v>
      </c>
      <c r="L31" s="220">
        <v>0.21</v>
      </c>
      <c r="M31" s="219"/>
      <c r="N31" s="219"/>
      <c r="O31" s="219"/>
      <c r="P31" s="219"/>
      <c r="W31" s="218">
        <f>ROUND(BB94, 2)</f>
        <v>0</v>
      </c>
      <c r="X31" s="219"/>
      <c r="Y31" s="219"/>
      <c r="Z31" s="219"/>
      <c r="AA31" s="219"/>
      <c r="AB31" s="219"/>
      <c r="AC31" s="219"/>
      <c r="AD31" s="219"/>
      <c r="AE31" s="219"/>
      <c r="AK31" s="218">
        <v>0</v>
      </c>
      <c r="AL31" s="219"/>
      <c r="AM31" s="219"/>
      <c r="AN31" s="219"/>
      <c r="AO31" s="219"/>
      <c r="AR31" s="35"/>
      <c r="BE31" s="208"/>
    </row>
    <row r="32" spans="2:71" s="2" customFormat="1" ht="14.45" hidden="1" customHeight="1">
      <c r="B32" s="35"/>
      <c r="F32" s="26" t="s">
        <v>43</v>
      </c>
      <c r="L32" s="220">
        <v>0.12</v>
      </c>
      <c r="M32" s="219"/>
      <c r="N32" s="219"/>
      <c r="O32" s="219"/>
      <c r="P32" s="219"/>
      <c r="W32" s="218">
        <f>ROUND(BC94, 2)</f>
        <v>0</v>
      </c>
      <c r="X32" s="219"/>
      <c r="Y32" s="219"/>
      <c r="Z32" s="219"/>
      <c r="AA32" s="219"/>
      <c r="AB32" s="219"/>
      <c r="AC32" s="219"/>
      <c r="AD32" s="219"/>
      <c r="AE32" s="219"/>
      <c r="AK32" s="218">
        <v>0</v>
      </c>
      <c r="AL32" s="219"/>
      <c r="AM32" s="219"/>
      <c r="AN32" s="219"/>
      <c r="AO32" s="219"/>
      <c r="AR32" s="35"/>
      <c r="BE32" s="208"/>
    </row>
    <row r="33" spans="2:57" s="2" customFormat="1" ht="14.45" hidden="1" customHeight="1">
      <c r="B33" s="35"/>
      <c r="F33" s="26" t="s">
        <v>44</v>
      </c>
      <c r="L33" s="220">
        <v>0</v>
      </c>
      <c r="M33" s="219"/>
      <c r="N33" s="219"/>
      <c r="O33" s="219"/>
      <c r="P33" s="219"/>
      <c r="W33" s="218">
        <f>ROUND(BD94, 2)</f>
        <v>0</v>
      </c>
      <c r="X33" s="219"/>
      <c r="Y33" s="219"/>
      <c r="Z33" s="219"/>
      <c r="AA33" s="219"/>
      <c r="AB33" s="219"/>
      <c r="AC33" s="219"/>
      <c r="AD33" s="219"/>
      <c r="AE33" s="219"/>
      <c r="AK33" s="218">
        <v>0</v>
      </c>
      <c r="AL33" s="219"/>
      <c r="AM33" s="219"/>
      <c r="AN33" s="219"/>
      <c r="AO33" s="219"/>
      <c r="AR33" s="35"/>
      <c r="BE33" s="208"/>
    </row>
    <row r="34" spans="2:57" s="1" customFormat="1" ht="6.95" customHeight="1">
      <c r="B34" s="31"/>
      <c r="AR34" s="31"/>
      <c r="BE34" s="207"/>
    </row>
    <row r="35" spans="2:57" s="1" customFormat="1" ht="25.9" customHeight="1">
      <c r="B35" s="31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224" t="s">
        <v>47</v>
      </c>
      <c r="Y35" s="222"/>
      <c r="Z35" s="222"/>
      <c r="AA35" s="222"/>
      <c r="AB35" s="222"/>
      <c r="AC35" s="38"/>
      <c r="AD35" s="38"/>
      <c r="AE35" s="38"/>
      <c r="AF35" s="38"/>
      <c r="AG35" s="38"/>
      <c r="AH35" s="38"/>
      <c r="AI35" s="38"/>
      <c r="AJ35" s="38"/>
      <c r="AK35" s="221">
        <f>SUM(AK26:AK33)</f>
        <v>0</v>
      </c>
      <c r="AL35" s="222"/>
      <c r="AM35" s="222"/>
      <c r="AN35" s="222"/>
      <c r="AO35" s="223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50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51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50</v>
      </c>
      <c r="AI60" s="33"/>
      <c r="AJ60" s="33"/>
      <c r="AK60" s="33"/>
      <c r="AL60" s="33"/>
      <c r="AM60" s="42" t="s">
        <v>51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53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50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51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50</v>
      </c>
      <c r="AI75" s="33"/>
      <c r="AJ75" s="33"/>
      <c r="AK75" s="33"/>
      <c r="AL75" s="33"/>
      <c r="AM75" s="42" t="s">
        <v>51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54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ST113</v>
      </c>
      <c r="AR84" s="47"/>
    </row>
    <row r="85" spans="1:91" s="4" customFormat="1" ht="36.950000000000003" customHeight="1">
      <c r="B85" s="48"/>
      <c r="C85" s="49" t="s">
        <v>16</v>
      </c>
      <c r="L85" s="187" t="str">
        <f>K6</f>
        <v>Č. Krumlov, Věncova ul. - obnova vodovodu a kanalizace - 1. etapa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189" t="str">
        <f>IF(AN8= "","",AN8)</f>
        <v/>
      </c>
      <c r="AN87" s="189"/>
      <c r="AR87" s="31"/>
    </row>
    <row r="88" spans="1:91" s="1" customFormat="1" ht="6.95" customHeight="1">
      <c r="B88" s="31"/>
      <c r="AR88" s="31"/>
    </row>
    <row r="89" spans="1:91" s="1" customFormat="1" ht="25.7" customHeight="1">
      <c r="B89" s="31"/>
      <c r="C89" s="26" t="s">
        <v>23</v>
      </c>
      <c r="L89" s="3" t="str">
        <f>IF(E11= "","",E11)</f>
        <v>Město Český Krumlov,náměstí Svornosti 1,381 01 ČK</v>
      </c>
      <c r="AI89" s="26" t="s">
        <v>29</v>
      </c>
      <c r="AM89" s="190" t="str">
        <f>IF(E17="","",E17)</f>
        <v>Jiří Sváček, Chvalšinská 108, Český Krumlov 381 01</v>
      </c>
      <c r="AN89" s="191"/>
      <c r="AO89" s="191"/>
      <c r="AP89" s="191"/>
      <c r="AR89" s="31"/>
      <c r="AS89" s="192" t="s">
        <v>55</v>
      </c>
      <c r="AT89" s="193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/>
      <c r="AI90" s="26" t="s">
        <v>33</v>
      </c>
      <c r="AM90" s="190" t="str">
        <f>IF(E20="","",E20)</f>
        <v xml:space="preserve"> </v>
      </c>
      <c r="AN90" s="191"/>
      <c r="AO90" s="191"/>
      <c r="AP90" s="191"/>
      <c r="AR90" s="31"/>
      <c r="AS90" s="194"/>
      <c r="AT90" s="195"/>
      <c r="BD90" s="55"/>
    </row>
    <row r="91" spans="1:91" s="1" customFormat="1" ht="10.9" customHeight="1">
      <c r="B91" s="31"/>
      <c r="AR91" s="31"/>
      <c r="AS91" s="194"/>
      <c r="AT91" s="195"/>
      <c r="BD91" s="55"/>
    </row>
    <row r="92" spans="1:91" s="1" customFormat="1" ht="29.25" customHeight="1">
      <c r="B92" s="31"/>
      <c r="C92" s="196" t="s">
        <v>56</v>
      </c>
      <c r="D92" s="197"/>
      <c r="E92" s="197"/>
      <c r="F92" s="197"/>
      <c r="G92" s="197"/>
      <c r="H92" s="56"/>
      <c r="I92" s="199" t="s">
        <v>57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8" t="s">
        <v>58</v>
      </c>
      <c r="AH92" s="197"/>
      <c r="AI92" s="197"/>
      <c r="AJ92" s="197"/>
      <c r="AK92" s="197"/>
      <c r="AL92" s="197"/>
      <c r="AM92" s="197"/>
      <c r="AN92" s="199" t="s">
        <v>59</v>
      </c>
      <c r="AO92" s="197"/>
      <c r="AP92" s="200"/>
      <c r="AQ92" s="57" t="s">
        <v>60</v>
      </c>
      <c r="AR92" s="31"/>
      <c r="AS92" s="58" t="s">
        <v>61</v>
      </c>
      <c r="AT92" s="59" t="s">
        <v>62</v>
      </c>
      <c r="AU92" s="59" t="s">
        <v>63</v>
      </c>
      <c r="AV92" s="59" t="s">
        <v>64</v>
      </c>
      <c r="AW92" s="59" t="s">
        <v>65</v>
      </c>
      <c r="AX92" s="59" t="s">
        <v>66</v>
      </c>
      <c r="AY92" s="59" t="s">
        <v>67</v>
      </c>
      <c r="AZ92" s="59" t="s">
        <v>68</v>
      </c>
      <c r="BA92" s="59" t="s">
        <v>69</v>
      </c>
      <c r="BB92" s="59" t="s">
        <v>70</v>
      </c>
      <c r="BC92" s="59" t="s">
        <v>71</v>
      </c>
      <c r="BD92" s="60" t="s">
        <v>72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73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4">
        <f>ROUND(SUM(AG95:AG98),2)</f>
        <v>0</v>
      </c>
      <c r="AH94" s="204"/>
      <c r="AI94" s="204"/>
      <c r="AJ94" s="204"/>
      <c r="AK94" s="204"/>
      <c r="AL94" s="204"/>
      <c r="AM94" s="204"/>
      <c r="AN94" s="205">
        <f>SUM(AG94,AT94)</f>
        <v>0</v>
      </c>
      <c r="AO94" s="205"/>
      <c r="AP94" s="205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74</v>
      </c>
      <c r="BT94" s="71" t="s">
        <v>75</v>
      </c>
      <c r="BU94" s="72" t="s">
        <v>76</v>
      </c>
      <c r="BV94" s="71" t="s">
        <v>77</v>
      </c>
      <c r="BW94" s="71" t="s">
        <v>4</v>
      </c>
      <c r="BX94" s="71" t="s">
        <v>78</v>
      </c>
      <c r="CL94" s="71" t="s">
        <v>1</v>
      </c>
    </row>
    <row r="95" spans="1:91" s="6" customFormat="1" ht="16.5" customHeight="1">
      <c r="A95" s="73" t="s">
        <v>79</v>
      </c>
      <c r="B95" s="74"/>
      <c r="C95" s="75"/>
      <c r="D95" s="201" t="s">
        <v>80</v>
      </c>
      <c r="E95" s="201"/>
      <c r="F95" s="201"/>
      <c r="G95" s="201"/>
      <c r="H95" s="201"/>
      <c r="I95" s="76"/>
      <c r="J95" s="201" t="s">
        <v>81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2">
        <f>'113a - SO 1 - VODOVOD'!J30</f>
        <v>0</v>
      </c>
      <c r="AH95" s="203"/>
      <c r="AI95" s="203"/>
      <c r="AJ95" s="203"/>
      <c r="AK95" s="203"/>
      <c r="AL95" s="203"/>
      <c r="AM95" s="203"/>
      <c r="AN95" s="202">
        <f>SUM(AG95,AT95)</f>
        <v>0</v>
      </c>
      <c r="AO95" s="203"/>
      <c r="AP95" s="203"/>
      <c r="AQ95" s="77" t="s">
        <v>82</v>
      </c>
      <c r="AR95" s="74"/>
      <c r="AS95" s="78">
        <v>0</v>
      </c>
      <c r="AT95" s="79">
        <f>ROUND(SUM(AV95:AW95),2)</f>
        <v>0</v>
      </c>
      <c r="AU95" s="80">
        <f>'113a - SO 1 - VODOVOD'!P123</f>
        <v>0</v>
      </c>
      <c r="AV95" s="79">
        <f>'113a - SO 1 - VODOVOD'!J33</f>
        <v>0</v>
      </c>
      <c r="AW95" s="79">
        <f>'113a - SO 1 - VODOVOD'!J34</f>
        <v>0</v>
      </c>
      <c r="AX95" s="79">
        <f>'113a - SO 1 - VODOVOD'!J35</f>
        <v>0</v>
      </c>
      <c r="AY95" s="79">
        <f>'113a - SO 1 - VODOVOD'!J36</f>
        <v>0</v>
      </c>
      <c r="AZ95" s="79">
        <f>'113a - SO 1 - VODOVOD'!F33</f>
        <v>0</v>
      </c>
      <c r="BA95" s="79">
        <f>'113a - SO 1 - VODOVOD'!F34</f>
        <v>0</v>
      </c>
      <c r="BB95" s="79">
        <f>'113a - SO 1 - VODOVOD'!F35</f>
        <v>0</v>
      </c>
      <c r="BC95" s="79">
        <f>'113a - SO 1 - VODOVOD'!F36</f>
        <v>0</v>
      </c>
      <c r="BD95" s="81">
        <f>'113a - SO 1 - VODOVOD'!F37</f>
        <v>0</v>
      </c>
      <c r="BT95" s="82" t="s">
        <v>83</v>
      </c>
      <c r="BV95" s="82" t="s">
        <v>77</v>
      </c>
      <c r="BW95" s="82" t="s">
        <v>84</v>
      </c>
      <c r="BX95" s="82" t="s">
        <v>4</v>
      </c>
      <c r="CL95" s="82" t="s">
        <v>1</v>
      </c>
      <c r="CM95" s="82" t="s">
        <v>85</v>
      </c>
    </row>
    <row r="96" spans="1:91" s="6" customFormat="1" ht="16.5" customHeight="1">
      <c r="A96" s="73" t="s">
        <v>79</v>
      </c>
      <c r="B96" s="74"/>
      <c r="C96" s="75"/>
      <c r="D96" s="201" t="s">
        <v>86</v>
      </c>
      <c r="E96" s="201"/>
      <c r="F96" s="201"/>
      <c r="G96" s="201"/>
      <c r="H96" s="201"/>
      <c r="I96" s="76"/>
      <c r="J96" s="201" t="s">
        <v>87</v>
      </c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2">
        <f>'113b - SO 2.1 - KANALIZAC...'!J30</f>
        <v>0</v>
      </c>
      <c r="AH96" s="203"/>
      <c r="AI96" s="203"/>
      <c r="AJ96" s="203"/>
      <c r="AK96" s="203"/>
      <c r="AL96" s="203"/>
      <c r="AM96" s="203"/>
      <c r="AN96" s="202">
        <f>SUM(AG96,AT96)</f>
        <v>0</v>
      </c>
      <c r="AO96" s="203"/>
      <c r="AP96" s="203"/>
      <c r="AQ96" s="77" t="s">
        <v>82</v>
      </c>
      <c r="AR96" s="74"/>
      <c r="AS96" s="78">
        <v>0</v>
      </c>
      <c r="AT96" s="79">
        <f>ROUND(SUM(AV96:AW96),2)</f>
        <v>0</v>
      </c>
      <c r="AU96" s="80">
        <f>'113b - SO 2.1 - KANALIZAC...'!P123</f>
        <v>0</v>
      </c>
      <c r="AV96" s="79">
        <f>'113b - SO 2.1 - KANALIZAC...'!J33</f>
        <v>0</v>
      </c>
      <c r="AW96" s="79">
        <f>'113b - SO 2.1 - KANALIZAC...'!J34</f>
        <v>0</v>
      </c>
      <c r="AX96" s="79">
        <f>'113b - SO 2.1 - KANALIZAC...'!J35</f>
        <v>0</v>
      </c>
      <c r="AY96" s="79">
        <f>'113b - SO 2.1 - KANALIZAC...'!J36</f>
        <v>0</v>
      </c>
      <c r="AZ96" s="79">
        <f>'113b - SO 2.1 - KANALIZAC...'!F33</f>
        <v>0</v>
      </c>
      <c r="BA96" s="79">
        <f>'113b - SO 2.1 - KANALIZAC...'!F34</f>
        <v>0</v>
      </c>
      <c r="BB96" s="79">
        <f>'113b - SO 2.1 - KANALIZAC...'!F35</f>
        <v>0</v>
      </c>
      <c r="BC96" s="79">
        <f>'113b - SO 2.1 - KANALIZAC...'!F36</f>
        <v>0</v>
      </c>
      <c r="BD96" s="81">
        <f>'113b - SO 2.1 - KANALIZAC...'!F37</f>
        <v>0</v>
      </c>
      <c r="BT96" s="82" t="s">
        <v>83</v>
      </c>
      <c r="BV96" s="82" t="s">
        <v>77</v>
      </c>
      <c r="BW96" s="82" t="s">
        <v>88</v>
      </c>
      <c r="BX96" s="82" t="s">
        <v>4</v>
      </c>
      <c r="CL96" s="82" t="s">
        <v>1</v>
      </c>
      <c r="CM96" s="82" t="s">
        <v>85</v>
      </c>
    </row>
    <row r="97" spans="1:91" s="6" customFormat="1" ht="16.5" customHeight="1">
      <c r="A97" s="73" t="s">
        <v>79</v>
      </c>
      <c r="B97" s="74"/>
      <c r="C97" s="75"/>
      <c r="D97" s="201" t="s">
        <v>89</v>
      </c>
      <c r="E97" s="201"/>
      <c r="F97" s="201"/>
      <c r="G97" s="201"/>
      <c r="H97" s="201"/>
      <c r="I97" s="76"/>
      <c r="J97" s="201" t="s">
        <v>90</v>
      </c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02">
        <f>'113c - SO 2.2 - KANALIZAC...'!J30</f>
        <v>0</v>
      </c>
      <c r="AH97" s="203"/>
      <c r="AI97" s="203"/>
      <c r="AJ97" s="203"/>
      <c r="AK97" s="203"/>
      <c r="AL97" s="203"/>
      <c r="AM97" s="203"/>
      <c r="AN97" s="202">
        <f>SUM(AG97,AT97)</f>
        <v>0</v>
      </c>
      <c r="AO97" s="203"/>
      <c r="AP97" s="203"/>
      <c r="AQ97" s="77" t="s">
        <v>82</v>
      </c>
      <c r="AR97" s="74"/>
      <c r="AS97" s="78">
        <v>0</v>
      </c>
      <c r="AT97" s="79">
        <f>ROUND(SUM(AV97:AW97),2)</f>
        <v>0</v>
      </c>
      <c r="AU97" s="80">
        <f>'113c - SO 2.2 - KANALIZAC...'!P121</f>
        <v>0</v>
      </c>
      <c r="AV97" s="79">
        <f>'113c - SO 2.2 - KANALIZAC...'!J33</f>
        <v>0</v>
      </c>
      <c r="AW97" s="79">
        <f>'113c - SO 2.2 - KANALIZAC...'!J34</f>
        <v>0</v>
      </c>
      <c r="AX97" s="79">
        <f>'113c - SO 2.2 - KANALIZAC...'!J35</f>
        <v>0</v>
      </c>
      <c r="AY97" s="79">
        <f>'113c - SO 2.2 - KANALIZAC...'!J36</f>
        <v>0</v>
      </c>
      <c r="AZ97" s="79">
        <f>'113c - SO 2.2 - KANALIZAC...'!F33</f>
        <v>0</v>
      </c>
      <c r="BA97" s="79">
        <f>'113c - SO 2.2 - KANALIZAC...'!F34</f>
        <v>0</v>
      </c>
      <c r="BB97" s="79">
        <f>'113c - SO 2.2 - KANALIZAC...'!F35</f>
        <v>0</v>
      </c>
      <c r="BC97" s="79">
        <f>'113c - SO 2.2 - KANALIZAC...'!F36</f>
        <v>0</v>
      </c>
      <c r="BD97" s="81">
        <f>'113c - SO 2.2 - KANALIZAC...'!F37</f>
        <v>0</v>
      </c>
      <c r="BT97" s="82" t="s">
        <v>83</v>
      </c>
      <c r="BV97" s="82" t="s">
        <v>77</v>
      </c>
      <c r="BW97" s="82" t="s">
        <v>91</v>
      </c>
      <c r="BX97" s="82" t="s">
        <v>4</v>
      </c>
      <c r="CL97" s="82" t="s">
        <v>1</v>
      </c>
      <c r="CM97" s="82" t="s">
        <v>85</v>
      </c>
    </row>
    <row r="98" spans="1:91" s="6" customFormat="1" ht="24.75" customHeight="1">
      <c r="A98" s="73" t="s">
        <v>79</v>
      </c>
      <c r="B98" s="74"/>
      <c r="C98" s="75"/>
      <c r="D98" s="201" t="s">
        <v>92</v>
      </c>
      <c r="E98" s="201"/>
      <c r="F98" s="201"/>
      <c r="G98" s="201"/>
      <c r="H98" s="201"/>
      <c r="I98" s="76"/>
      <c r="J98" s="201" t="s">
        <v>93</v>
      </c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02">
        <f>'113d - SO 00 - OSTATNÍ A ...'!J30</f>
        <v>0</v>
      </c>
      <c r="AH98" s="203"/>
      <c r="AI98" s="203"/>
      <c r="AJ98" s="203"/>
      <c r="AK98" s="203"/>
      <c r="AL98" s="203"/>
      <c r="AM98" s="203"/>
      <c r="AN98" s="202">
        <f>SUM(AG98,AT98)</f>
        <v>0</v>
      </c>
      <c r="AO98" s="203"/>
      <c r="AP98" s="203"/>
      <c r="AQ98" s="77" t="s">
        <v>82</v>
      </c>
      <c r="AR98" s="74"/>
      <c r="AS98" s="83">
        <v>0</v>
      </c>
      <c r="AT98" s="84">
        <f>ROUND(SUM(AV98:AW98),2)</f>
        <v>0</v>
      </c>
      <c r="AU98" s="85">
        <f>'113d - SO 00 - OSTATNÍ A ...'!P117</f>
        <v>0</v>
      </c>
      <c r="AV98" s="84">
        <f>'113d - SO 00 - OSTATNÍ A ...'!J33</f>
        <v>0</v>
      </c>
      <c r="AW98" s="84">
        <f>'113d - SO 00 - OSTATNÍ A ...'!J34</f>
        <v>0</v>
      </c>
      <c r="AX98" s="84">
        <f>'113d - SO 00 - OSTATNÍ A ...'!J35</f>
        <v>0</v>
      </c>
      <c r="AY98" s="84">
        <f>'113d - SO 00 - OSTATNÍ A ...'!J36</f>
        <v>0</v>
      </c>
      <c r="AZ98" s="84">
        <f>'113d - SO 00 - OSTATNÍ A ...'!F33</f>
        <v>0</v>
      </c>
      <c r="BA98" s="84">
        <f>'113d - SO 00 - OSTATNÍ A ...'!F34</f>
        <v>0</v>
      </c>
      <c r="BB98" s="84">
        <f>'113d - SO 00 - OSTATNÍ A ...'!F35</f>
        <v>0</v>
      </c>
      <c r="BC98" s="84">
        <f>'113d - SO 00 - OSTATNÍ A ...'!F36</f>
        <v>0</v>
      </c>
      <c r="BD98" s="86">
        <f>'113d - SO 00 - OSTATNÍ A ...'!F37</f>
        <v>0</v>
      </c>
      <c r="BT98" s="82" t="s">
        <v>83</v>
      </c>
      <c r="BV98" s="82" t="s">
        <v>77</v>
      </c>
      <c r="BW98" s="82" t="s">
        <v>94</v>
      </c>
      <c r="BX98" s="82" t="s">
        <v>4</v>
      </c>
      <c r="CL98" s="82" t="s">
        <v>1</v>
      </c>
      <c r="CM98" s="82" t="s">
        <v>85</v>
      </c>
    </row>
    <row r="99" spans="1:91" s="1" customFormat="1" ht="30" customHeight="1">
      <c r="B99" s="31"/>
      <c r="AR99" s="31"/>
    </row>
    <row r="100" spans="1:91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31"/>
    </row>
  </sheetData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113a - SO 1 - VODOVOD'!C2" display="/" xr:uid="{00000000-0004-0000-0000-000000000000}"/>
    <hyperlink ref="A96" location="'113b - SO 2.1 - KANALIZAC...'!C2" display="/" xr:uid="{00000000-0004-0000-0000-000001000000}"/>
    <hyperlink ref="A97" location="'113c - SO 2.2 - KANALIZAC...'!C2" display="/" xr:uid="{00000000-0004-0000-0000-000002000000}"/>
    <hyperlink ref="A98" location="'113d - SO 00 - OSTATNÍ A 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7"/>
  <sheetViews>
    <sheetView showGridLines="0" topLeftCell="A28" workbookViewId="0">
      <selection activeCell="E18" sqref="E18:H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84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95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6" t="str">
        <f>'Rekapitulace stavby'!K6</f>
        <v>Č. Krumlov, Věncova ul. - obnova vodovodu a kanalizace - 1. etapa</v>
      </c>
      <c r="F7" s="227"/>
      <c r="G7" s="227"/>
      <c r="H7" s="227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87" t="s">
        <v>97</v>
      </c>
      <c r="F9" s="228"/>
      <c r="G9" s="228"/>
      <c r="H9" s="228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/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/>
      <c r="L17" s="31"/>
    </row>
    <row r="18" spans="2:12" s="1" customFormat="1" ht="18" customHeight="1">
      <c r="B18" s="31"/>
      <c r="E18" s="229"/>
      <c r="F18" s="209"/>
      <c r="G18" s="209"/>
      <c r="H18" s="209"/>
      <c r="I18" s="26" t="s">
        <v>27</v>
      </c>
      <c r="J18" s="27"/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30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8"/>
      <c r="E27" s="214" t="s">
        <v>1</v>
      </c>
      <c r="F27" s="214"/>
      <c r="G27" s="214"/>
      <c r="H27" s="214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35</v>
      </c>
      <c r="J30" s="65">
        <f>ROUND(J123,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4" t="s">
        <v>39</v>
      </c>
      <c r="E33" s="26" t="s">
        <v>40</v>
      </c>
      <c r="F33" s="90">
        <f>ROUND((SUM(BE123:BE296)),  2)</f>
        <v>0</v>
      </c>
      <c r="I33" s="91">
        <v>0.21</v>
      </c>
      <c r="J33" s="90">
        <f>ROUND(((SUM(BE123:BE296))*I33),  2)</f>
        <v>0</v>
      </c>
      <c r="L33" s="31"/>
    </row>
    <row r="34" spans="2:12" s="1" customFormat="1" ht="14.45" customHeight="1">
      <c r="B34" s="31"/>
      <c r="E34" s="26" t="s">
        <v>41</v>
      </c>
      <c r="F34" s="90">
        <f>ROUND((SUM(BF123:BF296)),  2)</f>
        <v>0</v>
      </c>
      <c r="I34" s="91">
        <v>0.12</v>
      </c>
      <c r="J34" s="90">
        <f>ROUND(((SUM(BF123:BF296))*I34),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0">
        <f>ROUND((SUM(BG123:BG296)),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0">
        <f>ROUND((SUM(BH123:BH296)),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44</v>
      </c>
      <c r="F37" s="90">
        <f>ROUND((SUM(BI123:BI296)),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45</v>
      </c>
      <c r="E39" s="56"/>
      <c r="F39" s="56"/>
      <c r="G39" s="94" t="s">
        <v>46</v>
      </c>
      <c r="H39" s="95" t="s">
        <v>47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50</v>
      </c>
      <c r="E61" s="33"/>
      <c r="F61" s="98" t="s">
        <v>51</v>
      </c>
      <c r="G61" s="42" t="s">
        <v>50</v>
      </c>
      <c r="H61" s="33"/>
      <c r="I61" s="33"/>
      <c r="J61" s="99" t="s">
        <v>51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50</v>
      </c>
      <c r="E76" s="33"/>
      <c r="F76" s="98" t="s">
        <v>51</v>
      </c>
      <c r="G76" s="42" t="s">
        <v>50</v>
      </c>
      <c r="H76" s="33"/>
      <c r="I76" s="33"/>
      <c r="J76" s="99" t="s">
        <v>51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98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6" t="str">
        <f>E7</f>
        <v>Č. Krumlov, Věncova ul. - obnova vodovodu a kanalizace - 1. etapa</v>
      </c>
      <c r="F85" s="227"/>
      <c r="G85" s="227"/>
      <c r="H85" s="227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87" t="str">
        <f>E9</f>
        <v>113a - SO 1 - VODOVOD</v>
      </c>
      <c r="F87" s="228"/>
      <c r="G87" s="228"/>
      <c r="H87" s="228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/>
      </c>
      <c r="L89" s="31"/>
    </row>
    <row r="90" spans="2:47" s="1" customFormat="1" ht="6.95" customHeight="1">
      <c r="B90" s="31"/>
      <c r="L90" s="31"/>
    </row>
    <row r="91" spans="2:47" s="1" customFormat="1" ht="54.4" customHeight="1">
      <c r="B91" s="31"/>
      <c r="C91" s="26" t="s">
        <v>23</v>
      </c>
      <c r="F91" s="24" t="str">
        <f>E15</f>
        <v>Město Český Krumlov,náměstí Svornosti 1,381 01 ČK</v>
      </c>
      <c r="I91" s="26" t="s">
        <v>29</v>
      </c>
      <c r="J91" s="29" t="str">
        <f>E21</f>
        <v>Jiří Sváček, Chvalšinská 108, Český Krumlov 381 01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/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101</v>
      </c>
      <c r="J96" s="65">
        <f>J123</f>
        <v>0</v>
      </c>
      <c r="L96" s="31"/>
      <c r="AU96" s="16" t="s">
        <v>102</v>
      </c>
    </row>
    <row r="97" spans="2:12" s="8" customFormat="1" ht="24.95" customHeight="1">
      <c r="B97" s="103"/>
      <c r="D97" s="104" t="s">
        <v>103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2:12" s="9" customFormat="1" ht="19.899999999999999" customHeight="1">
      <c r="B98" s="107"/>
      <c r="D98" s="108" t="s">
        <v>104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2:12" s="9" customFormat="1" ht="19.899999999999999" customHeight="1">
      <c r="B99" s="107"/>
      <c r="D99" s="108" t="s">
        <v>105</v>
      </c>
      <c r="E99" s="109"/>
      <c r="F99" s="109"/>
      <c r="G99" s="109"/>
      <c r="H99" s="109"/>
      <c r="I99" s="109"/>
      <c r="J99" s="110">
        <f>J185</f>
        <v>0</v>
      </c>
      <c r="L99" s="107"/>
    </row>
    <row r="100" spans="2:12" s="9" customFormat="1" ht="19.899999999999999" customHeight="1">
      <c r="B100" s="107"/>
      <c r="D100" s="108" t="s">
        <v>106</v>
      </c>
      <c r="E100" s="109"/>
      <c r="F100" s="109"/>
      <c r="G100" s="109"/>
      <c r="H100" s="109"/>
      <c r="I100" s="109"/>
      <c r="J100" s="110">
        <f>J188</f>
        <v>0</v>
      </c>
      <c r="L100" s="107"/>
    </row>
    <row r="101" spans="2:12" s="9" customFormat="1" ht="19.899999999999999" customHeight="1">
      <c r="B101" s="107"/>
      <c r="D101" s="108" t="s">
        <v>107</v>
      </c>
      <c r="E101" s="109"/>
      <c r="F101" s="109"/>
      <c r="G101" s="109"/>
      <c r="H101" s="109"/>
      <c r="I101" s="109"/>
      <c r="J101" s="110">
        <f>J193</f>
        <v>0</v>
      </c>
      <c r="L101" s="107"/>
    </row>
    <row r="102" spans="2:12" s="9" customFormat="1" ht="19.899999999999999" customHeight="1">
      <c r="B102" s="107"/>
      <c r="D102" s="108" t="s">
        <v>108</v>
      </c>
      <c r="E102" s="109"/>
      <c r="F102" s="109"/>
      <c r="G102" s="109"/>
      <c r="H102" s="109"/>
      <c r="I102" s="109"/>
      <c r="J102" s="110">
        <f>J283</f>
        <v>0</v>
      </c>
      <c r="L102" s="107"/>
    </row>
    <row r="103" spans="2:12" s="9" customFormat="1" ht="19.899999999999999" customHeight="1">
      <c r="B103" s="107"/>
      <c r="D103" s="108" t="s">
        <v>109</v>
      </c>
      <c r="E103" s="109"/>
      <c r="F103" s="109"/>
      <c r="G103" s="109"/>
      <c r="H103" s="109"/>
      <c r="I103" s="109"/>
      <c r="J103" s="110">
        <f>J294</f>
        <v>0</v>
      </c>
      <c r="L103" s="107"/>
    </row>
    <row r="104" spans="2:12" s="1" customFormat="1" ht="21.75" customHeight="1">
      <c r="B104" s="31"/>
      <c r="L104" s="31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4.95" customHeight="1">
      <c r="B110" s="31"/>
      <c r="C110" s="20" t="s">
        <v>110</v>
      </c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26.25" customHeight="1">
      <c r="B113" s="31"/>
      <c r="E113" s="226" t="str">
        <f>E7</f>
        <v>Č. Krumlov, Věncova ul. - obnova vodovodu a kanalizace - 1. etapa</v>
      </c>
      <c r="F113" s="227"/>
      <c r="G113" s="227"/>
      <c r="H113" s="227"/>
      <c r="L113" s="31"/>
    </row>
    <row r="114" spans="2:65" s="1" customFormat="1" ht="12" customHeight="1">
      <c r="B114" s="31"/>
      <c r="C114" s="26" t="s">
        <v>96</v>
      </c>
      <c r="L114" s="31"/>
    </row>
    <row r="115" spans="2:65" s="1" customFormat="1" ht="16.5" customHeight="1">
      <c r="B115" s="31"/>
      <c r="E115" s="187" t="str">
        <f>E9</f>
        <v>113a - SO 1 - VODOVOD</v>
      </c>
      <c r="F115" s="228"/>
      <c r="G115" s="228"/>
      <c r="H115" s="228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F12</f>
        <v xml:space="preserve"> </v>
      </c>
      <c r="I117" s="26" t="s">
        <v>22</v>
      </c>
      <c r="J117" s="51" t="str">
        <f>IF(J12="","",J12)</f>
        <v/>
      </c>
      <c r="L117" s="31"/>
    </row>
    <row r="118" spans="2:65" s="1" customFormat="1" ht="6.95" customHeight="1">
      <c r="B118" s="31"/>
      <c r="L118" s="31"/>
    </row>
    <row r="119" spans="2:65" s="1" customFormat="1" ht="54.4" customHeight="1">
      <c r="B119" s="31"/>
      <c r="C119" s="26" t="s">
        <v>23</v>
      </c>
      <c r="F119" s="24" t="str">
        <f>E15</f>
        <v>Město Český Krumlov,náměstí Svornosti 1,381 01 ČK</v>
      </c>
      <c r="I119" s="26" t="s">
        <v>29</v>
      </c>
      <c r="J119" s="29" t="str">
        <f>E21</f>
        <v>Jiří Sváček, Chvalšinská 108, Český Krumlov 381 01</v>
      </c>
      <c r="L119" s="31"/>
    </row>
    <row r="120" spans="2:65" s="1" customFormat="1" ht="15.2" customHeight="1">
      <c r="B120" s="31"/>
      <c r="C120" s="26" t="s">
        <v>28</v>
      </c>
      <c r="F120" s="24" t="str">
        <f>IF(E18="","",E18)</f>
        <v/>
      </c>
      <c r="I120" s="26" t="s">
        <v>33</v>
      </c>
      <c r="J120" s="29" t="str">
        <f>E24</f>
        <v xml:space="preserve"> 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1"/>
      <c r="C122" s="112" t="s">
        <v>111</v>
      </c>
      <c r="D122" s="113" t="s">
        <v>60</v>
      </c>
      <c r="E122" s="113" t="s">
        <v>56</v>
      </c>
      <c r="F122" s="113" t="s">
        <v>57</v>
      </c>
      <c r="G122" s="113" t="s">
        <v>112</v>
      </c>
      <c r="H122" s="113" t="s">
        <v>113</v>
      </c>
      <c r="I122" s="113" t="s">
        <v>114</v>
      </c>
      <c r="J122" s="114" t="s">
        <v>100</v>
      </c>
      <c r="K122" s="115" t="s">
        <v>115</v>
      </c>
      <c r="L122" s="111"/>
      <c r="M122" s="58" t="s">
        <v>1</v>
      </c>
      <c r="N122" s="59" t="s">
        <v>39</v>
      </c>
      <c r="O122" s="59" t="s">
        <v>116</v>
      </c>
      <c r="P122" s="59" t="s">
        <v>117</v>
      </c>
      <c r="Q122" s="59" t="s">
        <v>118</v>
      </c>
      <c r="R122" s="59" t="s">
        <v>119</v>
      </c>
      <c r="S122" s="59" t="s">
        <v>120</v>
      </c>
      <c r="T122" s="60" t="s">
        <v>121</v>
      </c>
    </row>
    <row r="123" spans="2:65" s="1" customFormat="1" ht="22.9" customHeight="1">
      <c r="B123" s="31"/>
      <c r="C123" s="63" t="s">
        <v>122</v>
      </c>
      <c r="J123" s="116">
        <f>BK123</f>
        <v>0</v>
      </c>
      <c r="L123" s="31"/>
      <c r="M123" s="61"/>
      <c r="N123" s="52"/>
      <c r="O123" s="52"/>
      <c r="P123" s="117">
        <f>P124</f>
        <v>0</v>
      </c>
      <c r="Q123" s="52"/>
      <c r="R123" s="117">
        <f>R124</f>
        <v>77.504619599999984</v>
      </c>
      <c r="S123" s="52"/>
      <c r="T123" s="118">
        <f>T124</f>
        <v>5.7621999999999991</v>
      </c>
      <c r="AT123" s="16" t="s">
        <v>74</v>
      </c>
      <c r="AU123" s="16" t="s">
        <v>102</v>
      </c>
      <c r="BK123" s="119">
        <f>BK124</f>
        <v>0</v>
      </c>
    </row>
    <row r="124" spans="2:65" s="11" customFormat="1" ht="25.9" customHeight="1">
      <c r="B124" s="120"/>
      <c r="D124" s="121" t="s">
        <v>74</v>
      </c>
      <c r="E124" s="122" t="s">
        <v>123</v>
      </c>
      <c r="F124" s="122" t="s">
        <v>124</v>
      </c>
      <c r="I124" s="123"/>
      <c r="J124" s="124">
        <f>BK124</f>
        <v>0</v>
      </c>
      <c r="L124" s="120"/>
      <c r="M124" s="125"/>
      <c r="P124" s="126">
        <f>P125+P185+P188+P193+P283+P294</f>
        <v>0</v>
      </c>
      <c r="R124" s="126">
        <f>R125+R185+R188+R193+R283+R294</f>
        <v>77.504619599999984</v>
      </c>
      <c r="T124" s="127">
        <f>T125+T185+T188+T193+T283+T294</f>
        <v>5.7621999999999991</v>
      </c>
      <c r="AR124" s="121" t="s">
        <v>83</v>
      </c>
      <c r="AT124" s="128" t="s">
        <v>74</v>
      </c>
      <c r="AU124" s="128" t="s">
        <v>75</v>
      </c>
      <c r="AY124" s="121" t="s">
        <v>125</v>
      </c>
      <c r="BK124" s="129">
        <f>BK125+BK185+BK188+BK193+BK283+BK294</f>
        <v>0</v>
      </c>
    </row>
    <row r="125" spans="2:65" s="11" customFormat="1" ht="22.9" customHeight="1">
      <c r="B125" s="120"/>
      <c r="D125" s="121" t="s">
        <v>74</v>
      </c>
      <c r="E125" s="130" t="s">
        <v>83</v>
      </c>
      <c r="F125" s="130" t="s">
        <v>126</v>
      </c>
      <c r="I125" s="123"/>
      <c r="J125" s="131">
        <f>BK125</f>
        <v>0</v>
      </c>
      <c r="L125" s="120"/>
      <c r="M125" s="125"/>
      <c r="P125" s="126">
        <f>SUM(P126:P184)</f>
        <v>0</v>
      </c>
      <c r="R125" s="126">
        <f>SUM(R126:R184)</f>
        <v>71.196589599999996</v>
      </c>
      <c r="T125" s="127">
        <f>SUM(T126:T184)</f>
        <v>0</v>
      </c>
      <c r="AR125" s="121" t="s">
        <v>83</v>
      </c>
      <c r="AT125" s="128" t="s">
        <v>74</v>
      </c>
      <c r="AU125" s="128" t="s">
        <v>83</v>
      </c>
      <c r="AY125" s="121" t="s">
        <v>125</v>
      </c>
      <c r="BK125" s="129">
        <f>SUM(BK126:BK184)</f>
        <v>0</v>
      </c>
    </row>
    <row r="126" spans="2:65" s="1" customFormat="1" ht="16.5" customHeight="1">
      <c r="B126" s="132"/>
      <c r="C126" s="133" t="s">
        <v>83</v>
      </c>
      <c r="D126" s="133" t="s">
        <v>127</v>
      </c>
      <c r="E126" s="134" t="s">
        <v>128</v>
      </c>
      <c r="F126" s="135" t="s">
        <v>129</v>
      </c>
      <c r="G126" s="136" t="s">
        <v>130</v>
      </c>
      <c r="H126" s="137">
        <v>64</v>
      </c>
      <c r="I126" s="138"/>
      <c r="J126" s="139">
        <f>ROUND(I126*H126,2)</f>
        <v>0</v>
      </c>
      <c r="K126" s="140"/>
      <c r="L126" s="31"/>
      <c r="M126" s="141" t="s">
        <v>1</v>
      </c>
      <c r="N126" s="142" t="s">
        <v>40</v>
      </c>
      <c r="P126" s="143">
        <f>O126*H126</f>
        <v>0</v>
      </c>
      <c r="Q126" s="143">
        <v>3.6900000000000002E-2</v>
      </c>
      <c r="R126" s="143">
        <f>Q126*H126</f>
        <v>2.3616000000000001</v>
      </c>
      <c r="S126" s="143">
        <v>0</v>
      </c>
      <c r="T126" s="144">
        <f>S126*H126</f>
        <v>0</v>
      </c>
      <c r="AR126" s="145" t="s">
        <v>131</v>
      </c>
      <c r="AT126" s="145" t="s">
        <v>127</v>
      </c>
      <c r="AU126" s="145" t="s">
        <v>85</v>
      </c>
      <c r="AY126" s="16" t="s">
        <v>125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6" t="s">
        <v>83</v>
      </c>
      <c r="BK126" s="146">
        <f>ROUND(I126*H126,2)</f>
        <v>0</v>
      </c>
      <c r="BL126" s="16" t="s">
        <v>131</v>
      </c>
      <c r="BM126" s="145" t="s">
        <v>132</v>
      </c>
    </row>
    <row r="127" spans="2:65" s="1" customFormat="1" ht="16.5" customHeight="1">
      <c r="B127" s="132"/>
      <c r="C127" s="133" t="s">
        <v>85</v>
      </c>
      <c r="D127" s="133" t="s">
        <v>127</v>
      </c>
      <c r="E127" s="134" t="s">
        <v>133</v>
      </c>
      <c r="F127" s="135" t="s">
        <v>134</v>
      </c>
      <c r="G127" s="136" t="s">
        <v>130</v>
      </c>
      <c r="H127" s="137">
        <v>7</v>
      </c>
      <c r="I127" s="138"/>
      <c r="J127" s="139">
        <f>ROUND(I127*H127,2)</f>
        <v>0</v>
      </c>
      <c r="K127" s="140"/>
      <c r="L127" s="31"/>
      <c r="M127" s="141" t="s">
        <v>1</v>
      </c>
      <c r="N127" s="142" t="s">
        <v>40</v>
      </c>
      <c r="P127" s="143">
        <f>O127*H127</f>
        <v>0</v>
      </c>
      <c r="Q127" s="143">
        <v>3.6900000000000002E-2</v>
      </c>
      <c r="R127" s="143">
        <f>Q127*H127</f>
        <v>0.25830000000000003</v>
      </c>
      <c r="S127" s="143">
        <v>0</v>
      </c>
      <c r="T127" s="144">
        <f>S127*H127</f>
        <v>0</v>
      </c>
      <c r="AR127" s="145" t="s">
        <v>131</v>
      </c>
      <c r="AT127" s="145" t="s">
        <v>127</v>
      </c>
      <c r="AU127" s="145" t="s">
        <v>85</v>
      </c>
      <c r="AY127" s="16" t="s">
        <v>125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6" t="s">
        <v>83</v>
      </c>
      <c r="BK127" s="146">
        <f>ROUND(I127*H127,2)</f>
        <v>0</v>
      </c>
      <c r="BL127" s="16" t="s">
        <v>131</v>
      </c>
      <c r="BM127" s="145" t="s">
        <v>135</v>
      </c>
    </row>
    <row r="128" spans="2:65" s="1" customFormat="1" ht="33" customHeight="1">
      <c r="B128" s="132"/>
      <c r="C128" s="133" t="s">
        <v>136</v>
      </c>
      <c r="D128" s="133" t="s">
        <v>127</v>
      </c>
      <c r="E128" s="134" t="s">
        <v>137</v>
      </c>
      <c r="F128" s="135" t="s">
        <v>138</v>
      </c>
      <c r="G128" s="136" t="s">
        <v>139</v>
      </c>
      <c r="H128" s="137">
        <v>135.45699999999999</v>
      </c>
      <c r="I128" s="138"/>
      <c r="J128" s="139">
        <f>ROUND(I128*H128,2)</f>
        <v>0</v>
      </c>
      <c r="K128" s="140"/>
      <c r="L128" s="31"/>
      <c r="M128" s="141" t="s">
        <v>1</v>
      </c>
      <c r="N128" s="142" t="s">
        <v>40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131</v>
      </c>
      <c r="AT128" s="145" t="s">
        <v>127</v>
      </c>
      <c r="AU128" s="145" t="s">
        <v>85</v>
      </c>
      <c r="AY128" s="16" t="s">
        <v>125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6" t="s">
        <v>83</v>
      </c>
      <c r="BK128" s="146">
        <f>ROUND(I128*H128,2)</f>
        <v>0</v>
      </c>
      <c r="BL128" s="16" t="s">
        <v>131</v>
      </c>
      <c r="BM128" s="145" t="s">
        <v>140</v>
      </c>
    </row>
    <row r="129" spans="2:65" s="12" customFormat="1" ht="11.25">
      <c r="B129" s="147"/>
      <c r="D129" s="148" t="s">
        <v>141</v>
      </c>
      <c r="E129" s="149" t="s">
        <v>1</v>
      </c>
      <c r="F129" s="150" t="s">
        <v>142</v>
      </c>
      <c r="H129" s="149" t="s">
        <v>1</v>
      </c>
      <c r="I129" s="151"/>
      <c r="L129" s="147"/>
      <c r="M129" s="152"/>
      <c r="T129" s="153"/>
      <c r="AT129" s="149" t="s">
        <v>141</v>
      </c>
      <c r="AU129" s="149" t="s">
        <v>85</v>
      </c>
      <c r="AV129" s="12" t="s">
        <v>83</v>
      </c>
      <c r="AW129" s="12" t="s">
        <v>32</v>
      </c>
      <c r="AX129" s="12" t="s">
        <v>75</v>
      </c>
      <c r="AY129" s="149" t="s">
        <v>125</v>
      </c>
    </row>
    <row r="130" spans="2:65" s="13" customFormat="1" ht="11.25">
      <c r="B130" s="154"/>
      <c r="D130" s="148" t="s">
        <v>141</v>
      </c>
      <c r="E130" s="155" t="s">
        <v>1</v>
      </c>
      <c r="F130" s="156" t="s">
        <v>143</v>
      </c>
      <c r="H130" s="157">
        <v>103.51</v>
      </c>
      <c r="I130" s="158"/>
      <c r="L130" s="154"/>
      <c r="M130" s="159"/>
      <c r="T130" s="160"/>
      <c r="AT130" s="155" t="s">
        <v>141</v>
      </c>
      <c r="AU130" s="155" t="s">
        <v>85</v>
      </c>
      <c r="AV130" s="13" t="s">
        <v>85</v>
      </c>
      <c r="AW130" s="13" t="s">
        <v>32</v>
      </c>
      <c r="AX130" s="13" t="s">
        <v>75</v>
      </c>
      <c r="AY130" s="155" t="s">
        <v>125</v>
      </c>
    </row>
    <row r="131" spans="2:65" s="13" customFormat="1" ht="11.25">
      <c r="B131" s="154"/>
      <c r="D131" s="148" t="s">
        <v>141</v>
      </c>
      <c r="E131" s="155" t="s">
        <v>1</v>
      </c>
      <c r="F131" s="156" t="s">
        <v>144</v>
      </c>
      <c r="H131" s="157">
        <v>11.669</v>
      </c>
      <c r="I131" s="158"/>
      <c r="L131" s="154"/>
      <c r="M131" s="159"/>
      <c r="T131" s="160"/>
      <c r="AT131" s="155" t="s">
        <v>141</v>
      </c>
      <c r="AU131" s="155" t="s">
        <v>85</v>
      </c>
      <c r="AV131" s="13" t="s">
        <v>85</v>
      </c>
      <c r="AW131" s="13" t="s">
        <v>32</v>
      </c>
      <c r="AX131" s="13" t="s">
        <v>75</v>
      </c>
      <c r="AY131" s="155" t="s">
        <v>125</v>
      </c>
    </row>
    <row r="132" spans="2:65" s="13" customFormat="1" ht="11.25">
      <c r="B132" s="154"/>
      <c r="D132" s="148" t="s">
        <v>141</v>
      </c>
      <c r="E132" s="155" t="s">
        <v>1</v>
      </c>
      <c r="F132" s="156" t="s">
        <v>145</v>
      </c>
      <c r="H132" s="157">
        <v>11.628</v>
      </c>
      <c r="I132" s="158"/>
      <c r="L132" s="154"/>
      <c r="M132" s="159"/>
      <c r="T132" s="160"/>
      <c r="AT132" s="155" t="s">
        <v>141</v>
      </c>
      <c r="AU132" s="155" t="s">
        <v>85</v>
      </c>
      <c r="AV132" s="13" t="s">
        <v>85</v>
      </c>
      <c r="AW132" s="13" t="s">
        <v>32</v>
      </c>
      <c r="AX132" s="13" t="s">
        <v>75</v>
      </c>
      <c r="AY132" s="155" t="s">
        <v>125</v>
      </c>
    </row>
    <row r="133" spans="2:65" s="13" customFormat="1" ht="11.25">
      <c r="B133" s="154"/>
      <c r="D133" s="148" t="s">
        <v>141</v>
      </c>
      <c r="E133" s="155" t="s">
        <v>1</v>
      </c>
      <c r="F133" s="156" t="s">
        <v>146</v>
      </c>
      <c r="H133" s="157">
        <v>8.65</v>
      </c>
      <c r="I133" s="158"/>
      <c r="L133" s="154"/>
      <c r="M133" s="159"/>
      <c r="T133" s="160"/>
      <c r="AT133" s="155" t="s">
        <v>141</v>
      </c>
      <c r="AU133" s="155" t="s">
        <v>85</v>
      </c>
      <c r="AV133" s="13" t="s">
        <v>85</v>
      </c>
      <c r="AW133" s="13" t="s">
        <v>32</v>
      </c>
      <c r="AX133" s="13" t="s">
        <v>75</v>
      </c>
      <c r="AY133" s="155" t="s">
        <v>125</v>
      </c>
    </row>
    <row r="134" spans="2:65" s="14" customFormat="1" ht="11.25">
      <c r="B134" s="161"/>
      <c r="D134" s="148" t="s">
        <v>141</v>
      </c>
      <c r="E134" s="162" t="s">
        <v>1</v>
      </c>
      <c r="F134" s="163" t="s">
        <v>147</v>
      </c>
      <c r="H134" s="164">
        <v>135.45699999999999</v>
      </c>
      <c r="I134" s="165"/>
      <c r="L134" s="161"/>
      <c r="M134" s="166"/>
      <c r="T134" s="167"/>
      <c r="AT134" s="162" t="s">
        <v>141</v>
      </c>
      <c r="AU134" s="162" t="s">
        <v>85</v>
      </c>
      <c r="AV134" s="14" t="s">
        <v>131</v>
      </c>
      <c r="AW134" s="14" t="s">
        <v>32</v>
      </c>
      <c r="AX134" s="14" t="s">
        <v>83</v>
      </c>
      <c r="AY134" s="162" t="s">
        <v>125</v>
      </c>
    </row>
    <row r="135" spans="2:65" s="1" customFormat="1" ht="33" customHeight="1">
      <c r="B135" s="132"/>
      <c r="C135" s="133" t="s">
        <v>131</v>
      </c>
      <c r="D135" s="133" t="s">
        <v>127</v>
      </c>
      <c r="E135" s="134" t="s">
        <v>148</v>
      </c>
      <c r="F135" s="135" t="s">
        <v>149</v>
      </c>
      <c r="G135" s="136" t="s">
        <v>139</v>
      </c>
      <c r="H135" s="137">
        <v>23.902999999999999</v>
      </c>
      <c r="I135" s="138"/>
      <c r="J135" s="139">
        <f>ROUND(I135*H135,2)</f>
        <v>0</v>
      </c>
      <c r="K135" s="140"/>
      <c r="L135" s="31"/>
      <c r="M135" s="141" t="s">
        <v>1</v>
      </c>
      <c r="N135" s="142" t="s">
        <v>40</v>
      </c>
      <c r="P135" s="143">
        <f>O135*H135</f>
        <v>0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AR135" s="145" t="s">
        <v>131</v>
      </c>
      <c r="AT135" s="145" t="s">
        <v>127</v>
      </c>
      <c r="AU135" s="145" t="s">
        <v>85</v>
      </c>
      <c r="AY135" s="16" t="s">
        <v>125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6" t="s">
        <v>83</v>
      </c>
      <c r="BK135" s="146">
        <f>ROUND(I135*H135,2)</f>
        <v>0</v>
      </c>
      <c r="BL135" s="16" t="s">
        <v>131</v>
      </c>
      <c r="BM135" s="145" t="s">
        <v>150</v>
      </c>
    </row>
    <row r="136" spans="2:65" s="12" customFormat="1" ht="11.25">
      <c r="B136" s="147"/>
      <c r="D136" s="148" t="s">
        <v>141</v>
      </c>
      <c r="E136" s="149" t="s">
        <v>1</v>
      </c>
      <c r="F136" s="150" t="s">
        <v>151</v>
      </c>
      <c r="H136" s="149" t="s">
        <v>1</v>
      </c>
      <c r="I136" s="151"/>
      <c r="L136" s="147"/>
      <c r="M136" s="152"/>
      <c r="T136" s="153"/>
      <c r="AT136" s="149" t="s">
        <v>141</v>
      </c>
      <c r="AU136" s="149" t="s">
        <v>85</v>
      </c>
      <c r="AV136" s="12" t="s">
        <v>83</v>
      </c>
      <c r="AW136" s="12" t="s">
        <v>32</v>
      </c>
      <c r="AX136" s="12" t="s">
        <v>75</v>
      </c>
      <c r="AY136" s="149" t="s">
        <v>125</v>
      </c>
    </row>
    <row r="137" spans="2:65" s="13" customFormat="1" ht="11.25">
      <c r="B137" s="154"/>
      <c r="D137" s="148" t="s">
        <v>141</v>
      </c>
      <c r="E137" s="155" t="s">
        <v>1</v>
      </c>
      <c r="F137" s="156" t="s">
        <v>152</v>
      </c>
      <c r="H137" s="157">
        <v>18.265999999999998</v>
      </c>
      <c r="I137" s="158"/>
      <c r="L137" s="154"/>
      <c r="M137" s="159"/>
      <c r="T137" s="160"/>
      <c r="AT137" s="155" t="s">
        <v>141</v>
      </c>
      <c r="AU137" s="155" t="s">
        <v>85</v>
      </c>
      <c r="AV137" s="13" t="s">
        <v>85</v>
      </c>
      <c r="AW137" s="13" t="s">
        <v>32</v>
      </c>
      <c r="AX137" s="13" t="s">
        <v>75</v>
      </c>
      <c r="AY137" s="155" t="s">
        <v>125</v>
      </c>
    </row>
    <row r="138" spans="2:65" s="13" customFormat="1" ht="11.25">
      <c r="B138" s="154"/>
      <c r="D138" s="148" t="s">
        <v>141</v>
      </c>
      <c r="E138" s="155" t="s">
        <v>1</v>
      </c>
      <c r="F138" s="156" t="s">
        <v>153</v>
      </c>
      <c r="H138" s="157">
        <v>2.0590000000000002</v>
      </c>
      <c r="I138" s="158"/>
      <c r="L138" s="154"/>
      <c r="M138" s="159"/>
      <c r="T138" s="160"/>
      <c r="AT138" s="155" t="s">
        <v>141</v>
      </c>
      <c r="AU138" s="155" t="s">
        <v>85</v>
      </c>
      <c r="AV138" s="13" t="s">
        <v>85</v>
      </c>
      <c r="AW138" s="13" t="s">
        <v>32</v>
      </c>
      <c r="AX138" s="13" t="s">
        <v>75</v>
      </c>
      <c r="AY138" s="155" t="s">
        <v>125</v>
      </c>
    </row>
    <row r="139" spans="2:65" s="13" customFormat="1" ht="11.25">
      <c r="B139" s="154"/>
      <c r="D139" s="148" t="s">
        <v>141</v>
      </c>
      <c r="E139" s="155" t="s">
        <v>1</v>
      </c>
      <c r="F139" s="156" t="s">
        <v>154</v>
      </c>
      <c r="H139" s="157">
        <v>2.052</v>
      </c>
      <c r="I139" s="158"/>
      <c r="L139" s="154"/>
      <c r="M139" s="159"/>
      <c r="T139" s="160"/>
      <c r="AT139" s="155" t="s">
        <v>141</v>
      </c>
      <c r="AU139" s="155" t="s">
        <v>85</v>
      </c>
      <c r="AV139" s="13" t="s">
        <v>85</v>
      </c>
      <c r="AW139" s="13" t="s">
        <v>32</v>
      </c>
      <c r="AX139" s="13" t="s">
        <v>75</v>
      </c>
      <c r="AY139" s="155" t="s">
        <v>125</v>
      </c>
    </row>
    <row r="140" spans="2:65" s="13" customFormat="1" ht="11.25">
      <c r="B140" s="154"/>
      <c r="D140" s="148" t="s">
        <v>141</v>
      </c>
      <c r="E140" s="155" t="s">
        <v>1</v>
      </c>
      <c r="F140" s="156" t="s">
        <v>155</v>
      </c>
      <c r="H140" s="157">
        <v>1.526</v>
      </c>
      <c r="I140" s="158"/>
      <c r="L140" s="154"/>
      <c r="M140" s="159"/>
      <c r="T140" s="160"/>
      <c r="AT140" s="155" t="s">
        <v>141</v>
      </c>
      <c r="AU140" s="155" t="s">
        <v>85</v>
      </c>
      <c r="AV140" s="13" t="s">
        <v>85</v>
      </c>
      <c r="AW140" s="13" t="s">
        <v>32</v>
      </c>
      <c r="AX140" s="13" t="s">
        <v>75</v>
      </c>
      <c r="AY140" s="155" t="s">
        <v>125</v>
      </c>
    </row>
    <row r="141" spans="2:65" s="14" customFormat="1" ht="11.25">
      <c r="B141" s="161"/>
      <c r="D141" s="148" t="s">
        <v>141</v>
      </c>
      <c r="E141" s="162" t="s">
        <v>1</v>
      </c>
      <c r="F141" s="163" t="s">
        <v>147</v>
      </c>
      <c r="H141" s="164">
        <v>23.902999999999999</v>
      </c>
      <c r="I141" s="165"/>
      <c r="L141" s="161"/>
      <c r="M141" s="166"/>
      <c r="T141" s="167"/>
      <c r="AT141" s="162" t="s">
        <v>141</v>
      </c>
      <c r="AU141" s="162" t="s">
        <v>85</v>
      </c>
      <c r="AV141" s="14" t="s">
        <v>131</v>
      </c>
      <c r="AW141" s="14" t="s">
        <v>32</v>
      </c>
      <c r="AX141" s="14" t="s">
        <v>83</v>
      </c>
      <c r="AY141" s="162" t="s">
        <v>125</v>
      </c>
    </row>
    <row r="142" spans="2:65" s="1" customFormat="1" ht="24.2" customHeight="1">
      <c r="B142" s="132"/>
      <c r="C142" s="133" t="s">
        <v>156</v>
      </c>
      <c r="D142" s="133" t="s">
        <v>127</v>
      </c>
      <c r="E142" s="134" t="s">
        <v>157</v>
      </c>
      <c r="F142" s="135" t="s">
        <v>158</v>
      </c>
      <c r="G142" s="136" t="s">
        <v>139</v>
      </c>
      <c r="H142" s="137">
        <v>48.823999999999998</v>
      </c>
      <c r="I142" s="138"/>
      <c r="J142" s="139">
        <f>ROUND(I142*H142,2)</f>
        <v>0</v>
      </c>
      <c r="K142" s="140"/>
      <c r="L142" s="31"/>
      <c r="M142" s="141" t="s">
        <v>1</v>
      </c>
      <c r="N142" s="142" t="s">
        <v>40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131</v>
      </c>
      <c r="AT142" s="145" t="s">
        <v>127</v>
      </c>
      <c r="AU142" s="145" t="s">
        <v>85</v>
      </c>
      <c r="AY142" s="16" t="s">
        <v>125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6" t="s">
        <v>83</v>
      </c>
      <c r="BK142" s="146">
        <f>ROUND(I142*H142,2)</f>
        <v>0</v>
      </c>
      <c r="BL142" s="16" t="s">
        <v>131</v>
      </c>
      <c r="BM142" s="145" t="s">
        <v>159</v>
      </c>
    </row>
    <row r="143" spans="2:65" s="13" customFormat="1" ht="22.5">
      <c r="B143" s="154"/>
      <c r="D143" s="148" t="s">
        <v>141</v>
      </c>
      <c r="E143" s="155" t="s">
        <v>1</v>
      </c>
      <c r="F143" s="156" t="s">
        <v>160</v>
      </c>
      <c r="H143" s="157">
        <v>4.2240000000000002</v>
      </c>
      <c r="I143" s="158"/>
      <c r="L143" s="154"/>
      <c r="M143" s="159"/>
      <c r="T143" s="160"/>
      <c r="AT143" s="155" t="s">
        <v>141</v>
      </c>
      <c r="AU143" s="155" t="s">
        <v>85</v>
      </c>
      <c r="AV143" s="13" t="s">
        <v>85</v>
      </c>
      <c r="AW143" s="13" t="s">
        <v>32</v>
      </c>
      <c r="AX143" s="13" t="s">
        <v>75</v>
      </c>
      <c r="AY143" s="155" t="s">
        <v>125</v>
      </c>
    </row>
    <row r="144" spans="2:65" s="13" customFormat="1" ht="11.25">
      <c r="B144" s="154"/>
      <c r="D144" s="148" t="s">
        <v>141</v>
      </c>
      <c r="E144" s="155" t="s">
        <v>1</v>
      </c>
      <c r="F144" s="156" t="s">
        <v>161</v>
      </c>
      <c r="H144" s="157">
        <v>7</v>
      </c>
      <c r="I144" s="158"/>
      <c r="L144" s="154"/>
      <c r="M144" s="159"/>
      <c r="T144" s="160"/>
      <c r="AT144" s="155" t="s">
        <v>141</v>
      </c>
      <c r="AU144" s="155" t="s">
        <v>85</v>
      </c>
      <c r="AV144" s="13" t="s">
        <v>85</v>
      </c>
      <c r="AW144" s="13" t="s">
        <v>32</v>
      </c>
      <c r="AX144" s="13" t="s">
        <v>75</v>
      </c>
      <c r="AY144" s="155" t="s">
        <v>125</v>
      </c>
    </row>
    <row r="145" spans="2:65" s="13" customFormat="1" ht="22.5">
      <c r="B145" s="154"/>
      <c r="D145" s="148" t="s">
        <v>141</v>
      </c>
      <c r="E145" s="155" t="s">
        <v>1</v>
      </c>
      <c r="F145" s="156" t="s">
        <v>162</v>
      </c>
      <c r="H145" s="157">
        <v>4</v>
      </c>
      <c r="I145" s="158"/>
      <c r="L145" s="154"/>
      <c r="M145" s="159"/>
      <c r="T145" s="160"/>
      <c r="AT145" s="155" t="s">
        <v>141</v>
      </c>
      <c r="AU145" s="155" t="s">
        <v>85</v>
      </c>
      <c r="AV145" s="13" t="s">
        <v>85</v>
      </c>
      <c r="AW145" s="13" t="s">
        <v>32</v>
      </c>
      <c r="AX145" s="13" t="s">
        <v>75</v>
      </c>
      <c r="AY145" s="155" t="s">
        <v>125</v>
      </c>
    </row>
    <row r="146" spans="2:65" s="13" customFormat="1" ht="22.5">
      <c r="B146" s="154"/>
      <c r="D146" s="148" t="s">
        <v>141</v>
      </c>
      <c r="E146" s="155" t="s">
        <v>1</v>
      </c>
      <c r="F146" s="156" t="s">
        <v>163</v>
      </c>
      <c r="H146" s="157">
        <v>33.6</v>
      </c>
      <c r="I146" s="158"/>
      <c r="L146" s="154"/>
      <c r="M146" s="159"/>
      <c r="T146" s="160"/>
      <c r="AT146" s="155" t="s">
        <v>141</v>
      </c>
      <c r="AU146" s="155" t="s">
        <v>85</v>
      </c>
      <c r="AV146" s="13" t="s">
        <v>85</v>
      </c>
      <c r="AW146" s="13" t="s">
        <v>32</v>
      </c>
      <c r="AX146" s="13" t="s">
        <v>75</v>
      </c>
      <c r="AY146" s="155" t="s">
        <v>125</v>
      </c>
    </row>
    <row r="147" spans="2:65" s="14" customFormat="1" ht="11.25">
      <c r="B147" s="161"/>
      <c r="D147" s="148" t="s">
        <v>141</v>
      </c>
      <c r="E147" s="162" t="s">
        <v>1</v>
      </c>
      <c r="F147" s="163" t="s">
        <v>147</v>
      </c>
      <c r="H147" s="164">
        <v>48.823999999999998</v>
      </c>
      <c r="I147" s="165"/>
      <c r="L147" s="161"/>
      <c r="M147" s="166"/>
      <c r="T147" s="167"/>
      <c r="AT147" s="162" t="s">
        <v>141</v>
      </c>
      <c r="AU147" s="162" t="s">
        <v>85</v>
      </c>
      <c r="AV147" s="14" t="s">
        <v>131</v>
      </c>
      <c r="AW147" s="14" t="s">
        <v>32</v>
      </c>
      <c r="AX147" s="14" t="s">
        <v>83</v>
      </c>
      <c r="AY147" s="162" t="s">
        <v>125</v>
      </c>
    </row>
    <row r="148" spans="2:65" s="1" customFormat="1" ht="21.75" customHeight="1">
      <c r="B148" s="132"/>
      <c r="C148" s="133" t="s">
        <v>164</v>
      </c>
      <c r="D148" s="133" t="s">
        <v>127</v>
      </c>
      <c r="E148" s="134" t="s">
        <v>165</v>
      </c>
      <c r="F148" s="135" t="s">
        <v>166</v>
      </c>
      <c r="G148" s="136" t="s">
        <v>167</v>
      </c>
      <c r="H148" s="137">
        <v>298.44</v>
      </c>
      <c r="I148" s="138"/>
      <c r="J148" s="139">
        <f>ROUND(I148*H148,2)</f>
        <v>0</v>
      </c>
      <c r="K148" s="140"/>
      <c r="L148" s="31"/>
      <c r="M148" s="141" t="s">
        <v>1</v>
      </c>
      <c r="N148" s="142" t="s">
        <v>40</v>
      </c>
      <c r="P148" s="143">
        <f>O148*H148</f>
        <v>0</v>
      </c>
      <c r="Q148" s="143">
        <v>8.4000000000000003E-4</v>
      </c>
      <c r="R148" s="143">
        <f>Q148*H148</f>
        <v>0.25068960000000001</v>
      </c>
      <c r="S148" s="143">
        <v>0</v>
      </c>
      <c r="T148" s="144">
        <f>S148*H148</f>
        <v>0</v>
      </c>
      <c r="AR148" s="145" t="s">
        <v>131</v>
      </c>
      <c r="AT148" s="145" t="s">
        <v>127</v>
      </c>
      <c r="AU148" s="145" t="s">
        <v>85</v>
      </c>
      <c r="AY148" s="16" t="s">
        <v>125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6" t="s">
        <v>83</v>
      </c>
      <c r="BK148" s="146">
        <f>ROUND(I148*H148,2)</f>
        <v>0</v>
      </c>
      <c r="BL148" s="16" t="s">
        <v>131</v>
      </c>
      <c r="BM148" s="145" t="s">
        <v>168</v>
      </c>
    </row>
    <row r="149" spans="2:65" s="13" customFormat="1" ht="11.25">
      <c r="B149" s="154"/>
      <c r="D149" s="148" t="s">
        <v>141</v>
      </c>
      <c r="E149" s="155" t="s">
        <v>1</v>
      </c>
      <c r="F149" s="156" t="s">
        <v>169</v>
      </c>
      <c r="H149" s="157">
        <v>298.44</v>
      </c>
      <c r="I149" s="158"/>
      <c r="L149" s="154"/>
      <c r="M149" s="159"/>
      <c r="T149" s="160"/>
      <c r="AT149" s="155" t="s">
        <v>141</v>
      </c>
      <c r="AU149" s="155" t="s">
        <v>85</v>
      </c>
      <c r="AV149" s="13" t="s">
        <v>85</v>
      </c>
      <c r="AW149" s="13" t="s">
        <v>32</v>
      </c>
      <c r="AX149" s="13" t="s">
        <v>83</v>
      </c>
      <c r="AY149" s="155" t="s">
        <v>125</v>
      </c>
    </row>
    <row r="150" spans="2:65" s="1" customFormat="1" ht="24.2" customHeight="1">
      <c r="B150" s="132"/>
      <c r="C150" s="133" t="s">
        <v>170</v>
      </c>
      <c r="D150" s="133" t="s">
        <v>127</v>
      </c>
      <c r="E150" s="134" t="s">
        <v>171</v>
      </c>
      <c r="F150" s="135" t="s">
        <v>172</v>
      </c>
      <c r="G150" s="136" t="s">
        <v>167</v>
      </c>
      <c r="H150" s="137">
        <v>298.44</v>
      </c>
      <c r="I150" s="138"/>
      <c r="J150" s="139">
        <f>ROUND(I150*H150,2)</f>
        <v>0</v>
      </c>
      <c r="K150" s="140"/>
      <c r="L150" s="31"/>
      <c r="M150" s="141" t="s">
        <v>1</v>
      </c>
      <c r="N150" s="142" t="s">
        <v>40</v>
      </c>
      <c r="P150" s="143">
        <f>O150*H150</f>
        <v>0</v>
      </c>
      <c r="Q150" s="143">
        <v>0</v>
      </c>
      <c r="R150" s="143">
        <f>Q150*H150</f>
        <v>0</v>
      </c>
      <c r="S150" s="143">
        <v>0</v>
      </c>
      <c r="T150" s="144">
        <f>S150*H150</f>
        <v>0</v>
      </c>
      <c r="AR150" s="145" t="s">
        <v>131</v>
      </c>
      <c r="AT150" s="145" t="s">
        <v>127</v>
      </c>
      <c r="AU150" s="145" t="s">
        <v>85</v>
      </c>
      <c r="AY150" s="16" t="s">
        <v>125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6" t="s">
        <v>83</v>
      </c>
      <c r="BK150" s="146">
        <f>ROUND(I150*H150,2)</f>
        <v>0</v>
      </c>
      <c r="BL150" s="16" t="s">
        <v>131</v>
      </c>
      <c r="BM150" s="145" t="s">
        <v>173</v>
      </c>
    </row>
    <row r="151" spans="2:65" s="1" customFormat="1" ht="37.9" customHeight="1">
      <c r="B151" s="132"/>
      <c r="C151" s="133" t="s">
        <v>174</v>
      </c>
      <c r="D151" s="133" t="s">
        <v>127</v>
      </c>
      <c r="E151" s="134" t="s">
        <v>175</v>
      </c>
      <c r="F151" s="135" t="s">
        <v>176</v>
      </c>
      <c r="G151" s="136" t="s">
        <v>139</v>
      </c>
      <c r="H151" s="137">
        <v>161.08799999999999</v>
      </c>
      <c r="I151" s="138"/>
      <c r="J151" s="139">
        <f>ROUND(I151*H151,2)</f>
        <v>0</v>
      </c>
      <c r="K151" s="140"/>
      <c r="L151" s="31"/>
      <c r="M151" s="141" t="s">
        <v>1</v>
      </c>
      <c r="N151" s="142" t="s">
        <v>40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131</v>
      </c>
      <c r="AT151" s="145" t="s">
        <v>127</v>
      </c>
      <c r="AU151" s="145" t="s">
        <v>85</v>
      </c>
      <c r="AY151" s="16" t="s">
        <v>125</v>
      </c>
      <c r="BE151" s="146">
        <f>IF(N151="základní",J151,0)</f>
        <v>0</v>
      </c>
      <c r="BF151" s="146">
        <f>IF(N151="snížená",J151,0)</f>
        <v>0</v>
      </c>
      <c r="BG151" s="146">
        <f>IF(N151="zákl. přenesená",J151,0)</f>
        <v>0</v>
      </c>
      <c r="BH151" s="146">
        <f>IF(N151="sníž. přenesená",J151,0)</f>
        <v>0</v>
      </c>
      <c r="BI151" s="146">
        <f>IF(N151="nulová",J151,0)</f>
        <v>0</v>
      </c>
      <c r="BJ151" s="16" t="s">
        <v>83</v>
      </c>
      <c r="BK151" s="146">
        <f>ROUND(I151*H151,2)</f>
        <v>0</v>
      </c>
      <c r="BL151" s="16" t="s">
        <v>131</v>
      </c>
      <c r="BM151" s="145" t="s">
        <v>177</v>
      </c>
    </row>
    <row r="152" spans="2:65" s="13" customFormat="1" ht="11.25">
      <c r="B152" s="154"/>
      <c r="D152" s="148" t="s">
        <v>141</v>
      </c>
      <c r="E152" s="155" t="s">
        <v>1</v>
      </c>
      <c r="F152" s="156" t="s">
        <v>178</v>
      </c>
      <c r="H152" s="157">
        <v>159.36000000000001</v>
      </c>
      <c r="I152" s="158"/>
      <c r="L152" s="154"/>
      <c r="M152" s="159"/>
      <c r="T152" s="160"/>
      <c r="AT152" s="155" t="s">
        <v>141</v>
      </c>
      <c r="AU152" s="155" t="s">
        <v>85</v>
      </c>
      <c r="AV152" s="13" t="s">
        <v>85</v>
      </c>
      <c r="AW152" s="13" t="s">
        <v>32</v>
      </c>
      <c r="AX152" s="13" t="s">
        <v>75</v>
      </c>
      <c r="AY152" s="155" t="s">
        <v>125</v>
      </c>
    </row>
    <row r="153" spans="2:65" s="13" customFormat="1" ht="11.25">
      <c r="B153" s="154"/>
      <c r="D153" s="148" t="s">
        <v>141</v>
      </c>
      <c r="E153" s="155" t="s">
        <v>1</v>
      </c>
      <c r="F153" s="156" t="s">
        <v>179</v>
      </c>
      <c r="H153" s="157">
        <v>1.728</v>
      </c>
      <c r="I153" s="158"/>
      <c r="L153" s="154"/>
      <c r="M153" s="159"/>
      <c r="T153" s="160"/>
      <c r="AT153" s="155" t="s">
        <v>141</v>
      </c>
      <c r="AU153" s="155" t="s">
        <v>85</v>
      </c>
      <c r="AV153" s="13" t="s">
        <v>85</v>
      </c>
      <c r="AW153" s="13" t="s">
        <v>32</v>
      </c>
      <c r="AX153" s="13" t="s">
        <v>75</v>
      </c>
      <c r="AY153" s="155" t="s">
        <v>125</v>
      </c>
    </row>
    <row r="154" spans="2:65" s="14" customFormat="1" ht="11.25">
      <c r="B154" s="161"/>
      <c r="D154" s="148" t="s">
        <v>141</v>
      </c>
      <c r="E154" s="162" t="s">
        <v>1</v>
      </c>
      <c r="F154" s="163" t="s">
        <v>147</v>
      </c>
      <c r="H154" s="164">
        <v>161.08800000000002</v>
      </c>
      <c r="I154" s="165"/>
      <c r="L154" s="161"/>
      <c r="M154" s="166"/>
      <c r="T154" s="167"/>
      <c r="AT154" s="162" t="s">
        <v>141</v>
      </c>
      <c r="AU154" s="162" t="s">
        <v>85</v>
      </c>
      <c r="AV154" s="14" t="s">
        <v>131</v>
      </c>
      <c r="AW154" s="14" t="s">
        <v>32</v>
      </c>
      <c r="AX154" s="14" t="s">
        <v>83</v>
      </c>
      <c r="AY154" s="162" t="s">
        <v>125</v>
      </c>
    </row>
    <row r="155" spans="2:65" s="1" customFormat="1" ht="37.9" customHeight="1">
      <c r="B155" s="132"/>
      <c r="C155" s="133" t="s">
        <v>180</v>
      </c>
      <c r="D155" s="133" t="s">
        <v>127</v>
      </c>
      <c r="E155" s="134" t="s">
        <v>181</v>
      </c>
      <c r="F155" s="135" t="s">
        <v>182</v>
      </c>
      <c r="G155" s="136" t="s">
        <v>139</v>
      </c>
      <c r="H155" s="137">
        <v>157.63200000000001</v>
      </c>
      <c r="I155" s="138"/>
      <c r="J155" s="139">
        <f>ROUND(I155*H155,2)</f>
        <v>0</v>
      </c>
      <c r="K155" s="140"/>
      <c r="L155" s="31"/>
      <c r="M155" s="141" t="s">
        <v>1</v>
      </c>
      <c r="N155" s="142" t="s">
        <v>40</v>
      </c>
      <c r="P155" s="143">
        <f>O155*H155</f>
        <v>0</v>
      </c>
      <c r="Q155" s="143">
        <v>0</v>
      </c>
      <c r="R155" s="143">
        <f>Q155*H155</f>
        <v>0</v>
      </c>
      <c r="S155" s="143">
        <v>0</v>
      </c>
      <c r="T155" s="144">
        <f>S155*H155</f>
        <v>0</v>
      </c>
      <c r="AR155" s="145" t="s">
        <v>131</v>
      </c>
      <c r="AT155" s="145" t="s">
        <v>127</v>
      </c>
      <c r="AU155" s="145" t="s">
        <v>85</v>
      </c>
      <c r="AY155" s="16" t="s">
        <v>125</v>
      </c>
      <c r="BE155" s="146">
        <f>IF(N155="základní",J155,0)</f>
        <v>0</v>
      </c>
      <c r="BF155" s="146">
        <f>IF(N155="snížená",J155,0)</f>
        <v>0</v>
      </c>
      <c r="BG155" s="146">
        <f>IF(N155="zákl. přenesená",J155,0)</f>
        <v>0</v>
      </c>
      <c r="BH155" s="146">
        <f>IF(N155="sníž. přenesená",J155,0)</f>
        <v>0</v>
      </c>
      <c r="BI155" s="146">
        <f>IF(N155="nulová",J155,0)</f>
        <v>0</v>
      </c>
      <c r="BJ155" s="16" t="s">
        <v>83</v>
      </c>
      <c r="BK155" s="146">
        <f>ROUND(I155*H155,2)</f>
        <v>0</v>
      </c>
      <c r="BL155" s="16" t="s">
        <v>131</v>
      </c>
      <c r="BM155" s="145" t="s">
        <v>183</v>
      </c>
    </row>
    <row r="156" spans="2:65" s="13" customFormat="1" ht="22.5">
      <c r="B156" s="154"/>
      <c r="D156" s="148" t="s">
        <v>141</v>
      </c>
      <c r="E156" s="155" t="s">
        <v>1</v>
      </c>
      <c r="F156" s="156" t="s">
        <v>184</v>
      </c>
      <c r="H156" s="157">
        <v>157.63200000000001</v>
      </c>
      <c r="I156" s="158"/>
      <c r="L156" s="154"/>
      <c r="M156" s="159"/>
      <c r="T156" s="160"/>
      <c r="AT156" s="155" t="s">
        <v>141</v>
      </c>
      <c r="AU156" s="155" t="s">
        <v>85</v>
      </c>
      <c r="AV156" s="13" t="s">
        <v>85</v>
      </c>
      <c r="AW156" s="13" t="s">
        <v>32</v>
      </c>
      <c r="AX156" s="13" t="s">
        <v>83</v>
      </c>
      <c r="AY156" s="155" t="s">
        <v>125</v>
      </c>
    </row>
    <row r="157" spans="2:65" s="1" customFormat="1" ht="37.9" customHeight="1">
      <c r="B157" s="132"/>
      <c r="C157" s="133" t="s">
        <v>185</v>
      </c>
      <c r="D157" s="133" t="s">
        <v>127</v>
      </c>
      <c r="E157" s="134" t="s">
        <v>186</v>
      </c>
      <c r="F157" s="135" t="s">
        <v>187</v>
      </c>
      <c r="G157" s="136" t="s">
        <v>139</v>
      </c>
      <c r="H157" s="137">
        <v>1576.32</v>
      </c>
      <c r="I157" s="138"/>
      <c r="J157" s="139">
        <f>ROUND(I157*H157,2)</f>
        <v>0</v>
      </c>
      <c r="K157" s="140"/>
      <c r="L157" s="31"/>
      <c r="M157" s="141" t="s">
        <v>1</v>
      </c>
      <c r="N157" s="142" t="s">
        <v>40</v>
      </c>
      <c r="P157" s="143">
        <f>O157*H157</f>
        <v>0</v>
      </c>
      <c r="Q157" s="143">
        <v>0</v>
      </c>
      <c r="R157" s="143">
        <f>Q157*H157</f>
        <v>0</v>
      </c>
      <c r="S157" s="143">
        <v>0</v>
      </c>
      <c r="T157" s="144">
        <f>S157*H157</f>
        <v>0</v>
      </c>
      <c r="AR157" s="145" t="s">
        <v>131</v>
      </c>
      <c r="AT157" s="145" t="s">
        <v>127</v>
      </c>
      <c r="AU157" s="145" t="s">
        <v>85</v>
      </c>
      <c r="AY157" s="16" t="s">
        <v>125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6" t="s">
        <v>83</v>
      </c>
      <c r="BK157" s="146">
        <f>ROUND(I157*H157,2)</f>
        <v>0</v>
      </c>
      <c r="BL157" s="16" t="s">
        <v>131</v>
      </c>
      <c r="BM157" s="145" t="s">
        <v>188</v>
      </c>
    </row>
    <row r="158" spans="2:65" s="13" customFormat="1" ht="22.5">
      <c r="B158" s="154"/>
      <c r="D158" s="148" t="s">
        <v>141</v>
      </c>
      <c r="E158" s="155" t="s">
        <v>1</v>
      </c>
      <c r="F158" s="156" t="s">
        <v>189</v>
      </c>
      <c r="H158" s="157">
        <v>1576.32</v>
      </c>
      <c r="I158" s="158"/>
      <c r="L158" s="154"/>
      <c r="M158" s="159"/>
      <c r="T158" s="160"/>
      <c r="AT158" s="155" t="s">
        <v>141</v>
      </c>
      <c r="AU158" s="155" t="s">
        <v>85</v>
      </c>
      <c r="AV158" s="13" t="s">
        <v>85</v>
      </c>
      <c r="AW158" s="13" t="s">
        <v>32</v>
      </c>
      <c r="AX158" s="13" t="s">
        <v>83</v>
      </c>
      <c r="AY158" s="155" t="s">
        <v>125</v>
      </c>
    </row>
    <row r="159" spans="2:65" s="1" customFormat="1" ht="24.2" customHeight="1">
      <c r="B159" s="132"/>
      <c r="C159" s="133" t="s">
        <v>190</v>
      </c>
      <c r="D159" s="133" t="s">
        <v>127</v>
      </c>
      <c r="E159" s="134" t="s">
        <v>191</v>
      </c>
      <c r="F159" s="135" t="s">
        <v>192</v>
      </c>
      <c r="G159" s="136" t="s">
        <v>139</v>
      </c>
      <c r="H159" s="137">
        <v>159.36000000000001</v>
      </c>
      <c r="I159" s="138"/>
      <c r="J159" s="139">
        <f>ROUND(I159*H159,2)</f>
        <v>0</v>
      </c>
      <c r="K159" s="140"/>
      <c r="L159" s="31"/>
      <c r="M159" s="141" t="s">
        <v>1</v>
      </c>
      <c r="N159" s="142" t="s">
        <v>40</v>
      </c>
      <c r="P159" s="143">
        <f>O159*H159</f>
        <v>0</v>
      </c>
      <c r="Q159" s="143">
        <v>0</v>
      </c>
      <c r="R159" s="143">
        <f>Q159*H159</f>
        <v>0</v>
      </c>
      <c r="S159" s="143">
        <v>0</v>
      </c>
      <c r="T159" s="144">
        <f>S159*H159</f>
        <v>0</v>
      </c>
      <c r="AR159" s="145" t="s">
        <v>131</v>
      </c>
      <c r="AT159" s="145" t="s">
        <v>127</v>
      </c>
      <c r="AU159" s="145" t="s">
        <v>85</v>
      </c>
      <c r="AY159" s="16" t="s">
        <v>125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6" t="s">
        <v>83</v>
      </c>
      <c r="BK159" s="146">
        <f>ROUND(I159*H159,2)</f>
        <v>0</v>
      </c>
      <c r="BL159" s="16" t="s">
        <v>131</v>
      </c>
      <c r="BM159" s="145" t="s">
        <v>193</v>
      </c>
    </row>
    <row r="160" spans="2:65" s="13" customFormat="1" ht="11.25">
      <c r="B160" s="154"/>
      <c r="D160" s="148" t="s">
        <v>141</v>
      </c>
      <c r="E160" s="155" t="s">
        <v>1</v>
      </c>
      <c r="F160" s="156" t="s">
        <v>194</v>
      </c>
      <c r="H160" s="157">
        <v>1.728</v>
      </c>
      <c r="I160" s="158"/>
      <c r="L160" s="154"/>
      <c r="M160" s="159"/>
      <c r="T160" s="160"/>
      <c r="AT160" s="155" t="s">
        <v>141</v>
      </c>
      <c r="AU160" s="155" t="s">
        <v>85</v>
      </c>
      <c r="AV160" s="13" t="s">
        <v>85</v>
      </c>
      <c r="AW160" s="13" t="s">
        <v>32</v>
      </c>
      <c r="AX160" s="13" t="s">
        <v>75</v>
      </c>
      <c r="AY160" s="155" t="s">
        <v>125</v>
      </c>
    </row>
    <row r="161" spans="2:65" s="13" customFormat="1" ht="11.25">
      <c r="B161" s="154"/>
      <c r="D161" s="148" t="s">
        <v>141</v>
      </c>
      <c r="E161" s="155" t="s">
        <v>1</v>
      </c>
      <c r="F161" s="156" t="s">
        <v>195</v>
      </c>
      <c r="H161" s="157">
        <v>157.63200000000001</v>
      </c>
      <c r="I161" s="158"/>
      <c r="L161" s="154"/>
      <c r="M161" s="159"/>
      <c r="T161" s="160"/>
      <c r="AT161" s="155" t="s">
        <v>141</v>
      </c>
      <c r="AU161" s="155" t="s">
        <v>85</v>
      </c>
      <c r="AV161" s="13" t="s">
        <v>85</v>
      </c>
      <c r="AW161" s="13" t="s">
        <v>32</v>
      </c>
      <c r="AX161" s="13" t="s">
        <v>75</v>
      </c>
      <c r="AY161" s="155" t="s">
        <v>125</v>
      </c>
    </row>
    <row r="162" spans="2:65" s="14" customFormat="1" ht="11.25">
      <c r="B162" s="161"/>
      <c r="D162" s="148" t="s">
        <v>141</v>
      </c>
      <c r="E162" s="162" t="s">
        <v>1</v>
      </c>
      <c r="F162" s="163" t="s">
        <v>147</v>
      </c>
      <c r="H162" s="164">
        <v>159.36000000000001</v>
      </c>
      <c r="I162" s="165"/>
      <c r="L162" s="161"/>
      <c r="M162" s="166"/>
      <c r="T162" s="167"/>
      <c r="AT162" s="162" t="s">
        <v>141</v>
      </c>
      <c r="AU162" s="162" t="s">
        <v>85</v>
      </c>
      <c r="AV162" s="14" t="s">
        <v>131</v>
      </c>
      <c r="AW162" s="14" t="s">
        <v>32</v>
      </c>
      <c r="AX162" s="14" t="s">
        <v>83</v>
      </c>
      <c r="AY162" s="162" t="s">
        <v>125</v>
      </c>
    </row>
    <row r="163" spans="2:65" s="1" customFormat="1" ht="24.2" customHeight="1">
      <c r="B163" s="132"/>
      <c r="C163" s="133" t="s">
        <v>8</v>
      </c>
      <c r="D163" s="133" t="s">
        <v>127</v>
      </c>
      <c r="E163" s="134" t="s">
        <v>196</v>
      </c>
      <c r="F163" s="135" t="s">
        <v>197</v>
      </c>
      <c r="G163" s="136" t="s">
        <v>198</v>
      </c>
      <c r="H163" s="137">
        <v>283.738</v>
      </c>
      <c r="I163" s="138"/>
      <c r="J163" s="139">
        <f>ROUND(I163*H163,2)</f>
        <v>0</v>
      </c>
      <c r="K163" s="140"/>
      <c r="L163" s="31"/>
      <c r="M163" s="141" t="s">
        <v>1</v>
      </c>
      <c r="N163" s="142" t="s">
        <v>40</v>
      </c>
      <c r="P163" s="143">
        <f>O163*H163</f>
        <v>0</v>
      </c>
      <c r="Q163" s="143">
        <v>0</v>
      </c>
      <c r="R163" s="143">
        <f>Q163*H163</f>
        <v>0</v>
      </c>
      <c r="S163" s="143">
        <v>0</v>
      </c>
      <c r="T163" s="144">
        <f>S163*H163</f>
        <v>0</v>
      </c>
      <c r="AR163" s="145" t="s">
        <v>131</v>
      </c>
      <c r="AT163" s="145" t="s">
        <v>127</v>
      </c>
      <c r="AU163" s="145" t="s">
        <v>85</v>
      </c>
      <c r="AY163" s="16" t="s">
        <v>125</v>
      </c>
      <c r="BE163" s="146">
        <f>IF(N163="základní",J163,0)</f>
        <v>0</v>
      </c>
      <c r="BF163" s="146">
        <f>IF(N163="snížená",J163,0)</f>
        <v>0</v>
      </c>
      <c r="BG163" s="146">
        <f>IF(N163="zákl. přenesená",J163,0)</f>
        <v>0</v>
      </c>
      <c r="BH163" s="146">
        <f>IF(N163="sníž. přenesená",J163,0)</f>
        <v>0</v>
      </c>
      <c r="BI163" s="146">
        <f>IF(N163="nulová",J163,0)</f>
        <v>0</v>
      </c>
      <c r="BJ163" s="16" t="s">
        <v>83</v>
      </c>
      <c r="BK163" s="146">
        <f>ROUND(I163*H163,2)</f>
        <v>0</v>
      </c>
      <c r="BL163" s="16" t="s">
        <v>131</v>
      </c>
      <c r="BM163" s="145" t="s">
        <v>199</v>
      </c>
    </row>
    <row r="164" spans="2:65" s="13" customFormat="1" ht="11.25">
      <c r="B164" s="154"/>
      <c r="D164" s="148" t="s">
        <v>141</v>
      </c>
      <c r="E164" s="155" t="s">
        <v>1</v>
      </c>
      <c r="F164" s="156" t="s">
        <v>200</v>
      </c>
      <c r="H164" s="157">
        <v>283.738</v>
      </c>
      <c r="I164" s="158"/>
      <c r="L164" s="154"/>
      <c r="M164" s="159"/>
      <c r="T164" s="160"/>
      <c r="AT164" s="155" t="s">
        <v>141</v>
      </c>
      <c r="AU164" s="155" t="s">
        <v>85</v>
      </c>
      <c r="AV164" s="13" t="s">
        <v>85</v>
      </c>
      <c r="AW164" s="13" t="s">
        <v>32</v>
      </c>
      <c r="AX164" s="13" t="s">
        <v>83</v>
      </c>
      <c r="AY164" s="155" t="s">
        <v>125</v>
      </c>
    </row>
    <row r="165" spans="2:65" s="1" customFormat="1" ht="16.5" customHeight="1">
      <c r="B165" s="132"/>
      <c r="C165" s="133" t="s">
        <v>201</v>
      </c>
      <c r="D165" s="133" t="s">
        <v>127</v>
      </c>
      <c r="E165" s="134" t="s">
        <v>202</v>
      </c>
      <c r="F165" s="135" t="s">
        <v>203</v>
      </c>
      <c r="G165" s="136" t="s">
        <v>139</v>
      </c>
      <c r="H165" s="137">
        <v>316.99200000000002</v>
      </c>
      <c r="I165" s="138"/>
      <c r="J165" s="139">
        <f>ROUND(I165*H165,2)</f>
        <v>0</v>
      </c>
      <c r="K165" s="140"/>
      <c r="L165" s="31"/>
      <c r="M165" s="141" t="s">
        <v>1</v>
      </c>
      <c r="N165" s="142" t="s">
        <v>40</v>
      </c>
      <c r="P165" s="143">
        <f>O165*H165</f>
        <v>0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AR165" s="145" t="s">
        <v>131</v>
      </c>
      <c r="AT165" s="145" t="s">
        <v>127</v>
      </c>
      <c r="AU165" s="145" t="s">
        <v>85</v>
      </c>
      <c r="AY165" s="16" t="s">
        <v>125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6" t="s">
        <v>83</v>
      </c>
      <c r="BK165" s="146">
        <f>ROUND(I165*H165,2)</f>
        <v>0</v>
      </c>
      <c r="BL165" s="16" t="s">
        <v>131</v>
      </c>
      <c r="BM165" s="145" t="s">
        <v>204</v>
      </c>
    </row>
    <row r="166" spans="2:65" s="13" customFormat="1" ht="11.25">
      <c r="B166" s="154"/>
      <c r="D166" s="148" t="s">
        <v>141</v>
      </c>
      <c r="E166" s="155" t="s">
        <v>1</v>
      </c>
      <c r="F166" s="156" t="s">
        <v>205</v>
      </c>
      <c r="H166" s="157">
        <v>159.36000000000001</v>
      </c>
      <c r="I166" s="158"/>
      <c r="L166" s="154"/>
      <c r="M166" s="159"/>
      <c r="T166" s="160"/>
      <c r="AT166" s="155" t="s">
        <v>141</v>
      </c>
      <c r="AU166" s="155" t="s">
        <v>85</v>
      </c>
      <c r="AV166" s="13" t="s">
        <v>85</v>
      </c>
      <c r="AW166" s="13" t="s">
        <v>32</v>
      </c>
      <c r="AX166" s="13" t="s">
        <v>75</v>
      </c>
      <c r="AY166" s="155" t="s">
        <v>125</v>
      </c>
    </row>
    <row r="167" spans="2:65" s="13" customFormat="1" ht="11.25">
      <c r="B167" s="154"/>
      <c r="D167" s="148" t="s">
        <v>141</v>
      </c>
      <c r="E167" s="155" t="s">
        <v>1</v>
      </c>
      <c r="F167" s="156" t="s">
        <v>206</v>
      </c>
      <c r="H167" s="157">
        <v>157.63200000000001</v>
      </c>
      <c r="I167" s="158"/>
      <c r="L167" s="154"/>
      <c r="M167" s="159"/>
      <c r="T167" s="160"/>
      <c r="AT167" s="155" t="s">
        <v>141</v>
      </c>
      <c r="AU167" s="155" t="s">
        <v>85</v>
      </c>
      <c r="AV167" s="13" t="s">
        <v>85</v>
      </c>
      <c r="AW167" s="13" t="s">
        <v>32</v>
      </c>
      <c r="AX167" s="13" t="s">
        <v>75</v>
      </c>
      <c r="AY167" s="155" t="s">
        <v>125</v>
      </c>
    </row>
    <row r="168" spans="2:65" s="14" customFormat="1" ht="11.25">
      <c r="B168" s="161"/>
      <c r="D168" s="148" t="s">
        <v>141</v>
      </c>
      <c r="E168" s="162" t="s">
        <v>1</v>
      </c>
      <c r="F168" s="163" t="s">
        <v>147</v>
      </c>
      <c r="H168" s="164">
        <v>316.99200000000002</v>
      </c>
      <c r="I168" s="165"/>
      <c r="L168" s="161"/>
      <c r="M168" s="166"/>
      <c r="T168" s="167"/>
      <c r="AT168" s="162" t="s">
        <v>141</v>
      </c>
      <c r="AU168" s="162" t="s">
        <v>85</v>
      </c>
      <c r="AV168" s="14" t="s">
        <v>131</v>
      </c>
      <c r="AW168" s="14" t="s">
        <v>32</v>
      </c>
      <c r="AX168" s="14" t="s">
        <v>83</v>
      </c>
      <c r="AY168" s="162" t="s">
        <v>125</v>
      </c>
    </row>
    <row r="169" spans="2:65" s="1" customFormat="1" ht="24.2" customHeight="1">
      <c r="B169" s="132"/>
      <c r="C169" s="133" t="s">
        <v>207</v>
      </c>
      <c r="D169" s="133" t="s">
        <v>127</v>
      </c>
      <c r="E169" s="134" t="s">
        <v>208</v>
      </c>
      <c r="F169" s="135" t="s">
        <v>209</v>
      </c>
      <c r="G169" s="136" t="s">
        <v>139</v>
      </c>
      <c r="H169" s="137">
        <v>1.728</v>
      </c>
      <c r="I169" s="138"/>
      <c r="J169" s="139">
        <f>ROUND(I169*H169,2)</f>
        <v>0</v>
      </c>
      <c r="K169" s="140"/>
      <c r="L169" s="31"/>
      <c r="M169" s="141" t="s">
        <v>1</v>
      </c>
      <c r="N169" s="142" t="s">
        <v>40</v>
      </c>
      <c r="P169" s="143">
        <f>O169*H169</f>
        <v>0</v>
      </c>
      <c r="Q169" s="143">
        <v>0</v>
      </c>
      <c r="R169" s="143">
        <f>Q169*H169</f>
        <v>0</v>
      </c>
      <c r="S169" s="143">
        <v>0</v>
      </c>
      <c r="T169" s="144">
        <f>S169*H169</f>
        <v>0</v>
      </c>
      <c r="AR169" s="145" t="s">
        <v>131</v>
      </c>
      <c r="AT169" s="145" t="s">
        <v>127</v>
      </c>
      <c r="AU169" s="145" t="s">
        <v>85</v>
      </c>
      <c r="AY169" s="16" t="s">
        <v>125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6" t="s">
        <v>83</v>
      </c>
      <c r="BK169" s="146">
        <f>ROUND(I169*H169,2)</f>
        <v>0</v>
      </c>
      <c r="BL169" s="16" t="s">
        <v>131</v>
      </c>
      <c r="BM169" s="145" t="s">
        <v>210</v>
      </c>
    </row>
    <row r="170" spans="2:65" s="12" customFormat="1" ht="11.25">
      <c r="B170" s="147"/>
      <c r="D170" s="148" t="s">
        <v>141</v>
      </c>
      <c r="E170" s="149" t="s">
        <v>1</v>
      </c>
      <c r="F170" s="150" t="s">
        <v>211</v>
      </c>
      <c r="H170" s="149" t="s">
        <v>1</v>
      </c>
      <c r="I170" s="151"/>
      <c r="L170" s="147"/>
      <c r="M170" s="152"/>
      <c r="T170" s="153"/>
      <c r="AT170" s="149" t="s">
        <v>141</v>
      </c>
      <c r="AU170" s="149" t="s">
        <v>85</v>
      </c>
      <c r="AV170" s="12" t="s">
        <v>83</v>
      </c>
      <c r="AW170" s="12" t="s">
        <v>32</v>
      </c>
      <c r="AX170" s="12" t="s">
        <v>75</v>
      </c>
      <c r="AY170" s="149" t="s">
        <v>125</v>
      </c>
    </row>
    <row r="171" spans="2:65" s="13" customFormat="1" ht="22.5">
      <c r="B171" s="154"/>
      <c r="D171" s="148" t="s">
        <v>141</v>
      </c>
      <c r="E171" s="155" t="s">
        <v>1</v>
      </c>
      <c r="F171" s="156" t="s">
        <v>212</v>
      </c>
      <c r="H171" s="157">
        <v>1.728</v>
      </c>
      <c r="I171" s="158"/>
      <c r="L171" s="154"/>
      <c r="M171" s="159"/>
      <c r="T171" s="160"/>
      <c r="AT171" s="155" t="s">
        <v>141</v>
      </c>
      <c r="AU171" s="155" t="s">
        <v>85</v>
      </c>
      <c r="AV171" s="13" t="s">
        <v>85</v>
      </c>
      <c r="AW171" s="13" t="s">
        <v>32</v>
      </c>
      <c r="AX171" s="13" t="s">
        <v>83</v>
      </c>
      <c r="AY171" s="155" t="s">
        <v>125</v>
      </c>
    </row>
    <row r="172" spans="2:65" s="1" customFormat="1" ht="16.5" customHeight="1">
      <c r="B172" s="132"/>
      <c r="C172" s="133" t="s">
        <v>213</v>
      </c>
      <c r="D172" s="133" t="s">
        <v>127</v>
      </c>
      <c r="E172" s="134" t="s">
        <v>214</v>
      </c>
      <c r="F172" s="135" t="s">
        <v>215</v>
      </c>
      <c r="G172" s="136" t="s">
        <v>139</v>
      </c>
      <c r="H172" s="137">
        <v>108.496</v>
      </c>
      <c r="I172" s="138"/>
      <c r="J172" s="139">
        <f>ROUND(I172*H172,2)</f>
        <v>0</v>
      </c>
      <c r="K172" s="140"/>
      <c r="L172" s="31"/>
      <c r="M172" s="141" t="s">
        <v>1</v>
      </c>
      <c r="N172" s="142" t="s">
        <v>40</v>
      </c>
      <c r="P172" s="143">
        <f>O172*H172</f>
        <v>0</v>
      </c>
      <c r="Q172" s="143">
        <v>0</v>
      </c>
      <c r="R172" s="143">
        <f>Q172*H172</f>
        <v>0</v>
      </c>
      <c r="S172" s="143">
        <v>0</v>
      </c>
      <c r="T172" s="144">
        <f>S172*H172</f>
        <v>0</v>
      </c>
      <c r="AR172" s="145" t="s">
        <v>131</v>
      </c>
      <c r="AT172" s="145" t="s">
        <v>127</v>
      </c>
      <c r="AU172" s="145" t="s">
        <v>85</v>
      </c>
      <c r="AY172" s="16" t="s">
        <v>125</v>
      </c>
      <c r="BE172" s="146">
        <f>IF(N172="základní",J172,0)</f>
        <v>0</v>
      </c>
      <c r="BF172" s="146">
        <f>IF(N172="snížená",J172,0)</f>
        <v>0</v>
      </c>
      <c r="BG172" s="146">
        <f>IF(N172="zákl. přenesená",J172,0)</f>
        <v>0</v>
      </c>
      <c r="BH172" s="146">
        <f>IF(N172="sníž. přenesená",J172,0)</f>
        <v>0</v>
      </c>
      <c r="BI172" s="146">
        <f>IF(N172="nulová",J172,0)</f>
        <v>0</v>
      </c>
      <c r="BJ172" s="16" t="s">
        <v>83</v>
      </c>
      <c r="BK172" s="146">
        <f>ROUND(I172*H172,2)</f>
        <v>0</v>
      </c>
      <c r="BL172" s="16" t="s">
        <v>131</v>
      </c>
      <c r="BM172" s="145" t="s">
        <v>216</v>
      </c>
    </row>
    <row r="173" spans="2:65" s="12" customFormat="1" ht="11.25">
      <c r="B173" s="147"/>
      <c r="D173" s="148" t="s">
        <v>141</v>
      </c>
      <c r="E173" s="149" t="s">
        <v>1</v>
      </c>
      <c r="F173" s="150" t="s">
        <v>211</v>
      </c>
      <c r="H173" s="149" t="s">
        <v>1</v>
      </c>
      <c r="I173" s="151"/>
      <c r="L173" s="147"/>
      <c r="M173" s="152"/>
      <c r="T173" s="153"/>
      <c r="AT173" s="149" t="s">
        <v>141</v>
      </c>
      <c r="AU173" s="149" t="s">
        <v>85</v>
      </c>
      <c r="AV173" s="12" t="s">
        <v>83</v>
      </c>
      <c r="AW173" s="12" t="s">
        <v>32</v>
      </c>
      <c r="AX173" s="12" t="s">
        <v>75</v>
      </c>
      <c r="AY173" s="149" t="s">
        <v>125</v>
      </c>
    </row>
    <row r="174" spans="2:65" s="13" customFormat="1" ht="11.25">
      <c r="B174" s="154"/>
      <c r="D174" s="148" t="s">
        <v>141</v>
      </c>
      <c r="E174" s="155" t="s">
        <v>1</v>
      </c>
      <c r="F174" s="156" t="s">
        <v>217</v>
      </c>
      <c r="H174" s="157">
        <v>104.176</v>
      </c>
      <c r="I174" s="158"/>
      <c r="L174" s="154"/>
      <c r="M174" s="159"/>
      <c r="T174" s="160"/>
      <c r="AT174" s="155" t="s">
        <v>141</v>
      </c>
      <c r="AU174" s="155" t="s">
        <v>85</v>
      </c>
      <c r="AV174" s="13" t="s">
        <v>85</v>
      </c>
      <c r="AW174" s="13" t="s">
        <v>32</v>
      </c>
      <c r="AX174" s="13" t="s">
        <v>75</v>
      </c>
      <c r="AY174" s="155" t="s">
        <v>125</v>
      </c>
    </row>
    <row r="175" spans="2:65" s="13" customFormat="1" ht="11.25">
      <c r="B175" s="154"/>
      <c r="D175" s="148" t="s">
        <v>141</v>
      </c>
      <c r="E175" s="155" t="s">
        <v>1</v>
      </c>
      <c r="F175" s="156" t="s">
        <v>218</v>
      </c>
      <c r="H175" s="157">
        <v>4.32</v>
      </c>
      <c r="I175" s="158"/>
      <c r="L175" s="154"/>
      <c r="M175" s="159"/>
      <c r="T175" s="160"/>
      <c r="AT175" s="155" t="s">
        <v>141</v>
      </c>
      <c r="AU175" s="155" t="s">
        <v>85</v>
      </c>
      <c r="AV175" s="13" t="s">
        <v>85</v>
      </c>
      <c r="AW175" s="13" t="s">
        <v>32</v>
      </c>
      <c r="AX175" s="13" t="s">
        <v>75</v>
      </c>
      <c r="AY175" s="155" t="s">
        <v>125</v>
      </c>
    </row>
    <row r="176" spans="2:65" s="14" customFormat="1" ht="11.25">
      <c r="B176" s="161"/>
      <c r="D176" s="148" t="s">
        <v>141</v>
      </c>
      <c r="E176" s="162" t="s">
        <v>1</v>
      </c>
      <c r="F176" s="163" t="s">
        <v>147</v>
      </c>
      <c r="H176" s="164">
        <v>108.49600000000001</v>
      </c>
      <c r="I176" s="165"/>
      <c r="L176" s="161"/>
      <c r="M176" s="166"/>
      <c r="T176" s="167"/>
      <c r="AT176" s="162" t="s">
        <v>141</v>
      </c>
      <c r="AU176" s="162" t="s">
        <v>85</v>
      </c>
      <c r="AV176" s="14" t="s">
        <v>131</v>
      </c>
      <c r="AW176" s="14" t="s">
        <v>32</v>
      </c>
      <c r="AX176" s="14" t="s">
        <v>83</v>
      </c>
      <c r="AY176" s="162" t="s">
        <v>125</v>
      </c>
    </row>
    <row r="177" spans="2:65" s="1" customFormat="1" ht="24.2" customHeight="1">
      <c r="B177" s="132"/>
      <c r="C177" s="133" t="s">
        <v>219</v>
      </c>
      <c r="D177" s="133" t="s">
        <v>127</v>
      </c>
      <c r="E177" s="134" t="s">
        <v>220</v>
      </c>
      <c r="F177" s="135" t="s">
        <v>221</v>
      </c>
      <c r="G177" s="136" t="s">
        <v>139</v>
      </c>
      <c r="H177" s="137">
        <v>34.162999999999997</v>
      </c>
      <c r="I177" s="138"/>
      <c r="J177" s="139">
        <f>ROUND(I177*H177,2)</f>
        <v>0</v>
      </c>
      <c r="K177" s="140"/>
      <c r="L177" s="31"/>
      <c r="M177" s="141" t="s">
        <v>1</v>
      </c>
      <c r="N177" s="142" t="s">
        <v>40</v>
      </c>
      <c r="P177" s="143">
        <f>O177*H177</f>
        <v>0</v>
      </c>
      <c r="Q177" s="143">
        <v>0</v>
      </c>
      <c r="R177" s="143">
        <f>Q177*H177</f>
        <v>0</v>
      </c>
      <c r="S177" s="143">
        <v>0</v>
      </c>
      <c r="T177" s="144">
        <f>S177*H177</f>
        <v>0</v>
      </c>
      <c r="AR177" s="145" t="s">
        <v>131</v>
      </c>
      <c r="AT177" s="145" t="s">
        <v>127</v>
      </c>
      <c r="AU177" s="145" t="s">
        <v>85</v>
      </c>
      <c r="AY177" s="16" t="s">
        <v>125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6" t="s">
        <v>83</v>
      </c>
      <c r="BK177" s="146">
        <f>ROUND(I177*H177,2)</f>
        <v>0</v>
      </c>
      <c r="BL177" s="16" t="s">
        <v>131</v>
      </c>
      <c r="BM177" s="145" t="s">
        <v>222</v>
      </c>
    </row>
    <row r="178" spans="2:65" s="12" customFormat="1" ht="11.25">
      <c r="B178" s="147"/>
      <c r="D178" s="148" t="s">
        <v>141</v>
      </c>
      <c r="E178" s="149" t="s">
        <v>1</v>
      </c>
      <c r="F178" s="150" t="s">
        <v>223</v>
      </c>
      <c r="H178" s="149" t="s">
        <v>1</v>
      </c>
      <c r="I178" s="151"/>
      <c r="L178" s="147"/>
      <c r="M178" s="152"/>
      <c r="T178" s="153"/>
      <c r="AT178" s="149" t="s">
        <v>141</v>
      </c>
      <c r="AU178" s="149" t="s">
        <v>85</v>
      </c>
      <c r="AV178" s="12" t="s">
        <v>83</v>
      </c>
      <c r="AW178" s="12" t="s">
        <v>32</v>
      </c>
      <c r="AX178" s="12" t="s">
        <v>75</v>
      </c>
      <c r="AY178" s="149" t="s">
        <v>125</v>
      </c>
    </row>
    <row r="179" spans="2:65" s="13" customFormat="1" ht="11.25">
      <c r="B179" s="154"/>
      <c r="D179" s="148" t="s">
        <v>141</v>
      </c>
      <c r="E179" s="155" t="s">
        <v>1</v>
      </c>
      <c r="F179" s="156" t="s">
        <v>224</v>
      </c>
      <c r="H179" s="157">
        <v>28.591999999999999</v>
      </c>
      <c r="I179" s="158"/>
      <c r="L179" s="154"/>
      <c r="M179" s="159"/>
      <c r="T179" s="160"/>
      <c r="AT179" s="155" t="s">
        <v>141</v>
      </c>
      <c r="AU179" s="155" t="s">
        <v>85</v>
      </c>
      <c r="AV179" s="13" t="s">
        <v>85</v>
      </c>
      <c r="AW179" s="13" t="s">
        <v>32</v>
      </c>
      <c r="AX179" s="13" t="s">
        <v>75</v>
      </c>
      <c r="AY179" s="155" t="s">
        <v>125</v>
      </c>
    </row>
    <row r="180" spans="2:65" s="13" customFormat="1" ht="11.25">
      <c r="B180" s="154"/>
      <c r="D180" s="148" t="s">
        <v>141</v>
      </c>
      <c r="E180" s="155" t="s">
        <v>1</v>
      </c>
      <c r="F180" s="156" t="s">
        <v>225</v>
      </c>
      <c r="H180" s="157">
        <v>2.4159999999999999</v>
      </c>
      <c r="I180" s="158"/>
      <c r="L180" s="154"/>
      <c r="M180" s="159"/>
      <c r="T180" s="160"/>
      <c r="AT180" s="155" t="s">
        <v>141</v>
      </c>
      <c r="AU180" s="155" t="s">
        <v>85</v>
      </c>
      <c r="AV180" s="13" t="s">
        <v>85</v>
      </c>
      <c r="AW180" s="13" t="s">
        <v>32</v>
      </c>
      <c r="AX180" s="13" t="s">
        <v>75</v>
      </c>
      <c r="AY180" s="155" t="s">
        <v>125</v>
      </c>
    </row>
    <row r="181" spans="2:65" s="13" customFormat="1" ht="11.25">
      <c r="B181" s="154"/>
      <c r="D181" s="148" t="s">
        <v>141</v>
      </c>
      <c r="E181" s="155" t="s">
        <v>1</v>
      </c>
      <c r="F181" s="156" t="s">
        <v>226</v>
      </c>
      <c r="H181" s="157">
        <v>3.1549999999999998</v>
      </c>
      <c r="I181" s="158"/>
      <c r="L181" s="154"/>
      <c r="M181" s="159"/>
      <c r="T181" s="160"/>
      <c r="AT181" s="155" t="s">
        <v>141</v>
      </c>
      <c r="AU181" s="155" t="s">
        <v>85</v>
      </c>
      <c r="AV181" s="13" t="s">
        <v>85</v>
      </c>
      <c r="AW181" s="13" t="s">
        <v>32</v>
      </c>
      <c r="AX181" s="13" t="s">
        <v>75</v>
      </c>
      <c r="AY181" s="155" t="s">
        <v>125</v>
      </c>
    </row>
    <row r="182" spans="2:65" s="14" customFormat="1" ht="11.25">
      <c r="B182" s="161"/>
      <c r="D182" s="148" t="s">
        <v>141</v>
      </c>
      <c r="E182" s="162" t="s">
        <v>1</v>
      </c>
      <c r="F182" s="163" t="s">
        <v>147</v>
      </c>
      <c r="H182" s="164">
        <v>34.162999999999997</v>
      </c>
      <c r="I182" s="165"/>
      <c r="L182" s="161"/>
      <c r="M182" s="166"/>
      <c r="T182" s="167"/>
      <c r="AT182" s="162" t="s">
        <v>141</v>
      </c>
      <c r="AU182" s="162" t="s">
        <v>85</v>
      </c>
      <c r="AV182" s="14" t="s">
        <v>131</v>
      </c>
      <c r="AW182" s="14" t="s">
        <v>32</v>
      </c>
      <c r="AX182" s="14" t="s">
        <v>83</v>
      </c>
      <c r="AY182" s="162" t="s">
        <v>125</v>
      </c>
    </row>
    <row r="183" spans="2:65" s="1" customFormat="1" ht="16.5" customHeight="1">
      <c r="B183" s="132"/>
      <c r="C183" s="168" t="s">
        <v>227</v>
      </c>
      <c r="D183" s="168" t="s">
        <v>228</v>
      </c>
      <c r="E183" s="169" t="s">
        <v>229</v>
      </c>
      <c r="F183" s="170" t="s">
        <v>230</v>
      </c>
      <c r="G183" s="171" t="s">
        <v>198</v>
      </c>
      <c r="H183" s="172">
        <v>68.325999999999993</v>
      </c>
      <c r="I183" s="173"/>
      <c r="J183" s="174">
        <f>ROUND(I183*H183,2)</f>
        <v>0</v>
      </c>
      <c r="K183" s="175"/>
      <c r="L183" s="176"/>
      <c r="M183" s="177" t="s">
        <v>1</v>
      </c>
      <c r="N183" s="178" t="s">
        <v>40</v>
      </c>
      <c r="P183" s="143">
        <f>O183*H183</f>
        <v>0</v>
      </c>
      <c r="Q183" s="143">
        <v>1</v>
      </c>
      <c r="R183" s="143">
        <f>Q183*H183</f>
        <v>68.325999999999993</v>
      </c>
      <c r="S183" s="143">
        <v>0</v>
      </c>
      <c r="T183" s="144">
        <f>S183*H183</f>
        <v>0</v>
      </c>
      <c r="AR183" s="145" t="s">
        <v>174</v>
      </c>
      <c r="AT183" s="145" t="s">
        <v>228</v>
      </c>
      <c r="AU183" s="145" t="s">
        <v>85</v>
      </c>
      <c r="AY183" s="16" t="s">
        <v>125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6" t="s">
        <v>83</v>
      </c>
      <c r="BK183" s="146">
        <f>ROUND(I183*H183,2)</f>
        <v>0</v>
      </c>
      <c r="BL183" s="16" t="s">
        <v>131</v>
      </c>
      <c r="BM183" s="145" t="s">
        <v>231</v>
      </c>
    </row>
    <row r="184" spans="2:65" s="13" customFormat="1" ht="11.25">
      <c r="B184" s="154"/>
      <c r="D184" s="148" t="s">
        <v>141</v>
      </c>
      <c r="F184" s="156" t="s">
        <v>232</v>
      </c>
      <c r="H184" s="157">
        <v>68.325999999999993</v>
      </c>
      <c r="I184" s="158"/>
      <c r="L184" s="154"/>
      <c r="M184" s="159"/>
      <c r="T184" s="160"/>
      <c r="AT184" s="155" t="s">
        <v>141</v>
      </c>
      <c r="AU184" s="155" t="s">
        <v>85</v>
      </c>
      <c r="AV184" s="13" t="s">
        <v>85</v>
      </c>
      <c r="AW184" s="13" t="s">
        <v>3</v>
      </c>
      <c r="AX184" s="13" t="s">
        <v>83</v>
      </c>
      <c r="AY184" s="155" t="s">
        <v>125</v>
      </c>
    </row>
    <row r="185" spans="2:65" s="11" customFormat="1" ht="22.9" customHeight="1">
      <c r="B185" s="120"/>
      <c r="D185" s="121" t="s">
        <v>74</v>
      </c>
      <c r="E185" s="130" t="s">
        <v>85</v>
      </c>
      <c r="F185" s="130" t="s">
        <v>233</v>
      </c>
      <c r="I185" s="123"/>
      <c r="J185" s="131">
        <f>BK185</f>
        <v>0</v>
      </c>
      <c r="L185" s="120"/>
      <c r="M185" s="125"/>
      <c r="P185" s="126">
        <f>SUM(P186:P187)</f>
        <v>0</v>
      </c>
      <c r="R185" s="126">
        <f>SUM(R186:R187)</f>
        <v>5.0037399999999996</v>
      </c>
      <c r="T185" s="127">
        <f>SUM(T186:T187)</f>
        <v>0</v>
      </c>
      <c r="AR185" s="121" t="s">
        <v>83</v>
      </c>
      <c r="AT185" s="128" t="s">
        <v>74</v>
      </c>
      <c r="AU185" s="128" t="s">
        <v>83</v>
      </c>
      <c r="AY185" s="121" t="s">
        <v>125</v>
      </c>
      <c r="BK185" s="129">
        <f>SUM(BK186:BK187)</f>
        <v>0</v>
      </c>
    </row>
    <row r="186" spans="2:65" s="1" customFormat="1" ht="16.5" customHeight="1">
      <c r="B186" s="132"/>
      <c r="C186" s="133" t="s">
        <v>234</v>
      </c>
      <c r="D186" s="133" t="s">
        <v>127</v>
      </c>
      <c r="E186" s="134" t="s">
        <v>235</v>
      </c>
      <c r="F186" s="135" t="s">
        <v>236</v>
      </c>
      <c r="G186" s="136" t="s">
        <v>139</v>
      </c>
      <c r="H186" s="137">
        <v>2</v>
      </c>
      <c r="I186" s="138"/>
      <c r="J186" s="139">
        <f>ROUND(I186*H186,2)</f>
        <v>0</v>
      </c>
      <c r="K186" s="140"/>
      <c r="L186" s="31"/>
      <c r="M186" s="141" t="s">
        <v>1</v>
      </c>
      <c r="N186" s="142" t="s">
        <v>40</v>
      </c>
      <c r="P186" s="143">
        <f>O186*H186</f>
        <v>0</v>
      </c>
      <c r="Q186" s="143">
        <v>2.5018699999999998</v>
      </c>
      <c r="R186" s="143">
        <f>Q186*H186</f>
        <v>5.0037399999999996</v>
      </c>
      <c r="S186" s="143">
        <v>0</v>
      </c>
      <c r="T186" s="144">
        <f>S186*H186</f>
        <v>0</v>
      </c>
      <c r="AR186" s="145" t="s">
        <v>131</v>
      </c>
      <c r="AT186" s="145" t="s">
        <v>127</v>
      </c>
      <c r="AU186" s="145" t="s">
        <v>85</v>
      </c>
      <c r="AY186" s="16" t="s">
        <v>125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6" t="s">
        <v>83</v>
      </c>
      <c r="BK186" s="146">
        <f>ROUND(I186*H186,2)</f>
        <v>0</v>
      </c>
      <c r="BL186" s="16" t="s">
        <v>131</v>
      </c>
      <c r="BM186" s="145" t="s">
        <v>237</v>
      </c>
    </row>
    <row r="187" spans="2:65" s="13" customFormat="1" ht="11.25">
      <c r="B187" s="154"/>
      <c r="D187" s="148" t="s">
        <v>141</v>
      </c>
      <c r="E187" s="155" t="s">
        <v>1</v>
      </c>
      <c r="F187" s="156" t="s">
        <v>238</v>
      </c>
      <c r="H187" s="157">
        <v>2</v>
      </c>
      <c r="I187" s="158"/>
      <c r="L187" s="154"/>
      <c r="M187" s="159"/>
      <c r="T187" s="160"/>
      <c r="AT187" s="155" t="s">
        <v>141</v>
      </c>
      <c r="AU187" s="155" t="s">
        <v>85</v>
      </c>
      <c r="AV187" s="13" t="s">
        <v>85</v>
      </c>
      <c r="AW187" s="13" t="s">
        <v>32</v>
      </c>
      <c r="AX187" s="13" t="s">
        <v>83</v>
      </c>
      <c r="AY187" s="155" t="s">
        <v>125</v>
      </c>
    </row>
    <row r="188" spans="2:65" s="11" customFormat="1" ht="22.9" customHeight="1">
      <c r="B188" s="120"/>
      <c r="D188" s="121" t="s">
        <v>74</v>
      </c>
      <c r="E188" s="130" t="s">
        <v>131</v>
      </c>
      <c r="F188" s="130" t="s">
        <v>239</v>
      </c>
      <c r="I188" s="123"/>
      <c r="J188" s="131">
        <f>BK188</f>
        <v>0</v>
      </c>
      <c r="L188" s="120"/>
      <c r="M188" s="125"/>
      <c r="P188" s="126">
        <f>SUM(P189:P192)</f>
        <v>0</v>
      </c>
      <c r="R188" s="126">
        <f>SUM(R189:R192)</f>
        <v>0</v>
      </c>
      <c r="T188" s="127">
        <f>SUM(T189:T192)</f>
        <v>0</v>
      </c>
      <c r="AR188" s="121" t="s">
        <v>83</v>
      </c>
      <c r="AT188" s="128" t="s">
        <v>74</v>
      </c>
      <c r="AU188" s="128" t="s">
        <v>83</v>
      </c>
      <c r="AY188" s="121" t="s">
        <v>125</v>
      </c>
      <c r="BK188" s="129">
        <f>SUM(BK189:BK192)</f>
        <v>0</v>
      </c>
    </row>
    <row r="189" spans="2:65" s="1" customFormat="1" ht="16.5" customHeight="1">
      <c r="B189" s="132"/>
      <c r="C189" s="133" t="s">
        <v>240</v>
      </c>
      <c r="D189" s="133" t="s">
        <v>127</v>
      </c>
      <c r="E189" s="134" t="s">
        <v>241</v>
      </c>
      <c r="F189" s="135" t="s">
        <v>242</v>
      </c>
      <c r="G189" s="136" t="s">
        <v>139</v>
      </c>
      <c r="H189" s="137">
        <v>0.64</v>
      </c>
      <c r="I189" s="138"/>
      <c r="J189" s="139">
        <f>ROUND(I189*H189,2)</f>
        <v>0</v>
      </c>
      <c r="K189" s="140"/>
      <c r="L189" s="31"/>
      <c r="M189" s="141" t="s">
        <v>1</v>
      </c>
      <c r="N189" s="142" t="s">
        <v>40</v>
      </c>
      <c r="P189" s="143">
        <f>O189*H189</f>
        <v>0</v>
      </c>
      <c r="Q189" s="143">
        <v>0</v>
      </c>
      <c r="R189" s="143">
        <f>Q189*H189</f>
        <v>0</v>
      </c>
      <c r="S189" s="143">
        <v>0</v>
      </c>
      <c r="T189" s="144">
        <f>S189*H189</f>
        <v>0</v>
      </c>
      <c r="AR189" s="145" t="s">
        <v>131</v>
      </c>
      <c r="AT189" s="145" t="s">
        <v>127</v>
      </c>
      <c r="AU189" s="145" t="s">
        <v>85</v>
      </c>
      <c r="AY189" s="16" t="s">
        <v>125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6" t="s">
        <v>83</v>
      </c>
      <c r="BK189" s="146">
        <f>ROUND(I189*H189,2)</f>
        <v>0</v>
      </c>
      <c r="BL189" s="16" t="s">
        <v>131</v>
      </c>
      <c r="BM189" s="145" t="s">
        <v>243</v>
      </c>
    </row>
    <row r="190" spans="2:65" s="1" customFormat="1" ht="24.2" customHeight="1">
      <c r="B190" s="132"/>
      <c r="C190" s="133" t="s">
        <v>244</v>
      </c>
      <c r="D190" s="133" t="s">
        <v>127</v>
      </c>
      <c r="E190" s="134" t="s">
        <v>245</v>
      </c>
      <c r="F190" s="135" t="s">
        <v>246</v>
      </c>
      <c r="G190" s="136" t="s">
        <v>139</v>
      </c>
      <c r="H190" s="137">
        <v>13.52</v>
      </c>
      <c r="I190" s="138"/>
      <c r="J190" s="139">
        <f>ROUND(I190*H190,2)</f>
        <v>0</v>
      </c>
      <c r="K190" s="140"/>
      <c r="L190" s="31"/>
      <c r="M190" s="141" t="s">
        <v>1</v>
      </c>
      <c r="N190" s="142" t="s">
        <v>40</v>
      </c>
      <c r="P190" s="143">
        <f>O190*H190</f>
        <v>0</v>
      </c>
      <c r="Q190" s="143">
        <v>0</v>
      </c>
      <c r="R190" s="143">
        <f>Q190*H190</f>
        <v>0</v>
      </c>
      <c r="S190" s="143">
        <v>0</v>
      </c>
      <c r="T190" s="144">
        <f>S190*H190</f>
        <v>0</v>
      </c>
      <c r="AR190" s="145" t="s">
        <v>131</v>
      </c>
      <c r="AT190" s="145" t="s">
        <v>127</v>
      </c>
      <c r="AU190" s="145" t="s">
        <v>85</v>
      </c>
      <c r="AY190" s="16" t="s">
        <v>125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6" t="s">
        <v>83</v>
      </c>
      <c r="BK190" s="146">
        <f>ROUND(I190*H190,2)</f>
        <v>0</v>
      </c>
      <c r="BL190" s="16" t="s">
        <v>131</v>
      </c>
      <c r="BM190" s="145" t="s">
        <v>247</v>
      </c>
    </row>
    <row r="191" spans="2:65" s="12" customFormat="1" ht="11.25">
      <c r="B191" s="147"/>
      <c r="D191" s="148" t="s">
        <v>141</v>
      </c>
      <c r="E191" s="149" t="s">
        <v>1</v>
      </c>
      <c r="F191" s="150" t="s">
        <v>248</v>
      </c>
      <c r="H191" s="149" t="s">
        <v>1</v>
      </c>
      <c r="I191" s="151"/>
      <c r="L191" s="147"/>
      <c r="M191" s="152"/>
      <c r="T191" s="153"/>
      <c r="AT191" s="149" t="s">
        <v>141</v>
      </c>
      <c r="AU191" s="149" t="s">
        <v>85</v>
      </c>
      <c r="AV191" s="12" t="s">
        <v>83</v>
      </c>
      <c r="AW191" s="12" t="s">
        <v>32</v>
      </c>
      <c r="AX191" s="12" t="s">
        <v>75</v>
      </c>
      <c r="AY191" s="149" t="s">
        <v>125</v>
      </c>
    </row>
    <row r="192" spans="2:65" s="13" customFormat="1" ht="11.25">
      <c r="B192" s="154"/>
      <c r="D192" s="148" t="s">
        <v>141</v>
      </c>
      <c r="E192" s="155" t="s">
        <v>1</v>
      </c>
      <c r="F192" s="156" t="s">
        <v>249</v>
      </c>
      <c r="H192" s="157">
        <v>13.52</v>
      </c>
      <c r="I192" s="158"/>
      <c r="L192" s="154"/>
      <c r="M192" s="159"/>
      <c r="T192" s="160"/>
      <c r="AT192" s="155" t="s">
        <v>141</v>
      </c>
      <c r="AU192" s="155" t="s">
        <v>85</v>
      </c>
      <c r="AV192" s="13" t="s">
        <v>85</v>
      </c>
      <c r="AW192" s="13" t="s">
        <v>32</v>
      </c>
      <c r="AX192" s="13" t="s">
        <v>83</v>
      </c>
      <c r="AY192" s="155" t="s">
        <v>125</v>
      </c>
    </row>
    <row r="193" spans="2:65" s="11" customFormat="1" ht="22.9" customHeight="1">
      <c r="B193" s="120"/>
      <c r="D193" s="121" t="s">
        <v>74</v>
      </c>
      <c r="E193" s="130" t="s">
        <v>174</v>
      </c>
      <c r="F193" s="130" t="s">
        <v>250</v>
      </c>
      <c r="I193" s="123"/>
      <c r="J193" s="131">
        <f>BK193</f>
        <v>0</v>
      </c>
      <c r="L193" s="120"/>
      <c r="M193" s="125"/>
      <c r="P193" s="126">
        <f>SUM(P194:P282)</f>
        <v>0</v>
      </c>
      <c r="R193" s="126">
        <f>SUM(R194:R282)</f>
        <v>1.3042900000000004</v>
      </c>
      <c r="T193" s="127">
        <f>SUM(T194:T282)</f>
        <v>5.7621999999999991</v>
      </c>
      <c r="AR193" s="121" t="s">
        <v>83</v>
      </c>
      <c r="AT193" s="128" t="s">
        <v>74</v>
      </c>
      <c r="AU193" s="128" t="s">
        <v>83</v>
      </c>
      <c r="AY193" s="121" t="s">
        <v>125</v>
      </c>
      <c r="BK193" s="129">
        <f>SUM(BK194:BK282)</f>
        <v>0</v>
      </c>
    </row>
    <row r="194" spans="2:65" s="1" customFormat="1" ht="16.5" customHeight="1">
      <c r="B194" s="132"/>
      <c r="C194" s="133" t="s">
        <v>7</v>
      </c>
      <c r="D194" s="133" t="s">
        <v>127</v>
      </c>
      <c r="E194" s="134" t="s">
        <v>251</v>
      </c>
      <c r="F194" s="135" t="s">
        <v>252</v>
      </c>
      <c r="G194" s="136" t="s">
        <v>253</v>
      </c>
      <c r="H194" s="137">
        <v>1</v>
      </c>
      <c r="I194" s="138"/>
      <c r="J194" s="139">
        <f>ROUND(I194*H194,2)</f>
        <v>0</v>
      </c>
      <c r="K194" s="140"/>
      <c r="L194" s="31"/>
      <c r="M194" s="141" t="s">
        <v>1</v>
      </c>
      <c r="N194" s="142" t="s">
        <v>40</v>
      </c>
      <c r="P194" s="143">
        <f>O194*H194</f>
        <v>0</v>
      </c>
      <c r="Q194" s="143">
        <v>0</v>
      </c>
      <c r="R194" s="143">
        <f>Q194*H194</f>
        <v>0</v>
      </c>
      <c r="S194" s="143">
        <v>0</v>
      </c>
      <c r="T194" s="144">
        <f>S194*H194</f>
        <v>0</v>
      </c>
      <c r="AR194" s="145" t="s">
        <v>131</v>
      </c>
      <c r="AT194" s="145" t="s">
        <v>127</v>
      </c>
      <c r="AU194" s="145" t="s">
        <v>85</v>
      </c>
      <c r="AY194" s="16" t="s">
        <v>125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6" t="s">
        <v>83</v>
      </c>
      <c r="BK194" s="146">
        <f>ROUND(I194*H194,2)</f>
        <v>0</v>
      </c>
      <c r="BL194" s="16" t="s">
        <v>131</v>
      </c>
      <c r="BM194" s="145" t="s">
        <v>254</v>
      </c>
    </row>
    <row r="195" spans="2:65" s="1" customFormat="1" ht="16.5" customHeight="1">
      <c r="B195" s="132"/>
      <c r="C195" s="133" t="s">
        <v>255</v>
      </c>
      <c r="D195" s="133" t="s">
        <v>127</v>
      </c>
      <c r="E195" s="134" t="s">
        <v>256</v>
      </c>
      <c r="F195" s="135" t="s">
        <v>257</v>
      </c>
      <c r="G195" s="136" t="s">
        <v>253</v>
      </c>
      <c r="H195" s="137">
        <v>1</v>
      </c>
      <c r="I195" s="138"/>
      <c r="J195" s="139">
        <f>ROUND(I195*H195,2)</f>
        <v>0</v>
      </c>
      <c r="K195" s="140"/>
      <c r="L195" s="31"/>
      <c r="M195" s="141" t="s">
        <v>1</v>
      </c>
      <c r="N195" s="142" t="s">
        <v>40</v>
      </c>
      <c r="P195" s="143">
        <f>O195*H195</f>
        <v>0</v>
      </c>
      <c r="Q195" s="143">
        <v>0</v>
      </c>
      <c r="R195" s="143">
        <f>Q195*H195</f>
        <v>0</v>
      </c>
      <c r="S195" s="143">
        <v>0</v>
      </c>
      <c r="T195" s="144">
        <f>S195*H195</f>
        <v>0</v>
      </c>
      <c r="AR195" s="145" t="s">
        <v>131</v>
      </c>
      <c r="AT195" s="145" t="s">
        <v>127</v>
      </c>
      <c r="AU195" s="145" t="s">
        <v>85</v>
      </c>
      <c r="AY195" s="16" t="s">
        <v>125</v>
      </c>
      <c r="BE195" s="146">
        <f>IF(N195="základní",J195,0)</f>
        <v>0</v>
      </c>
      <c r="BF195" s="146">
        <f>IF(N195="snížená",J195,0)</f>
        <v>0</v>
      </c>
      <c r="BG195" s="146">
        <f>IF(N195="zákl. přenesená",J195,0)</f>
        <v>0</v>
      </c>
      <c r="BH195" s="146">
        <f>IF(N195="sníž. přenesená",J195,0)</f>
        <v>0</v>
      </c>
      <c r="BI195" s="146">
        <f>IF(N195="nulová",J195,0)</f>
        <v>0</v>
      </c>
      <c r="BJ195" s="16" t="s">
        <v>83</v>
      </c>
      <c r="BK195" s="146">
        <f>ROUND(I195*H195,2)</f>
        <v>0</v>
      </c>
      <c r="BL195" s="16" t="s">
        <v>131</v>
      </c>
      <c r="BM195" s="145" t="s">
        <v>258</v>
      </c>
    </row>
    <row r="196" spans="2:65" s="1" customFormat="1" ht="16.5" customHeight="1">
      <c r="B196" s="132"/>
      <c r="C196" s="133" t="s">
        <v>259</v>
      </c>
      <c r="D196" s="133" t="s">
        <v>127</v>
      </c>
      <c r="E196" s="134" t="s">
        <v>260</v>
      </c>
      <c r="F196" s="135" t="s">
        <v>261</v>
      </c>
      <c r="G196" s="136" t="s">
        <v>253</v>
      </c>
      <c r="H196" s="137">
        <v>1</v>
      </c>
      <c r="I196" s="138"/>
      <c r="J196" s="139">
        <f>ROUND(I196*H196,2)</f>
        <v>0</v>
      </c>
      <c r="K196" s="140"/>
      <c r="L196" s="31"/>
      <c r="M196" s="141" t="s">
        <v>1</v>
      </c>
      <c r="N196" s="142" t="s">
        <v>40</v>
      </c>
      <c r="P196" s="143">
        <f>O196*H196</f>
        <v>0</v>
      </c>
      <c r="Q196" s="143">
        <v>0</v>
      </c>
      <c r="R196" s="143">
        <f>Q196*H196</f>
        <v>0</v>
      </c>
      <c r="S196" s="143">
        <v>0</v>
      </c>
      <c r="T196" s="144">
        <f>S196*H196</f>
        <v>0</v>
      </c>
      <c r="AR196" s="145" t="s">
        <v>131</v>
      </c>
      <c r="AT196" s="145" t="s">
        <v>127</v>
      </c>
      <c r="AU196" s="145" t="s">
        <v>85</v>
      </c>
      <c r="AY196" s="16" t="s">
        <v>125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6" t="s">
        <v>83</v>
      </c>
      <c r="BK196" s="146">
        <f>ROUND(I196*H196,2)</f>
        <v>0</v>
      </c>
      <c r="BL196" s="16" t="s">
        <v>131</v>
      </c>
      <c r="BM196" s="145" t="s">
        <v>262</v>
      </c>
    </row>
    <row r="197" spans="2:65" s="1" customFormat="1" ht="16.5" customHeight="1">
      <c r="B197" s="132"/>
      <c r="C197" s="133" t="s">
        <v>263</v>
      </c>
      <c r="D197" s="133" t="s">
        <v>127</v>
      </c>
      <c r="E197" s="134" t="s">
        <v>264</v>
      </c>
      <c r="F197" s="135" t="s">
        <v>265</v>
      </c>
      <c r="G197" s="136" t="s">
        <v>253</v>
      </c>
      <c r="H197" s="137">
        <v>4</v>
      </c>
      <c r="I197" s="138"/>
      <c r="J197" s="139">
        <f>ROUND(I197*H197,2)</f>
        <v>0</v>
      </c>
      <c r="K197" s="140"/>
      <c r="L197" s="31"/>
      <c r="M197" s="141" t="s">
        <v>1</v>
      </c>
      <c r="N197" s="142" t="s">
        <v>40</v>
      </c>
      <c r="P197" s="143">
        <f>O197*H197</f>
        <v>0</v>
      </c>
      <c r="Q197" s="143">
        <v>0</v>
      </c>
      <c r="R197" s="143">
        <f>Q197*H197</f>
        <v>0</v>
      </c>
      <c r="S197" s="143">
        <v>0</v>
      </c>
      <c r="T197" s="144">
        <f>S197*H197</f>
        <v>0</v>
      </c>
      <c r="AR197" s="145" t="s">
        <v>131</v>
      </c>
      <c r="AT197" s="145" t="s">
        <v>127</v>
      </c>
      <c r="AU197" s="145" t="s">
        <v>85</v>
      </c>
      <c r="AY197" s="16" t="s">
        <v>125</v>
      </c>
      <c r="BE197" s="146">
        <f>IF(N197="základní",J197,0)</f>
        <v>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6" t="s">
        <v>83</v>
      </c>
      <c r="BK197" s="146">
        <f>ROUND(I197*H197,2)</f>
        <v>0</v>
      </c>
      <c r="BL197" s="16" t="s">
        <v>131</v>
      </c>
      <c r="BM197" s="145" t="s">
        <v>266</v>
      </c>
    </row>
    <row r="198" spans="2:65" s="1" customFormat="1" ht="21.75" customHeight="1">
      <c r="B198" s="132"/>
      <c r="C198" s="133" t="s">
        <v>267</v>
      </c>
      <c r="D198" s="133" t="s">
        <v>127</v>
      </c>
      <c r="E198" s="134" t="s">
        <v>268</v>
      </c>
      <c r="F198" s="135" t="s">
        <v>269</v>
      </c>
      <c r="G198" s="136" t="s">
        <v>130</v>
      </c>
      <c r="H198" s="137">
        <v>129</v>
      </c>
      <c r="I198" s="138"/>
      <c r="J198" s="139">
        <f>ROUND(I198*H198,2)</f>
        <v>0</v>
      </c>
      <c r="K198" s="140"/>
      <c r="L198" s="31"/>
      <c r="M198" s="141" t="s">
        <v>1</v>
      </c>
      <c r="N198" s="142" t="s">
        <v>40</v>
      </c>
      <c r="P198" s="143">
        <f>O198*H198</f>
        <v>0</v>
      </c>
      <c r="Q198" s="143">
        <v>0</v>
      </c>
      <c r="R198" s="143">
        <f>Q198*H198</f>
        <v>0</v>
      </c>
      <c r="S198" s="143">
        <v>4.3999999999999997E-2</v>
      </c>
      <c r="T198" s="144">
        <f>S198*H198</f>
        <v>5.6759999999999993</v>
      </c>
      <c r="AR198" s="145" t="s">
        <v>131</v>
      </c>
      <c r="AT198" s="145" t="s">
        <v>127</v>
      </c>
      <c r="AU198" s="145" t="s">
        <v>85</v>
      </c>
      <c r="AY198" s="16" t="s">
        <v>125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6" t="s">
        <v>83</v>
      </c>
      <c r="BK198" s="146">
        <f>ROUND(I198*H198,2)</f>
        <v>0</v>
      </c>
      <c r="BL198" s="16" t="s">
        <v>131</v>
      </c>
      <c r="BM198" s="145" t="s">
        <v>270</v>
      </c>
    </row>
    <row r="199" spans="2:65" s="13" customFormat="1" ht="22.5">
      <c r="B199" s="154"/>
      <c r="D199" s="148" t="s">
        <v>141</v>
      </c>
      <c r="E199" s="155" t="s">
        <v>1</v>
      </c>
      <c r="F199" s="156" t="s">
        <v>271</v>
      </c>
      <c r="H199" s="157">
        <v>129</v>
      </c>
      <c r="I199" s="158"/>
      <c r="L199" s="154"/>
      <c r="M199" s="159"/>
      <c r="T199" s="160"/>
      <c r="AT199" s="155" t="s">
        <v>141</v>
      </c>
      <c r="AU199" s="155" t="s">
        <v>85</v>
      </c>
      <c r="AV199" s="13" t="s">
        <v>85</v>
      </c>
      <c r="AW199" s="13" t="s">
        <v>32</v>
      </c>
      <c r="AX199" s="13" t="s">
        <v>83</v>
      </c>
      <c r="AY199" s="155" t="s">
        <v>125</v>
      </c>
    </row>
    <row r="200" spans="2:65" s="1" customFormat="1" ht="16.5" customHeight="1">
      <c r="B200" s="132"/>
      <c r="C200" s="133" t="s">
        <v>272</v>
      </c>
      <c r="D200" s="133" t="s">
        <v>127</v>
      </c>
      <c r="E200" s="134" t="s">
        <v>273</v>
      </c>
      <c r="F200" s="135" t="s">
        <v>274</v>
      </c>
      <c r="G200" s="136" t="s">
        <v>253</v>
      </c>
      <c r="H200" s="137">
        <v>4</v>
      </c>
      <c r="I200" s="138"/>
      <c r="J200" s="139">
        <f t="shared" ref="J200:J213" si="0">ROUND(I200*H200,2)</f>
        <v>0</v>
      </c>
      <c r="K200" s="140"/>
      <c r="L200" s="31"/>
      <c r="M200" s="141" t="s">
        <v>1</v>
      </c>
      <c r="N200" s="142" t="s">
        <v>40</v>
      </c>
      <c r="P200" s="143">
        <f t="shared" ref="P200:P213" si="1">O200*H200</f>
        <v>0</v>
      </c>
      <c r="Q200" s="143">
        <v>0</v>
      </c>
      <c r="R200" s="143">
        <f t="shared" ref="R200:R213" si="2">Q200*H200</f>
        <v>0</v>
      </c>
      <c r="S200" s="143">
        <v>0</v>
      </c>
      <c r="T200" s="144">
        <f t="shared" ref="T200:T213" si="3">S200*H200</f>
        <v>0</v>
      </c>
      <c r="AR200" s="145" t="s">
        <v>131</v>
      </c>
      <c r="AT200" s="145" t="s">
        <v>127</v>
      </c>
      <c r="AU200" s="145" t="s">
        <v>85</v>
      </c>
      <c r="AY200" s="16" t="s">
        <v>125</v>
      </c>
      <c r="BE200" s="146">
        <f t="shared" ref="BE200:BE213" si="4">IF(N200="základní",J200,0)</f>
        <v>0</v>
      </c>
      <c r="BF200" s="146">
        <f t="shared" ref="BF200:BF213" si="5">IF(N200="snížená",J200,0)</f>
        <v>0</v>
      </c>
      <c r="BG200" s="146">
        <f t="shared" ref="BG200:BG213" si="6">IF(N200="zákl. přenesená",J200,0)</f>
        <v>0</v>
      </c>
      <c r="BH200" s="146">
        <f t="shared" ref="BH200:BH213" si="7">IF(N200="sníž. přenesená",J200,0)</f>
        <v>0</v>
      </c>
      <c r="BI200" s="146">
        <f t="shared" ref="BI200:BI213" si="8">IF(N200="nulová",J200,0)</f>
        <v>0</v>
      </c>
      <c r="BJ200" s="16" t="s">
        <v>83</v>
      </c>
      <c r="BK200" s="146">
        <f t="shared" ref="BK200:BK213" si="9">ROUND(I200*H200,2)</f>
        <v>0</v>
      </c>
      <c r="BL200" s="16" t="s">
        <v>131</v>
      </c>
      <c r="BM200" s="145" t="s">
        <v>275</v>
      </c>
    </row>
    <row r="201" spans="2:65" s="1" customFormat="1" ht="24.2" customHeight="1">
      <c r="B201" s="132"/>
      <c r="C201" s="168" t="s">
        <v>276</v>
      </c>
      <c r="D201" s="168" t="s">
        <v>228</v>
      </c>
      <c r="E201" s="169" t="s">
        <v>277</v>
      </c>
      <c r="F201" s="170" t="s">
        <v>278</v>
      </c>
      <c r="G201" s="171" t="s">
        <v>253</v>
      </c>
      <c r="H201" s="172">
        <v>2</v>
      </c>
      <c r="I201" s="173"/>
      <c r="J201" s="174">
        <f t="shared" si="0"/>
        <v>0</v>
      </c>
      <c r="K201" s="175"/>
      <c r="L201" s="176"/>
      <c r="M201" s="177" t="s">
        <v>1</v>
      </c>
      <c r="N201" s="178" t="s">
        <v>40</v>
      </c>
      <c r="P201" s="143">
        <f t="shared" si="1"/>
        <v>0</v>
      </c>
      <c r="Q201" s="143">
        <v>1.78E-2</v>
      </c>
      <c r="R201" s="143">
        <f t="shared" si="2"/>
        <v>3.56E-2</v>
      </c>
      <c r="S201" s="143">
        <v>0</v>
      </c>
      <c r="T201" s="144">
        <f t="shared" si="3"/>
        <v>0</v>
      </c>
      <c r="AR201" s="145" t="s">
        <v>174</v>
      </c>
      <c r="AT201" s="145" t="s">
        <v>228</v>
      </c>
      <c r="AU201" s="145" t="s">
        <v>85</v>
      </c>
      <c r="AY201" s="16" t="s">
        <v>125</v>
      </c>
      <c r="BE201" s="146">
        <f t="shared" si="4"/>
        <v>0</v>
      </c>
      <c r="BF201" s="146">
        <f t="shared" si="5"/>
        <v>0</v>
      </c>
      <c r="BG201" s="146">
        <f t="shared" si="6"/>
        <v>0</v>
      </c>
      <c r="BH201" s="146">
        <f t="shared" si="7"/>
        <v>0</v>
      </c>
      <c r="BI201" s="146">
        <f t="shared" si="8"/>
        <v>0</v>
      </c>
      <c r="BJ201" s="16" t="s">
        <v>83</v>
      </c>
      <c r="BK201" s="146">
        <f t="shared" si="9"/>
        <v>0</v>
      </c>
      <c r="BL201" s="16" t="s">
        <v>131</v>
      </c>
      <c r="BM201" s="145" t="s">
        <v>279</v>
      </c>
    </row>
    <row r="202" spans="2:65" s="1" customFormat="1" ht="21.75" customHeight="1">
      <c r="B202" s="132"/>
      <c r="C202" s="168" t="s">
        <v>280</v>
      </c>
      <c r="D202" s="168" t="s">
        <v>228</v>
      </c>
      <c r="E202" s="169" t="s">
        <v>281</v>
      </c>
      <c r="F202" s="170" t="s">
        <v>282</v>
      </c>
      <c r="G202" s="171" t="s">
        <v>253</v>
      </c>
      <c r="H202" s="172">
        <v>2</v>
      </c>
      <c r="I202" s="173"/>
      <c r="J202" s="174">
        <f t="shared" si="0"/>
        <v>0</v>
      </c>
      <c r="K202" s="175"/>
      <c r="L202" s="176"/>
      <c r="M202" s="177" t="s">
        <v>1</v>
      </c>
      <c r="N202" s="178" t="s">
        <v>40</v>
      </c>
      <c r="P202" s="143">
        <f t="shared" si="1"/>
        <v>0</v>
      </c>
      <c r="Q202" s="143">
        <v>1.41E-2</v>
      </c>
      <c r="R202" s="143">
        <f t="shared" si="2"/>
        <v>2.8199999999999999E-2</v>
      </c>
      <c r="S202" s="143">
        <v>0</v>
      </c>
      <c r="T202" s="144">
        <f t="shared" si="3"/>
        <v>0</v>
      </c>
      <c r="AR202" s="145" t="s">
        <v>174</v>
      </c>
      <c r="AT202" s="145" t="s">
        <v>228</v>
      </c>
      <c r="AU202" s="145" t="s">
        <v>85</v>
      </c>
      <c r="AY202" s="16" t="s">
        <v>125</v>
      </c>
      <c r="BE202" s="146">
        <f t="shared" si="4"/>
        <v>0</v>
      </c>
      <c r="BF202" s="146">
        <f t="shared" si="5"/>
        <v>0</v>
      </c>
      <c r="BG202" s="146">
        <f t="shared" si="6"/>
        <v>0</v>
      </c>
      <c r="BH202" s="146">
        <f t="shared" si="7"/>
        <v>0</v>
      </c>
      <c r="BI202" s="146">
        <f t="shared" si="8"/>
        <v>0</v>
      </c>
      <c r="BJ202" s="16" t="s">
        <v>83</v>
      </c>
      <c r="BK202" s="146">
        <f t="shared" si="9"/>
        <v>0</v>
      </c>
      <c r="BL202" s="16" t="s">
        <v>131</v>
      </c>
      <c r="BM202" s="145" t="s">
        <v>283</v>
      </c>
    </row>
    <row r="203" spans="2:65" s="1" customFormat="1" ht="24.2" customHeight="1">
      <c r="B203" s="132"/>
      <c r="C203" s="133" t="s">
        <v>284</v>
      </c>
      <c r="D203" s="133" t="s">
        <v>127</v>
      </c>
      <c r="E203" s="134" t="s">
        <v>285</v>
      </c>
      <c r="F203" s="135" t="s">
        <v>286</v>
      </c>
      <c r="G203" s="136" t="s">
        <v>253</v>
      </c>
      <c r="H203" s="137">
        <v>1</v>
      </c>
      <c r="I203" s="138"/>
      <c r="J203" s="139">
        <f t="shared" si="0"/>
        <v>0</v>
      </c>
      <c r="K203" s="140"/>
      <c r="L203" s="31"/>
      <c r="M203" s="141" t="s">
        <v>1</v>
      </c>
      <c r="N203" s="142" t="s">
        <v>40</v>
      </c>
      <c r="P203" s="143">
        <f t="shared" si="1"/>
        <v>0</v>
      </c>
      <c r="Q203" s="143">
        <v>1.67E-3</v>
      </c>
      <c r="R203" s="143">
        <f t="shared" si="2"/>
        <v>1.67E-3</v>
      </c>
      <c r="S203" s="143">
        <v>0</v>
      </c>
      <c r="T203" s="144">
        <f t="shared" si="3"/>
        <v>0</v>
      </c>
      <c r="AR203" s="145" t="s">
        <v>131</v>
      </c>
      <c r="AT203" s="145" t="s">
        <v>127</v>
      </c>
      <c r="AU203" s="145" t="s">
        <v>85</v>
      </c>
      <c r="AY203" s="16" t="s">
        <v>125</v>
      </c>
      <c r="BE203" s="146">
        <f t="shared" si="4"/>
        <v>0</v>
      </c>
      <c r="BF203" s="146">
        <f t="shared" si="5"/>
        <v>0</v>
      </c>
      <c r="BG203" s="146">
        <f t="shared" si="6"/>
        <v>0</v>
      </c>
      <c r="BH203" s="146">
        <f t="shared" si="7"/>
        <v>0</v>
      </c>
      <c r="BI203" s="146">
        <f t="shared" si="8"/>
        <v>0</v>
      </c>
      <c r="BJ203" s="16" t="s">
        <v>83</v>
      </c>
      <c r="BK203" s="146">
        <f t="shared" si="9"/>
        <v>0</v>
      </c>
      <c r="BL203" s="16" t="s">
        <v>131</v>
      </c>
      <c r="BM203" s="145" t="s">
        <v>287</v>
      </c>
    </row>
    <row r="204" spans="2:65" s="1" customFormat="1" ht="21.75" customHeight="1">
      <c r="B204" s="132"/>
      <c r="C204" s="168" t="s">
        <v>288</v>
      </c>
      <c r="D204" s="168" t="s">
        <v>228</v>
      </c>
      <c r="E204" s="169" t="s">
        <v>289</v>
      </c>
      <c r="F204" s="170" t="s">
        <v>290</v>
      </c>
      <c r="G204" s="171" t="s">
        <v>253</v>
      </c>
      <c r="H204" s="172">
        <v>1</v>
      </c>
      <c r="I204" s="173"/>
      <c r="J204" s="174">
        <f t="shared" si="0"/>
        <v>0</v>
      </c>
      <c r="K204" s="175"/>
      <c r="L204" s="176"/>
      <c r="M204" s="177" t="s">
        <v>1</v>
      </c>
      <c r="N204" s="178" t="s">
        <v>40</v>
      </c>
      <c r="P204" s="143">
        <f t="shared" si="1"/>
        <v>0</v>
      </c>
      <c r="Q204" s="143">
        <v>4.8000000000000001E-4</v>
      </c>
      <c r="R204" s="143">
        <f t="shared" si="2"/>
        <v>4.8000000000000001E-4</v>
      </c>
      <c r="S204" s="143">
        <v>0</v>
      </c>
      <c r="T204" s="144">
        <f t="shared" si="3"/>
        <v>0</v>
      </c>
      <c r="AR204" s="145" t="s">
        <v>174</v>
      </c>
      <c r="AT204" s="145" t="s">
        <v>228</v>
      </c>
      <c r="AU204" s="145" t="s">
        <v>85</v>
      </c>
      <c r="AY204" s="16" t="s">
        <v>125</v>
      </c>
      <c r="BE204" s="146">
        <f t="shared" si="4"/>
        <v>0</v>
      </c>
      <c r="BF204" s="146">
        <f t="shared" si="5"/>
        <v>0</v>
      </c>
      <c r="BG204" s="146">
        <f t="shared" si="6"/>
        <v>0</v>
      </c>
      <c r="BH204" s="146">
        <f t="shared" si="7"/>
        <v>0</v>
      </c>
      <c r="BI204" s="146">
        <f t="shared" si="8"/>
        <v>0</v>
      </c>
      <c r="BJ204" s="16" t="s">
        <v>83</v>
      </c>
      <c r="BK204" s="146">
        <f t="shared" si="9"/>
        <v>0</v>
      </c>
      <c r="BL204" s="16" t="s">
        <v>131</v>
      </c>
      <c r="BM204" s="145" t="s">
        <v>291</v>
      </c>
    </row>
    <row r="205" spans="2:65" s="1" customFormat="1" ht="24.2" customHeight="1">
      <c r="B205" s="132"/>
      <c r="C205" s="168" t="s">
        <v>292</v>
      </c>
      <c r="D205" s="168" t="s">
        <v>228</v>
      </c>
      <c r="E205" s="169" t="s">
        <v>293</v>
      </c>
      <c r="F205" s="170" t="s">
        <v>294</v>
      </c>
      <c r="G205" s="171" t="s">
        <v>253</v>
      </c>
      <c r="H205" s="172">
        <v>1</v>
      </c>
      <c r="I205" s="173"/>
      <c r="J205" s="174">
        <f t="shared" si="0"/>
        <v>0</v>
      </c>
      <c r="K205" s="175"/>
      <c r="L205" s="176"/>
      <c r="M205" s="177" t="s">
        <v>1</v>
      </c>
      <c r="N205" s="178" t="s">
        <v>40</v>
      </c>
      <c r="P205" s="143">
        <f t="shared" si="1"/>
        <v>0</v>
      </c>
      <c r="Q205" s="143">
        <v>3.5999999999999999E-3</v>
      </c>
      <c r="R205" s="143">
        <f t="shared" si="2"/>
        <v>3.5999999999999999E-3</v>
      </c>
      <c r="S205" s="143">
        <v>0</v>
      </c>
      <c r="T205" s="144">
        <f t="shared" si="3"/>
        <v>0</v>
      </c>
      <c r="AR205" s="145" t="s">
        <v>174</v>
      </c>
      <c r="AT205" s="145" t="s">
        <v>228</v>
      </c>
      <c r="AU205" s="145" t="s">
        <v>85</v>
      </c>
      <c r="AY205" s="16" t="s">
        <v>125</v>
      </c>
      <c r="BE205" s="146">
        <f t="shared" si="4"/>
        <v>0</v>
      </c>
      <c r="BF205" s="146">
        <f t="shared" si="5"/>
        <v>0</v>
      </c>
      <c r="BG205" s="146">
        <f t="shared" si="6"/>
        <v>0</v>
      </c>
      <c r="BH205" s="146">
        <f t="shared" si="7"/>
        <v>0</v>
      </c>
      <c r="BI205" s="146">
        <f t="shared" si="8"/>
        <v>0</v>
      </c>
      <c r="BJ205" s="16" t="s">
        <v>83</v>
      </c>
      <c r="BK205" s="146">
        <f t="shared" si="9"/>
        <v>0</v>
      </c>
      <c r="BL205" s="16" t="s">
        <v>131</v>
      </c>
      <c r="BM205" s="145" t="s">
        <v>295</v>
      </c>
    </row>
    <row r="206" spans="2:65" s="1" customFormat="1" ht="16.5" customHeight="1">
      <c r="B206" s="132"/>
      <c r="C206" s="133" t="s">
        <v>296</v>
      </c>
      <c r="D206" s="133" t="s">
        <v>127</v>
      </c>
      <c r="E206" s="134" t="s">
        <v>297</v>
      </c>
      <c r="F206" s="135" t="s">
        <v>298</v>
      </c>
      <c r="G206" s="136" t="s">
        <v>253</v>
      </c>
      <c r="H206" s="137">
        <v>1</v>
      </c>
      <c r="I206" s="138"/>
      <c r="J206" s="139">
        <f t="shared" si="0"/>
        <v>0</v>
      </c>
      <c r="K206" s="140"/>
      <c r="L206" s="31"/>
      <c r="M206" s="141" t="s">
        <v>1</v>
      </c>
      <c r="N206" s="142" t="s">
        <v>40</v>
      </c>
      <c r="P206" s="143">
        <f t="shared" si="1"/>
        <v>0</v>
      </c>
      <c r="Q206" s="143">
        <v>0</v>
      </c>
      <c r="R206" s="143">
        <f t="shared" si="2"/>
        <v>0</v>
      </c>
      <c r="S206" s="143">
        <v>0</v>
      </c>
      <c r="T206" s="144">
        <f t="shared" si="3"/>
        <v>0</v>
      </c>
      <c r="AR206" s="145" t="s">
        <v>131</v>
      </c>
      <c r="AT206" s="145" t="s">
        <v>127</v>
      </c>
      <c r="AU206" s="145" t="s">
        <v>85</v>
      </c>
      <c r="AY206" s="16" t="s">
        <v>125</v>
      </c>
      <c r="BE206" s="146">
        <f t="shared" si="4"/>
        <v>0</v>
      </c>
      <c r="BF206" s="146">
        <f t="shared" si="5"/>
        <v>0</v>
      </c>
      <c r="BG206" s="146">
        <f t="shared" si="6"/>
        <v>0</v>
      </c>
      <c r="BH206" s="146">
        <f t="shared" si="7"/>
        <v>0</v>
      </c>
      <c r="BI206" s="146">
        <f t="shared" si="8"/>
        <v>0</v>
      </c>
      <c r="BJ206" s="16" t="s">
        <v>83</v>
      </c>
      <c r="BK206" s="146">
        <f t="shared" si="9"/>
        <v>0</v>
      </c>
      <c r="BL206" s="16" t="s">
        <v>131</v>
      </c>
      <c r="BM206" s="145" t="s">
        <v>299</v>
      </c>
    </row>
    <row r="207" spans="2:65" s="1" customFormat="1" ht="24.2" customHeight="1">
      <c r="B207" s="132"/>
      <c r="C207" s="168" t="s">
        <v>300</v>
      </c>
      <c r="D207" s="168" t="s">
        <v>228</v>
      </c>
      <c r="E207" s="169" t="s">
        <v>301</v>
      </c>
      <c r="F207" s="170" t="s">
        <v>302</v>
      </c>
      <c r="G207" s="171" t="s">
        <v>253</v>
      </c>
      <c r="H207" s="172">
        <v>1</v>
      </c>
      <c r="I207" s="173"/>
      <c r="J207" s="174">
        <f t="shared" si="0"/>
        <v>0</v>
      </c>
      <c r="K207" s="175"/>
      <c r="L207" s="176"/>
      <c r="M207" s="177" t="s">
        <v>1</v>
      </c>
      <c r="N207" s="178" t="s">
        <v>40</v>
      </c>
      <c r="P207" s="143">
        <f t="shared" si="1"/>
        <v>0</v>
      </c>
      <c r="Q207" s="143">
        <v>1.9400000000000001E-2</v>
      </c>
      <c r="R207" s="143">
        <f t="shared" si="2"/>
        <v>1.9400000000000001E-2</v>
      </c>
      <c r="S207" s="143">
        <v>0</v>
      </c>
      <c r="T207" s="144">
        <f t="shared" si="3"/>
        <v>0</v>
      </c>
      <c r="AR207" s="145" t="s">
        <v>174</v>
      </c>
      <c r="AT207" s="145" t="s">
        <v>228</v>
      </c>
      <c r="AU207" s="145" t="s">
        <v>85</v>
      </c>
      <c r="AY207" s="16" t="s">
        <v>125</v>
      </c>
      <c r="BE207" s="146">
        <f t="shared" si="4"/>
        <v>0</v>
      </c>
      <c r="BF207" s="146">
        <f t="shared" si="5"/>
        <v>0</v>
      </c>
      <c r="BG207" s="146">
        <f t="shared" si="6"/>
        <v>0</v>
      </c>
      <c r="BH207" s="146">
        <f t="shared" si="7"/>
        <v>0</v>
      </c>
      <c r="BI207" s="146">
        <f t="shared" si="8"/>
        <v>0</v>
      </c>
      <c r="BJ207" s="16" t="s">
        <v>83</v>
      </c>
      <c r="BK207" s="146">
        <f t="shared" si="9"/>
        <v>0</v>
      </c>
      <c r="BL207" s="16" t="s">
        <v>131</v>
      </c>
      <c r="BM207" s="145" t="s">
        <v>303</v>
      </c>
    </row>
    <row r="208" spans="2:65" s="1" customFormat="1" ht="24.2" customHeight="1">
      <c r="B208" s="132"/>
      <c r="C208" s="133" t="s">
        <v>304</v>
      </c>
      <c r="D208" s="133" t="s">
        <v>127</v>
      </c>
      <c r="E208" s="134" t="s">
        <v>305</v>
      </c>
      <c r="F208" s="135" t="s">
        <v>306</v>
      </c>
      <c r="G208" s="136" t="s">
        <v>253</v>
      </c>
      <c r="H208" s="137">
        <v>6</v>
      </c>
      <c r="I208" s="138"/>
      <c r="J208" s="139">
        <f t="shared" si="0"/>
        <v>0</v>
      </c>
      <c r="K208" s="140"/>
      <c r="L208" s="31"/>
      <c r="M208" s="141" t="s">
        <v>1</v>
      </c>
      <c r="N208" s="142" t="s">
        <v>40</v>
      </c>
      <c r="P208" s="143">
        <f t="shared" si="1"/>
        <v>0</v>
      </c>
      <c r="Q208" s="143">
        <v>1.67E-3</v>
      </c>
      <c r="R208" s="143">
        <f t="shared" si="2"/>
        <v>1.0020000000000001E-2</v>
      </c>
      <c r="S208" s="143">
        <v>0</v>
      </c>
      <c r="T208" s="144">
        <f t="shared" si="3"/>
        <v>0</v>
      </c>
      <c r="AR208" s="145" t="s">
        <v>131</v>
      </c>
      <c r="AT208" s="145" t="s">
        <v>127</v>
      </c>
      <c r="AU208" s="145" t="s">
        <v>85</v>
      </c>
      <c r="AY208" s="16" t="s">
        <v>125</v>
      </c>
      <c r="BE208" s="146">
        <f t="shared" si="4"/>
        <v>0</v>
      </c>
      <c r="BF208" s="146">
        <f t="shared" si="5"/>
        <v>0</v>
      </c>
      <c r="BG208" s="146">
        <f t="shared" si="6"/>
        <v>0</v>
      </c>
      <c r="BH208" s="146">
        <f t="shared" si="7"/>
        <v>0</v>
      </c>
      <c r="BI208" s="146">
        <f t="shared" si="8"/>
        <v>0</v>
      </c>
      <c r="BJ208" s="16" t="s">
        <v>83</v>
      </c>
      <c r="BK208" s="146">
        <f t="shared" si="9"/>
        <v>0</v>
      </c>
      <c r="BL208" s="16" t="s">
        <v>131</v>
      </c>
      <c r="BM208" s="145" t="s">
        <v>307</v>
      </c>
    </row>
    <row r="209" spans="2:65" s="1" customFormat="1" ht="16.5" customHeight="1">
      <c r="B209" s="132"/>
      <c r="C209" s="168" t="s">
        <v>308</v>
      </c>
      <c r="D209" s="168" t="s">
        <v>228</v>
      </c>
      <c r="E209" s="169" t="s">
        <v>309</v>
      </c>
      <c r="F209" s="170" t="s">
        <v>310</v>
      </c>
      <c r="G209" s="171" t="s">
        <v>253</v>
      </c>
      <c r="H209" s="172">
        <v>6</v>
      </c>
      <c r="I209" s="173"/>
      <c r="J209" s="174">
        <f t="shared" si="0"/>
        <v>0</v>
      </c>
      <c r="K209" s="175"/>
      <c r="L209" s="176"/>
      <c r="M209" s="177" t="s">
        <v>1</v>
      </c>
      <c r="N209" s="178" t="s">
        <v>40</v>
      </c>
      <c r="P209" s="143">
        <f t="shared" si="1"/>
        <v>0</v>
      </c>
      <c r="Q209" s="143">
        <v>7.2000000000000005E-4</v>
      </c>
      <c r="R209" s="143">
        <f t="shared" si="2"/>
        <v>4.3200000000000001E-3</v>
      </c>
      <c r="S209" s="143">
        <v>0</v>
      </c>
      <c r="T209" s="144">
        <f t="shared" si="3"/>
        <v>0</v>
      </c>
      <c r="AR209" s="145" t="s">
        <v>174</v>
      </c>
      <c r="AT209" s="145" t="s">
        <v>228</v>
      </c>
      <c r="AU209" s="145" t="s">
        <v>85</v>
      </c>
      <c r="AY209" s="16" t="s">
        <v>125</v>
      </c>
      <c r="BE209" s="146">
        <f t="shared" si="4"/>
        <v>0</v>
      </c>
      <c r="BF209" s="146">
        <f t="shared" si="5"/>
        <v>0</v>
      </c>
      <c r="BG209" s="146">
        <f t="shared" si="6"/>
        <v>0</v>
      </c>
      <c r="BH209" s="146">
        <f t="shared" si="7"/>
        <v>0</v>
      </c>
      <c r="BI209" s="146">
        <f t="shared" si="8"/>
        <v>0</v>
      </c>
      <c r="BJ209" s="16" t="s">
        <v>83</v>
      </c>
      <c r="BK209" s="146">
        <f t="shared" si="9"/>
        <v>0</v>
      </c>
      <c r="BL209" s="16" t="s">
        <v>131</v>
      </c>
      <c r="BM209" s="145" t="s">
        <v>311</v>
      </c>
    </row>
    <row r="210" spans="2:65" s="1" customFormat="1" ht="24.2" customHeight="1">
      <c r="B210" s="132"/>
      <c r="C210" s="168" t="s">
        <v>312</v>
      </c>
      <c r="D210" s="168" t="s">
        <v>228</v>
      </c>
      <c r="E210" s="169" t="s">
        <v>313</v>
      </c>
      <c r="F210" s="170" t="s">
        <v>314</v>
      </c>
      <c r="G210" s="171" t="s">
        <v>253</v>
      </c>
      <c r="H210" s="172">
        <v>6</v>
      </c>
      <c r="I210" s="173"/>
      <c r="J210" s="174">
        <f t="shared" si="0"/>
        <v>0</v>
      </c>
      <c r="K210" s="175"/>
      <c r="L210" s="176"/>
      <c r="M210" s="177" t="s">
        <v>1</v>
      </c>
      <c r="N210" s="178" t="s">
        <v>40</v>
      </c>
      <c r="P210" s="143">
        <f t="shared" si="1"/>
        <v>0</v>
      </c>
      <c r="Q210" s="143">
        <v>4.0000000000000001E-3</v>
      </c>
      <c r="R210" s="143">
        <f t="shared" si="2"/>
        <v>2.4E-2</v>
      </c>
      <c r="S210" s="143">
        <v>0</v>
      </c>
      <c r="T210" s="144">
        <f t="shared" si="3"/>
        <v>0</v>
      </c>
      <c r="AR210" s="145" t="s">
        <v>174</v>
      </c>
      <c r="AT210" s="145" t="s">
        <v>228</v>
      </c>
      <c r="AU210" s="145" t="s">
        <v>85</v>
      </c>
      <c r="AY210" s="16" t="s">
        <v>125</v>
      </c>
      <c r="BE210" s="146">
        <f t="shared" si="4"/>
        <v>0</v>
      </c>
      <c r="BF210" s="146">
        <f t="shared" si="5"/>
        <v>0</v>
      </c>
      <c r="BG210" s="146">
        <f t="shared" si="6"/>
        <v>0</v>
      </c>
      <c r="BH210" s="146">
        <f t="shared" si="7"/>
        <v>0</v>
      </c>
      <c r="BI210" s="146">
        <f t="shared" si="8"/>
        <v>0</v>
      </c>
      <c r="BJ210" s="16" t="s">
        <v>83</v>
      </c>
      <c r="BK210" s="146">
        <f t="shared" si="9"/>
        <v>0</v>
      </c>
      <c r="BL210" s="16" t="s">
        <v>131</v>
      </c>
      <c r="BM210" s="145" t="s">
        <v>315</v>
      </c>
    </row>
    <row r="211" spans="2:65" s="1" customFormat="1" ht="24.2" customHeight="1">
      <c r="B211" s="132"/>
      <c r="C211" s="133" t="s">
        <v>316</v>
      </c>
      <c r="D211" s="133" t="s">
        <v>127</v>
      </c>
      <c r="E211" s="134" t="s">
        <v>317</v>
      </c>
      <c r="F211" s="135" t="s">
        <v>318</v>
      </c>
      <c r="G211" s="136" t="s">
        <v>130</v>
      </c>
      <c r="H211" s="137">
        <v>16</v>
      </c>
      <c r="I211" s="138"/>
      <c r="J211" s="139">
        <f t="shared" si="0"/>
        <v>0</v>
      </c>
      <c r="K211" s="140"/>
      <c r="L211" s="31"/>
      <c r="M211" s="141" t="s">
        <v>1</v>
      </c>
      <c r="N211" s="142" t="s">
        <v>40</v>
      </c>
      <c r="P211" s="143">
        <f t="shared" si="1"/>
        <v>0</v>
      </c>
      <c r="Q211" s="143">
        <v>0</v>
      </c>
      <c r="R211" s="143">
        <f t="shared" si="2"/>
        <v>0</v>
      </c>
      <c r="S211" s="143">
        <v>0</v>
      </c>
      <c r="T211" s="144">
        <f t="shared" si="3"/>
        <v>0</v>
      </c>
      <c r="AR211" s="145" t="s">
        <v>131</v>
      </c>
      <c r="AT211" s="145" t="s">
        <v>127</v>
      </c>
      <c r="AU211" s="145" t="s">
        <v>85</v>
      </c>
      <c r="AY211" s="16" t="s">
        <v>125</v>
      </c>
      <c r="BE211" s="146">
        <f t="shared" si="4"/>
        <v>0</v>
      </c>
      <c r="BF211" s="146">
        <f t="shared" si="5"/>
        <v>0</v>
      </c>
      <c r="BG211" s="146">
        <f t="shared" si="6"/>
        <v>0</v>
      </c>
      <c r="BH211" s="146">
        <f t="shared" si="7"/>
        <v>0</v>
      </c>
      <c r="BI211" s="146">
        <f t="shared" si="8"/>
        <v>0</v>
      </c>
      <c r="BJ211" s="16" t="s">
        <v>83</v>
      </c>
      <c r="BK211" s="146">
        <f t="shared" si="9"/>
        <v>0</v>
      </c>
      <c r="BL211" s="16" t="s">
        <v>131</v>
      </c>
      <c r="BM211" s="145" t="s">
        <v>319</v>
      </c>
    </row>
    <row r="212" spans="2:65" s="1" customFormat="1" ht="24.2" customHeight="1">
      <c r="B212" s="132"/>
      <c r="C212" s="168" t="s">
        <v>320</v>
      </c>
      <c r="D212" s="168" t="s">
        <v>228</v>
      </c>
      <c r="E212" s="169" t="s">
        <v>321</v>
      </c>
      <c r="F212" s="170" t="s">
        <v>322</v>
      </c>
      <c r="G212" s="171" t="s">
        <v>130</v>
      </c>
      <c r="H212" s="172">
        <v>16</v>
      </c>
      <c r="I212" s="173"/>
      <c r="J212" s="174">
        <f t="shared" si="0"/>
        <v>0</v>
      </c>
      <c r="K212" s="175"/>
      <c r="L212" s="176"/>
      <c r="M212" s="177" t="s">
        <v>1</v>
      </c>
      <c r="N212" s="178" t="s">
        <v>40</v>
      </c>
      <c r="P212" s="143">
        <f t="shared" si="1"/>
        <v>0</v>
      </c>
      <c r="Q212" s="143">
        <v>2.7E-4</v>
      </c>
      <c r="R212" s="143">
        <f t="shared" si="2"/>
        <v>4.3200000000000001E-3</v>
      </c>
      <c r="S212" s="143">
        <v>0</v>
      </c>
      <c r="T212" s="144">
        <f t="shared" si="3"/>
        <v>0</v>
      </c>
      <c r="AR212" s="145" t="s">
        <v>174</v>
      </c>
      <c r="AT212" s="145" t="s">
        <v>228</v>
      </c>
      <c r="AU212" s="145" t="s">
        <v>85</v>
      </c>
      <c r="AY212" s="16" t="s">
        <v>125</v>
      </c>
      <c r="BE212" s="146">
        <f t="shared" si="4"/>
        <v>0</v>
      </c>
      <c r="BF212" s="146">
        <f t="shared" si="5"/>
        <v>0</v>
      </c>
      <c r="BG212" s="146">
        <f t="shared" si="6"/>
        <v>0</v>
      </c>
      <c r="BH212" s="146">
        <f t="shared" si="7"/>
        <v>0</v>
      </c>
      <c r="BI212" s="146">
        <f t="shared" si="8"/>
        <v>0</v>
      </c>
      <c r="BJ212" s="16" t="s">
        <v>83</v>
      </c>
      <c r="BK212" s="146">
        <f t="shared" si="9"/>
        <v>0</v>
      </c>
      <c r="BL212" s="16" t="s">
        <v>131</v>
      </c>
      <c r="BM212" s="145" t="s">
        <v>323</v>
      </c>
    </row>
    <row r="213" spans="2:65" s="1" customFormat="1" ht="16.5" customHeight="1">
      <c r="B213" s="132"/>
      <c r="C213" s="133" t="s">
        <v>324</v>
      </c>
      <c r="D213" s="133" t="s">
        <v>127</v>
      </c>
      <c r="E213" s="134" t="s">
        <v>325</v>
      </c>
      <c r="F213" s="135" t="s">
        <v>326</v>
      </c>
      <c r="G213" s="136" t="s">
        <v>130</v>
      </c>
      <c r="H213" s="137">
        <v>16</v>
      </c>
      <c r="I213" s="138"/>
      <c r="J213" s="139">
        <f t="shared" si="0"/>
        <v>0</v>
      </c>
      <c r="K213" s="140"/>
      <c r="L213" s="31"/>
      <c r="M213" s="141" t="s">
        <v>1</v>
      </c>
      <c r="N213" s="142" t="s">
        <v>40</v>
      </c>
      <c r="P213" s="143">
        <f t="shared" si="1"/>
        <v>0</v>
      </c>
      <c r="Q213" s="143">
        <v>0</v>
      </c>
      <c r="R213" s="143">
        <f t="shared" si="2"/>
        <v>0</v>
      </c>
      <c r="S213" s="143">
        <v>6.9999999999999999E-4</v>
      </c>
      <c r="T213" s="144">
        <f t="shared" si="3"/>
        <v>1.12E-2</v>
      </c>
      <c r="AR213" s="145" t="s">
        <v>131</v>
      </c>
      <c r="AT213" s="145" t="s">
        <v>127</v>
      </c>
      <c r="AU213" s="145" t="s">
        <v>85</v>
      </c>
      <c r="AY213" s="16" t="s">
        <v>125</v>
      </c>
      <c r="BE213" s="146">
        <f t="shared" si="4"/>
        <v>0</v>
      </c>
      <c r="BF213" s="146">
        <f t="shared" si="5"/>
        <v>0</v>
      </c>
      <c r="BG213" s="146">
        <f t="shared" si="6"/>
        <v>0</v>
      </c>
      <c r="BH213" s="146">
        <f t="shared" si="7"/>
        <v>0</v>
      </c>
      <c r="BI213" s="146">
        <f t="shared" si="8"/>
        <v>0</v>
      </c>
      <c r="BJ213" s="16" t="s">
        <v>83</v>
      </c>
      <c r="BK213" s="146">
        <f t="shared" si="9"/>
        <v>0</v>
      </c>
      <c r="BL213" s="16" t="s">
        <v>131</v>
      </c>
      <c r="BM213" s="145" t="s">
        <v>327</v>
      </c>
    </row>
    <row r="214" spans="2:65" s="13" customFormat="1" ht="11.25">
      <c r="B214" s="154"/>
      <c r="D214" s="148" t="s">
        <v>141</v>
      </c>
      <c r="E214" s="155" t="s">
        <v>1</v>
      </c>
      <c r="F214" s="156" t="s">
        <v>328</v>
      </c>
      <c r="H214" s="157">
        <v>16</v>
      </c>
      <c r="I214" s="158"/>
      <c r="L214" s="154"/>
      <c r="M214" s="159"/>
      <c r="T214" s="160"/>
      <c r="AT214" s="155" t="s">
        <v>141</v>
      </c>
      <c r="AU214" s="155" t="s">
        <v>85</v>
      </c>
      <c r="AV214" s="13" t="s">
        <v>85</v>
      </c>
      <c r="AW214" s="13" t="s">
        <v>32</v>
      </c>
      <c r="AX214" s="13" t="s">
        <v>83</v>
      </c>
      <c r="AY214" s="155" t="s">
        <v>125</v>
      </c>
    </row>
    <row r="215" spans="2:65" s="1" customFormat="1" ht="24.2" customHeight="1">
      <c r="B215" s="132"/>
      <c r="C215" s="133" t="s">
        <v>329</v>
      </c>
      <c r="D215" s="133" t="s">
        <v>127</v>
      </c>
      <c r="E215" s="134" t="s">
        <v>330</v>
      </c>
      <c r="F215" s="135" t="s">
        <v>331</v>
      </c>
      <c r="G215" s="136" t="s">
        <v>332</v>
      </c>
      <c r="H215" s="137">
        <v>1</v>
      </c>
      <c r="I215" s="138"/>
      <c r="J215" s="139">
        <f>ROUND(I215*H215,2)</f>
        <v>0</v>
      </c>
      <c r="K215" s="140"/>
      <c r="L215" s="31"/>
      <c r="M215" s="141" t="s">
        <v>1</v>
      </c>
      <c r="N215" s="142" t="s">
        <v>40</v>
      </c>
      <c r="P215" s="143">
        <f>O215*H215</f>
        <v>0</v>
      </c>
      <c r="Q215" s="143">
        <v>0</v>
      </c>
      <c r="R215" s="143">
        <f>Q215*H215</f>
        <v>0</v>
      </c>
      <c r="S215" s="143">
        <v>0</v>
      </c>
      <c r="T215" s="144">
        <f>S215*H215</f>
        <v>0</v>
      </c>
      <c r="AR215" s="145" t="s">
        <v>131</v>
      </c>
      <c r="AT215" s="145" t="s">
        <v>127</v>
      </c>
      <c r="AU215" s="145" t="s">
        <v>85</v>
      </c>
      <c r="AY215" s="16" t="s">
        <v>125</v>
      </c>
      <c r="BE215" s="146">
        <f>IF(N215="základní",J215,0)</f>
        <v>0</v>
      </c>
      <c r="BF215" s="146">
        <f>IF(N215="snížená",J215,0)</f>
        <v>0</v>
      </c>
      <c r="BG215" s="146">
        <f>IF(N215="zákl. přenesená",J215,0)</f>
        <v>0</v>
      </c>
      <c r="BH215" s="146">
        <f>IF(N215="sníž. přenesená",J215,0)</f>
        <v>0</v>
      </c>
      <c r="BI215" s="146">
        <f>IF(N215="nulová",J215,0)</f>
        <v>0</v>
      </c>
      <c r="BJ215" s="16" t="s">
        <v>83</v>
      </c>
      <c r="BK215" s="146">
        <f>ROUND(I215*H215,2)</f>
        <v>0</v>
      </c>
      <c r="BL215" s="16" t="s">
        <v>131</v>
      </c>
      <c r="BM215" s="145" t="s">
        <v>333</v>
      </c>
    </row>
    <row r="216" spans="2:65" s="1" customFormat="1" ht="48.75">
      <c r="B216" s="31"/>
      <c r="D216" s="148" t="s">
        <v>334</v>
      </c>
      <c r="F216" s="179" t="s">
        <v>335</v>
      </c>
      <c r="I216" s="180"/>
      <c r="L216" s="31"/>
      <c r="M216" s="181"/>
      <c r="T216" s="55"/>
      <c r="AT216" s="16" t="s">
        <v>334</v>
      </c>
      <c r="AU216" s="16" t="s">
        <v>85</v>
      </c>
    </row>
    <row r="217" spans="2:65" s="1" customFormat="1" ht="24.2" customHeight="1">
      <c r="B217" s="132"/>
      <c r="C217" s="133" t="s">
        <v>336</v>
      </c>
      <c r="D217" s="133" t="s">
        <v>127</v>
      </c>
      <c r="E217" s="134" t="s">
        <v>337</v>
      </c>
      <c r="F217" s="135" t="s">
        <v>338</v>
      </c>
      <c r="G217" s="136" t="s">
        <v>130</v>
      </c>
      <c r="H217" s="137">
        <v>13</v>
      </c>
      <c r="I217" s="138"/>
      <c r="J217" s="139">
        <f>ROUND(I217*H217,2)</f>
        <v>0</v>
      </c>
      <c r="K217" s="140"/>
      <c r="L217" s="31"/>
      <c r="M217" s="141" t="s">
        <v>1</v>
      </c>
      <c r="N217" s="142" t="s">
        <v>40</v>
      </c>
      <c r="P217" s="143">
        <f>O217*H217</f>
        <v>0</v>
      </c>
      <c r="Q217" s="143">
        <v>0</v>
      </c>
      <c r="R217" s="143">
        <f>Q217*H217</f>
        <v>0</v>
      </c>
      <c r="S217" s="143">
        <v>0</v>
      </c>
      <c r="T217" s="144">
        <f>S217*H217</f>
        <v>0</v>
      </c>
      <c r="AR217" s="145" t="s">
        <v>131</v>
      </c>
      <c r="AT217" s="145" t="s">
        <v>127</v>
      </c>
      <c r="AU217" s="145" t="s">
        <v>85</v>
      </c>
      <c r="AY217" s="16" t="s">
        <v>125</v>
      </c>
      <c r="BE217" s="146">
        <f>IF(N217="základní",J217,0)</f>
        <v>0</v>
      </c>
      <c r="BF217" s="146">
        <f>IF(N217="snížená",J217,0)</f>
        <v>0</v>
      </c>
      <c r="BG217" s="146">
        <f>IF(N217="zákl. přenesená",J217,0)</f>
        <v>0</v>
      </c>
      <c r="BH217" s="146">
        <f>IF(N217="sníž. přenesená",J217,0)</f>
        <v>0</v>
      </c>
      <c r="BI217" s="146">
        <f>IF(N217="nulová",J217,0)</f>
        <v>0</v>
      </c>
      <c r="BJ217" s="16" t="s">
        <v>83</v>
      </c>
      <c r="BK217" s="146">
        <f>ROUND(I217*H217,2)</f>
        <v>0</v>
      </c>
      <c r="BL217" s="16" t="s">
        <v>131</v>
      </c>
      <c r="BM217" s="145" t="s">
        <v>339</v>
      </c>
    </row>
    <row r="218" spans="2:65" s="1" customFormat="1" ht="24.2" customHeight="1">
      <c r="B218" s="132"/>
      <c r="C218" s="168" t="s">
        <v>340</v>
      </c>
      <c r="D218" s="168" t="s">
        <v>228</v>
      </c>
      <c r="E218" s="169" t="s">
        <v>341</v>
      </c>
      <c r="F218" s="170" t="s">
        <v>342</v>
      </c>
      <c r="G218" s="171" t="s">
        <v>130</v>
      </c>
      <c r="H218" s="172">
        <v>13</v>
      </c>
      <c r="I218" s="173"/>
      <c r="J218" s="174">
        <f>ROUND(I218*H218,2)</f>
        <v>0</v>
      </c>
      <c r="K218" s="175"/>
      <c r="L218" s="176"/>
      <c r="M218" s="177" t="s">
        <v>1</v>
      </c>
      <c r="N218" s="178" t="s">
        <v>40</v>
      </c>
      <c r="P218" s="143">
        <f>O218*H218</f>
        <v>0</v>
      </c>
      <c r="Q218" s="143">
        <v>2.14E-3</v>
      </c>
      <c r="R218" s="143">
        <f>Q218*H218</f>
        <v>2.7820000000000001E-2</v>
      </c>
      <c r="S218" s="143">
        <v>0</v>
      </c>
      <c r="T218" s="144">
        <f>S218*H218</f>
        <v>0</v>
      </c>
      <c r="AR218" s="145" t="s">
        <v>174</v>
      </c>
      <c r="AT218" s="145" t="s">
        <v>228</v>
      </c>
      <c r="AU218" s="145" t="s">
        <v>85</v>
      </c>
      <c r="AY218" s="16" t="s">
        <v>125</v>
      </c>
      <c r="BE218" s="146">
        <f>IF(N218="základní",J218,0)</f>
        <v>0</v>
      </c>
      <c r="BF218" s="146">
        <f>IF(N218="snížená",J218,0)</f>
        <v>0</v>
      </c>
      <c r="BG218" s="146">
        <f>IF(N218="zákl. přenesená",J218,0)</f>
        <v>0</v>
      </c>
      <c r="BH218" s="146">
        <f>IF(N218="sníž. přenesená",J218,0)</f>
        <v>0</v>
      </c>
      <c r="BI218" s="146">
        <f>IF(N218="nulová",J218,0)</f>
        <v>0</v>
      </c>
      <c r="BJ218" s="16" t="s">
        <v>83</v>
      </c>
      <c r="BK218" s="146">
        <f>ROUND(I218*H218,2)</f>
        <v>0</v>
      </c>
      <c r="BL218" s="16" t="s">
        <v>131</v>
      </c>
      <c r="BM218" s="145" t="s">
        <v>343</v>
      </c>
    </row>
    <row r="219" spans="2:65" s="1" customFormat="1" ht="24.2" customHeight="1">
      <c r="B219" s="132"/>
      <c r="C219" s="133" t="s">
        <v>344</v>
      </c>
      <c r="D219" s="133" t="s">
        <v>127</v>
      </c>
      <c r="E219" s="134" t="s">
        <v>345</v>
      </c>
      <c r="F219" s="135" t="s">
        <v>346</v>
      </c>
      <c r="G219" s="136" t="s">
        <v>130</v>
      </c>
      <c r="H219" s="137">
        <v>144</v>
      </c>
      <c r="I219" s="138"/>
      <c r="J219" s="139">
        <f>ROUND(I219*H219,2)</f>
        <v>0</v>
      </c>
      <c r="K219" s="140"/>
      <c r="L219" s="31"/>
      <c r="M219" s="141" t="s">
        <v>1</v>
      </c>
      <c r="N219" s="142" t="s">
        <v>40</v>
      </c>
      <c r="P219" s="143">
        <f>O219*H219</f>
        <v>0</v>
      </c>
      <c r="Q219" s="143">
        <v>0</v>
      </c>
      <c r="R219" s="143">
        <f>Q219*H219</f>
        <v>0</v>
      </c>
      <c r="S219" s="143">
        <v>0</v>
      </c>
      <c r="T219" s="144">
        <f>S219*H219</f>
        <v>0</v>
      </c>
      <c r="AR219" s="145" t="s">
        <v>131</v>
      </c>
      <c r="AT219" s="145" t="s">
        <v>127</v>
      </c>
      <c r="AU219" s="145" t="s">
        <v>85</v>
      </c>
      <c r="AY219" s="16" t="s">
        <v>125</v>
      </c>
      <c r="BE219" s="146">
        <f>IF(N219="základní",J219,0)</f>
        <v>0</v>
      </c>
      <c r="BF219" s="146">
        <f>IF(N219="snížená",J219,0)</f>
        <v>0</v>
      </c>
      <c r="BG219" s="146">
        <f>IF(N219="zákl. přenesená",J219,0)</f>
        <v>0</v>
      </c>
      <c r="BH219" s="146">
        <f>IF(N219="sníž. přenesená",J219,0)</f>
        <v>0</v>
      </c>
      <c r="BI219" s="146">
        <f>IF(N219="nulová",J219,0)</f>
        <v>0</v>
      </c>
      <c r="BJ219" s="16" t="s">
        <v>83</v>
      </c>
      <c r="BK219" s="146">
        <f>ROUND(I219*H219,2)</f>
        <v>0</v>
      </c>
      <c r="BL219" s="16" t="s">
        <v>131</v>
      </c>
      <c r="BM219" s="145" t="s">
        <v>347</v>
      </c>
    </row>
    <row r="220" spans="2:65" s="1" customFormat="1" ht="24.2" customHeight="1">
      <c r="B220" s="132"/>
      <c r="C220" s="168" t="s">
        <v>348</v>
      </c>
      <c r="D220" s="168" t="s">
        <v>228</v>
      </c>
      <c r="E220" s="169" t="s">
        <v>349</v>
      </c>
      <c r="F220" s="170" t="s">
        <v>350</v>
      </c>
      <c r="G220" s="171" t="s">
        <v>130</v>
      </c>
      <c r="H220" s="172">
        <v>144</v>
      </c>
      <c r="I220" s="173"/>
      <c r="J220" s="174">
        <f>ROUND(I220*H220,2)</f>
        <v>0</v>
      </c>
      <c r="K220" s="175"/>
      <c r="L220" s="176"/>
      <c r="M220" s="177" t="s">
        <v>1</v>
      </c>
      <c r="N220" s="178" t="s">
        <v>40</v>
      </c>
      <c r="P220" s="143">
        <f>O220*H220</f>
        <v>0</v>
      </c>
      <c r="Q220" s="143">
        <v>3.14E-3</v>
      </c>
      <c r="R220" s="143">
        <f>Q220*H220</f>
        <v>0.45216000000000001</v>
      </c>
      <c r="S220" s="143">
        <v>0</v>
      </c>
      <c r="T220" s="144">
        <f>S220*H220</f>
        <v>0</v>
      </c>
      <c r="AR220" s="145" t="s">
        <v>174</v>
      </c>
      <c r="AT220" s="145" t="s">
        <v>228</v>
      </c>
      <c r="AU220" s="145" t="s">
        <v>85</v>
      </c>
      <c r="AY220" s="16" t="s">
        <v>125</v>
      </c>
      <c r="BE220" s="146">
        <f>IF(N220="základní",J220,0)</f>
        <v>0</v>
      </c>
      <c r="BF220" s="146">
        <f>IF(N220="snížená",J220,0)</f>
        <v>0</v>
      </c>
      <c r="BG220" s="146">
        <f>IF(N220="zákl. přenesená",J220,0)</f>
        <v>0</v>
      </c>
      <c r="BH220" s="146">
        <f>IF(N220="sníž. přenesená",J220,0)</f>
        <v>0</v>
      </c>
      <c r="BI220" s="146">
        <f>IF(N220="nulová",J220,0)</f>
        <v>0</v>
      </c>
      <c r="BJ220" s="16" t="s">
        <v>83</v>
      </c>
      <c r="BK220" s="146">
        <f>ROUND(I220*H220,2)</f>
        <v>0</v>
      </c>
      <c r="BL220" s="16" t="s">
        <v>131</v>
      </c>
      <c r="BM220" s="145" t="s">
        <v>351</v>
      </c>
    </row>
    <row r="221" spans="2:65" s="1" customFormat="1" ht="21.75" customHeight="1">
      <c r="B221" s="132"/>
      <c r="C221" s="133" t="s">
        <v>352</v>
      </c>
      <c r="D221" s="133" t="s">
        <v>127</v>
      </c>
      <c r="E221" s="134" t="s">
        <v>353</v>
      </c>
      <c r="F221" s="135" t="s">
        <v>354</v>
      </c>
      <c r="G221" s="136" t="s">
        <v>130</v>
      </c>
      <c r="H221" s="137">
        <v>15</v>
      </c>
      <c r="I221" s="138"/>
      <c r="J221" s="139">
        <f>ROUND(I221*H221,2)</f>
        <v>0</v>
      </c>
      <c r="K221" s="140"/>
      <c r="L221" s="31"/>
      <c r="M221" s="141" t="s">
        <v>1</v>
      </c>
      <c r="N221" s="142" t="s">
        <v>40</v>
      </c>
      <c r="P221" s="143">
        <f>O221*H221</f>
        <v>0</v>
      </c>
      <c r="Q221" s="143">
        <v>0</v>
      </c>
      <c r="R221" s="143">
        <f>Q221*H221</f>
        <v>0</v>
      </c>
      <c r="S221" s="143">
        <v>5.0000000000000001E-3</v>
      </c>
      <c r="T221" s="144">
        <f>S221*H221</f>
        <v>7.4999999999999997E-2</v>
      </c>
      <c r="AR221" s="145" t="s">
        <v>131</v>
      </c>
      <c r="AT221" s="145" t="s">
        <v>127</v>
      </c>
      <c r="AU221" s="145" t="s">
        <v>85</v>
      </c>
      <c r="AY221" s="16" t="s">
        <v>125</v>
      </c>
      <c r="BE221" s="146">
        <f>IF(N221="základní",J221,0)</f>
        <v>0</v>
      </c>
      <c r="BF221" s="146">
        <f>IF(N221="snížená",J221,0)</f>
        <v>0</v>
      </c>
      <c r="BG221" s="146">
        <f>IF(N221="zákl. přenesená",J221,0)</f>
        <v>0</v>
      </c>
      <c r="BH221" s="146">
        <f>IF(N221="sníž. přenesená",J221,0)</f>
        <v>0</v>
      </c>
      <c r="BI221" s="146">
        <f>IF(N221="nulová",J221,0)</f>
        <v>0</v>
      </c>
      <c r="BJ221" s="16" t="s">
        <v>83</v>
      </c>
      <c r="BK221" s="146">
        <f>ROUND(I221*H221,2)</f>
        <v>0</v>
      </c>
      <c r="BL221" s="16" t="s">
        <v>131</v>
      </c>
      <c r="BM221" s="145" t="s">
        <v>355</v>
      </c>
    </row>
    <row r="222" spans="2:65" s="13" customFormat="1" ht="11.25">
      <c r="B222" s="154"/>
      <c r="D222" s="148" t="s">
        <v>141</v>
      </c>
      <c r="E222" s="155" t="s">
        <v>1</v>
      </c>
      <c r="F222" s="156" t="s">
        <v>356</v>
      </c>
      <c r="H222" s="157">
        <v>15</v>
      </c>
      <c r="I222" s="158"/>
      <c r="L222" s="154"/>
      <c r="M222" s="159"/>
      <c r="T222" s="160"/>
      <c r="AT222" s="155" t="s">
        <v>141</v>
      </c>
      <c r="AU222" s="155" t="s">
        <v>85</v>
      </c>
      <c r="AV222" s="13" t="s">
        <v>85</v>
      </c>
      <c r="AW222" s="13" t="s">
        <v>32</v>
      </c>
      <c r="AX222" s="13" t="s">
        <v>83</v>
      </c>
      <c r="AY222" s="155" t="s">
        <v>125</v>
      </c>
    </row>
    <row r="223" spans="2:65" s="1" customFormat="1" ht="24.2" customHeight="1">
      <c r="B223" s="132"/>
      <c r="C223" s="133" t="s">
        <v>357</v>
      </c>
      <c r="D223" s="133" t="s">
        <v>127</v>
      </c>
      <c r="E223" s="134" t="s">
        <v>358</v>
      </c>
      <c r="F223" s="135" t="s">
        <v>359</v>
      </c>
      <c r="G223" s="136" t="s">
        <v>253</v>
      </c>
      <c r="H223" s="137">
        <v>1</v>
      </c>
      <c r="I223" s="138"/>
      <c r="J223" s="139">
        <f t="shared" ref="J223:J257" si="10">ROUND(I223*H223,2)</f>
        <v>0</v>
      </c>
      <c r="K223" s="140"/>
      <c r="L223" s="31"/>
      <c r="M223" s="141" t="s">
        <v>1</v>
      </c>
      <c r="N223" s="142" t="s">
        <v>40</v>
      </c>
      <c r="P223" s="143">
        <f t="shared" ref="P223:P257" si="11">O223*H223</f>
        <v>0</v>
      </c>
      <c r="Q223" s="143">
        <v>0</v>
      </c>
      <c r="R223" s="143">
        <f t="shared" ref="R223:R257" si="12">Q223*H223</f>
        <v>0</v>
      </c>
      <c r="S223" s="143">
        <v>0</v>
      </c>
      <c r="T223" s="144">
        <f t="shared" ref="T223:T257" si="13">S223*H223</f>
        <v>0</v>
      </c>
      <c r="AR223" s="145" t="s">
        <v>131</v>
      </c>
      <c r="AT223" s="145" t="s">
        <v>127</v>
      </c>
      <c r="AU223" s="145" t="s">
        <v>85</v>
      </c>
      <c r="AY223" s="16" t="s">
        <v>125</v>
      </c>
      <c r="BE223" s="146">
        <f t="shared" ref="BE223:BE257" si="14">IF(N223="základní",J223,0)</f>
        <v>0</v>
      </c>
      <c r="BF223" s="146">
        <f t="shared" ref="BF223:BF257" si="15">IF(N223="snížená",J223,0)</f>
        <v>0</v>
      </c>
      <c r="BG223" s="146">
        <f t="shared" ref="BG223:BG257" si="16">IF(N223="zákl. přenesená",J223,0)</f>
        <v>0</v>
      </c>
      <c r="BH223" s="146">
        <f t="shared" ref="BH223:BH257" si="17">IF(N223="sníž. přenesená",J223,0)</f>
        <v>0</v>
      </c>
      <c r="BI223" s="146">
        <f t="shared" ref="BI223:BI257" si="18">IF(N223="nulová",J223,0)</f>
        <v>0</v>
      </c>
      <c r="BJ223" s="16" t="s">
        <v>83</v>
      </c>
      <c r="BK223" s="146">
        <f t="shared" ref="BK223:BK257" si="19">ROUND(I223*H223,2)</f>
        <v>0</v>
      </c>
      <c r="BL223" s="16" t="s">
        <v>131</v>
      </c>
      <c r="BM223" s="145" t="s">
        <v>360</v>
      </c>
    </row>
    <row r="224" spans="2:65" s="1" customFormat="1" ht="21.75" customHeight="1">
      <c r="B224" s="132"/>
      <c r="C224" s="168" t="s">
        <v>361</v>
      </c>
      <c r="D224" s="168" t="s">
        <v>228</v>
      </c>
      <c r="E224" s="169" t="s">
        <v>362</v>
      </c>
      <c r="F224" s="170" t="s">
        <v>363</v>
      </c>
      <c r="G224" s="171" t="s">
        <v>253</v>
      </c>
      <c r="H224" s="172">
        <v>1</v>
      </c>
      <c r="I224" s="173"/>
      <c r="J224" s="174">
        <f t="shared" si="10"/>
        <v>0</v>
      </c>
      <c r="K224" s="175"/>
      <c r="L224" s="176"/>
      <c r="M224" s="177" t="s">
        <v>1</v>
      </c>
      <c r="N224" s="178" t="s">
        <v>40</v>
      </c>
      <c r="P224" s="143">
        <f t="shared" si="11"/>
        <v>0</v>
      </c>
      <c r="Q224" s="143">
        <v>3.8999999999999999E-4</v>
      </c>
      <c r="R224" s="143">
        <f t="shared" si="12"/>
        <v>3.8999999999999999E-4</v>
      </c>
      <c r="S224" s="143">
        <v>0</v>
      </c>
      <c r="T224" s="144">
        <f t="shared" si="13"/>
        <v>0</v>
      </c>
      <c r="AR224" s="145" t="s">
        <v>174</v>
      </c>
      <c r="AT224" s="145" t="s">
        <v>228</v>
      </c>
      <c r="AU224" s="145" t="s">
        <v>85</v>
      </c>
      <c r="AY224" s="16" t="s">
        <v>125</v>
      </c>
      <c r="BE224" s="146">
        <f t="shared" si="14"/>
        <v>0</v>
      </c>
      <c r="BF224" s="146">
        <f t="shared" si="15"/>
        <v>0</v>
      </c>
      <c r="BG224" s="146">
        <f t="shared" si="16"/>
        <v>0</v>
      </c>
      <c r="BH224" s="146">
        <f t="shared" si="17"/>
        <v>0</v>
      </c>
      <c r="BI224" s="146">
        <f t="shared" si="18"/>
        <v>0</v>
      </c>
      <c r="BJ224" s="16" t="s">
        <v>83</v>
      </c>
      <c r="BK224" s="146">
        <f t="shared" si="19"/>
        <v>0</v>
      </c>
      <c r="BL224" s="16" t="s">
        <v>131</v>
      </c>
      <c r="BM224" s="145" t="s">
        <v>364</v>
      </c>
    </row>
    <row r="225" spans="2:65" s="1" customFormat="1" ht="24.2" customHeight="1">
      <c r="B225" s="132"/>
      <c r="C225" s="133" t="s">
        <v>365</v>
      </c>
      <c r="D225" s="133" t="s">
        <v>127</v>
      </c>
      <c r="E225" s="134" t="s">
        <v>366</v>
      </c>
      <c r="F225" s="135" t="s">
        <v>367</v>
      </c>
      <c r="G225" s="136" t="s">
        <v>253</v>
      </c>
      <c r="H225" s="137">
        <v>14</v>
      </c>
      <c r="I225" s="138"/>
      <c r="J225" s="139">
        <f t="shared" si="10"/>
        <v>0</v>
      </c>
      <c r="K225" s="140"/>
      <c r="L225" s="31"/>
      <c r="M225" s="141" t="s">
        <v>1</v>
      </c>
      <c r="N225" s="142" t="s">
        <v>40</v>
      </c>
      <c r="P225" s="143">
        <f t="shared" si="11"/>
        <v>0</v>
      </c>
      <c r="Q225" s="143">
        <v>0</v>
      </c>
      <c r="R225" s="143">
        <f t="shared" si="12"/>
        <v>0</v>
      </c>
      <c r="S225" s="143">
        <v>0</v>
      </c>
      <c r="T225" s="144">
        <f t="shared" si="13"/>
        <v>0</v>
      </c>
      <c r="AR225" s="145" t="s">
        <v>131</v>
      </c>
      <c r="AT225" s="145" t="s">
        <v>127</v>
      </c>
      <c r="AU225" s="145" t="s">
        <v>85</v>
      </c>
      <c r="AY225" s="16" t="s">
        <v>125</v>
      </c>
      <c r="BE225" s="146">
        <f t="shared" si="14"/>
        <v>0</v>
      </c>
      <c r="BF225" s="146">
        <f t="shared" si="15"/>
        <v>0</v>
      </c>
      <c r="BG225" s="146">
        <f t="shared" si="16"/>
        <v>0</v>
      </c>
      <c r="BH225" s="146">
        <f t="shared" si="17"/>
        <v>0</v>
      </c>
      <c r="BI225" s="146">
        <f t="shared" si="18"/>
        <v>0</v>
      </c>
      <c r="BJ225" s="16" t="s">
        <v>83</v>
      </c>
      <c r="BK225" s="146">
        <f t="shared" si="19"/>
        <v>0</v>
      </c>
      <c r="BL225" s="16" t="s">
        <v>131</v>
      </c>
      <c r="BM225" s="145" t="s">
        <v>368</v>
      </c>
    </row>
    <row r="226" spans="2:65" s="1" customFormat="1" ht="16.5" customHeight="1">
      <c r="B226" s="132"/>
      <c r="C226" s="168" t="s">
        <v>369</v>
      </c>
      <c r="D226" s="168" t="s">
        <v>228</v>
      </c>
      <c r="E226" s="169" t="s">
        <v>370</v>
      </c>
      <c r="F226" s="170" t="s">
        <v>371</v>
      </c>
      <c r="G226" s="171" t="s">
        <v>253</v>
      </c>
      <c r="H226" s="172">
        <v>12</v>
      </c>
      <c r="I226" s="173"/>
      <c r="J226" s="174">
        <f t="shared" si="10"/>
        <v>0</v>
      </c>
      <c r="K226" s="175"/>
      <c r="L226" s="176"/>
      <c r="M226" s="177" t="s">
        <v>1</v>
      </c>
      <c r="N226" s="178" t="s">
        <v>40</v>
      </c>
      <c r="P226" s="143">
        <f t="shared" si="11"/>
        <v>0</v>
      </c>
      <c r="Q226" s="143">
        <v>7.2000000000000005E-4</v>
      </c>
      <c r="R226" s="143">
        <f t="shared" si="12"/>
        <v>8.6400000000000001E-3</v>
      </c>
      <c r="S226" s="143">
        <v>0</v>
      </c>
      <c r="T226" s="144">
        <f t="shared" si="13"/>
        <v>0</v>
      </c>
      <c r="AR226" s="145" t="s">
        <v>174</v>
      </c>
      <c r="AT226" s="145" t="s">
        <v>228</v>
      </c>
      <c r="AU226" s="145" t="s">
        <v>85</v>
      </c>
      <c r="AY226" s="16" t="s">
        <v>125</v>
      </c>
      <c r="BE226" s="146">
        <f t="shared" si="14"/>
        <v>0</v>
      </c>
      <c r="BF226" s="146">
        <f t="shared" si="15"/>
        <v>0</v>
      </c>
      <c r="BG226" s="146">
        <f t="shared" si="16"/>
        <v>0</v>
      </c>
      <c r="BH226" s="146">
        <f t="shared" si="17"/>
        <v>0</v>
      </c>
      <c r="BI226" s="146">
        <f t="shared" si="18"/>
        <v>0</v>
      </c>
      <c r="BJ226" s="16" t="s">
        <v>83</v>
      </c>
      <c r="BK226" s="146">
        <f t="shared" si="19"/>
        <v>0</v>
      </c>
      <c r="BL226" s="16" t="s">
        <v>131</v>
      </c>
      <c r="BM226" s="145" t="s">
        <v>372</v>
      </c>
    </row>
    <row r="227" spans="2:65" s="1" customFormat="1" ht="16.5" customHeight="1">
      <c r="B227" s="132"/>
      <c r="C227" s="168" t="s">
        <v>373</v>
      </c>
      <c r="D227" s="168" t="s">
        <v>228</v>
      </c>
      <c r="E227" s="169" t="s">
        <v>374</v>
      </c>
      <c r="F227" s="170" t="s">
        <v>375</v>
      </c>
      <c r="G227" s="171" t="s">
        <v>253</v>
      </c>
      <c r="H227" s="172">
        <v>1</v>
      </c>
      <c r="I227" s="173"/>
      <c r="J227" s="174">
        <f t="shared" si="10"/>
        <v>0</v>
      </c>
      <c r="K227" s="175"/>
      <c r="L227" s="176"/>
      <c r="M227" s="177" t="s">
        <v>1</v>
      </c>
      <c r="N227" s="178" t="s">
        <v>40</v>
      </c>
      <c r="P227" s="143">
        <f t="shared" si="11"/>
        <v>0</v>
      </c>
      <c r="Q227" s="143">
        <v>5.5999999999999995E-4</v>
      </c>
      <c r="R227" s="143">
        <f t="shared" si="12"/>
        <v>5.5999999999999995E-4</v>
      </c>
      <c r="S227" s="143">
        <v>0</v>
      </c>
      <c r="T227" s="144">
        <f t="shared" si="13"/>
        <v>0</v>
      </c>
      <c r="AR227" s="145" t="s">
        <v>174</v>
      </c>
      <c r="AT227" s="145" t="s">
        <v>228</v>
      </c>
      <c r="AU227" s="145" t="s">
        <v>85</v>
      </c>
      <c r="AY227" s="16" t="s">
        <v>125</v>
      </c>
      <c r="BE227" s="146">
        <f t="shared" si="14"/>
        <v>0</v>
      </c>
      <c r="BF227" s="146">
        <f t="shared" si="15"/>
        <v>0</v>
      </c>
      <c r="BG227" s="146">
        <f t="shared" si="16"/>
        <v>0</v>
      </c>
      <c r="BH227" s="146">
        <f t="shared" si="17"/>
        <v>0</v>
      </c>
      <c r="BI227" s="146">
        <f t="shared" si="18"/>
        <v>0</v>
      </c>
      <c r="BJ227" s="16" t="s">
        <v>83</v>
      </c>
      <c r="BK227" s="146">
        <f t="shared" si="19"/>
        <v>0</v>
      </c>
      <c r="BL227" s="16" t="s">
        <v>131</v>
      </c>
      <c r="BM227" s="145" t="s">
        <v>376</v>
      </c>
    </row>
    <row r="228" spans="2:65" s="1" customFormat="1" ht="16.5" customHeight="1">
      <c r="B228" s="132"/>
      <c r="C228" s="168" t="s">
        <v>377</v>
      </c>
      <c r="D228" s="168" t="s">
        <v>228</v>
      </c>
      <c r="E228" s="169" t="s">
        <v>378</v>
      </c>
      <c r="F228" s="170" t="s">
        <v>379</v>
      </c>
      <c r="G228" s="171" t="s">
        <v>253</v>
      </c>
      <c r="H228" s="172">
        <v>1</v>
      </c>
      <c r="I228" s="173"/>
      <c r="J228" s="174">
        <f t="shared" si="10"/>
        <v>0</v>
      </c>
      <c r="K228" s="175"/>
      <c r="L228" s="176"/>
      <c r="M228" s="177" t="s">
        <v>1</v>
      </c>
      <c r="N228" s="178" t="s">
        <v>40</v>
      </c>
      <c r="P228" s="143">
        <f t="shared" si="11"/>
        <v>0</v>
      </c>
      <c r="Q228" s="143">
        <v>1.4E-3</v>
      </c>
      <c r="R228" s="143">
        <f t="shared" si="12"/>
        <v>1.4E-3</v>
      </c>
      <c r="S228" s="143">
        <v>0</v>
      </c>
      <c r="T228" s="144">
        <f t="shared" si="13"/>
        <v>0</v>
      </c>
      <c r="AR228" s="145" t="s">
        <v>174</v>
      </c>
      <c r="AT228" s="145" t="s">
        <v>228</v>
      </c>
      <c r="AU228" s="145" t="s">
        <v>85</v>
      </c>
      <c r="AY228" s="16" t="s">
        <v>125</v>
      </c>
      <c r="BE228" s="146">
        <f t="shared" si="14"/>
        <v>0</v>
      </c>
      <c r="BF228" s="146">
        <f t="shared" si="15"/>
        <v>0</v>
      </c>
      <c r="BG228" s="146">
        <f t="shared" si="16"/>
        <v>0</v>
      </c>
      <c r="BH228" s="146">
        <f t="shared" si="17"/>
        <v>0</v>
      </c>
      <c r="BI228" s="146">
        <f t="shared" si="18"/>
        <v>0</v>
      </c>
      <c r="BJ228" s="16" t="s">
        <v>83</v>
      </c>
      <c r="BK228" s="146">
        <f t="shared" si="19"/>
        <v>0</v>
      </c>
      <c r="BL228" s="16" t="s">
        <v>131</v>
      </c>
      <c r="BM228" s="145" t="s">
        <v>380</v>
      </c>
    </row>
    <row r="229" spans="2:65" s="1" customFormat="1" ht="24.2" customHeight="1">
      <c r="B229" s="132"/>
      <c r="C229" s="133" t="s">
        <v>381</v>
      </c>
      <c r="D229" s="133" t="s">
        <v>127</v>
      </c>
      <c r="E229" s="134" t="s">
        <v>382</v>
      </c>
      <c r="F229" s="135" t="s">
        <v>383</v>
      </c>
      <c r="G229" s="136" t="s">
        <v>253</v>
      </c>
      <c r="H229" s="137">
        <v>1</v>
      </c>
      <c r="I229" s="138"/>
      <c r="J229" s="139">
        <f t="shared" si="10"/>
        <v>0</v>
      </c>
      <c r="K229" s="140"/>
      <c r="L229" s="31"/>
      <c r="M229" s="141" t="s">
        <v>1</v>
      </c>
      <c r="N229" s="142" t="s">
        <v>40</v>
      </c>
      <c r="P229" s="143">
        <f t="shared" si="11"/>
        <v>0</v>
      </c>
      <c r="Q229" s="143">
        <v>0</v>
      </c>
      <c r="R229" s="143">
        <f t="shared" si="12"/>
        <v>0</v>
      </c>
      <c r="S229" s="143">
        <v>0</v>
      </c>
      <c r="T229" s="144">
        <f t="shared" si="13"/>
        <v>0</v>
      </c>
      <c r="AR229" s="145" t="s">
        <v>131</v>
      </c>
      <c r="AT229" s="145" t="s">
        <v>127</v>
      </c>
      <c r="AU229" s="145" t="s">
        <v>85</v>
      </c>
      <c r="AY229" s="16" t="s">
        <v>125</v>
      </c>
      <c r="BE229" s="146">
        <f t="shared" si="14"/>
        <v>0</v>
      </c>
      <c r="BF229" s="146">
        <f t="shared" si="15"/>
        <v>0</v>
      </c>
      <c r="BG229" s="146">
        <f t="shared" si="16"/>
        <v>0</v>
      </c>
      <c r="BH229" s="146">
        <f t="shared" si="17"/>
        <v>0</v>
      </c>
      <c r="BI229" s="146">
        <f t="shared" si="18"/>
        <v>0</v>
      </c>
      <c r="BJ229" s="16" t="s">
        <v>83</v>
      </c>
      <c r="BK229" s="146">
        <f t="shared" si="19"/>
        <v>0</v>
      </c>
      <c r="BL229" s="16" t="s">
        <v>131</v>
      </c>
      <c r="BM229" s="145" t="s">
        <v>384</v>
      </c>
    </row>
    <row r="230" spans="2:65" s="1" customFormat="1" ht="24.2" customHeight="1">
      <c r="B230" s="132"/>
      <c r="C230" s="168" t="s">
        <v>385</v>
      </c>
      <c r="D230" s="168" t="s">
        <v>228</v>
      </c>
      <c r="E230" s="169" t="s">
        <v>386</v>
      </c>
      <c r="F230" s="170" t="s">
        <v>387</v>
      </c>
      <c r="G230" s="171" t="s">
        <v>253</v>
      </c>
      <c r="H230" s="172">
        <v>1</v>
      </c>
      <c r="I230" s="173"/>
      <c r="J230" s="174">
        <f t="shared" si="10"/>
        <v>0</v>
      </c>
      <c r="K230" s="175"/>
      <c r="L230" s="176"/>
      <c r="M230" s="177" t="s">
        <v>1</v>
      </c>
      <c r="N230" s="178" t="s">
        <v>40</v>
      </c>
      <c r="P230" s="143">
        <f t="shared" si="11"/>
        <v>0</v>
      </c>
      <c r="Q230" s="143">
        <v>1.2099999999999999E-3</v>
      </c>
      <c r="R230" s="143">
        <f t="shared" si="12"/>
        <v>1.2099999999999999E-3</v>
      </c>
      <c r="S230" s="143">
        <v>0</v>
      </c>
      <c r="T230" s="144">
        <f t="shared" si="13"/>
        <v>0</v>
      </c>
      <c r="AR230" s="145" t="s">
        <v>174</v>
      </c>
      <c r="AT230" s="145" t="s">
        <v>228</v>
      </c>
      <c r="AU230" s="145" t="s">
        <v>85</v>
      </c>
      <c r="AY230" s="16" t="s">
        <v>125</v>
      </c>
      <c r="BE230" s="146">
        <f t="shared" si="14"/>
        <v>0</v>
      </c>
      <c r="BF230" s="146">
        <f t="shared" si="15"/>
        <v>0</v>
      </c>
      <c r="BG230" s="146">
        <f t="shared" si="16"/>
        <v>0</v>
      </c>
      <c r="BH230" s="146">
        <f t="shared" si="17"/>
        <v>0</v>
      </c>
      <c r="BI230" s="146">
        <f t="shared" si="18"/>
        <v>0</v>
      </c>
      <c r="BJ230" s="16" t="s">
        <v>83</v>
      </c>
      <c r="BK230" s="146">
        <f t="shared" si="19"/>
        <v>0</v>
      </c>
      <c r="BL230" s="16" t="s">
        <v>131</v>
      </c>
      <c r="BM230" s="145" t="s">
        <v>388</v>
      </c>
    </row>
    <row r="231" spans="2:65" s="1" customFormat="1" ht="24.2" customHeight="1">
      <c r="B231" s="132"/>
      <c r="C231" s="133" t="s">
        <v>389</v>
      </c>
      <c r="D231" s="133" t="s">
        <v>127</v>
      </c>
      <c r="E231" s="134" t="s">
        <v>390</v>
      </c>
      <c r="F231" s="135" t="s">
        <v>391</v>
      </c>
      <c r="G231" s="136" t="s">
        <v>253</v>
      </c>
      <c r="H231" s="137">
        <v>4</v>
      </c>
      <c r="I231" s="138"/>
      <c r="J231" s="139">
        <f t="shared" si="10"/>
        <v>0</v>
      </c>
      <c r="K231" s="140"/>
      <c r="L231" s="31"/>
      <c r="M231" s="141" t="s">
        <v>1</v>
      </c>
      <c r="N231" s="142" t="s">
        <v>40</v>
      </c>
      <c r="P231" s="143">
        <f t="shared" si="11"/>
        <v>0</v>
      </c>
      <c r="Q231" s="143">
        <v>2.0000000000000001E-4</v>
      </c>
      <c r="R231" s="143">
        <f t="shared" si="12"/>
        <v>8.0000000000000004E-4</v>
      </c>
      <c r="S231" s="143">
        <v>0</v>
      </c>
      <c r="T231" s="144">
        <f t="shared" si="13"/>
        <v>0</v>
      </c>
      <c r="AR231" s="145" t="s">
        <v>131</v>
      </c>
      <c r="AT231" s="145" t="s">
        <v>127</v>
      </c>
      <c r="AU231" s="145" t="s">
        <v>85</v>
      </c>
      <c r="AY231" s="16" t="s">
        <v>125</v>
      </c>
      <c r="BE231" s="146">
        <f t="shared" si="14"/>
        <v>0</v>
      </c>
      <c r="BF231" s="146">
        <f t="shared" si="15"/>
        <v>0</v>
      </c>
      <c r="BG231" s="146">
        <f t="shared" si="16"/>
        <v>0</v>
      </c>
      <c r="BH231" s="146">
        <f t="shared" si="17"/>
        <v>0</v>
      </c>
      <c r="BI231" s="146">
        <f t="shared" si="18"/>
        <v>0</v>
      </c>
      <c r="BJ231" s="16" t="s">
        <v>83</v>
      </c>
      <c r="BK231" s="146">
        <f t="shared" si="19"/>
        <v>0</v>
      </c>
      <c r="BL231" s="16" t="s">
        <v>131</v>
      </c>
      <c r="BM231" s="145" t="s">
        <v>392</v>
      </c>
    </row>
    <row r="232" spans="2:65" s="1" customFormat="1" ht="24.2" customHeight="1">
      <c r="B232" s="132"/>
      <c r="C232" s="168" t="s">
        <v>393</v>
      </c>
      <c r="D232" s="168" t="s">
        <v>228</v>
      </c>
      <c r="E232" s="169" t="s">
        <v>394</v>
      </c>
      <c r="F232" s="170" t="s">
        <v>395</v>
      </c>
      <c r="G232" s="171" t="s">
        <v>253</v>
      </c>
      <c r="H232" s="172">
        <v>4</v>
      </c>
      <c r="I232" s="173"/>
      <c r="J232" s="174">
        <f t="shared" si="10"/>
        <v>0</v>
      </c>
      <c r="K232" s="175"/>
      <c r="L232" s="176"/>
      <c r="M232" s="177" t="s">
        <v>1</v>
      </c>
      <c r="N232" s="178" t="s">
        <v>40</v>
      </c>
      <c r="P232" s="143">
        <f t="shared" si="11"/>
        <v>0</v>
      </c>
      <c r="Q232" s="143">
        <v>2.5000000000000001E-3</v>
      </c>
      <c r="R232" s="143">
        <f t="shared" si="12"/>
        <v>0.01</v>
      </c>
      <c r="S232" s="143">
        <v>0</v>
      </c>
      <c r="T232" s="144">
        <f t="shared" si="13"/>
        <v>0</v>
      </c>
      <c r="AR232" s="145" t="s">
        <v>174</v>
      </c>
      <c r="AT232" s="145" t="s">
        <v>228</v>
      </c>
      <c r="AU232" s="145" t="s">
        <v>85</v>
      </c>
      <c r="AY232" s="16" t="s">
        <v>125</v>
      </c>
      <c r="BE232" s="146">
        <f t="shared" si="14"/>
        <v>0</v>
      </c>
      <c r="BF232" s="146">
        <f t="shared" si="15"/>
        <v>0</v>
      </c>
      <c r="BG232" s="146">
        <f t="shared" si="16"/>
        <v>0</v>
      </c>
      <c r="BH232" s="146">
        <f t="shared" si="17"/>
        <v>0</v>
      </c>
      <c r="BI232" s="146">
        <f t="shared" si="18"/>
        <v>0</v>
      </c>
      <c r="BJ232" s="16" t="s">
        <v>83</v>
      </c>
      <c r="BK232" s="146">
        <f t="shared" si="19"/>
        <v>0</v>
      </c>
      <c r="BL232" s="16" t="s">
        <v>131</v>
      </c>
      <c r="BM232" s="145" t="s">
        <v>396</v>
      </c>
    </row>
    <row r="233" spans="2:65" s="1" customFormat="1" ht="24.2" customHeight="1">
      <c r="B233" s="132"/>
      <c r="C233" s="168" t="s">
        <v>397</v>
      </c>
      <c r="D233" s="168" t="s">
        <v>228</v>
      </c>
      <c r="E233" s="169" t="s">
        <v>398</v>
      </c>
      <c r="F233" s="170" t="s">
        <v>399</v>
      </c>
      <c r="G233" s="171" t="s">
        <v>253</v>
      </c>
      <c r="H233" s="172">
        <v>4</v>
      </c>
      <c r="I233" s="173"/>
      <c r="J233" s="174">
        <f t="shared" si="10"/>
        <v>0</v>
      </c>
      <c r="K233" s="175"/>
      <c r="L233" s="176"/>
      <c r="M233" s="177" t="s">
        <v>1</v>
      </c>
      <c r="N233" s="178" t="s">
        <v>40</v>
      </c>
      <c r="P233" s="143">
        <f t="shared" si="11"/>
        <v>0</v>
      </c>
      <c r="Q233" s="143">
        <v>3.5000000000000001E-3</v>
      </c>
      <c r="R233" s="143">
        <f t="shared" si="12"/>
        <v>1.4E-2</v>
      </c>
      <c r="S233" s="143">
        <v>0</v>
      </c>
      <c r="T233" s="144">
        <f t="shared" si="13"/>
        <v>0</v>
      </c>
      <c r="AR233" s="145" t="s">
        <v>174</v>
      </c>
      <c r="AT233" s="145" t="s">
        <v>228</v>
      </c>
      <c r="AU233" s="145" t="s">
        <v>85</v>
      </c>
      <c r="AY233" s="16" t="s">
        <v>125</v>
      </c>
      <c r="BE233" s="146">
        <f t="shared" si="14"/>
        <v>0</v>
      </c>
      <c r="BF233" s="146">
        <f t="shared" si="15"/>
        <v>0</v>
      </c>
      <c r="BG233" s="146">
        <f t="shared" si="16"/>
        <v>0</v>
      </c>
      <c r="BH233" s="146">
        <f t="shared" si="17"/>
        <v>0</v>
      </c>
      <c r="BI233" s="146">
        <f t="shared" si="18"/>
        <v>0</v>
      </c>
      <c r="BJ233" s="16" t="s">
        <v>83</v>
      </c>
      <c r="BK233" s="146">
        <f t="shared" si="19"/>
        <v>0</v>
      </c>
      <c r="BL233" s="16" t="s">
        <v>131</v>
      </c>
      <c r="BM233" s="145" t="s">
        <v>400</v>
      </c>
    </row>
    <row r="234" spans="2:65" s="1" customFormat="1" ht="16.5" customHeight="1">
      <c r="B234" s="132"/>
      <c r="C234" s="133" t="s">
        <v>401</v>
      </c>
      <c r="D234" s="133" t="s">
        <v>127</v>
      </c>
      <c r="E234" s="134" t="s">
        <v>402</v>
      </c>
      <c r="F234" s="135" t="s">
        <v>403</v>
      </c>
      <c r="G234" s="136" t="s">
        <v>253</v>
      </c>
      <c r="H234" s="137">
        <v>8</v>
      </c>
      <c r="I234" s="138"/>
      <c r="J234" s="139">
        <f t="shared" si="10"/>
        <v>0</v>
      </c>
      <c r="K234" s="140"/>
      <c r="L234" s="31"/>
      <c r="M234" s="141" t="s">
        <v>1</v>
      </c>
      <c r="N234" s="142" t="s">
        <v>40</v>
      </c>
      <c r="P234" s="143">
        <f t="shared" si="11"/>
        <v>0</v>
      </c>
      <c r="Q234" s="143">
        <v>7.6999999999999996E-4</v>
      </c>
      <c r="R234" s="143">
        <f t="shared" si="12"/>
        <v>6.1599999999999997E-3</v>
      </c>
      <c r="S234" s="143">
        <v>0</v>
      </c>
      <c r="T234" s="144">
        <f t="shared" si="13"/>
        <v>0</v>
      </c>
      <c r="AR234" s="145" t="s">
        <v>131</v>
      </c>
      <c r="AT234" s="145" t="s">
        <v>127</v>
      </c>
      <c r="AU234" s="145" t="s">
        <v>85</v>
      </c>
      <c r="AY234" s="16" t="s">
        <v>125</v>
      </c>
      <c r="BE234" s="146">
        <f t="shared" si="14"/>
        <v>0</v>
      </c>
      <c r="BF234" s="146">
        <f t="shared" si="15"/>
        <v>0</v>
      </c>
      <c r="BG234" s="146">
        <f t="shared" si="16"/>
        <v>0</v>
      </c>
      <c r="BH234" s="146">
        <f t="shared" si="17"/>
        <v>0</v>
      </c>
      <c r="BI234" s="146">
        <f t="shared" si="18"/>
        <v>0</v>
      </c>
      <c r="BJ234" s="16" t="s">
        <v>83</v>
      </c>
      <c r="BK234" s="146">
        <f t="shared" si="19"/>
        <v>0</v>
      </c>
      <c r="BL234" s="16" t="s">
        <v>131</v>
      </c>
      <c r="BM234" s="145" t="s">
        <v>404</v>
      </c>
    </row>
    <row r="235" spans="2:65" s="1" customFormat="1" ht="24.2" customHeight="1">
      <c r="B235" s="132"/>
      <c r="C235" s="168" t="s">
        <v>405</v>
      </c>
      <c r="D235" s="168" t="s">
        <v>228</v>
      </c>
      <c r="E235" s="169" t="s">
        <v>406</v>
      </c>
      <c r="F235" s="170" t="s">
        <v>407</v>
      </c>
      <c r="G235" s="171" t="s">
        <v>253</v>
      </c>
      <c r="H235" s="172">
        <v>4</v>
      </c>
      <c r="I235" s="173"/>
      <c r="J235" s="174">
        <f t="shared" si="10"/>
        <v>0</v>
      </c>
      <c r="K235" s="175"/>
      <c r="L235" s="176"/>
      <c r="M235" s="177" t="s">
        <v>1</v>
      </c>
      <c r="N235" s="178" t="s">
        <v>40</v>
      </c>
      <c r="P235" s="143">
        <f t="shared" si="11"/>
        <v>0</v>
      </c>
      <c r="Q235" s="143">
        <v>6.6E-4</v>
      </c>
      <c r="R235" s="143">
        <f t="shared" si="12"/>
        <v>2.64E-3</v>
      </c>
      <c r="S235" s="143">
        <v>0</v>
      </c>
      <c r="T235" s="144">
        <f t="shared" si="13"/>
        <v>0</v>
      </c>
      <c r="AR235" s="145" t="s">
        <v>174</v>
      </c>
      <c r="AT235" s="145" t="s">
        <v>228</v>
      </c>
      <c r="AU235" s="145" t="s">
        <v>85</v>
      </c>
      <c r="AY235" s="16" t="s">
        <v>125</v>
      </c>
      <c r="BE235" s="146">
        <f t="shared" si="14"/>
        <v>0</v>
      </c>
      <c r="BF235" s="146">
        <f t="shared" si="15"/>
        <v>0</v>
      </c>
      <c r="BG235" s="146">
        <f t="shared" si="16"/>
        <v>0</v>
      </c>
      <c r="BH235" s="146">
        <f t="shared" si="17"/>
        <v>0</v>
      </c>
      <c r="BI235" s="146">
        <f t="shared" si="18"/>
        <v>0</v>
      </c>
      <c r="BJ235" s="16" t="s">
        <v>83</v>
      </c>
      <c r="BK235" s="146">
        <f t="shared" si="19"/>
        <v>0</v>
      </c>
      <c r="BL235" s="16" t="s">
        <v>131</v>
      </c>
      <c r="BM235" s="145" t="s">
        <v>408</v>
      </c>
    </row>
    <row r="236" spans="2:65" s="1" customFormat="1" ht="24.2" customHeight="1">
      <c r="B236" s="132"/>
      <c r="C236" s="168" t="s">
        <v>409</v>
      </c>
      <c r="D236" s="168" t="s">
        <v>228</v>
      </c>
      <c r="E236" s="169" t="s">
        <v>410</v>
      </c>
      <c r="F236" s="170" t="s">
        <v>411</v>
      </c>
      <c r="G236" s="171" t="s">
        <v>253</v>
      </c>
      <c r="H236" s="172">
        <v>4</v>
      </c>
      <c r="I236" s="173"/>
      <c r="J236" s="174">
        <f t="shared" si="10"/>
        <v>0</v>
      </c>
      <c r="K236" s="175"/>
      <c r="L236" s="176"/>
      <c r="M236" s="177" t="s">
        <v>1</v>
      </c>
      <c r="N236" s="178" t="s">
        <v>40</v>
      </c>
      <c r="P236" s="143">
        <f t="shared" si="11"/>
        <v>0</v>
      </c>
      <c r="Q236" s="143">
        <v>4.4000000000000002E-4</v>
      </c>
      <c r="R236" s="143">
        <f t="shared" si="12"/>
        <v>1.7600000000000001E-3</v>
      </c>
      <c r="S236" s="143">
        <v>0</v>
      </c>
      <c r="T236" s="144">
        <f t="shared" si="13"/>
        <v>0</v>
      </c>
      <c r="AR236" s="145" t="s">
        <v>174</v>
      </c>
      <c r="AT236" s="145" t="s">
        <v>228</v>
      </c>
      <c r="AU236" s="145" t="s">
        <v>85</v>
      </c>
      <c r="AY236" s="16" t="s">
        <v>125</v>
      </c>
      <c r="BE236" s="146">
        <f t="shared" si="14"/>
        <v>0</v>
      </c>
      <c r="BF236" s="146">
        <f t="shared" si="15"/>
        <v>0</v>
      </c>
      <c r="BG236" s="146">
        <f t="shared" si="16"/>
        <v>0</v>
      </c>
      <c r="BH236" s="146">
        <f t="shared" si="17"/>
        <v>0</v>
      </c>
      <c r="BI236" s="146">
        <f t="shared" si="18"/>
        <v>0</v>
      </c>
      <c r="BJ236" s="16" t="s">
        <v>83</v>
      </c>
      <c r="BK236" s="146">
        <f t="shared" si="19"/>
        <v>0</v>
      </c>
      <c r="BL236" s="16" t="s">
        <v>131</v>
      </c>
      <c r="BM236" s="145" t="s">
        <v>412</v>
      </c>
    </row>
    <row r="237" spans="2:65" s="1" customFormat="1" ht="21.75" customHeight="1">
      <c r="B237" s="132"/>
      <c r="C237" s="133" t="s">
        <v>413</v>
      </c>
      <c r="D237" s="133" t="s">
        <v>127</v>
      </c>
      <c r="E237" s="134" t="s">
        <v>414</v>
      </c>
      <c r="F237" s="135" t="s">
        <v>415</v>
      </c>
      <c r="G237" s="136" t="s">
        <v>253</v>
      </c>
      <c r="H237" s="137">
        <v>2</v>
      </c>
      <c r="I237" s="138"/>
      <c r="J237" s="139">
        <f t="shared" si="10"/>
        <v>0</v>
      </c>
      <c r="K237" s="140"/>
      <c r="L237" s="31"/>
      <c r="M237" s="141" t="s">
        <v>1</v>
      </c>
      <c r="N237" s="142" t="s">
        <v>40</v>
      </c>
      <c r="P237" s="143">
        <f t="shared" si="11"/>
        <v>0</v>
      </c>
      <c r="Q237" s="143">
        <v>1.6199999999999999E-3</v>
      </c>
      <c r="R237" s="143">
        <f t="shared" si="12"/>
        <v>3.2399999999999998E-3</v>
      </c>
      <c r="S237" s="143">
        <v>0</v>
      </c>
      <c r="T237" s="144">
        <f t="shared" si="13"/>
        <v>0</v>
      </c>
      <c r="AR237" s="145" t="s">
        <v>131</v>
      </c>
      <c r="AT237" s="145" t="s">
        <v>127</v>
      </c>
      <c r="AU237" s="145" t="s">
        <v>85</v>
      </c>
      <c r="AY237" s="16" t="s">
        <v>125</v>
      </c>
      <c r="BE237" s="146">
        <f t="shared" si="14"/>
        <v>0</v>
      </c>
      <c r="BF237" s="146">
        <f t="shared" si="15"/>
        <v>0</v>
      </c>
      <c r="BG237" s="146">
        <f t="shared" si="16"/>
        <v>0</v>
      </c>
      <c r="BH237" s="146">
        <f t="shared" si="17"/>
        <v>0</v>
      </c>
      <c r="BI237" s="146">
        <f t="shared" si="18"/>
        <v>0</v>
      </c>
      <c r="BJ237" s="16" t="s">
        <v>83</v>
      </c>
      <c r="BK237" s="146">
        <f t="shared" si="19"/>
        <v>0</v>
      </c>
      <c r="BL237" s="16" t="s">
        <v>131</v>
      </c>
      <c r="BM237" s="145" t="s">
        <v>416</v>
      </c>
    </row>
    <row r="238" spans="2:65" s="1" customFormat="1" ht="24.2" customHeight="1">
      <c r="B238" s="132"/>
      <c r="C238" s="168" t="s">
        <v>417</v>
      </c>
      <c r="D238" s="168" t="s">
        <v>228</v>
      </c>
      <c r="E238" s="169" t="s">
        <v>418</v>
      </c>
      <c r="F238" s="170" t="s">
        <v>419</v>
      </c>
      <c r="G238" s="171" t="s">
        <v>253</v>
      </c>
      <c r="H238" s="172">
        <v>2</v>
      </c>
      <c r="I238" s="173"/>
      <c r="J238" s="174">
        <f t="shared" si="10"/>
        <v>0</v>
      </c>
      <c r="K238" s="175"/>
      <c r="L238" s="176"/>
      <c r="M238" s="177" t="s">
        <v>1</v>
      </c>
      <c r="N238" s="178" t="s">
        <v>40</v>
      </c>
      <c r="P238" s="143">
        <f t="shared" si="11"/>
        <v>0</v>
      </c>
      <c r="Q238" s="143">
        <v>1.847E-2</v>
      </c>
      <c r="R238" s="143">
        <f t="shared" si="12"/>
        <v>3.6940000000000001E-2</v>
      </c>
      <c r="S238" s="143">
        <v>0</v>
      </c>
      <c r="T238" s="144">
        <f t="shared" si="13"/>
        <v>0</v>
      </c>
      <c r="AR238" s="145" t="s">
        <v>174</v>
      </c>
      <c r="AT238" s="145" t="s">
        <v>228</v>
      </c>
      <c r="AU238" s="145" t="s">
        <v>85</v>
      </c>
      <c r="AY238" s="16" t="s">
        <v>125</v>
      </c>
      <c r="BE238" s="146">
        <f t="shared" si="14"/>
        <v>0</v>
      </c>
      <c r="BF238" s="146">
        <f t="shared" si="15"/>
        <v>0</v>
      </c>
      <c r="BG238" s="146">
        <f t="shared" si="16"/>
        <v>0</v>
      </c>
      <c r="BH238" s="146">
        <f t="shared" si="17"/>
        <v>0</v>
      </c>
      <c r="BI238" s="146">
        <f t="shared" si="18"/>
        <v>0</v>
      </c>
      <c r="BJ238" s="16" t="s">
        <v>83</v>
      </c>
      <c r="BK238" s="146">
        <f t="shared" si="19"/>
        <v>0</v>
      </c>
      <c r="BL238" s="16" t="s">
        <v>131</v>
      </c>
      <c r="BM238" s="145" t="s">
        <v>420</v>
      </c>
    </row>
    <row r="239" spans="2:65" s="1" customFormat="1" ht="24.2" customHeight="1">
      <c r="B239" s="132"/>
      <c r="C239" s="168" t="s">
        <v>421</v>
      </c>
      <c r="D239" s="168" t="s">
        <v>228</v>
      </c>
      <c r="E239" s="169" t="s">
        <v>422</v>
      </c>
      <c r="F239" s="170" t="s">
        <v>423</v>
      </c>
      <c r="G239" s="171" t="s">
        <v>253</v>
      </c>
      <c r="H239" s="172">
        <v>2</v>
      </c>
      <c r="I239" s="173"/>
      <c r="J239" s="174">
        <f t="shared" si="10"/>
        <v>0</v>
      </c>
      <c r="K239" s="175"/>
      <c r="L239" s="176"/>
      <c r="M239" s="177" t="s">
        <v>1</v>
      </c>
      <c r="N239" s="178" t="s">
        <v>40</v>
      </c>
      <c r="P239" s="143">
        <f t="shared" si="11"/>
        <v>0</v>
      </c>
      <c r="Q239" s="143">
        <v>3.5000000000000001E-3</v>
      </c>
      <c r="R239" s="143">
        <f t="shared" si="12"/>
        <v>7.0000000000000001E-3</v>
      </c>
      <c r="S239" s="143">
        <v>0</v>
      </c>
      <c r="T239" s="144">
        <f t="shared" si="13"/>
        <v>0</v>
      </c>
      <c r="AR239" s="145" t="s">
        <v>174</v>
      </c>
      <c r="AT239" s="145" t="s">
        <v>228</v>
      </c>
      <c r="AU239" s="145" t="s">
        <v>85</v>
      </c>
      <c r="AY239" s="16" t="s">
        <v>125</v>
      </c>
      <c r="BE239" s="146">
        <f t="shared" si="14"/>
        <v>0</v>
      </c>
      <c r="BF239" s="146">
        <f t="shared" si="15"/>
        <v>0</v>
      </c>
      <c r="BG239" s="146">
        <f t="shared" si="16"/>
        <v>0</v>
      </c>
      <c r="BH239" s="146">
        <f t="shared" si="17"/>
        <v>0</v>
      </c>
      <c r="BI239" s="146">
        <f t="shared" si="18"/>
        <v>0</v>
      </c>
      <c r="BJ239" s="16" t="s">
        <v>83</v>
      </c>
      <c r="BK239" s="146">
        <f t="shared" si="19"/>
        <v>0</v>
      </c>
      <c r="BL239" s="16" t="s">
        <v>131</v>
      </c>
      <c r="BM239" s="145" t="s">
        <v>424</v>
      </c>
    </row>
    <row r="240" spans="2:65" s="1" customFormat="1" ht="16.5" customHeight="1">
      <c r="B240" s="132"/>
      <c r="C240" s="133" t="s">
        <v>425</v>
      </c>
      <c r="D240" s="133" t="s">
        <v>127</v>
      </c>
      <c r="E240" s="134" t="s">
        <v>426</v>
      </c>
      <c r="F240" s="135" t="s">
        <v>427</v>
      </c>
      <c r="G240" s="136" t="s">
        <v>253</v>
      </c>
      <c r="H240" s="137">
        <v>1</v>
      </c>
      <c r="I240" s="138"/>
      <c r="J240" s="139">
        <f t="shared" si="10"/>
        <v>0</v>
      </c>
      <c r="K240" s="140"/>
      <c r="L240" s="31"/>
      <c r="M240" s="141" t="s">
        <v>1</v>
      </c>
      <c r="N240" s="142" t="s">
        <v>40</v>
      </c>
      <c r="P240" s="143">
        <f t="shared" si="11"/>
        <v>0</v>
      </c>
      <c r="Q240" s="143">
        <v>1.3600000000000001E-3</v>
      </c>
      <c r="R240" s="143">
        <f t="shared" si="12"/>
        <v>1.3600000000000001E-3</v>
      </c>
      <c r="S240" s="143">
        <v>0</v>
      </c>
      <c r="T240" s="144">
        <f t="shared" si="13"/>
        <v>0</v>
      </c>
      <c r="AR240" s="145" t="s">
        <v>131</v>
      </c>
      <c r="AT240" s="145" t="s">
        <v>127</v>
      </c>
      <c r="AU240" s="145" t="s">
        <v>85</v>
      </c>
      <c r="AY240" s="16" t="s">
        <v>125</v>
      </c>
      <c r="BE240" s="146">
        <f t="shared" si="14"/>
        <v>0</v>
      </c>
      <c r="BF240" s="146">
        <f t="shared" si="15"/>
        <v>0</v>
      </c>
      <c r="BG240" s="146">
        <f t="shared" si="16"/>
        <v>0</v>
      </c>
      <c r="BH240" s="146">
        <f t="shared" si="17"/>
        <v>0</v>
      </c>
      <c r="BI240" s="146">
        <f t="shared" si="18"/>
        <v>0</v>
      </c>
      <c r="BJ240" s="16" t="s">
        <v>83</v>
      </c>
      <c r="BK240" s="146">
        <f t="shared" si="19"/>
        <v>0</v>
      </c>
      <c r="BL240" s="16" t="s">
        <v>131</v>
      </c>
      <c r="BM240" s="145" t="s">
        <v>428</v>
      </c>
    </row>
    <row r="241" spans="2:65" s="1" customFormat="1" ht="24.2" customHeight="1">
      <c r="B241" s="132"/>
      <c r="C241" s="168" t="s">
        <v>429</v>
      </c>
      <c r="D241" s="168" t="s">
        <v>228</v>
      </c>
      <c r="E241" s="169" t="s">
        <v>430</v>
      </c>
      <c r="F241" s="170" t="s">
        <v>431</v>
      </c>
      <c r="G241" s="171" t="s">
        <v>253</v>
      </c>
      <c r="H241" s="172">
        <v>1</v>
      </c>
      <c r="I241" s="173"/>
      <c r="J241" s="174">
        <f t="shared" si="10"/>
        <v>0</v>
      </c>
      <c r="K241" s="175"/>
      <c r="L241" s="176"/>
      <c r="M241" s="177" t="s">
        <v>1</v>
      </c>
      <c r="N241" s="178" t="s">
        <v>40</v>
      </c>
      <c r="P241" s="143">
        <f t="shared" si="11"/>
        <v>0</v>
      </c>
      <c r="Q241" s="143">
        <v>4.8000000000000001E-2</v>
      </c>
      <c r="R241" s="143">
        <f t="shared" si="12"/>
        <v>4.8000000000000001E-2</v>
      </c>
      <c r="S241" s="143">
        <v>0</v>
      </c>
      <c r="T241" s="144">
        <f t="shared" si="13"/>
        <v>0</v>
      </c>
      <c r="AR241" s="145" t="s">
        <v>174</v>
      </c>
      <c r="AT241" s="145" t="s">
        <v>228</v>
      </c>
      <c r="AU241" s="145" t="s">
        <v>85</v>
      </c>
      <c r="AY241" s="16" t="s">
        <v>125</v>
      </c>
      <c r="BE241" s="146">
        <f t="shared" si="14"/>
        <v>0</v>
      </c>
      <c r="BF241" s="146">
        <f t="shared" si="15"/>
        <v>0</v>
      </c>
      <c r="BG241" s="146">
        <f t="shared" si="16"/>
        <v>0</v>
      </c>
      <c r="BH241" s="146">
        <f t="shared" si="17"/>
        <v>0</v>
      </c>
      <c r="BI241" s="146">
        <f t="shared" si="18"/>
        <v>0</v>
      </c>
      <c r="BJ241" s="16" t="s">
        <v>83</v>
      </c>
      <c r="BK241" s="146">
        <f t="shared" si="19"/>
        <v>0</v>
      </c>
      <c r="BL241" s="16" t="s">
        <v>131</v>
      </c>
      <c r="BM241" s="145" t="s">
        <v>432</v>
      </c>
    </row>
    <row r="242" spans="2:65" s="1" customFormat="1" ht="16.5" customHeight="1">
      <c r="B242" s="132"/>
      <c r="C242" s="168" t="s">
        <v>433</v>
      </c>
      <c r="D242" s="168" t="s">
        <v>228</v>
      </c>
      <c r="E242" s="169" t="s">
        <v>434</v>
      </c>
      <c r="F242" s="170" t="s">
        <v>435</v>
      </c>
      <c r="G242" s="171" t="s">
        <v>253</v>
      </c>
      <c r="H242" s="172">
        <v>1</v>
      </c>
      <c r="I242" s="173"/>
      <c r="J242" s="174">
        <f t="shared" si="10"/>
        <v>0</v>
      </c>
      <c r="K242" s="175"/>
      <c r="L242" s="176"/>
      <c r="M242" s="177" t="s">
        <v>1</v>
      </c>
      <c r="N242" s="178" t="s">
        <v>40</v>
      </c>
      <c r="P242" s="143">
        <f t="shared" si="11"/>
        <v>0</v>
      </c>
      <c r="Q242" s="143">
        <v>0</v>
      </c>
      <c r="R242" s="143">
        <f t="shared" si="12"/>
        <v>0</v>
      </c>
      <c r="S242" s="143">
        <v>0</v>
      </c>
      <c r="T242" s="144">
        <f t="shared" si="13"/>
        <v>0</v>
      </c>
      <c r="AR242" s="145" t="s">
        <v>174</v>
      </c>
      <c r="AT242" s="145" t="s">
        <v>228</v>
      </c>
      <c r="AU242" s="145" t="s">
        <v>85</v>
      </c>
      <c r="AY242" s="16" t="s">
        <v>125</v>
      </c>
      <c r="BE242" s="146">
        <f t="shared" si="14"/>
        <v>0</v>
      </c>
      <c r="BF242" s="146">
        <f t="shared" si="15"/>
        <v>0</v>
      </c>
      <c r="BG242" s="146">
        <f t="shared" si="16"/>
        <v>0</v>
      </c>
      <c r="BH242" s="146">
        <f t="shared" si="17"/>
        <v>0</v>
      </c>
      <c r="BI242" s="146">
        <f t="shared" si="18"/>
        <v>0</v>
      </c>
      <c r="BJ242" s="16" t="s">
        <v>83</v>
      </c>
      <c r="BK242" s="146">
        <f t="shared" si="19"/>
        <v>0</v>
      </c>
      <c r="BL242" s="16" t="s">
        <v>131</v>
      </c>
      <c r="BM242" s="145" t="s">
        <v>436</v>
      </c>
    </row>
    <row r="243" spans="2:65" s="1" customFormat="1" ht="21.75" customHeight="1">
      <c r="B243" s="132"/>
      <c r="C243" s="133" t="s">
        <v>437</v>
      </c>
      <c r="D243" s="133" t="s">
        <v>127</v>
      </c>
      <c r="E243" s="134" t="s">
        <v>438</v>
      </c>
      <c r="F243" s="135" t="s">
        <v>439</v>
      </c>
      <c r="G243" s="136" t="s">
        <v>253</v>
      </c>
      <c r="H243" s="137">
        <v>1</v>
      </c>
      <c r="I243" s="138"/>
      <c r="J243" s="139">
        <f t="shared" si="10"/>
        <v>0</v>
      </c>
      <c r="K243" s="140"/>
      <c r="L243" s="31"/>
      <c r="M243" s="141" t="s">
        <v>1</v>
      </c>
      <c r="N243" s="142" t="s">
        <v>40</v>
      </c>
      <c r="P243" s="143">
        <f t="shared" si="11"/>
        <v>0</v>
      </c>
      <c r="Q243" s="143">
        <v>0</v>
      </c>
      <c r="R243" s="143">
        <f t="shared" si="12"/>
        <v>0</v>
      </c>
      <c r="S243" s="143">
        <v>0</v>
      </c>
      <c r="T243" s="144">
        <f t="shared" si="13"/>
        <v>0</v>
      </c>
      <c r="AR243" s="145" t="s">
        <v>131</v>
      </c>
      <c r="AT243" s="145" t="s">
        <v>127</v>
      </c>
      <c r="AU243" s="145" t="s">
        <v>85</v>
      </c>
      <c r="AY243" s="16" t="s">
        <v>125</v>
      </c>
      <c r="BE243" s="146">
        <f t="shared" si="14"/>
        <v>0</v>
      </c>
      <c r="BF243" s="146">
        <f t="shared" si="15"/>
        <v>0</v>
      </c>
      <c r="BG243" s="146">
        <f t="shared" si="16"/>
        <v>0</v>
      </c>
      <c r="BH243" s="146">
        <f t="shared" si="17"/>
        <v>0</v>
      </c>
      <c r="BI243" s="146">
        <f t="shared" si="18"/>
        <v>0</v>
      </c>
      <c r="BJ243" s="16" t="s">
        <v>83</v>
      </c>
      <c r="BK243" s="146">
        <f t="shared" si="19"/>
        <v>0</v>
      </c>
      <c r="BL243" s="16" t="s">
        <v>131</v>
      </c>
      <c r="BM243" s="145" t="s">
        <v>440</v>
      </c>
    </row>
    <row r="244" spans="2:65" s="1" customFormat="1" ht="24.2" customHeight="1">
      <c r="B244" s="132"/>
      <c r="C244" s="168" t="s">
        <v>441</v>
      </c>
      <c r="D244" s="168" t="s">
        <v>228</v>
      </c>
      <c r="E244" s="169" t="s">
        <v>442</v>
      </c>
      <c r="F244" s="170" t="s">
        <v>443</v>
      </c>
      <c r="G244" s="171" t="s">
        <v>253</v>
      </c>
      <c r="H244" s="172">
        <v>1</v>
      </c>
      <c r="I244" s="173"/>
      <c r="J244" s="174">
        <f t="shared" si="10"/>
        <v>0</v>
      </c>
      <c r="K244" s="175"/>
      <c r="L244" s="176"/>
      <c r="M244" s="177" t="s">
        <v>1</v>
      </c>
      <c r="N244" s="178" t="s">
        <v>40</v>
      </c>
      <c r="P244" s="143">
        <f t="shared" si="11"/>
        <v>0</v>
      </c>
      <c r="Q244" s="143">
        <v>2.3999999999999998E-3</v>
      </c>
      <c r="R244" s="143">
        <f t="shared" si="12"/>
        <v>2.3999999999999998E-3</v>
      </c>
      <c r="S244" s="143">
        <v>0</v>
      </c>
      <c r="T244" s="144">
        <f t="shared" si="13"/>
        <v>0</v>
      </c>
      <c r="AR244" s="145" t="s">
        <v>174</v>
      </c>
      <c r="AT244" s="145" t="s">
        <v>228</v>
      </c>
      <c r="AU244" s="145" t="s">
        <v>85</v>
      </c>
      <c r="AY244" s="16" t="s">
        <v>125</v>
      </c>
      <c r="BE244" s="146">
        <f t="shared" si="14"/>
        <v>0</v>
      </c>
      <c r="BF244" s="146">
        <f t="shared" si="15"/>
        <v>0</v>
      </c>
      <c r="BG244" s="146">
        <f t="shared" si="16"/>
        <v>0</v>
      </c>
      <c r="BH244" s="146">
        <f t="shared" si="17"/>
        <v>0</v>
      </c>
      <c r="BI244" s="146">
        <f t="shared" si="18"/>
        <v>0</v>
      </c>
      <c r="BJ244" s="16" t="s">
        <v>83</v>
      </c>
      <c r="BK244" s="146">
        <f t="shared" si="19"/>
        <v>0</v>
      </c>
      <c r="BL244" s="16" t="s">
        <v>131</v>
      </c>
      <c r="BM244" s="145" t="s">
        <v>444</v>
      </c>
    </row>
    <row r="245" spans="2:65" s="1" customFormat="1" ht="24.2" customHeight="1">
      <c r="B245" s="132"/>
      <c r="C245" s="133" t="s">
        <v>445</v>
      </c>
      <c r="D245" s="133" t="s">
        <v>127</v>
      </c>
      <c r="E245" s="134" t="s">
        <v>446</v>
      </c>
      <c r="F245" s="135" t="s">
        <v>447</v>
      </c>
      <c r="G245" s="136" t="s">
        <v>253</v>
      </c>
      <c r="H245" s="137">
        <v>1</v>
      </c>
      <c r="I245" s="138"/>
      <c r="J245" s="139">
        <f t="shared" si="10"/>
        <v>0</v>
      </c>
      <c r="K245" s="140"/>
      <c r="L245" s="31"/>
      <c r="M245" s="141" t="s">
        <v>1</v>
      </c>
      <c r="N245" s="142" t="s">
        <v>40</v>
      </c>
      <c r="P245" s="143">
        <f t="shared" si="11"/>
        <v>0</v>
      </c>
      <c r="Q245" s="143">
        <v>0</v>
      </c>
      <c r="R245" s="143">
        <f t="shared" si="12"/>
        <v>0</v>
      </c>
      <c r="S245" s="143">
        <v>0</v>
      </c>
      <c r="T245" s="144">
        <f t="shared" si="13"/>
        <v>0</v>
      </c>
      <c r="AR245" s="145" t="s">
        <v>131</v>
      </c>
      <c r="AT245" s="145" t="s">
        <v>127</v>
      </c>
      <c r="AU245" s="145" t="s">
        <v>85</v>
      </c>
      <c r="AY245" s="16" t="s">
        <v>125</v>
      </c>
      <c r="BE245" s="146">
        <f t="shared" si="14"/>
        <v>0</v>
      </c>
      <c r="BF245" s="146">
        <f t="shared" si="15"/>
        <v>0</v>
      </c>
      <c r="BG245" s="146">
        <f t="shared" si="16"/>
        <v>0</v>
      </c>
      <c r="BH245" s="146">
        <f t="shared" si="17"/>
        <v>0</v>
      </c>
      <c r="BI245" s="146">
        <f t="shared" si="18"/>
        <v>0</v>
      </c>
      <c r="BJ245" s="16" t="s">
        <v>83</v>
      </c>
      <c r="BK245" s="146">
        <f t="shared" si="19"/>
        <v>0</v>
      </c>
      <c r="BL245" s="16" t="s">
        <v>131</v>
      </c>
      <c r="BM245" s="145" t="s">
        <v>448</v>
      </c>
    </row>
    <row r="246" spans="2:65" s="1" customFormat="1" ht="24.2" customHeight="1">
      <c r="B246" s="132"/>
      <c r="C246" s="168" t="s">
        <v>449</v>
      </c>
      <c r="D246" s="168" t="s">
        <v>228</v>
      </c>
      <c r="E246" s="169" t="s">
        <v>450</v>
      </c>
      <c r="F246" s="170" t="s">
        <v>451</v>
      </c>
      <c r="G246" s="171" t="s">
        <v>253</v>
      </c>
      <c r="H246" s="172">
        <v>1</v>
      </c>
      <c r="I246" s="173"/>
      <c r="J246" s="174">
        <f t="shared" si="10"/>
        <v>0</v>
      </c>
      <c r="K246" s="175"/>
      <c r="L246" s="176"/>
      <c r="M246" s="177" t="s">
        <v>1</v>
      </c>
      <c r="N246" s="178" t="s">
        <v>40</v>
      </c>
      <c r="P246" s="143">
        <f t="shared" si="11"/>
        <v>0</v>
      </c>
      <c r="Q246" s="143">
        <v>8.0000000000000002E-3</v>
      </c>
      <c r="R246" s="143">
        <f t="shared" si="12"/>
        <v>8.0000000000000002E-3</v>
      </c>
      <c r="S246" s="143">
        <v>0</v>
      </c>
      <c r="T246" s="144">
        <f t="shared" si="13"/>
        <v>0</v>
      </c>
      <c r="AR246" s="145" t="s">
        <v>174</v>
      </c>
      <c r="AT246" s="145" t="s">
        <v>228</v>
      </c>
      <c r="AU246" s="145" t="s">
        <v>85</v>
      </c>
      <c r="AY246" s="16" t="s">
        <v>125</v>
      </c>
      <c r="BE246" s="146">
        <f t="shared" si="14"/>
        <v>0</v>
      </c>
      <c r="BF246" s="146">
        <f t="shared" si="15"/>
        <v>0</v>
      </c>
      <c r="BG246" s="146">
        <f t="shared" si="16"/>
        <v>0</v>
      </c>
      <c r="BH246" s="146">
        <f t="shared" si="17"/>
        <v>0</v>
      </c>
      <c r="BI246" s="146">
        <f t="shared" si="18"/>
        <v>0</v>
      </c>
      <c r="BJ246" s="16" t="s">
        <v>83</v>
      </c>
      <c r="BK246" s="146">
        <f t="shared" si="19"/>
        <v>0</v>
      </c>
      <c r="BL246" s="16" t="s">
        <v>131</v>
      </c>
      <c r="BM246" s="145" t="s">
        <v>452</v>
      </c>
    </row>
    <row r="247" spans="2:65" s="1" customFormat="1" ht="21.75" customHeight="1">
      <c r="B247" s="132"/>
      <c r="C247" s="133" t="s">
        <v>453</v>
      </c>
      <c r="D247" s="133" t="s">
        <v>127</v>
      </c>
      <c r="E247" s="134" t="s">
        <v>454</v>
      </c>
      <c r="F247" s="135" t="s">
        <v>455</v>
      </c>
      <c r="G247" s="136" t="s">
        <v>253</v>
      </c>
      <c r="H247" s="137">
        <v>1</v>
      </c>
      <c r="I247" s="138"/>
      <c r="J247" s="139">
        <f t="shared" si="10"/>
        <v>0</v>
      </c>
      <c r="K247" s="140"/>
      <c r="L247" s="31"/>
      <c r="M247" s="141" t="s">
        <v>1</v>
      </c>
      <c r="N247" s="142" t="s">
        <v>40</v>
      </c>
      <c r="P247" s="143">
        <f t="shared" si="11"/>
        <v>0</v>
      </c>
      <c r="Q247" s="143">
        <v>1.65E-3</v>
      </c>
      <c r="R247" s="143">
        <f t="shared" si="12"/>
        <v>1.65E-3</v>
      </c>
      <c r="S247" s="143">
        <v>0</v>
      </c>
      <c r="T247" s="144">
        <f t="shared" si="13"/>
        <v>0</v>
      </c>
      <c r="AR247" s="145" t="s">
        <v>131</v>
      </c>
      <c r="AT247" s="145" t="s">
        <v>127</v>
      </c>
      <c r="AU247" s="145" t="s">
        <v>85</v>
      </c>
      <c r="AY247" s="16" t="s">
        <v>125</v>
      </c>
      <c r="BE247" s="146">
        <f t="shared" si="14"/>
        <v>0</v>
      </c>
      <c r="BF247" s="146">
        <f t="shared" si="15"/>
        <v>0</v>
      </c>
      <c r="BG247" s="146">
        <f t="shared" si="16"/>
        <v>0</v>
      </c>
      <c r="BH247" s="146">
        <f t="shared" si="17"/>
        <v>0</v>
      </c>
      <c r="BI247" s="146">
        <f t="shared" si="18"/>
        <v>0</v>
      </c>
      <c r="BJ247" s="16" t="s">
        <v>83</v>
      </c>
      <c r="BK247" s="146">
        <f t="shared" si="19"/>
        <v>0</v>
      </c>
      <c r="BL247" s="16" t="s">
        <v>131</v>
      </c>
      <c r="BM247" s="145" t="s">
        <v>456</v>
      </c>
    </row>
    <row r="248" spans="2:65" s="1" customFormat="1" ht="24.2" customHeight="1">
      <c r="B248" s="132"/>
      <c r="C248" s="168" t="s">
        <v>457</v>
      </c>
      <c r="D248" s="168" t="s">
        <v>228</v>
      </c>
      <c r="E248" s="169" t="s">
        <v>458</v>
      </c>
      <c r="F248" s="170" t="s">
        <v>459</v>
      </c>
      <c r="G248" s="171" t="s">
        <v>253</v>
      </c>
      <c r="H248" s="172">
        <v>1</v>
      </c>
      <c r="I248" s="173"/>
      <c r="J248" s="174">
        <f t="shared" si="10"/>
        <v>0</v>
      </c>
      <c r="K248" s="175"/>
      <c r="L248" s="176"/>
      <c r="M248" s="177" t="s">
        <v>1</v>
      </c>
      <c r="N248" s="178" t="s">
        <v>40</v>
      </c>
      <c r="P248" s="143">
        <f t="shared" si="11"/>
        <v>0</v>
      </c>
      <c r="Q248" s="143">
        <v>2.4500000000000001E-2</v>
      </c>
      <c r="R248" s="143">
        <f t="shared" si="12"/>
        <v>2.4500000000000001E-2</v>
      </c>
      <c r="S248" s="143">
        <v>0</v>
      </c>
      <c r="T248" s="144">
        <f t="shared" si="13"/>
        <v>0</v>
      </c>
      <c r="AR248" s="145" t="s">
        <v>174</v>
      </c>
      <c r="AT248" s="145" t="s">
        <v>228</v>
      </c>
      <c r="AU248" s="145" t="s">
        <v>85</v>
      </c>
      <c r="AY248" s="16" t="s">
        <v>125</v>
      </c>
      <c r="BE248" s="146">
        <f t="shared" si="14"/>
        <v>0</v>
      </c>
      <c r="BF248" s="146">
        <f t="shared" si="15"/>
        <v>0</v>
      </c>
      <c r="BG248" s="146">
        <f t="shared" si="16"/>
        <v>0</v>
      </c>
      <c r="BH248" s="146">
        <f t="shared" si="17"/>
        <v>0</v>
      </c>
      <c r="BI248" s="146">
        <f t="shared" si="18"/>
        <v>0</v>
      </c>
      <c r="BJ248" s="16" t="s">
        <v>83</v>
      </c>
      <c r="BK248" s="146">
        <f t="shared" si="19"/>
        <v>0</v>
      </c>
      <c r="BL248" s="16" t="s">
        <v>131</v>
      </c>
      <c r="BM248" s="145" t="s">
        <v>460</v>
      </c>
    </row>
    <row r="249" spans="2:65" s="1" customFormat="1" ht="24.2" customHeight="1">
      <c r="B249" s="132"/>
      <c r="C249" s="168" t="s">
        <v>461</v>
      </c>
      <c r="D249" s="168" t="s">
        <v>228</v>
      </c>
      <c r="E249" s="169" t="s">
        <v>462</v>
      </c>
      <c r="F249" s="170" t="s">
        <v>463</v>
      </c>
      <c r="G249" s="171" t="s">
        <v>253</v>
      </c>
      <c r="H249" s="172">
        <v>1</v>
      </c>
      <c r="I249" s="173"/>
      <c r="J249" s="174">
        <f t="shared" si="10"/>
        <v>0</v>
      </c>
      <c r="K249" s="175"/>
      <c r="L249" s="176"/>
      <c r="M249" s="177" t="s">
        <v>1</v>
      </c>
      <c r="N249" s="178" t="s">
        <v>40</v>
      </c>
      <c r="P249" s="143">
        <f t="shared" si="11"/>
        <v>0</v>
      </c>
      <c r="Q249" s="143">
        <v>4.0000000000000001E-3</v>
      </c>
      <c r="R249" s="143">
        <f t="shared" si="12"/>
        <v>4.0000000000000001E-3</v>
      </c>
      <c r="S249" s="143">
        <v>0</v>
      </c>
      <c r="T249" s="144">
        <f t="shared" si="13"/>
        <v>0</v>
      </c>
      <c r="AR249" s="145" t="s">
        <v>174</v>
      </c>
      <c r="AT249" s="145" t="s">
        <v>228</v>
      </c>
      <c r="AU249" s="145" t="s">
        <v>85</v>
      </c>
      <c r="AY249" s="16" t="s">
        <v>125</v>
      </c>
      <c r="BE249" s="146">
        <f t="shared" si="14"/>
        <v>0</v>
      </c>
      <c r="BF249" s="146">
        <f t="shared" si="15"/>
        <v>0</v>
      </c>
      <c r="BG249" s="146">
        <f t="shared" si="16"/>
        <v>0</v>
      </c>
      <c r="BH249" s="146">
        <f t="shared" si="17"/>
        <v>0</v>
      </c>
      <c r="BI249" s="146">
        <f t="shared" si="18"/>
        <v>0</v>
      </c>
      <c r="BJ249" s="16" t="s">
        <v>83</v>
      </c>
      <c r="BK249" s="146">
        <f t="shared" si="19"/>
        <v>0</v>
      </c>
      <c r="BL249" s="16" t="s">
        <v>131</v>
      </c>
      <c r="BM249" s="145" t="s">
        <v>464</v>
      </c>
    </row>
    <row r="250" spans="2:65" s="1" customFormat="1" ht="21.75" customHeight="1">
      <c r="B250" s="132"/>
      <c r="C250" s="133" t="s">
        <v>465</v>
      </c>
      <c r="D250" s="133" t="s">
        <v>127</v>
      </c>
      <c r="E250" s="134" t="s">
        <v>466</v>
      </c>
      <c r="F250" s="135" t="s">
        <v>467</v>
      </c>
      <c r="G250" s="136" t="s">
        <v>253</v>
      </c>
      <c r="H250" s="137">
        <v>3</v>
      </c>
      <c r="I250" s="138"/>
      <c r="J250" s="139">
        <f t="shared" si="10"/>
        <v>0</v>
      </c>
      <c r="K250" s="140"/>
      <c r="L250" s="31"/>
      <c r="M250" s="141" t="s">
        <v>1</v>
      </c>
      <c r="N250" s="142" t="s">
        <v>40</v>
      </c>
      <c r="P250" s="143">
        <f t="shared" si="11"/>
        <v>0</v>
      </c>
      <c r="Q250" s="143">
        <v>0</v>
      </c>
      <c r="R250" s="143">
        <f t="shared" si="12"/>
        <v>0</v>
      </c>
      <c r="S250" s="143">
        <v>0</v>
      </c>
      <c r="T250" s="144">
        <f t="shared" si="13"/>
        <v>0</v>
      </c>
      <c r="AR250" s="145" t="s">
        <v>131</v>
      </c>
      <c r="AT250" s="145" t="s">
        <v>127</v>
      </c>
      <c r="AU250" s="145" t="s">
        <v>85</v>
      </c>
      <c r="AY250" s="16" t="s">
        <v>125</v>
      </c>
      <c r="BE250" s="146">
        <f t="shared" si="14"/>
        <v>0</v>
      </c>
      <c r="BF250" s="146">
        <f t="shared" si="15"/>
        <v>0</v>
      </c>
      <c r="BG250" s="146">
        <f t="shared" si="16"/>
        <v>0</v>
      </c>
      <c r="BH250" s="146">
        <f t="shared" si="17"/>
        <v>0</v>
      </c>
      <c r="BI250" s="146">
        <f t="shared" si="18"/>
        <v>0</v>
      </c>
      <c r="BJ250" s="16" t="s">
        <v>83</v>
      </c>
      <c r="BK250" s="146">
        <f t="shared" si="19"/>
        <v>0</v>
      </c>
      <c r="BL250" s="16" t="s">
        <v>131</v>
      </c>
      <c r="BM250" s="145" t="s">
        <v>468</v>
      </c>
    </row>
    <row r="251" spans="2:65" s="1" customFormat="1" ht="33" customHeight="1">
      <c r="B251" s="132"/>
      <c r="C251" s="168" t="s">
        <v>469</v>
      </c>
      <c r="D251" s="168" t="s">
        <v>228</v>
      </c>
      <c r="E251" s="169" t="s">
        <v>470</v>
      </c>
      <c r="F251" s="170" t="s">
        <v>471</v>
      </c>
      <c r="G251" s="171" t="s">
        <v>253</v>
      </c>
      <c r="H251" s="172">
        <v>3</v>
      </c>
      <c r="I251" s="173"/>
      <c r="J251" s="174">
        <f t="shared" si="10"/>
        <v>0</v>
      </c>
      <c r="K251" s="175"/>
      <c r="L251" s="176"/>
      <c r="M251" s="177" t="s">
        <v>1</v>
      </c>
      <c r="N251" s="178" t="s">
        <v>40</v>
      </c>
      <c r="P251" s="143">
        <f t="shared" si="11"/>
        <v>0</v>
      </c>
      <c r="Q251" s="143">
        <v>2.5000000000000001E-3</v>
      </c>
      <c r="R251" s="143">
        <f t="shared" si="12"/>
        <v>7.4999999999999997E-3</v>
      </c>
      <c r="S251" s="143">
        <v>0</v>
      </c>
      <c r="T251" s="144">
        <f t="shared" si="13"/>
        <v>0</v>
      </c>
      <c r="AR251" s="145" t="s">
        <v>174</v>
      </c>
      <c r="AT251" s="145" t="s">
        <v>228</v>
      </c>
      <c r="AU251" s="145" t="s">
        <v>85</v>
      </c>
      <c r="AY251" s="16" t="s">
        <v>125</v>
      </c>
      <c r="BE251" s="146">
        <f t="shared" si="14"/>
        <v>0</v>
      </c>
      <c r="BF251" s="146">
        <f t="shared" si="15"/>
        <v>0</v>
      </c>
      <c r="BG251" s="146">
        <f t="shared" si="16"/>
        <v>0</v>
      </c>
      <c r="BH251" s="146">
        <f t="shared" si="17"/>
        <v>0</v>
      </c>
      <c r="BI251" s="146">
        <f t="shared" si="18"/>
        <v>0</v>
      </c>
      <c r="BJ251" s="16" t="s">
        <v>83</v>
      </c>
      <c r="BK251" s="146">
        <f t="shared" si="19"/>
        <v>0</v>
      </c>
      <c r="BL251" s="16" t="s">
        <v>131</v>
      </c>
      <c r="BM251" s="145" t="s">
        <v>472</v>
      </c>
    </row>
    <row r="252" spans="2:65" s="1" customFormat="1" ht="24.2" customHeight="1">
      <c r="B252" s="132"/>
      <c r="C252" s="133" t="s">
        <v>473</v>
      </c>
      <c r="D252" s="133" t="s">
        <v>127</v>
      </c>
      <c r="E252" s="134" t="s">
        <v>474</v>
      </c>
      <c r="F252" s="135" t="s">
        <v>475</v>
      </c>
      <c r="G252" s="136" t="s">
        <v>253</v>
      </c>
      <c r="H252" s="137">
        <v>2</v>
      </c>
      <c r="I252" s="138"/>
      <c r="J252" s="139">
        <f t="shared" si="10"/>
        <v>0</v>
      </c>
      <c r="K252" s="140"/>
      <c r="L252" s="31"/>
      <c r="M252" s="141" t="s">
        <v>1</v>
      </c>
      <c r="N252" s="142" t="s">
        <v>40</v>
      </c>
      <c r="P252" s="143">
        <f t="shared" si="11"/>
        <v>0</v>
      </c>
      <c r="Q252" s="143">
        <v>0</v>
      </c>
      <c r="R252" s="143">
        <f t="shared" si="12"/>
        <v>0</v>
      </c>
      <c r="S252" s="143">
        <v>0</v>
      </c>
      <c r="T252" s="144">
        <f t="shared" si="13"/>
        <v>0</v>
      </c>
      <c r="AR252" s="145" t="s">
        <v>131</v>
      </c>
      <c r="AT252" s="145" t="s">
        <v>127</v>
      </c>
      <c r="AU252" s="145" t="s">
        <v>85</v>
      </c>
      <c r="AY252" s="16" t="s">
        <v>125</v>
      </c>
      <c r="BE252" s="146">
        <f t="shared" si="14"/>
        <v>0</v>
      </c>
      <c r="BF252" s="146">
        <f t="shared" si="15"/>
        <v>0</v>
      </c>
      <c r="BG252" s="146">
        <f t="shared" si="16"/>
        <v>0</v>
      </c>
      <c r="BH252" s="146">
        <f t="shared" si="17"/>
        <v>0</v>
      </c>
      <c r="BI252" s="146">
        <f t="shared" si="18"/>
        <v>0</v>
      </c>
      <c r="BJ252" s="16" t="s">
        <v>83</v>
      </c>
      <c r="BK252" s="146">
        <f t="shared" si="19"/>
        <v>0</v>
      </c>
      <c r="BL252" s="16" t="s">
        <v>131</v>
      </c>
      <c r="BM252" s="145" t="s">
        <v>476</v>
      </c>
    </row>
    <row r="253" spans="2:65" s="1" customFormat="1" ht="24.2" customHeight="1">
      <c r="B253" s="132"/>
      <c r="C253" s="168" t="s">
        <v>477</v>
      </c>
      <c r="D253" s="168" t="s">
        <v>228</v>
      </c>
      <c r="E253" s="169" t="s">
        <v>478</v>
      </c>
      <c r="F253" s="170" t="s">
        <v>479</v>
      </c>
      <c r="G253" s="171" t="s">
        <v>253</v>
      </c>
      <c r="H253" s="172">
        <v>2</v>
      </c>
      <c r="I253" s="173"/>
      <c r="J253" s="174">
        <f t="shared" si="10"/>
        <v>0</v>
      </c>
      <c r="K253" s="175"/>
      <c r="L253" s="176"/>
      <c r="M253" s="177" t="s">
        <v>1</v>
      </c>
      <c r="N253" s="178" t="s">
        <v>40</v>
      </c>
      <c r="P253" s="143">
        <f t="shared" si="11"/>
        <v>0</v>
      </c>
      <c r="Q253" s="143">
        <v>0.01</v>
      </c>
      <c r="R253" s="143">
        <f t="shared" si="12"/>
        <v>0.02</v>
      </c>
      <c r="S253" s="143">
        <v>0</v>
      </c>
      <c r="T253" s="144">
        <f t="shared" si="13"/>
        <v>0</v>
      </c>
      <c r="AR253" s="145" t="s">
        <v>174</v>
      </c>
      <c r="AT253" s="145" t="s">
        <v>228</v>
      </c>
      <c r="AU253" s="145" t="s">
        <v>85</v>
      </c>
      <c r="AY253" s="16" t="s">
        <v>125</v>
      </c>
      <c r="BE253" s="146">
        <f t="shared" si="14"/>
        <v>0</v>
      </c>
      <c r="BF253" s="146">
        <f t="shared" si="15"/>
        <v>0</v>
      </c>
      <c r="BG253" s="146">
        <f t="shared" si="16"/>
        <v>0</v>
      </c>
      <c r="BH253" s="146">
        <f t="shared" si="17"/>
        <v>0</v>
      </c>
      <c r="BI253" s="146">
        <f t="shared" si="18"/>
        <v>0</v>
      </c>
      <c r="BJ253" s="16" t="s">
        <v>83</v>
      </c>
      <c r="BK253" s="146">
        <f t="shared" si="19"/>
        <v>0</v>
      </c>
      <c r="BL253" s="16" t="s">
        <v>131</v>
      </c>
      <c r="BM253" s="145" t="s">
        <v>480</v>
      </c>
    </row>
    <row r="254" spans="2:65" s="1" customFormat="1" ht="21.75" customHeight="1">
      <c r="B254" s="132"/>
      <c r="C254" s="133" t="s">
        <v>481</v>
      </c>
      <c r="D254" s="133" t="s">
        <v>127</v>
      </c>
      <c r="E254" s="134" t="s">
        <v>482</v>
      </c>
      <c r="F254" s="135" t="s">
        <v>483</v>
      </c>
      <c r="G254" s="136" t="s">
        <v>130</v>
      </c>
      <c r="H254" s="137">
        <v>16</v>
      </c>
      <c r="I254" s="138"/>
      <c r="J254" s="139">
        <f t="shared" si="10"/>
        <v>0</v>
      </c>
      <c r="K254" s="140"/>
      <c r="L254" s="31"/>
      <c r="M254" s="141" t="s">
        <v>1</v>
      </c>
      <c r="N254" s="142" t="s">
        <v>40</v>
      </c>
      <c r="P254" s="143">
        <f t="shared" si="11"/>
        <v>0</v>
      </c>
      <c r="Q254" s="143">
        <v>0</v>
      </c>
      <c r="R254" s="143">
        <f t="shared" si="12"/>
        <v>0</v>
      </c>
      <c r="S254" s="143">
        <v>0</v>
      </c>
      <c r="T254" s="144">
        <f t="shared" si="13"/>
        <v>0</v>
      </c>
      <c r="AR254" s="145" t="s">
        <v>131</v>
      </c>
      <c r="AT254" s="145" t="s">
        <v>127</v>
      </c>
      <c r="AU254" s="145" t="s">
        <v>85</v>
      </c>
      <c r="AY254" s="16" t="s">
        <v>125</v>
      </c>
      <c r="BE254" s="146">
        <f t="shared" si="14"/>
        <v>0</v>
      </c>
      <c r="BF254" s="146">
        <f t="shared" si="15"/>
        <v>0</v>
      </c>
      <c r="BG254" s="146">
        <f t="shared" si="16"/>
        <v>0</v>
      </c>
      <c r="BH254" s="146">
        <f t="shared" si="17"/>
        <v>0</v>
      </c>
      <c r="BI254" s="146">
        <f t="shared" si="18"/>
        <v>0</v>
      </c>
      <c r="BJ254" s="16" t="s">
        <v>83</v>
      </c>
      <c r="BK254" s="146">
        <f t="shared" si="19"/>
        <v>0</v>
      </c>
      <c r="BL254" s="16" t="s">
        <v>131</v>
      </c>
      <c r="BM254" s="145" t="s">
        <v>484</v>
      </c>
    </row>
    <row r="255" spans="2:65" s="1" customFormat="1" ht="16.5" customHeight="1">
      <c r="B255" s="132"/>
      <c r="C255" s="133" t="s">
        <v>485</v>
      </c>
      <c r="D255" s="133" t="s">
        <v>127</v>
      </c>
      <c r="E255" s="134" t="s">
        <v>486</v>
      </c>
      <c r="F255" s="135" t="s">
        <v>487</v>
      </c>
      <c r="G255" s="136" t="s">
        <v>130</v>
      </c>
      <c r="H255" s="137">
        <v>13</v>
      </c>
      <c r="I255" s="138"/>
      <c r="J255" s="139">
        <f t="shared" si="10"/>
        <v>0</v>
      </c>
      <c r="K255" s="140"/>
      <c r="L255" s="31"/>
      <c r="M255" s="141" t="s">
        <v>1</v>
      </c>
      <c r="N255" s="142" t="s">
        <v>40</v>
      </c>
      <c r="P255" s="143">
        <f t="shared" si="11"/>
        <v>0</v>
      </c>
      <c r="Q255" s="143">
        <v>0</v>
      </c>
      <c r="R255" s="143">
        <f t="shared" si="12"/>
        <v>0</v>
      </c>
      <c r="S255" s="143">
        <v>0</v>
      </c>
      <c r="T255" s="144">
        <f t="shared" si="13"/>
        <v>0</v>
      </c>
      <c r="AR255" s="145" t="s">
        <v>131</v>
      </c>
      <c r="AT255" s="145" t="s">
        <v>127</v>
      </c>
      <c r="AU255" s="145" t="s">
        <v>85</v>
      </c>
      <c r="AY255" s="16" t="s">
        <v>125</v>
      </c>
      <c r="BE255" s="146">
        <f t="shared" si="14"/>
        <v>0</v>
      </c>
      <c r="BF255" s="146">
        <f t="shared" si="15"/>
        <v>0</v>
      </c>
      <c r="BG255" s="146">
        <f t="shared" si="16"/>
        <v>0</v>
      </c>
      <c r="BH255" s="146">
        <f t="shared" si="17"/>
        <v>0</v>
      </c>
      <c r="BI255" s="146">
        <f t="shared" si="18"/>
        <v>0</v>
      </c>
      <c r="BJ255" s="16" t="s">
        <v>83</v>
      </c>
      <c r="BK255" s="146">
        <f t="shared" si="19"/>
        <v>0</v>
      </c>
      <c r="BL255" s="16" t="s">
        <v>131</v>
      </c>
      <c r="BM255" s="145" t="s">
        <v>488</v>
      </c>
    </row>
    <row r="256" spans="2:65" s="1" customFormat="1" ht="16.5" customHeight="1">
      <c r="B256" s="132"/>
      <c r="C256" s="133" t="s">
        <v>489</v>
      </c>
      <c r="D256" s="133" t="s">
        <v>127</v>
      </c>
      <c r="E256" s="134" t="s">
        <v>490</v>
      </c>
      <c r="F256" s="135" t="s">
        <v>491</v>
      </c>
      <c r="G256" s="136" t="s">
        <v>130</v>
      </c>
      <c r="H256" s="137">
        <v>144</v>
      </c>
      <c r="I256" s="138"/>
      <c r="J256" s="139">
        <f t="shared" si="10"/>
        <v>0</v>
      </c>
      <c r="K256" s="140"/>
      <c r="L256" s="31"/>
      <c r="M256" s="141" t="s">
        <v>1</v>
      </c>
      <c r="N256" s="142" t="s">
        <v>40</v>
      </c>
      <c r="P256" s="143">
        <f t="shared" si="11"/>
        <v>0</v>
      </c>
      <c r="Q256" s="143">
        <v>0</v>
      </c>
      <c r="R256" s="143">
        <f t="shared" si="12"/>
        <v>0</v>
      </c>
      <c r="S256" s="143">
        <v>0</v>
      </c>
      <c r="T256" s="144">
        <f t="shared" si="13"/>
        <v>0</v>
      </c>
      <c r="AR256" s="145" t="s">
        <v>131</v>
      </c>
      <c r="AT256" s="145" t="s">
        <v>127</v>
      </c>
      <c r="AU256" s="145" t="s">
        <v>85</v>
      </c>
      <c r="AY256" s="16" t="s">
        <v>125</v>
      </c>
      <c r="BE256" s="146">
        <f t="shared" si="14"/>
        <v>0</v>
      </c>
      <c r="BF256" s="146">
        <f t="shared" si="15"/>
        <v>0</v>
      </c>
      <c r="BG256" s="146">
        <f t="shared" si="16"/>
        <v>0</v>
      </c>
      <c r="BH256" s="146">
        <f t="shared" si="17"/>
        <v>0</v>
      </c>
      <c r="BI256" s="146">
        <f t="shared" si="18"/>
        <v>0</v>
      </c>
      <c r="BJ256" s="16" t="s">
        <v>83</v>
      </c>
      <c r="BK256" s="146">
        <f t="shared" si="19"/>
        <v>0</v>
      </c>
      <c r="BL256" s="16" t="s">
        <v>131</v>
      </c>
      <c r="BM256" s="145" t="s">
        <v>492</v>
      </c>
    </row>
    <row r="257" spans="2:65" s="1" customFormat="1" ht="24.2" customHeight="1">
      <c r="B257" s="132"/>
      <c r="C257" s="133" t="s">
        <v>493</v>
      </c>
      <c r="D257" s="133" t="s">
        <v>127</v>
      </c>
      <c r="E257" s="134" t="s">
        <v>494</v>
      </c>
      <c r="F257" s="135" t="s">
        <v>495</v>
      </c>
      <c r="G257" s="136" t="s">
        <v>130</v>
      </c>
      <c r="H257" s="137">
        <v>157</v>
      </c>
      <c r="I257" s="138"/>
      <c r="J257" s="139">
        <f t="shared" si="10"/>
        <v>0</v>
      </c>
      <c r="K257" s="140"/>
      <c r="L257" s="31"/>
      <c r="M257" s="141" t="s">
        <v>1</v>
      </c>
      <c r="N257" s="142" t="s">
        <v>40</v>
      </c>
      <c r="P257" s="143">
        <f t="shared" si="11"/>
        <v>0</v>
      </c>
      <c r="Q257" s="143">
        <v>0</v>
      </c>
      <c r="R257" s="143">
        <f t="shared" si="12"/>
        <v>0</v>
      </c>
      <c r="S257" s="143">
        <v>0</v>
      </c>
      <c r="T257" s="144">
        <f t="shared" si="13"/>
        <v>0</v>
      </c>
      <c r="AR257" s="145" t="s">
        <v>131</v>
      </c>
      <c r="AT257" s="145" t="s">
        <v>127</v>
      </c>
      <c r="AU257" s="145" t="s">
        <v>85</v>
      </c>
      <c r="AY257" s="16" t="s">
        <v>125</v>
      </c>
      <c r="BE257" s="146">
        <f t="shared" si="14"/>
        <v>0</v>
      </c>
      <c r="BF257" s="146">
        <f t="shared" si="15"/>
        <v>0</v>
      </c>
      <c r="BG257" s="146">
        <f t="shared" si="16"/>
        <v>0</v>
      </c>
      <c r="BH257" s="146">
        <f t="shared" si="17"/>
        <v>0</v>
      </c>
      <c r="BI257" s="146">
        <f t="shared" si="18"/>
        <v>0</v>
      </c>
      <c r="BJ257" s="16" t="s">
        <v>83</v>
      </c>
      <c r="BK257" s="146">
        <f t="shared" si="19"/>
        <v>0</v>
      </c>
      <c r="BL257" s="16" t="s">
        <v>131</v>
      </c>
      <c r="BM257" s="145" t="s">
        <v>496</v>
      </c>
    </row>
    <row r="258" spans="2:65" s="13" customFormat="1" ht="11.25">
      <c r="B258" s="154"/>
      <c r="D258" s="148" t="s">
        <v>141</v>
      </c>
      <c r="E258" s="155" t="s">
        <v>1</v>
      </c>
      <c r="F258" s="156" t="s">
        <v>497</v>
      </c>
      <c r="H258" s="157">
        <v>144</v>
      </c>
      <c r="I258" s="158"/>
      <c r="L258" s="154"/>
      <c r="M258" s="159"/>
      <c r="T258" s="160"/>
      <c r="AT258" s="155" t="s">
        <v>141</v>
      </c>
      <c r="AU258" s="155" t="s">
        <v>85</v>
      </c>
      <c r="AV258" s="13" t="s">
        <v>85</v>
      </c>
      <c r="AW258" s="13" t="s">
        <v>32</v>
      </c>
      <c r="AX258" s="13" t="s">
        <v>75</v>
      </c>
      <c r="AY258" s="155" t="s">
        <v>125</v>
      </c>
    </row>
    <row r="259" spans="2:65" s="13" customFormat="1" ht="11.25">
      <c r="B259" s="154"/>
      <c r="D259" s="148" t="s">
        <v>141</v>
      </c>
      <c r="E259" s="155" t="s">
        <v>1</v>
      </c>
      <c r="F259" s="156" t="s">
        <v>498</v>
      </c>
      <c r="H259" s="157">
        <v>13</v>
      </c>
      <c r="I259" s="158"/>
      <c r="L259" s="154"/>
      <c r="M259" s="159"/>
      <c r="T259" s="160"/>
      <c r="AT259" s="155" t="s">
        <v>141</v>
      </c>
      <c r="AU259" s="155" t="s">
        <v>85</v>
      </c>
      <c r="AV259" s="13" t="s">
        <v>85</v>
      </c>
      <c r="AW259" s="13" t="s">
        <v>32</v>
      </c>
      <c r="AX259" s="13" t="s">
        <v>75</v>
      </c>
      <c r="AY259" s="155" t="s">
        <v>125</v>
      </c>
    </row>
    <row r="260" spans="2:65" s="14" customFormat="1" ht="11.25">
      <c r="B260" s="161"/>
      <c r="D260" s="148" t="s">
        <v>141</v>
      </c>
      <c r="E260" s="162" t="s">
        <v>1</v>
      </c>
      <c r="F260" s="163" t="s">
        <v>147</v>
      </c>
      <c r="H260" s="164">
        <v>157</v>
      </c>
      <c r="I260" s="165"/>
      <c r="L260" s="161"/>
      <c r="M260" s="166"/>
      <c r="T260" s="167"/>
      <c r="AT260" s="162" t="s">
        <v>141</v>
      </c>
      <c r="AU260" s="162" t="s">
        <v>85</v>
      </c>
      <c r="AV260" s="14" t="s">
        <v>131</v>
      </c>
      <c r="AW260" s="14" t="s">
        <v>32</v>
      </c>
      <c r="AX260" s="14" t="s">
        <v>83</v>
      </c>
      <c r="AY260" s="162" t="s">
        <v>125</v>
      </c>
    </row>
    <row r="261" spans="2:65" s="1" customFormat="1" ht="16.5" customHeight="1">
      <c r="B261" s="132"/>
      <c r="C261" s="133" t="s">
        <v>499</v>
      </c>
      <c r="D261" s="133" t="s">
        <v>127</v>
      </c>
      <c r="E261" s="134" t="s">
        <v>500</v>
      </c>
      <c r="F261" s="135" t="s">
        <v>501</v>
      </c>
      <c r="G261" s="136" t="s">
        <v>253</v>
      </c>
      <c r="H261" s="137">
        <v>4</v>
      </c>
      <c r="I261" s="138"/>
      <c r="J261" s="139">
        <f t="shared" ref="J261:J273" si="20">ROUND(I261*H261,2)</f>
        <v>0</v>
      </c>
      <c r="K261" s="140"/>
      <c r="L261" s="31"/>
      <c r="M261" s="141" t="s">
        <v>1</v>
      </c>
      <c r="N261" s="142" t="s">
        <v>40</v>
      </c>
      <c r="P261" s="143">
        <f t="shared" ref="P261:P273" si="21">O261*H261</f>
        <v>0</v>
      </c>
      <c r="Q261" s="143">
        <v>0.04</v>
      </c>
      <c r="R261" s="143">
        <f t="shared" ref="R261:R273" si="22">Q261*H261</f>
        <v>0.16</v>
      </c>
      <c r="S261" s="143">
        <v>0</v>
      </c>
      <c r="T261" s="144">
        <f t="shared" ref="T261:T273" si="23">S261*H261</f>
        <v>0</v>
      </c>
      <c r="AR261" s="145" t="s">
        <v>131</v>
      </c>
      <c r="AT261" s="145" t="s">
        <v>127</v>
      </c>
      <c r="AU261" s="145" t="s">
        <v>85</v>
      </c>
      <c r="AY261" s="16" t="s">
        <v>125</v>
      </c>
      <c r="BE261" s="146">
        <f t="shared" ref="BE261:BE273" si="24">IF(N261="základní",J261,0)</f>
        <v>0</v>
      </c>
      <c r="BF261" s="146">
        <f t="shared" ref="BF261:BF273" si="25">IF(N261="snížená",J261,0)</f>
        <v>0</v>
      </c>
      <c r="BG261" s="146">
        <f t="shared" ref="BG261:BG273" si="26">IF(N261="zákl. přenesená",J261,0)</f>
        <v>0</v>
      </c>
      <c r="BH261" s="146">
        <f t="shared" ref="BH261:BH273" si="27">IF(N261="sníž. přenesená",J261,0)</f>
        <v>0</v>
      </c>
      <c r="BI261" s="146">
        <f t="shared" ref="BI261:BI273" si="28">IF(N261="nulová",J261,0)</f>
        <v>0</v>
      </c>
      <c r="BJ261" s="16" t="s">
        <v>83</v>
      </c>
      <c r="BK261" s="146">
        <f t="shared" ref="BK261:BK273" si="29">ROUND(I261*H261,2)</f>
        <v>0</v>
      </c>
      <c r="BL261" s="16" t="s">
        <v>131</v>
      </c>
      <c r="BM261" s="145" t="s">
        <v>502</v>
      </c>
    </row>
    <row r="262" spans="2:65" s="1" customFormat="1" ht="24.2" customHeight="1">
      <c r="B262" s="132"/>
      <c r="C262" s="168" t="s">
        <v>503</v>
      </c>
      <c r="D262" s="168" t="s">
        <v>228</v>
      </c>
      <c r="E262" s="169" t="s">
        <v>504</v>
      </c>
      <c r="F262" s="170" t="s">
        <v>505</v>
      </c>
      <c r="G262" s="171" t="s">
        <v>253</v>
      </c>
      <c r="H262" s="172">
        <v>4</v>
      </c>
      <c r="I262" s="173"/>
      <c r="J262" s="174">
        <f t="shared" si="20"/>
        <v>0</v>
      </c>
      <c r="K262" s="175"/>
      <c r="L262" s="176"/>
      <c r="M262" s="177" t="s">
        <v>1</v>
      </c>
      <c r="N262" s="178" t="s">
        <v>40</v>
      </c>
      <c r="P262" s="143">
        <f t="shared" si="21"/>
        <v>0</v>
      </c>
      <c r="Q262" s="143">
        <v>7.3000000000000001E-3</v>
      </c>
      <c r="R262" s="143">
        <f t="shared" si="22"/>
        <v>2.92E-2</v>
      </c>
      <c r="S262" s="143">
        <v>0</v>
      </c>
      <c r="T262" s="144">
        <f t="shared" si="23"/>
        <v>0</v>
      </c>
      <c r="AR262" s="145" t="s">
        <v>174</v>
      </c>
      <c r="AT262" s="145" t="s">
        <v>228</v>
      </c>
      <c r="AU262" s="145" t="s">
        <v>85</v>
      </c>
      <c r="AY262" s="16" t="s">
        <v>125</v>
      </c>
      <c r="BE262" s="146">
        <f t="shared" si="24"/>
        <v>0</v>
      </c>
      <c r="BF262" s="146">
        <f t="shared" si="25"/>
        <v>0</v>
      </c>
      <c r="BG262" s="146">
        <f t="shared" si="26"/>
        <v>0</v>
      </c>
      <c r="BH262" s="146">
        <f t="shared" si="27"/>
        <v>0</v>
      </c>
      <c r="BI262" s="146">
        <f t="shared" si="28"/>
        <v>0</v>
      </c>
      <c r="BJ262" s="16" t="s">
        <v>83</v>
      </c>
      <c r="BK262" s="146">
        <f t="shared" si="29"/>
        <v>0</v>
      </c>
      <c r="BL262" s="16" t="s">
        <v>131</v>
      </c>
      <c r="BM262" s="145" t="s">
        <v>506</v>
      </c>
    </row>
    <row r="263" spans="2:65" s="1" customFormat="1" ht="21.75" customHeight="1">
      <c r="B263" s="132"/>
      <c r="C263" s="168" t="s">
        <v>507</v>
      </c>
      <c r="D263" s="168" t="s">
        <v>228</v>
      </c>
      <c r="E263" s="169" t="s">
        <v>508</v>
      </c>
      <c r="F263" s="170" t="s">
        <v>509</v>
      </c>
      <c r="G263" s="171" t="s">
        <v>253</v>
      </c>
      <c r="H263" s="172">
        <v>4</v>
      </c>
      <c r="I263" s="173"/>
      <c r="J263" s="174">
        <f t="shared" si="20"/>
        <v>0</v>
      </c>
      <c r="K263" s="175"/>
      <c r="L263" s="176"/>
      <c r="M263" s="177" t="s">
        <v>1</v>
      </c>
      <c r="N263" s="178" t="s">
        <v>40</v>
      </c>
      <c r="P263" s="143">
        <f t="shared" si="21"/>
        <v>0</v>
      </c>
      <c r="Q263" s="143">
        <v>2.9999999999999997E-4</v>
      </c>
      <c r="R263" s="143">
        <f t="shared" si="22"/>
        <v>1.1999999999999999E-3</v>
      </c>
      <c r="S263" s="143">
        <v>0</v>
      </c>
      <c r="T263" s="144">
        <f t="shared" si="23"/>
        <v>0</v>
      </c>
      <c r="AR263" s="145" t="s">
        <v>174</v>
      </c>
      <c r="AT263" s="145" t="s">
        <v>228</v>
      </c>
      <c r="AU263" s="145" t="s">
        <v>85</v>
      </c>
      <c r="AY263" s="16" t="s">
        <v>125</v>
      </c>
      <c r="BE263" s="146">
        <f t="shared" si="24"/>
        <v>0</v>
      </c>
      <c r="BF263" s="146">
        <f t="shared" si="25"/>
        <v>0</v>
      </c>
      <c r="BG263" s="146">
        <f t="shared" si="26"/>
        <v>0</v>
      </c>
      <c r="BH263" s="146">
        <f t="shared" si="27"/>
        <v>0</v>
      </c>
      <c r="BI263" s="146">
        <f t="shared" si="28"/>
        <v>0</v>
      </c>
      <c r="BJ263" s="16" t="s">
        <v>83</v>
      </c>
      <c r="BK263" s="146">
        <f t="shared" si="29"/>
        <v>0</v>
      </c>
      <c r="BL263" s="16" t="s">
        <v>131</v>
      </c>
      <c r="BM263" s="145" t="s">
        <v>510</v>
      </c>
    </row>
    <row r="264" spans="2:65" s="1" customFormat="1" ht="16.5" customHeight="1">
      <c r="B264" s="132"/>
      <c r="C264" s="133" t="s">
        <v>511</v>
      </c>
      <c r="D264" s="133" t="s">
        <v>127</v>
      </c>
      <c r="E264" s="134" t="s">
        <v>512</v>
      </c>
      <c r="F264" s="135" t="s">
        <v>513</v>
      </c>
      <c r="G264" s="136" t="s">
        <v>253</v>
      </c>
      <c r="H264" s="137">
        <v>3</v>
      </c>
      <c r="I264" s="138"/>
      <c r="J264" s="139">
        <f t="shared" si="20"/>
        <v>0</v>
      </c>
      <c r="K264" s="140"/>
      <c r="L264" s="31"/>
      <c r="M264" s="141" t="s">
        <v>1</v>
      </c>
      <c r="N264" s="142" t="s">
        <v>40</v>
      </c>
      <c r="P264" s="143">
        <f t="shared" si="21"/>
        <v>0</v>
      </c>
      <c r="Q264" s="143">
        <v>0.04</v>
      </c>
      <c r="R264" s="143">
        <f t="shared" si="22"/>
        <v>0.12</v>
      </c>
      <c r="S264" s="143">
        <v>0</v>
      </c>
      <c r="T264" s="144">
        <f t="shared" si="23"/>
        <v>0</v>
      </c>
      <c r="AR264" s="145" t="s">
        <v>131</v>
      </c>
      <c r="AT264" s="145" t="s">
        <v>127</v>
      </c>
      <c r="AU264" s="145" t="s">
        <v>85</v>
      </c>
      <c r="AY264" s="16" t="s">
        <v>125</v>
      </c>
      <c r="BE264" s="146">
        <f t="shared" si="24"/>
        <v>0</v>
      </c>
      <c r="BF264" s="146">
        <f t="shared" si="25"/>
        <v>0</v>
      </c>
      <c r="BG264" s="146">
        <f t="shared" si="26"/>
        <v>0</v>
      </c>
      <c r="BH264" s="146">
        <f t="shared" si="27"/>
        <v>0</v>
      </c>
      <c r="BI264" s="146">
        <f t="shared" si="28"/>
        <v>0</v>
      </c>
      <c r="BJ264" s="16" t="s">
        <v>83</v>
      </c>
      <c r="BK264" s="146">
        <f t="shared" si="29"/>
        <v>0</v>
      </c>
      <c r="BL264" s="16" t="s">
        <v>131</v>
      </c>
      <c r="BM264" s="145" t="s">
        <v>514</v>
      </c>
    </row>
    <row r="265" spans="2:65" s="1" customFormat="1" ht="16.5" customHeight="1">
      <c r="B265" s="132"/>
      <c r="C265" s="168" t="s">
        <v>515</v>
      </c>
      <c r="D265" s="168" t="s">
        <v>228</v>
      </c>
      <c r="E265" s="169" t="s">
        <v>516</v>
      </c>
      <c r="F265" s="170" t="s">
        <v>517</v>
      </c>
      <c r="G265" s="171" t="s">
        <v>253</v>
      </c>
      <c r="H265" s="172">
        <v>3</v>
      </c>
      <c r="I265" s="173"/>
      <c r="J265" s="174">
        <f t="shared" si="20"/>
        <v>0</v>
      </c>
      <c r="K265" s="175"/>
      <c r="L265" s="176"/>
      <c r="M265" s="177" t="s">
        <v>1</v>
      </c>
      <c r="N265" s="178" t="s">
        <v>40</v>
      </c>
      <c r="P265" s="143">
        <f t="shared" si="21"/>
        <v>0</v>
      </c>
      <c r="Q265" s="143">
        <v>1.3299999999999999E-2</v>
      </c>
      <c r="R265" s="143">
        <f t="shared" si="22"/>
        <v>3.9899999999999998E-2</v>
      </c>
      <c r="S265" s="143">
        <v>0</v>
      </c>
      <c r="T265" s="144">
        <f t="shared" si="23"/>
        <v>0</v>
      </c>
      <c r="AR265" s="145" t="s">
        <v>174</v>
      </c>
      <c r="AT265" s="145" t="s">
        <v>228</v>
      </c>
      <c r="AU265" s="145" t="s">
        <v>85</v>
      </c>
      <c r="AY265" s="16" t="s">
        <v>125</v>
      </c>
      <c r="BE265" s="146">
        <f t="shared" si="24"/>
        <v>0</v>
      </c>
      <c r="BF265" s="146">
        <f t="shared" si="25"/>
        <v>0</v>
      </c>
      <c r="BG265" s="146">
        <f t="shared" si="26"/>
        <v>0</v>
      </c>
      <c r="BH265" s="146">
        <f t="shared" si="27"/>
        <v>0</v>
      </c>
      <c r="BI265" s="146">
        <f t="shared" si="28"/>
        <v>0</v>
      </c>
      <c r="BJ265" s="16" t="s">
        <v>83</v>
      </c>
      <c r="BK265" s="146">
        <f t="shared" si="29"/>
        <v>0</v>
      </c>
      <c r="BL265" s="16" t="s">
        <v>131</v>
      </c>
      <c r="BM265" s="145" t="s">
        <v>518</v>
      </c>
    </row>
    <row r="266" spans="2:65" s="1" customFormat="1" ht="24.2" customHeight="1">
      <c r="B266" s="132"/>
      <c r="C266" s="168" t="s">
        <v>519</v>
      </c>
      <c r="D266" s="168" t="s">
        <v>228</v>
      </c>
      <c r="E266" s="169" t="s">
        <v>520</v>
      </c>
      <c r="F266" s="170" t="s">
        <v>521</v>
      </c>
      <c r="G266" s="171" t="s">
        <v>253</v>
      </c>
      <c r="H266" s="172">
        <v>3</v>
      </c>
      <c r="I266" s="173"/>
      <c r="J266" s="174">
        <f t="shared" si="20"/>
        <v>0</v>
      </c>
      <c r="K266" s="175"/>
      <c r="L266" s="176"/>
      <c r="M266" s="177" t="s">
        <v>1</v>
      </c>
      <c r="N266" s="178" t="s">
        <v>40</v>
      </c>
      <c r="P266" s="143">
        <f t="shared" si="21"/>
        <v>0</v>
      </c>
      <c r="Q266" s="143">
        <v>2.9999999999999997E-4</v>
      </c>
      <c r="R266" s="143">
        <f t="shared" si="22"/>
        <v>8.9999999999999998E-4</v>
      </c>
      <c r="S266" s="143">
        <v>0</v>
      </c>
      <c r="T266" s="144">
        <f t="shared" si="23"/>
        <v>0</v>
      </c>
      <c r="AR266" s="145" t="s">
        <v>174</v>
      </c>
      <c r="AT266" s="145" t="s">
        <v>228</v>
      </c>
      <c r="AU266" s="145" t="s">
        <v>85</v>
      </c>
      <c r="AY266" s="16" t="s">
        <v>125</v>
      </c>
      <c r="BE266" s="146">
        <f t="shared" si="24"/>
        <v>0</v>
      </c>
      <c r="BF266" s="146">
        <f t="shared" si="25"/>
        <v>0</v>
      </c>
      <c r="BG266" s="146">
        <f t="shared" si="26"/>
        <v>0</v>
      </c>
      <c r="BH266" s="146">
        <f t="shared" si="27"/>
        <v>0</v>
      </c>
      <c r="BI266" s="146">
        <f t="shared" si="28"/>
        <v>0</v>
      </c>
      <c r="BJ266" s="16" t="s">
        <v>83</v>
      </c>
      <c r="BK266" s="146">
        <f t="shared" si="29"/>
        <v>0</v>
      </c>
      <c r="BL266" s="16" t="s">
        <v>131</v>
      </c>
      <c r="BM266" s="145" t="s">
        <v>522</v>
      </c>
    </row>
    <row r="267" spans="2:65" s="1" customFormat="1" ht="16.5" customHeight="1">
      <c r="B267" s="132"/>
      <c r="C267" s="133" t="s">
        <v>523</v>
      </c>
      <c r="D267" s="133" t="s">
        <v>127</v>
      </c>
      <c r="E267" s="134" t="s">
        <v>524</v>
      </c>
      <c r="F267" s="135" t="s">
        <v>525</v>
      </c>
      <c r="G267" s="136" t="s">
        <v>253</v>
      </c>
      <c r="H267" s="137">
        <v>1</v>
      </c>
      <c r="I267" s="138"/>
      <c r="J267" s="139">
        <f t="shared" si="20"/>
        <v>0</v>
      </c>
      <c r="K267" s="140"/>
      <c r="L267" s="31"/>
      <c r="M267" s="141" t="s">
        <v>1</v>
      </c>
      <c r="N267" s="142" t="s">
        <v>40</v>
      </c>
      <c r="P267" s="143">
        <f t="shared" si="21"/>
        <v>0</v>
      </c>
      <c r="Q267" s="143">
        <v>0.05</v>
      </c>
      <c r="R267" s="143">
        <f t="shared" si="22"/>
        <v>0.05</v>
      </c>
      <c r="S267" s="143">
        <v>0</v>
      </c>
      <c r="T267" s="144">
        <f t="shared" si="23"/>
        <v>0</v>
      </c>
      <c r="AR267" s="145" t="s">
        <v>131</v>
      </c>
      <c r="AT267" s="145" t="s">
        <v>127</v>
      </c>
      <c r="AU267" s="145" t="s">
        <v>85</v>
      </c>
      <c r="AY267" s="16" t="s">
        <v>125</v>
      </c>
      <c r="BE267" s="146">
        <f t="shared" si="24"/>
        <v>0</v>
      </c>
      <c r="BF267" s="146">
        <f t="shared" si="25"/>
        <v>0</v>
      </c>
      <c r="BG267" s="146">
        <f t="shared" si="26"/>
        <v>0</v>
      </c>
      <c r="BH267" s="146">
        <f t="shared" si="27"/>
        <v>0</v>
      </c>
      <c r="BI267" s="146">
        <f t="shared" si="28"/>
        <v>0</v>
      </c>
      <c r="BJ267" s="16" t="s">
        <v>83</v>
      </c>
      <c r="BK267" s="146">
        <f t="shared" si="29"/>
        <v>0</v>
      </c>
      <c r="BL267" s="16" t="s">
        <v>131</v>
      </c>
      <c r="BM267" s="145" t="s">
        <v>526</v>
      </c>
    </row>
    <row r="268" spans="2:65" s="1" customFormat="1" ht="16.5" customHeight="1">
      <c r="B268" s="132"/>
      <c r="C268" s="168" t="s">
        <v>527</v>
      </c>
      <c r="D268" s="168" t="s">
        <v>228</v>
      </c>
      <c r="E268" s="169" t="s">
        <v>528</v>
      </c>
      <c r="F268" s="170" t="s">
        <v>529</v>
      </c>
      <c r="G268" s="171" t="s">
        <v>253</v>
      </c>
      <c r="H268" s="172">
        <v>1</v>
      </c>
      <c r="I268" s="173"/>
      <c r="J268" s="174">
        <f t="shared" si="20"/>
        <v>0</v>
      </c>
      <c r="K268" s="175"/>
      <c r="L268" s="176"/>
      <c r="M268" s="177" t="s">
        <v>1</v>
      </c>
      <c r="N268" s="178" t="s">
        <v>40</v>
      </c>
      <c r="P268" s="143">
        <f t="shared" si="21"/>
        <v>0</v>
      </c>
      <c r="Q268" s="143">
        <v>2.9499999999999998E-2</v>
      </c>
      <c r="R268" s="143">
        <f t="shared" si="22"/>
        <v>2.9499999999999998E-2</v>
      </c>
      <c r="S268" s="143">
        <v>0</v>
      </c>
      <c r="T268" s="144">
        <f t="shared" si="23"/>
        <v>0</v>
      </c>
      <c r="AR268" s="145" t="s">
        <v>174</v>
      </c>
      <c r="AT268" s="145" t="s">
        <v>228</v>
      </c>
      <c r="AU268" s="145" t="s">
        <v>85</v>
      </c>
      <c r="AY268" s="16" t="s">
        <v>125</v>
      </c>
      <c r="BE268" s="146">
        <f t="shared" si="24"/>
        <v>0</v>
      </c>
      <c r="BF268" s="146">
        <f t="shared" si="25"/>
        <v>0</v>
      </c>
      <c r="BG268" s="146">
        <f t="shared" si="26"/>
        <v>0</v>
      </c>
      <c r="BH268" s="146">
        <f t="shared" si="27"/>
        <v>0</v>
      </c>
      <c r="BI268" s="146">
        <f t="shared" si="28"/>
        <v>0</v>
      </c>
      <c r="BJ268" s="16" t="s">
        <v>83</v>
      </c>
      <c r="BK268" s="146">
        <f t="shared" si="29"/>
        <v>0</v>
      </c>
      <c r="BL268" s="16" t="s">
        <v>131</v>
      </c>
      <c r="BM268" s="145" t="s">
        <v>530</v>
      </c>
    </row>
    <row r="269" spans="2:65" s="1" customFormat="1" ht="24.2" customHeight="1">
      <c r="B269" s="132"/>
      <c r="C269" s="168" t="s">
        <v>531</v>
      </c>
      <c r="D269" s="168" t="s">
        <v>228</v>
      </c>
      <c r="E269" s="169" t="s">
        <v>532</v>
      </c>
      <c r="F269" s="170" t="s">
        <v>533</v>
      </c>
      <c r="G269" s="171" t="s">
        <v>253</v>
      </c>
      <c r="H269" s="172">
        <v>1</v>
      </c>
      <c r="I269" s="173"/>
      <c r="J269" s="174">
        <f t="shared" si="20"/>
        <v>0</v>
      </c>
      <c r="K269" s="175"/>
      <c r="L269" s="176"/>
      <c r="M269" s="177" t="s">
        <v>1</v>
      </c>
      <c r="N269" s="178" t="s">
        <v>40</v>
      </c>
      <c r="P269" s="143">
        <f t="shared" si="21"/>
        <v>0</v>
      </c>
      <c r="Q269" s="143">
        <v>2.5000000000000001E-3</v>
      </c>
      <c r="R269" s="143">
        <f t="shared" si="22"/>
        <v>2.5000000000000001E-3</v>
      </c>
      <c r="S269" s="143">
        <v>0</v>
      </c>
      <c r="T269" s="144">
        <f t="shared" si="23"/>
        <v>0</v>
      </c>
      <c r="AR269" s="145" t="s">
        <v>174</v>
      </c>
      <c r="AT269" s="145" t="s">
        <v>228</v>
      </c>
      <c r="AU269" s="145" t="s">
        <v>85</v>
      </c>
      <c r="AY269" s="16" t="s">
        <v>125</v>
      </c>
      <c r="BE269" s="146">
        <f t="shared" si="24"/>
        <v>0</v>
      </c>
      <c r="BF269" s="146">
        <f t="shared" si="25"/>
        <v>0</v>
      </c>
      <c r="BG269" s="146">
        <f t="shared" si="26"/>
        <v>0</v>
      </c>
      <c r="BH269" s="146">
        <f t="shared" si="27"/>
        <v>0</v>
      </c>
      <c r="BI269" s="146">
        <f t="shared" si="28"/>
        <v>0</v>
      </c>
      <c r="BJ269" s="16" t="s">
        <v>83</v>
      </c>
      <c r="BK269" s="146">
        <f t="shared" si="29"/>
        <v>0</v>
      </c>
      <c r="BL269" s="16" t="s">
        <v>131</v>
      </c>
      <c r="BM269" s="145" t="s">
        <v>534</v>
      </c>
    </row>
    <row r="270" spans="2:65" s="1" customFormat="1" ht="16.5" customHeight="1">
      <c r="B270" s="132"/>
      <c r="C270" s="133" t="s">
        <v>535</v>
      </c>
      <c r="D270" s="133" t="s">
        <v>127</v>
      </c>
      <c r="E270" s="134" t="s">
        <v>536</v>
      </c>
      <c r="F270" s="135" t="s">
        <v>537</v>
      </c>
      <c r="G270" s="136" t="s">
        <v>253</v>
      </c>
      <c r="H270" s="137">
        <v>9</v>
      </c>
      <c r="I270" s="138"/>
      <c r="J270" s="139">
        <f t="shared" si="20"/>
        <v>0</v>
      </c>
      <c r="K270" s="140"/>
      <c r="L270" s="31"/>
      <c r="M270" s="141" t="s">
        <v>1</v>
      </c>
      <c r="N270" s="142" t="s">
        <v>40</v>
      </c>
      <c r="P270" s="143">
        <f t="shared" si="21"/>
        <v>0</v>
      </c>
      <c r="Q270" s="143">
        <v>3.3E-4</v>
      </c>
      <c r="R270" s="143">
        <f t="shared" si="22"/>
        <v>2.97E-3</v>
      </c>
      <c r="S270" s="143">
        <v>0</v>
      </c>
      <c r="T270" s="144">
        <f t="shared" si="23"/>
        <v>0</v>
      </c>
      <c r="AR270" s="145" t="s">
        <v>131</v>
      </c>
      <c r="AT270" s="145" t="s">
        <v>127</v>
      </c>
      <c r="AU270" s="145" t="s">
        <v>85</v>
      </c>
      <c r="AY270" s="16" t="s">
        <v>125</v>
      </c>
      <c r="BE270" s="146">
        <f t="shared" si="24"/>
        <v>0</v>
      </c>
      <c r="BF270" s="146">
        <f t="shared" si="25"/>
        <v>0</v>
      </c>
      <c r="BG270" s="146">
        <f t="shared" si="26"/>
        <v>0</v>
      </c>
      <c r="BH270" s="146">
        <f t="shared" si="27"/>
        <v>0</v>
      </c>
      <c r="BI270" s="146">
        <f t="shared" si="28"/>
        <v>0</v>
      </c>
      <c r="BJ270" s="16" t="s">
        <v>83</v>
      </c>
      <c r="BK270" s="146">
        <f t="shared" si="29"/>
        <v>0</v>
      </c>
      <c r="BL270" s="16" t="s">
        <v>131</v>
      </c>
      <c r="BM270" s="145" t="s">
        <v>538</v>
      </c>
    </row>
    <row r="271" spans="2:65" s="1" customFormat="1" ht="21.75" customHeight="1">
      <c r="B271" s="132"/>
      <c r="C271" s="133" t="s">
        <v>539</v>
      </c>
      <c r="D271" s="133" t="s">
        <v>127</v>
      </c>
      <c r="E271" s="134" t="s">
        <v>540</v>
      </c>
      <c r="F271" s="135" t="s">
        <v>541</v>
      </c>
      <c r="G271" s="136" t="s">
        <v>130</v>
      </c>
      <c r="H271" s="137">
        <v>184</v>
      </c>
      <c r="I271" s="138"/>
      <c r="J271" s="139">
        <f t="shared" si="20"/>
        <v>0</v>
      </c>
      <c r="K271" s="140"/>
      <c r="L271" s="31"/>
      <c r="M271" s="141" t="s">
        <v>1</v>
      </c>
      <c r="N271" s="142" t="s">
        <v>40</v>
      </c>
      <c r="P271" s="143">
        <f t="shared" si="21"/>
        <v>0</v>
      </c>
      <c r="Q271" s="143">
        <v>1.9000000000000001E-4</v>
      </c>
      <c r="R271" s="143">
        <f t="shared" si="22"/>
        <v>3.4960000000000005E-2</v>
      </c>
      <c r="S271" s="143">
        <v>0</v>
      </c>
      <c r="T271" s="144">
        <f t="shared" si="23"/>
        <v>0</v>
      </c>
      <c r="AR271" s="145" t="s">
        <v>131</v>
      </c>
      <c r="AT271" s="145" t="s">
        <v>127</v>
      </c>
      <c r="AU271" s="145" t="s">
        <v>85</v>
      </c>
      <c r="AY271" s="16" t="s">
        <v>125</v>
      </c>
      <c r="BE271" s="146">
        <f t="shared" si="24"/>
        <v>0</v>
      </c>
      <c r="BF271" s="146">
        <f t="shared" si="25"/>
        <v>0</v>
      </c>
      <c r="BG271" s="146">
        <f t="shared" si="26"/>
        <v>0</v>
      </c>
      <c r="BH271" s="146">
        <f t="shared" si="27"/>
        <v>0</v>
      </c>
      <c r="BI271" s="146">
        <f t="shared" si="28"/>
        <v>0</v>
      </c>
      <c r="BJ271" s="16" t="s">
        <v>83</v>
      </c>
      <c r="BK271" s="146">
        <f t="shared" si="29"/>
        <v>0</v>
      </c>
      <c r="BL271" s="16" t="s">
        <v>131</v>
      </c>
      <c r="BM271" s="145" t="s">
        <v>542</v>
      </c>
    </row>
    <row r="272" spans="2:65" s="1" customFormat="1" ht="21.75" customHeight="1">
      <c r="B272" s="132"/>
      <c r="C272" s="133" t="s">
        <v>543</v>
      </c>
      <c r="D272" s="133" t="s">
        <v>127</v>
      </c>
      <c r="E272" s="134" t="s">
        <v>544</v>
      </c>
      <c r="F272" s="135" t="s">
        <v>545</v>
      </c>
      <c r="G272" s="136" t="s">
        <v>130</v>
      </c>
      <c r="H272" s="137">
        <v>157</v>
      </c>
      <c r="I272" s="138"/>
      <c r="J272" s="139">
        <f t="shared" si="20"/>
        <v>0</v>
      </c>
      <c r="K272" s="140"/>
      <c r="L272" s="31"/>
      <c r="M272" s="141" t="s">
        <v>1</v>
      </c>
      <c r="N272" s="142" t="s">
        <v>40</v>
      </c>
      <c r="P272" s="143">
        <f t="shared" si="21"/>
        <v>0</v>
      </c>
      <c r="Q272" s="143">
        <v>6.0000000000000002E-5</v>
      </c>
      <c r="R272" s="143">
        <f t="shared" si="22"/>
        <v>9.4199999999999996E-3</v>
      </c>
      <c r="S272" s="143">
        <v>0</v>
      </c>
      <c r="T272" s="144">
        <f t="shared" si="23"/>
        <v>0</v>
      </c>
      <c r="AR272" s="145" t="s">
        <v>131</v>
      </c>
      <c r="AT272" s="145" t="s">
        <v>127</v>
      </c>
      <c r="AU272" s="145" t="s">
        <v>85</v>
      </c>
      <c r="AY272" s="16" t="s">
        <v>125</v>
      </c>
      <c r="BE272" s="146">
        <f t="shared" si="24"/>
        <v>0</v>
      </c>
      <c r="BF272" s="146">
        <f t="shared" si="25"/>
        <v>0</v>
      </c>
      <c r="BG272" s="146">
        <f t="shared" si="26"/>
        <v>0</v>
      </c>
      <c r="BH272" s="146">
        <f t="shared" si="27"/>
        <v>0</v>
      </c>
      <c r="BI272" s="146">
        <f t="shared" si="28"/>
        <v>0</v>
      </c>
      <c r="BJ272" s="16" t="s">
        <v>83</v>
      </c>
      <c r="BK272" s="146">
        <f t="shared" si="29"/>
        <v>0</v>
      </c>
      <c r="BL272" s="16" t="s">
        <v>131</v>
      </c>
      <c r="BM272" s="145" t="s">
        <v>546</v>
      </c>
    </row>
    <row r="273" spans="2:65" s="1" customFormat="1" ht="16.5" customHeight="1">
      <c r="B273" s="132"/>
      <c r="C273" s="133" t="s">
        <v>547</v>
      </c>
      <c r="D273" s="133" t="s">
        <v>127</v>
      </c>
      <c r="E273" s="134" t="s">
        <v>548</v>
      </c>
      <c r="F273" s="135" t="s">
        <v>549</v>
      </c>
      <c r="G273" s="136" t="s">
        <v>332</v>
      </c>
      <c r="H273" s="137">
        <v>1</v>
      </c>
      <c r="I273" s="138"/>
      <c r="J273" s="139">
        <f t="shared" si="20"/>
        <v>0</v>
      </c>
      <c r="K273" s="140"/>
      <c r="L273" s="31"/>
      <c r="M273" s="141" t="s">
        <v>1</v>
      </c>
      <c r="N273" s="142" t="s">
        <v>40</v>
      </c>
      <c r="P273" s="143">
        <f t="shared" si="21"/>
        <v>0</v>
      </c>
      <c r="Q273" s="143">
        <v>0</v>
      </c>
      <c r="R273" s="143">
        <f t="shared" si="22"/>
        <v>0</v>
      </c>
      <c r="S273" s="143">
        <v>0</v>
      </c>
      <c r="T273" s="144">
        <f t="shared" si="23"/>
        <v>0</v>
      </c>
      <c r="AR273" s="145" t="s">
        <v>131</v>
      </c>
      <c r="AT273" s="145" t="s">
        <v>127</v>
      </c>
      <c r="AU273" s="145" t="s">
        <v>85</v>
      </c>
      <c r="AY273" s="16" t="s">
        <v>125</v>
      </c>
      <c r="BE273" s="146">
        <f t="shared" si="24"/>
        <v>0</v>
      </c>
      <c r="BF273" s="146">
        <f t="shared" si="25"/>
        <v>0</v>
      </c>
      <c r="BG273" s="146">
        <f t="shared" si="26"/>
        <v>0</v>
      </c>
      <c r="BH273" s="146">
        <f t="shared" si="27"/>
        <v>0</v>
      </c>
      <c r="BI273" s="146">
        <f t="shared" si="28"/>
        <v>0</v>
      </c>
      <c r="BJ273" s="16" t="s">
        <v>83</v>
      </c>
      <c r="BK273" s="146">
        <f t="shared" si="29"/>
        <v>0</v>
      </c>
      <c r="BL273" s="16" t="s">
        <v>131</v>
      </c>
      <c r="BM273" s="145" t="s">
        <v>550</v>
      </c>
    </row>
    <row r="274" spans="2:65" s="1" customFormat="1" ht="19.5">
      <c r="B274" s="31"/>
      <c r="D274" s="148" t="s">
        <v>334</v>
      </c>
      <c r="F274" s="179" t="s">
        <v>551</v>
      </c>
      <c r="I274" s="180"/>
      <c r="L274" s="31"/>
      <c r="M274" s="181"/>
      <c r="T274" s="55"/>
      <c r="AT274" s="16" t="s">
        <v>334</v>
      </c>
      <c r="AU274" s="16" t="s">
        <v>85</v>
      </c>
    </row>
    <row r="275" spans="2:65" s="1" customFormat="1" ht="16.5" customHeight="1">
      <c r="B275" s="132"/>
      <c r="C275" s="133" t="s">
        <v>552</v>
      </c>
      <c r="D275" s="133" t="s">
        <v>127</v>
      </c>
      <c r="E275" s="134" t="s">
        <v>553</v>
      </c>
      <c r="F275" s="135" t="s">
        <v>554</v>
      </c>
      <c r="G275" s="136" t="s">
        <v>253</v>
      </c>
      <c r="H275" s="137">
        <v>2</v>
      </c>
      <c r="I275" s="138"/>
      <c r="J275" s="139">
        <f>ROUND(I275*H275,2)</f>
        <v>0</v>
      </c>
      <c r="K275" s="140"/>
      <c r="L275" s="31"/>
      <c r="M275" s="141" t="s">
        <v>1</v>
      </c>
      <c r="N275" s="142" t="s">
        <v>40</v>
      </c>
      <c r="P275" s="143">
        <f>O275*H275</f>
        <v>0</v>
      </c>
      <c r="Q275" s="143">
        <v>0</v>
      </c>
      <c r="R275" s="143">
        <f>Q275*H275</f>
        <v>0</v>
      </c>
      <c r="S275" s="143">
        <v>0</v>
      </c>
      <c r="T275" s="144">
        <f>S275*H275</f>
        <v>0</v>
      </c>
      <c r="AR275" s="145" t="s">
        <v>131</v>
      </c>
      <c r="AT275" s="145" t="s">
        <v>127</v>
      </c>
      <c r="AU275" s="145" t="s">
        <v>85</v>
      </c>
      <c r="AY275" s="16" t="s">
        <v>125</v>
      </c>
      <c r="BE275" s="146">
        <f>IF(N275="základní",J275,0)</f>
        <v>0</v>
      </c>
      <c r="BF275" s="146">
        <f>IF(N275="snížená",J275,0)</f>
        <v>0</v>
      </c>
      <c r="BG275" s="146">
        <f>IF(N275="zákl. přenesená",J275,0)</f>
        <v>0</v>
      </c>
      <c r="BH275" s="146">
        <f>IF(N275="sníž. přenesená",J275,0)</f>
        <v>0</v>
      </c>
      <c r="BI275" s="146">
        <f>IF(N275="nulová",J275,0)</f>
        <v>0</v>
      </c>
      <c r="BJ275" s="16" t="s">
        <v>83</v>
      </c>
      <c r="BK275" s="146">
        <f>ROUND(I275*H275,2)</f>
        <v>0</v>
      </c>
      <c r="BL275" s="16" t="s">
        <v>131</v>
      </c>
      <c r="BM275" s="145" t="s">
        <v>555</v>
      </c>
    </row>
    <row r="276" spans="2:65" s="1" customFormat="1" ht="16.5" customHeight="1">
      <c r="B276" s="132"/>
      <c r="C276" s="133" t="s">
        <v>556</v>
      </c>
      <c r="D276" s="133" t="s">
        <v>127</v>
      </c>
      <c r="E276" s="134" t="s">
        <v>557</v>
      </c>
      <c r="F276" s="135" t="s">
        <v>558</v>
      </c>
      <c r="G276" s="136" t="s">
        <v>253</v>
      </c>
      <c r="H276" s="137">
        <v>3</v>
      </c>
      <c r="I276" s="138"/>
      <c r="J276" s="139">
        <f>ROUND(I276*H276,2)</f>
        <v>0</v>
      </c>
      <c r="K276" s="140"/>
      <c r="L276" s="31"/>
      <c r="M276" s="141" t="s">
        <v>1</v>
      </c>
      <c r="N276" s="142" t="s">
        <v>40</v>
      </c>
      <c r="P276" s="143">
        <f>O276*H276</f>
        <v>0</v>
      </c>
      <c r="Q276" s="143">
        <v>0</v>
      </c>
      <c r="R276" s="143">
        <f>Q276*H276</f>
        <v>0</v>
      </c>
      <c r="S276" s="143">
        <v>0</v>
      </c>
      <c r="T276" s="144">
        <f>S276*H276</f>
        <v>0</v>
      </c>
      <c r="AR276" s="145" t="s">
        <v>131</v>
      </c>
      <c r="AT276" s="145" t="s">
        <v>127</v>
      </c>
      <c r="AU276" s="145" t="s">
        <v>85</v>
      </c>
      <c r="AY276" s="16" t="s">
        <v>125</v>
      </c>
      <c r="BE276" s="146">
        <f>IF(N276="základní",J276,0)</f>
        <v>0</v>
      </c>
      <c r="BF276" s="146">
        <f>IF(N276="snížená",J276,0)</f>
        <v>0</v>
      </c>
      <c r="BG276" s="146">
        <f>IF(N276="zákl. přenesená",J276,0)</f>
        <v>0</v>
      </c>
      <c r="BH276" s="146">
        <f>IF(N276="sníž. přenesená",J276,0)</f>
        <v>0</v>
      </c>
      <c r="BI276" s="146">
        <f>IF(N276="nulová",J276,0)</f>
        <v>0</v>
      </c>
      <c r="BJ276" s="16" t="s">
        <v>83</v>
      </c>
      <c r="BK276" s="146">
        <f>ROUND(I276*H276,2)</f>
        <v>0</v>
      </c>
      <c r="BL276" s="16" t="s">
        <v>131</v>
      </c>
      <c r="BM276" s="145" t="s">
        <v>559</v>
      </c>
    </row>
    <row r="277" spans="2:65" s="1" customFormat="1" ht="29.25">
      <c r="B277" s="31"/>
      <c r="D277" s="148" t="s">
        <v>334</v>
      </c>
      <c r="F277" s="179" t="s">
        <v>560</v>
      </c>
      <c r="I277" s="180"/>
      <c r="L277" s="31"/>
      <c r="M277" s="181"/>
      <c r="T277" s="55"/>
      <c r="AT277" s="16" t="s">
        <v>334</v>
      </c>
      <c r="AU277" s="16" t="s">
        <v>85</v>
      </c>
    </row>
    <row r="278" spans="2:65" s="1" customFormat="1" ht="16.5" customHeight="1">
      <c r="B278" s="132"/>
      <c r="C278" s="133" t="s">
        <v>561</v>
      </c>
      <c r="D278" s="133" t="s">
        <v>127</v>
      </c>
      <c r="E278" s="134" t="s">
        <v>562</v>
      </c>
      <c r="F278" s="135" t="s">
        <v>563</v>
      </c>
      <c r="G278" s="136" t="s">
        <v>332</v>
      </c>
      <c r="H278" s="137">
        <v>1</v>
      </c>
      <c r="I278" s="138"/>
      <c r="J278" s="139">
        <f>ROUND(I278*H278,2)</f>
        <v>0</v>
      </c>
      <c r="K278" s="140"/>
      <c r="L278" s="31"/>
      <c r="M278" s="141" t="s">
        <v>1</v>
      </c>
      <c r="N278" s="142" t="s">
        <v>40</v>
      </c>
      <c r="P278" s="143">
        <f>O278*H278</f>
        <v>0</v>
      </c>
      <c r="Q278" s="143">
        <v>0</v>
      </c>
      <c r="R278" s="143">
        <f>Q278*H278</f>
        <v>0</v>
      </c>
      <c r="S278" s="143">
        <v>0</v>
      </c>
      <c r="T278" s="144">
        <f>S278*H278</f>
        <v>0</v>
      </c>
      <c r="AR278" s="145" t="s">
        <v>131</v>
      </c>
      <c r="AT278" s="145" t="s">
        <v>127</v>
      </c>
      <c r="AU278" s="145" t="s">
        <v>85</v>
      </c>
      <c r="AY278" s="16" t="s">
        <v>125</v>
      </c>
      <c r="BE278" s="146">
        <f>IF(N278="základní",J278,0)</f>
        <v>0</v>
      </c>
      <c r="BF278" s="146">
        <f>IF(N278="snížená",J278,0)</f>
        <v>0</v>
      </c>
      <c r="BG278" s="146">
        <f>IF(N278="zákl. přenesená",J278,0)</f>
        <v>0</v>
      </c>
      <c r="BH278" s="146">
        <f>IF(N278="sníž. přenesená",J278,0)</f>
        <v>0</v>
      </c>
      <c r="BI278" s="146">
        <f>IF(N278="nulová",J278,0)</f>
        <v>0</v>
      </c>
      <c r="BJ278" s="16" t="s">
        <v>83</v>
      </c>
      <c r="BK278" s="146">
        <f>ROUND(I278*H278,2)</f>
        <v>0</v>
      </c>
      <c r="BL278" s="16" t="s">
        <v>131</v>
      </c>
      <c r="BM278" s="145" t="s">
        <v>564</v>
      </c>
    </row>
    <row r="279" spans="2:65" s="1" customFormat="1" ht="16.5" customHeight="1">
      <c r="B279" s="132"/>
      <c r="C279" s="133" t="s">
        <v>565</v>
      </c>
      <c r="D279" s="133" t="s">
        <v>127</v>
      </c>
      <c r="E279" s="134" t="s">
        <v>566</v>
      </c>
      <c r="F279" s="135" t="s">
        <v>567</v>
      </c>
      <c r="G279" s="136" t="s">
        <v>332</v>
      </c>
      <c r="H279" s="137">
        <v>1</v>
      </c>
      <c r="I279" s="138"/>
      <c r="J279" s="139">
        <f>ROUND(I279*H279,2)</f>
        <v>0</v>
      </c>
      <c r="K279" s="140"/>
      <c r="L279" s="31"/>
      <c r="M279" s="141" t="s">
        <v>1</v>
      </c>
      <c r="N279" s="142" t="s">
        <v>40</v>
      </c>
      <c r="P279" s="143">
        <f>O279*H279</f>
        <v>0</v>
      </c>
      <c r="Q279" s="143">
        <v>0</v>
      </c>
      <c r="R279" s="143">
        <f>Q279*H279</f>
        <v>0</v>
      </c>
      <c r="S279" s="143">
        <v>0</v>
      </c>
      <c r="T279" s="144">
        <f>S279*H279</f>
        <v>0</v>
      </c>
      <c r="AR279" s="145" t="s">
        <v>131</v>
      </c>
      <c r="AT279" s="145" t="s">
        <v>127</v>
      </c>
      <c r="AU279" s="145" t="s">
        <v>85</v>
      </c>
      <c r="AY279" s="16" t="s">
        <v>125</v>
      </c>
      <c r="BE279" s="146">
        <f>IF(N279="základní",J279,0)</f>
        <v>0</v>
      </c>
      <c r="BF279" s="146">
        <f>IF(N279="snížená",J279,0)</f>
        <v>0</v>
      </c>
      <c r="BG279" s="146">
        <f>IF(N279="zákl. přenesená",J279,0)</f>
        <v>0</v>
      </c>
      <c r="BH279" s="146">
        <f>IF(N279="sníž. přenesená",J279,0)</f>
        <v>0</v>
      </c>
      <c r="BI279" s="146">
        <f>IF(N279="nulová",J279,0)</f>
        <v>0</v>
      </c>
      <c r="BJ279" s="16" t="s">
        <v>83</v>
      </c>
      <c r="BK279" s="146">
        <f>ROUND(I279*H279,2)</f>
        <v>0</v>
      </c>
      <c r="BL279" s="16" t="s">
        <v>131</v>
      </c>
      <c r="BM279" s="145" t="s">
        <v>568</v>
      </c>
    </row>
    <row r="280" spans="2:65" s="1" customFormat="1" ht="16.5" customHeight="1">
      <c r="B280" s="132"/>
      <c r="C280" s="133" t="s">
        <v>569</v>
      </c>
      <c r="D280" s="133" t="s">
        <v>127</v>
      </c>
      <c r="E280" s="134" t="s">
        <v>570</v>
      </c>
      <c r="F280" s="135" t="s">
        <v>571</v>
      </c>
      <c r="G280" s="136" t="s">
        <v>253</v>
      </c>
      <c r="H280" s="137">
        <v>9</v>
      </c>
      <c r="I280" s="138"/>
      <c r="J280" s="139">
        <f>ROUND(I280*H280,2)</f>
        <v>0</v>
      </c>
      <c r="K280" s="140"/>
      <c r="L280" s="31"/>
      <c r="M280" s="141" t="s">
        <v>1</v>
      </c>
      <c r="N280" s="142" t="s">
        <v>40</v>
      </c>
      <c r="P280" s="143">
        <f>O280*H280</f>
        <v>0</v>
      </c>
      <c r="Q280" s="143">
        <v>0</v>
      </c>
      <c r="R280" s="143">
        <f>Q280*H280</f>
        <v>0</v>
      </c>
      <c r="S280" s="143">
        <v>0</v>
      </c>
      <c r="T280" s="144">
        <f>S280*H280</f>
        <v>0</v>
      </c>
      <c r="AR280" s="145" t="s">
        <v>131</v>
      </c>
      <c r="AT280" s="145" t="s">
        <v>127</v>
      </c>
      <c r="AU280" s="145" t="s">
        <v>85</v>
      </c>
      <c r="AY280" s="16" t="s">
        <v>125</v>
      </c>
      <c r="BE280" s="146">
        <f>IF(N280="základní",J280,0)</f>
        <v>0</v>
      </c>
      <c r="BF280" s="146">
        <f>IF(N280="snížená",J280,0)</f>
        <v>0</v>
      </c>
      <c r="BG280" s="146">
        <f>IF(N280="zákl. přenesená",J280,0)</f>
        <v>0</v>
      </c>
      <c r="BH280" s="146">
        <f>IF(N280="sníž. přenesená",J280,0)</f>
        <v>0</v>
      </c>
      <c r="BI280" s="146">
        <f>IF(N280="nulová",J280,0)</f>
        <v>0</v>
      </c>
      <c r="BJ280" s="16" t="s">
        <v>83</v>
      </c>
      <c r="BK280" s="146">
        <f>ROUND(I280*H280,2)</f>
        <v>0</v>
      </c>
      <c r="BL280" s="16" t="s">
        <v>131</v>
      </c>
      <c r="BM280" s="145" t="s">
        <v>572</v>
      </c>
    </row>
    <row r="281" spans="2:65" s="1" customFormat="1" ht="21.75" customHeight="1">
      <c r="B281" s="132"/>
      <c r="C281" s="133" t="s">
        <v>573</v>
      </c>
      <c r="D281" s="133" t="s">
        <v>127</v>
      </c>
      <c r="E281" s="134" t="s">
        <v>574</v>
      </c>
      <c r="F281" s="135" t="s">
        <v>575</v>
      </c>
      <c r="G281" s="136" t="s">
        <v>332</v>
      </c>
      <c r="H281" s="137">
        <v>1</v>
      </c>
      <c r="I281" s="138"/>
      <c r="J281" s="139">
        <f>ROUND(I281*H281,2)</f>
        <v>0</v>
      </c>
      <c r="K281" s="140"/>
      <c r="L281" s="31"/>
      <c r="M281" s="141" t="s">
        <v>1</v>
      </c>
      <c r="N281" s="142" t="s">
        <v>40</v>
      </c>
      <c r="P281" s="143">
        <f>O281*H281</f>
        <v>0</v>
      </c>
      <c r="Q281" s="143">
        <v>0</v>
      </c>
      <c r="R281" s="143">
        <f>Q281*H281</f>
        <v>0</v>
      </c>
      <c r="S281" s="143">
        <v>0</v>
      </c>
      <c r="T281" s="144">
        <f>S281*H281</f>
        <v>0</v>
      </c>
      <c r="AR281" s="145" t="s">
        <v>131</v>
      </c>
      <c r="AT281" s="145" t="s">
        <v>127</v>
      </c>
      <c r="AU281" s="145" t="s">
        <v>85</v>
      </c>
      <c r="AY281" s="16" t="s">
        <v>125</v>
      </c>
      <c r="BE281" s="146">
        <f>IF(N281="základní",J281,0)</f>
        <v>0</v>
      </c>
      <c r="BF281" s="146">
        <f>IF(N281="snížená",J281,0)</f>
        <v>0</v>
      </c>
      <c r="BG281" s="146">
        <f>IF(N281="zákl. přenesená",J281,0)</f>
        <v>0</v>
      </c>
      <c r="BH281" s="146">
        <f>IF(N281="sníž. přenesená",J281,0)</f>
        <v>0</v>
      </c>
      <c r="BI281" s="146">
        <f>IF(N281="nulová",J281,0)</f>
        <v>0</v>
      </c>
      <c r="BJ281" s="16" t="s">
        <v>83</v>
      </c>
      <c r="BK281" s="146">
        <f>ROUND(I281*H281,2)</f>
        <v>0</v>
      </c>
      <c r="BL281" s="16" t="s">
        <v>131</v>
      </c>
      <c r="BM281" s="145" t="s">
        <v>576</v>
      </c>
    </row>
    <row r="282" spans="2:65" s="1" customFormat="1" ht="21.75" customHeight="1">
      <c r="B282" s="132"/>
      <c r="C282" s="133" t="s">
        <v>577</v>
      </c>
      <c r="D282" s="133" t="s">
        <v>127</v>
      </c>
      <c r="E282" s="134" t="s">
        <v>578</v>
      </c>
      <c r="F282" s="135" t="s">
        <v>579</v>
      </c>
      <c r="G282" s="136" t="s">
        <v>253</v>
      </c>
      <c r="H282" s="137">
        <v>4</v>
      </c>
      <c r="I282" s="138"/>
      <c r="J282" s="139">
        <f>ROUND(I282*H282,2)</f>
        <v>0</v>
      </c>
      <c r="K282" s="140"/>
      <c r="L282" s="31"/>
      <c r="M282" s="141" t="s">
        <v>1</v>
      </c>
      <c r="N282" s="142" t="s">
        <v>40</v>
      </c>
      <c r="P282" s="143">
        <f>O282*H282</f>
        <v>0</v>
      </c>
      <c r="Q282" s="143">
        <v>0</v>
      </c>
      <c r="R282" s="143">
        <f>Q282*H282</f>
        <v>0</v>
      </c>
      <c r="S282" s="143">
        <v>0</v>
      </c>
      <c r="T282" s="144">
        <f>S282*H282</f>
        <v>0</v>
      </c>
      <c r="AR282" s="145" t="s">
        <v>131</v>
      </c>
      <c r="AT282" s="145" t="s">
        <v>127</v>
      </c>
      <c r="AU282" s="145" t="s">
        <v>85</v>
      </c>
      <c r="AY282" s="16" t="s">
        <v>125</v>
      </c>
      <c r="BE282" s="146">
        <f>IF(N282="základní",J282,0)</f>
        <v>0</v>
      </c>
      <c r="BF282" s="146">
        <f>IF(N282="snížená",J282,0)</f>
        <v>0</v>
      </c>
      <c r="BG282" s="146">
        <f>IF(N282="zákl. přenesená",J282,0)</f>
        <v>0</v>
      </c>
      <c r="BH282" s="146">
        <f>IF(N282="sníž. přenesená",J282,0)</f>
        <v>0</v>
      </c>
      <c r="BI282" s="146">
        <f>IF(N282="nulová",J282,0)</f>
        <v>0</v>
      </c>
      <c r="BJ282" s="16" t="s">
        <v>83</v>
      </c>
      <c r="BK282" s="146">
        <f>ROUND(I282*H282,2)</f>
        <v>0</v>
      </c>
      <c r="BL282" s="16" t="s">
        <v>131</v>
      </c>
      <c r="BM282" s="145" t="s">
        <v>580</v>
      </c>
    </row>
    <row r="283" spans="2:65" s="11" customFormat="1" ht="22.9" customHeight="1">
      <c r="B283" s="120"/>
      <c r="D283" s="121" t="s">
        <v>74</v>
      </c>
      <c r="E283" s="130" t="s">
        <v>581</v>
      </c>
      <c r="F283" s="130" t="s">
        <v>582</v>
      </c>
      <c r="I283" s="123"/>
      <c r="J283" s="131">
        <f>BK283</f>
        <v>0</v>
      </c>
      <c r="L283" s="120"/>
      <c r="M283" s="125"/>
      <c r="P283" s="126">
        <f>SUM(P284:P293)</f>
        <v>0</v>
      </c>
      <c r="R283" s="126">
        <f>SUM(R284:R293)</f>
        <v>0</v>
      </c>
      <c r="T283" s="127">
        <f>SUM(T284:T293)</f>
        <v>0</v>
      </c>
      <c r="AR283" s="121" t="s">
        <v>83</v>
      </c>
      <c r="AT283" s="128" t="s">
        <v>74</v>
      </c>
      <c r="AU283" s="128" t="s">
        <v>83</v>
      </c>
      <c r="AY283" s="121" t="s">
        <v>125</v>
      </c>
      <c r="BK283" s="129">
        <f>SUM(BK284:BK293)</f>
        <v>0</v>
      </c>
    </row>
    <row r="284" spans="2:65" s="1" customFormat="1" ht="21.75" customHeight="1">
      <c r="B284" s="132"/>
      <c r="C284" s="133" t="s">
        <v>583</v>
      </c>
      <c r="D284" s="133" t="s">
        <v>127</v>
      </c>
      <c r="E284" s="134" t="s">
        <v>584</v>
      </c>
      <c r="F284" s="135" t="s">
        <v>585</v>
      </c>
      <c r="G284" s="136" t="s">
        <v>198</v>
      </c>
      <c r="H284" s="137">
        <v>5.7619999999999996</v>
      </c>
      <c r="I284" s="138"/>
      <c r="J284" s="139">
        <f>ROUND(I284*H284,2)</f>
        <v>0</v>
      </c>
      <c r="K284" s="140"/>
      <c r="L284" s="31"/>
      <c r="M284" s="141" t="s">
        <v>1</v>
      </c>
      <c r="N284" s="142" t="s">
        <v>40</v>
      </c>
      <c r="P284" s="143">
        <f>O284*H284</f>
        <v>0</v>
      </c>
      <c r="Q284" s="143">
        <v>0</v>
      </c>
      <c r="R284" s="143">
        <f>Q284*H284</f>
        <v>0</v>
      </c>
      <c r="S284" s="143">
        <v>0</v>
      </c>
      <c r="T284" s="144">
        <f>S284*H284</f>
        <v>0</v>
      </c>
      <c r="AR284" s="145" t="s">
        <v>131</v>
      </c>
      <c r="AT284" s="145" t="s">
        <v>127</v>
      </c>
      <c r="AU284" s="145" t="s">
        <v>85</v>
      </c>
      <c r="AY284" s="16" t="s">
        <v>125</v>
      </c>
      <c r="BE284" s="146">
        <f>IF(N284="základní",J284,0)</f>
        <v>0</v>
      </c>
      <c r="BF284" s="146">
        <f>IF(N284="snížená",J284,0)</f>
        <v>0</v>
      </c>
      <c r="BG284" s="146">
        <f>IF(N284="zákl. přenesená",J284,0)</f>
        <v>0</v>
      </c>
      <c r="BH284" s="146">
        <f>IF(N284="sníž. přenesená",J284,0)</f>
        <v>0</v>
      </c>
      <c r="BI284" s="146">
        <f>IF(N284="nulová",J284,0)</f>
        <v>0</v>
      </c>
      <c r="BJ284" s="16" t="s">
        <v>83</v>
      </c>
      <c r="BK284" s="146">
        <f>ROUND(I284*H284,2)</f>
        <v>0</v>
      </c>
      <c r="BL284" s="16" t="s">
        <v>131</v>
      </c>
      <c r="BM284" s="145" t="s">
        <v>586</v>
      </c>
    </row>
    <row r="285" spans="2:65" s="13" customFormat="1" ht="22.5">
      <c r="B285" s="154"/>
      <c r="D285" s="148" t="s">
        <v>141</v>
      </c>
      <c r="E285" s="155" t="s">
        <v>1</v>
      </c>
      <c r="F285" s="156" t="s">
        <v>587</v>
      </c>
      <c r="H285" s="157">
        <v>5.6760000000000002</v>
      </c>
      <c r="I285" s="158"/>
      <c r="L285" s="154"/>
      <c r="M285" s="159"/>
      <c r="T285" s="160"/>
      <c r="AT285" s="155" t="s">
        <v>141</v>
      </c>
      <c r="AU285" s="155" t="s">
        <v>85</v>
      </c>
      <c r="AV285" s="13" t="s">
        <v>85</v>
      </c>
      <c r="AW285" s="13" t="s">
        <v>32</v>
      </c>
      <c r="AX285" s="13" t="s">
        <v>75</v>
      </c>
      <c r="AY285" s="155" t="s">
        <v>125</v>
      </c>
    </row>
    <row r="286" spans="2:65" s="13" customFormat="1" ht="11.25">
      <c r="B286" s="154"/>
      <c r="D286" s="148" t="s">
        <v>141</v>
      </c>
      <c r="E286" s="155" t="s">
        <v>1</v>
      </c>
      <c r="F286" s="156" t="s">
        <v>588</v>
      </c>
      <c r="H286" s="157">
        <v>1.0999999999999999E-2</v>
      </c>
      <c r="I286" s="158"/>
      <c r="L286" s="154"/>
      <c r="M286" s="159"/>
      <c r="T286" s="160"/>
      <c r="AT286" s="155" t="s">
        <v>141</v>
      </c>
      <c r="AU286" s="155" t="s">
        <v>85</v>
      </c>
      <c r="AV286" s="13" t="s">
        <v>85</v>
      </c>
      <c r="AW286" s="13" t="s">
        <v>32</v>
      </c>
      <c r="AX286" s="13" t="s">
        <v>75</v>
      </c>
      <c r="AY286" s="155" t="s">
        <v>125</v>
      </c>
    </row>
    <row r="287" spans="2:65" s="13" customFormat="1" ht="22.5">
      <c r="B287" s="154"/>
      <c r="D287" s="148" t="s">
        <v>141</v>
      </c>
      <c r="E287" s="155" t="s">
        <v>1</v>
      </c>
      <c r="F287" s="156" t="s">
        <v>589</v>
      </c>
      <c r="H287" s="157">
        <v>7.4999999999999997E-2</v>
      </c>
      <c r="I287" s="158"/>
      <c r="L287" s="154"/>
      <c r="M287" s="159"/>
      <c r="T287" s="160"/>
      <c r="AT287" s="155" t="s">
        <v>141</v>
      </c>
      <c r="AU287" s="155" t="s">
        <v>85</v>
      </c>
      <c r="AV287" s="13" t="s">
        <v>85</v>
      </c>
      <c r="AW287" s="13" t="s">
        <v>32</v>
      </c>
      <c r="AX287" s="13" t="s">
        <v>75</v>
      </c>
      <c r="AY287" s="155" t="s">
        <v>125</v>
      </c>
    </row>
    <row r="288" spans="2:65" s="14" customFormat="1" ht="11.25">
      <c r="B288" s="161"/>
      <c r="D288" s="148" t="s">
        <v>141</v>
      </c>
      <c r="E288" s="162" t="s">
        <v>1</v>
      </c>
      <c r="F288" s="163" t="s">
        <v>147</v>
      </c>
      <c r="H288" s="164">
        <v>5.7620000000000005</v>
      </c>
      <c r="I288" s="165"/>
      <c r="L288" s="161"/>
      <c r="M288" s="166"/>
      <c r="T288" s="167"/>
      <c r="AT288" s="162" t="s">
        <v>141</v>
      </c>
      <c r="AU288" s="162" t="s">
        <v>85</v>
      </c>
      <c r="AV288" s="14" t="s">
        <v>131</v>
      </c>
      <c r="AW288" s="14" t="s">
        <v>32</v>
      </c>
      <c r="AX288" s="14" t="s">
        <v>83</v>
      </c>
      <c r="AY288" s="162" t="s">
        <v>125</v>
      </c>
    </row>
    <row r="289" spans="2:65" s="1" customFormat="1" ht="24.2" customHeight="1">
      <c r="B289" s="132"/>
      <c r="C289" s="133" t="s">
        <v>590</v>
      </c>
      <c r="D289" s="133" t="s">
        <v>127</v>
      </c>
      <c r="E289" s="134" t="s">
        <v>591</v>
      </c>
      <c r="F289" s="135" t="s">
        <v>592</v>
      </c>
      <c r="G289" s="136" t="s">
        <v>198</v>
      </c>
      <c r="H289" s="137">
        <v>109.47799999999999</v>
      </c>
      <c r="I289" s="138"/>
      <c r="J289" s="139">
        <f>ROUND(I289*H289,2)</f>
        <v>0</v>
      </c>
      <c r="K289" s="140"/>
      <c r="L289" s="31"/>
      <c r="M289" s="141" t="s">
        <v>1</v>
      </c>
      <c r="N289" s="142" t="s">
        <v>40</v>
      </c>
      <c r="P289" s="143">
        <f>O289*H289</f>
        <v>0</v>
      </c>
      <c r="Q289" s="143">
        <v>0</v>
      </c>
      <c r="R289" s="143">
        <f>Q289*H289</f>
        <v>0</v>
      </c>
      <c r="S289" s="143">
        <v>0</v>
      </c>
      <c r="T289" s="144">
        <f>S289*H289</f>
        <v>0</v>
      </c>
      <c r="AR289" s="145" t="s">
        <v>131</v>
      </c>
      <c r="AT289" s="145" t="s">
        <v>127</v>
      </c>
      <c r="AU289" s="145" t="s">
        <v>85</v>
      </c>
      <c r="AY289" s="16" t="s">
        <v>125</v>
      </c>
      <c r="BE289" s="146">
        <f>IF(N289="základní",J289,0)</f>
        <v>0</v>
      </c>
      <c r="BF289" s="146">
        <f>IF(N289="snížená",J289,0)</f>
        <v>0</v>
      </c>
      <c r="BG289" s="146">
        <f>IF(N289="zákl. přenesená",J289,0)</f>
        <v>0</v>
      </c>
      <c r="BH289" s="146">
        <f>IF(N289="sníž. přenesená",J289,0)</f>
        <v>0</v>
      </c>
      <c r="BI289" s="146">
        <f>IF(N289="nulová",J289,0)</f>
        <v>0</v>
      </c>
      <c r="BJ289" s="16" t="s">
        <v>83</v>
      </c>
      <c r="BK289" s="146">
        <f>ROUND(I289*H289,2)</f>
        <v>0</v>
      </c>
      <c r="BL289" s="16" t="s">
        <v>131</v>
      </c>
      <c r="BM289" s="145" t="s">
        <v>593</v>
      </c>
    </row>
    <row r="290" spans="2:65" s="13" customFormat="1" ht="22.5">
      <c r="B290" s="154"/>
      <c r="D290" s="148" t="s">
        <v>141</v>
      </c>
      <c r="E290" s="155" t="s">
        <v>1</v>
      </c>
      <c r="F290" s="156" t="s">
        <v>594</v>
      </c>
      <c r="H290" s="157">
        <v>109.47799999999999</v>
      </c>
      <c r="I290" s="158"/>
      <c r="L290" s="154"/>
      <c r="M290" s="159"/>
      <c r="T290" s="160"/>
      <c r="AT290" s="155" t="s">
        <v>141</v>
      </c>
      <c r="AU290" s="155" t="s">
        <v>85</v>
      </c>
      <c r="AV290" s="13" t="s">
        <v>85</v>
      </c>
      <c r="AW290" s="13" t="s">
        <v>32</v>
      </c>
      <c r="AX290" s="13" t="s">
        <v>83</v>
      </c>
      <c r="AY290" s="155" t="s">
        <v>125</v>
      </c>
    </row>
    <row r="291" spans="2:65" s="1" customFormat="1" ht="24.2" customHeight="1">
      <c r="B291" s="132"/>
      <c r="C291" s="133" t="s">
        <v>595</v>
      </c>
      <c r="D291" s="133" t="s">
        <v>127</v>
      </c>
      <c r="E291" s="134" t="s">
        <v>596</v>
      </c>
      <c r="F291" s="135" t="s">
        <v>597</v>
      </c>
      <c r="G291" s="136" t="s">
        <v>198</v>
      </c>
      <c r="H291" s="137">
        <v>5.7619999999999996</v>
      </c>
      <c r="I291" s="138"/>
      <c r="J291" s="139">
        <f>ROUND(I291*H291,2)</f>
        <v>0</v>
      </c>
      <c r="K291" s="140"/>
      <c r="L291" s="31"/>
      <c r="M291" s="141" t="s">
        <v>1</v>
      </c>
      <c r="N291" s="142" t="s">
        <v>40</v>
      </c>
      <c r="P291" s="143">
        <f>O291*H291</f>
        <v>0</v>
      </c>
      <c r="Q291" s="143">
        <v>0</v>
      </c>
      <c r="R291" s="143">
        <f>Q291*H291</f>
        <v>0</v>
      </c>
      <c r="S291" s="143">
        <v>0</v>
      </c>
      <c r="T291" s="144">
        <f>S291*H291</f>
        <v>0</v>
      </c>
      <c r="AR291" s="145" t="s">
        <v>131</v>
      </c>
      <c r="AT291" s="145" t="s">
        <v>127</v>
      </c>
      <c r="AU291" s="145" t="s">
        <v>85</v>
      </c>
      <c r="AY291" s="16" t="s">
        <v>125</v>
      </c>
      <c r="BE291" s="146">
        <f>IF(N291="základní",J291,0)</f>
        <v>0</v>
      </c>
      <c r="BF291" s="146">
        <f>IF(N291="snížená",J291,0)</f>
        <v>0</v>
      </c>
      <c r="BG291" s="146">
        <f>IF(N291="zákl. přenesená",J291,0)</f>
        <v>0</v>
      </c>
      <c r="BH291" s="146">
        <f>IF(N291="sníž. přenesená",J291,0)</f>
        <v>0</v>
      </c>
      <c r="BI291" s="146">
        <f>IF(N291="nulová",J291,0)</f>
        <v>0</v>
      </c>
      <c r="BJ291" s="16" t="s">
        <v>83</v>
      </c>
      <c r="BK291" s="146">
        <f>ROUND(I291*H291,2)</f>
        <v>0</v>
      </c>
      <c r="BL291" s="16" t="s">
        <v>131</v>
      </c>
      <c r="BM291" s="145" t="s">
        <v>598</v>
      </c>
    </row>
    <row r="292" spans="2:65" s="1" customFormat="1" ht="24.2" customHeight="1">
      <c r="B292" s="132"/>
      <c r="C292" s="133" t="s">
        <v>599</v>
      </c>
      <c r="D292" s="133" t="s">
        <v>127</v>
      </c>
      <c r="E292" s="134" t="s">
        <v>600</v>
      </c>
      <c r="F292" s="135" t="s">
        <v>601</v>
      </c>
      <c r="G292" s="136" t="s">
        <v>198</v>
      </c>
      <c r="H292" s="137">
        <v>8.5999999999999993E-2</v>
      </c>
      <c r="I292" s="138"/>
      <c r="J292" s="139">
        <f>ROUND(I292*H292,2)</f>
        <v>0</v>
      </c>
      <c r="K292" s="140"/>
      <c r="L292" s="31"/>
      <c r="M292" s="141" t="s">
        <v>1</v>
      </c>
      <c r="N292" s="142" t="s">
        <v>40</v>
      </c>
      <c r="P292" s="143">
        <f>O292*H292</f>
        <v>0</v>
      </c>
      <c r="Q292" s="143">
        <v>0</v>
      </c>
      <c r="R292" s="143">
        <f>Q292*H292</f>
        <v>0</v>
      </c>
      <c r="S292" s="143">
        <v>0</v>
      </c>
      <c r="T292" s="144">
        <f>S292*H292</f>
        <v>0</v>
      </c>
      <c r="AR292" s="145" t="s">
        <v>131</v>
      </c>
      <c r="AT292" s="145" t="s">
        <v>127</v>
      </c>
      <c r="AU292" s="145" t="s">
        <v>85</v>
      </c>
      <c r="AY292" s="16" t="s">
        <v>125</v>
      </c>
      <c r="BE292" s="146">
        <f>IF(N292="základní",J292,0)</f>
        <v>0</v>
      </c>
      <c r="BF292" s="146">
        <f>IF(N292="snížená",J292,0)</f>
        <v>0</v>
      </c>
      <c r="BG292" s="146">
        <f>IF(N292="zákl. přenesená",J292,0)</f>
        <v>0</v>
      </c>
      <c r="BH292" s="146">
        <f>IF(N292="sníž. přenesená",J292,0)</f>
        <v>0</v>
      </c>
      <c r="BI292" s="146">
        <f>IF(N292="nulová",J292,0)</f>
        <v>0</v>
      </c>
      <c r="BJ292" s="16" t="s">
        <v>83</v>
      </c>
      <c r="BK292" s="146">
        <f>ROUND(I292*H292,2)</f>
        <v>0</v>
      </c>
      <c r="BL292" s="16" t="s">
        <v>131</v>
      </c>
      <c r="BM292" s="145" t="s">
        <v>602</v>
      </c>
    </row>
    <row r="293" spans="2:65" s="13" customFormat="1" ht="11.25">
      <c r="B293" s="154"/>
      <c r="D293" s="148" t="s">
        <v>141</v>
      </c>
      <c r="E293" s="155" t="s">
        <v>1</v>
      </c>
      <c r="F293" s="156" t="s">
        <v>603</v>
      </c>
      <c r="H293" s="157">
        <v>8.5999999999999993E-2</v>
      </c>
      <c r="I293" s="158"/>
      <c r="L293" s="154"/>
      <c r="M293" s="159"/>
      <c r="T293" s="160"/>
      <c r="AT293" s="155" t="s">
        <v>141</v>
      </c>
      <c r="AU293" s="155" t="s">
        <v>85</v>
      </c>
      <c r="AV293" s="13" t="s">
        <v>85</v>
      </c>
      <c r="AW293" s="13" t="s">
        <v>32</v>
      </c>
      <c r="AX293" s="13" t="s">
        <v>83</v>
      </c>
      <c r="AY293" s="155" t="s">
        <v>125</v>
      </c>
    </row>
    <row r="294" spans="2:65" s="11" customFormat="1" ht="22.9" customHeight="1">
      <c r="B294" s="120"/>
      <c r="D294" s="121" t="s">
        <v>74</v>
      </c>
      <c r="E294" s="130" t="s">
        <v>604</v>
      </c>
      <c r="F294" s="130" t="s">
        <v>605</v>
      </c>
      <c r="I294" s="123"/>
      <c r="J294" s="131">
        <f>BK294</f>
        <v>0</v>
      </c>
      <c r="L294" s="120"/>
      <c r="M294" s="125"/>
      <c r="P294" s="126">
        <f>SUM(P295:P296)</f>
        <v>0</v>
      </c>
      <c r="R294" s="126">
        <f>SUM(R295:R296)</f>
        <v>0</v>
      </c>
      <c r="T294" s="127">
        <f>SUM(T295:T296)</f>
        <v>0</v>
      </c>
      <c r="AR294" s="121" t="s">
        <v>83</v>
      </c>
      <c r="AT294" s="128" t="s">
        <v>74</v>
      </c>
      <c r="AU294" s="128" t="s">
        <v>83</v>
      </c>
      <c r="AY294" s="121" t="s">
        <v>125</v>
      </c>
      <c r="BK294" s="129">
        <f>SUM(BK295:BK296)</f>
        <v>0</v>
      </c>
    </row>
    <row r="295" spans="2:65" s="1" customFormat="1" ht="24.2" customHeight="1">
      <c r="B295" s="132"/>
      <c r="C295" s="133" t="s">
        <v>606</v>
      </c>
      <c r="D295" s="133" t="s">
        <v>127</v>
      </c>
      <c r="E295" s="134" t="s">
        <v>607</v>
      </c>
      <c r="F295" s="135" t="s">
        <v>608</v>
      </c>
      <c r="G295" s="136" t="s">
        <v>198</v>
      </c>
      <c r="H295" s="137">
        <v>0.82899999999999996</v>
      </c>
      <c r="I295" s="138"/>
      <c r="J295" s="139">
        <f>ROUND(I295*H295,2)</f>
        <v>0</v>
      </c>
      <c r="K295" s="140"/>
      <c r="L295" s="31"/>
      <c r="M295" s="141" t="s">
        <v>1</v>
      </c>
      <c r="N295" s="142" t="s">
        <v>40</v>
      </c>
      <c r="P295" s="143">
        <f>O295*H295</f>
        <v>0</v>
      </c>
      <c r="Q295" s="143">
        <v>0</v>
      </c>
      <c r="R295" s="143">
        <f>Q295*H295</f>
        <v>0</v>
      </c>
      <c r="S295" s="143">
        <v>0</v>
      </c>
      <c r="T295" s="144">
        <f>S295*H295</f>
        <v>0</v>
      </c>
      <c r="AR295" s="145" t="s">
        <v>131</v>
      </c>
      <c r="AT295" s="145" t="s">
        <v>127</v>
      </c>
      <c r="AU295" s="145" t="s">
        <v>85</v>
      </c>
      <c r="AY295" s="16" t="s">
        <v>125</v>
      </c>
      <c r="BE295" s="146">
        <f>IF(N295="základní",J295,0)</f>
        <v>0</v>
      </c>
      <c r="BF295" s="146">
        <f>IF(N295="snížená",J295,0)</f>
        <v>0</v>
      </c>
      <c r="BG295" s="146">
        <f>IF(N295="zákl. přenesená",J295,0)</f>
        <v>0</v>
      </c>
      <c r="BH295" s="146">
        <f>IF(N295="sníž. přenesená",J295,0)</f>
        <v>0</v>
      </c>
      <c r="BI295" s="146">
        <f>IF(N295="nulová",J295,0)</f>
        <v>0</v>
      </c>
      <c r="BJ295" s="16" t="s">
        <v>83</v>
      </c>
      <c r="BK295" s="146">
        <f>ROUND(I295*H295,2)</f>
        <v>0</v>
      </c>
      <c r="BL295" s="16" t="s">
        <v>131</v>
      </c>
      <c r="BM295" s="145" t="s">
        <v>609</v>
      </c>
    </row>
    <row r="296" spans="2:65" s="1" customFormat="1" ht="16.5" customHeight="1">
      <c r="B296" s="132"/>
      <c r="C296" s="133" t="s">
        <v>610</v>
      </c>
      <c r="D296" s="133" t="s">
        <v>127</v>
      </c>
      <c r="E296" s="134" t="s">
        <v>611</v>
      </c>
      <c r="F296" s="135" t="s">
        <v>612</v>
      </c>
      <c r="G296" s="136" t="s">
        <v>198</v>
      </c>
      <c r="H296" s="137">
        <v>68.325999999999993</v>
      </c>
      <c r="I296" s="138"/>
      <c r="J296" s="139">
        <f>ROUND(I296*H296,2)</f>
        <v>0</v>
      </c>
      <c r="K296" s="140"/>
      <c r="L296" s="31"/>
      <c r="M296" s="182" t="s">
        <v>1</v>
      </c>
      <c r="N296" s="183" t="s">
        <v>40</v>
      </c>
      <c r="O296" s="184"/>
      <c r="P296" s="185">
        <f>O296*H296</f>
        <v>0</v>
      </c>
      <c r="Q296" s="185">
        <v>0</v>
      </c>
      <c r="R296" s="185">
        <f>Q296*H296</f>
        <v>0</v>
      </c>
      <c r="S296" s="185">
        <v>0</v>
      </c>
      <c r="T296" s="186">
        <f>S296*H296</f>
        <v>0</v>
      </c>
      <c r="AR296" s="145" t="s">
        <v>131</v>
      </c>
      <c r="AT296" s="145" t="s">
        <v>127</v>
      </c>
      <c r="AU296" s="145" t="s">
        <v>85</v>
      </c>
      <c r="AY296" s="16" t="s">
        <v>125</v>
      </c>
      <c r="BE296" s="146">
        <f>IF(N296="základní",J296,0)</f>
        <v>0</v>
      </c>
      <c r="BF296" s="146">
        <f>IF(N296="snížená",J296,0)</f>
        <v>0</v>
      </c>
      <c r="BG296" s="146">
        <f>IF(N296="zákl. přenesená",J296,0)</f>
        <v>0</v>
      </c>
      <c r="BH296" s="146">
        <f>IF(N296="sníž. přenesená",J296,0)</f>
        <v>0</v>
      </c>
      <c r="BI296" s="146">
        <f>IF(N296="nulová",J296,0)</f>
        <v>0</v>
      </c>
      <c r="BJ296" s="16" t="s">
        <v>83</v>
      </c>
      <c r="BK296" s="146">
        <f>ROUND(I296*H296,2)</f>
        <v>0</v>
      </c>
      <c r="BL296" s="16" t="s">
        <v>131</v>
      </c>
      <c r="BM296" s="145" t="s">
        <v>613</v>
      </c>
    </row>
    <row r="297" spans="2:65" s="1" customFormat="1" ht="6.95" customHeight="1">
      <c r="B297" s="43"/>
      <c r="C297" s="44"/>
      <c r="D297" s="44"/>
      <c r="E297" s="44"/>
      <c r="F297" s="44"/>
      <c r="G297" s="44"/>
      <c r="H297" s="44"/>
      <c r="I297" s="44"/>
      <c r="J297" s="44"/>
      <c r="K297" s="44"/>
      <c r="L297" s="31"/>
    </row>
  </sheetData>
  <autoFilter ref="C122:K296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57"/>
  <sheetViews>
    <sheetView showGridLines="0" workbookViewId="0">
      <selection activeCell="E18" sqref="E18:H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88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95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6" t="str">
        <f>'Rekapitulace stavby'!K6</f>
        <v>Č. Krumlov, Věncova ul. - obnova vodovodu a kanalizace - 1. etapa</v>
      </c>
      <c r="F7" s="227"/>
      <c r="G7" s="227"/>
      <c r="H7" s="227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87" t="s">
        <v>614</v>
      </c>
      <c r="F9" s="228"/>
      <c r="G9" s="228"/>
      <c r="H9" s="228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/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/>
      <c r="L17" s="31"/>
    </row>
    <row r="18" spans="2:12" s="1" customFormat="1" ht="18" customHeight="1">
      <c r="B18" s="31"/>
      <c r="E18" s="229"/>
      <c r="F18" s="209"/>
      <c r="G18" s="209"/>
      <c r="H18" s="209"/>
      <c r="I18" s="26" t="s">
        <v>27</v>
      </c>
      <c r="J18" s="27"/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30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8"/>
      <c r="E27" s="214" t="s">
        <v>1</v>
      </c>
      <c r="F27" s="214"/>
      <c r="G27" s="214"/>
      <c r="H27" s="214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35</v>
      </c>
      <c r="J30" s="65">
        <f>ROUND(J123,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4" t="s">
        <v>39</v>
      </c>
      <c r="E33" s="26" t="s">
        <v>40</v>
      </c>
      <c r="F33" s="90">
        <f>ROUND((SUM(BE123:BE256)),  2)</f>
        <v>0</v>
      </c>
      <c r="I33" s="91">
        <v>0.21</v>
      </c>
      <c r="J33" s="90">
        <f>ROUND(((SUM(BE123:BE256))*I33),  2)</f>
        <v>0</v>
      </c>
      <c r="L33" s="31"/>
    </row>
    <row r="34" spans="2:12" s="1" customFormat="1" ht="14.45" customHeight="1">
      <c r="B34" s="31"/>
      <c r="E34" s="26" t="s">
        <v>41</v>
      </c>
      <c r="F34" s="90">
        <f>ROUND((SUM(BF123:BF256)),  2)</f>
        <v>0</v>
      </c>
      <c r="I34" s="91">
        <v>0.12</v>
      </c>
      <c r="J34" s="90">
        <f>ROUND(((SUM(BF123:BF256))*I34),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0">
        <f>ROUND((SUM(BG123:BG256)),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0">
        <f>ROUND((SUM(BH123:BH256)),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44</v>
      </c>
      <c r="F37" s="90">
        <f>ROUND((SUM(BI123:BI256)),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45</v>
      </c>
      <c r="E39" s="56"/>
      <c r="F39" s="56"/>
      <c r="G39" s="94" t="s">
        <v>46</v>
      </c>
      <c r="H39" s="95" t="s">
        <v>47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50</v>
      </c>
      <c r="E61" s="33"/>
      <c r="F61" s="98" t="s">
        <v>51</v>
      </c>
      <c r="G61" s="42" t="s">
        <v>50</v>
      </c>
      <c r="H61" s="33"/>
      <c r="I61" s="33"/>
      <c r="J61" s="99" t="s">
        <v>51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50</v>
      </c>
      <c r="E76" s="33"/>
      <c r="F76" s="98" t="s">
        <v>51</v>
      </c>
      <c r="G76" s="42" t="s">
        <v>50</v>
      </c>
      <c r="H76" s="33"/>
      <c r="I76" s="33"/>
      <c r="J76" s="99" t="s">
        <v>51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98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6" t="str">
        <f>E7</f>
        <v>Č. Krumlov, Věncova ul. - obnova vodovodu a kanalizace - 1. etapa</v>
      </c>
      <c r="F85" s="227"/>
      <c r="G85" s="227"/>
      <c r="H85" s="227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87" t="str">
        <f>E9</f>
        <v>113b - SO 2.1 - KANALIZACE SPLAŠKOVÁ</v>
      </c>
      <c r="F87" s="228"/>
      <c r="G87" s="228"/>
      <c r="H87" s="228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/>
      </c>
      <c r="L89" s="31"/>
    </row>
    <row r="90" spans="2:47" s="1" customFormat="1" ht="6.95" customHeight="1">
      <c r="B90" s="31"/>
      <c r="L90" s="31"/>
    </row>
    <row r="91" spans="2:47" s="1" customFormat="1" ht="54.4" customHeight="1">
      <c r="B91" s="31"/>
      <c r="C91" s="26" t="s">
        <v>23</v>
      </c>
      <c r="F91" s="24" t="str">
        <f>E15</f>
        <v>Město Český Krumlov,náměstí Svornosti 1,381 01 ČK</v>
      </c>
      <c r="I91" s="26" t="s">
        <v>29</v>
      </c>
      <c r="J91" s="29" t="str">
        <f>E21</f>
        <v>Jiří Sváček, Chvalšinská 108, Český Krumlov 381 01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/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101</v>
      </c>
      <c r="J96" s="65">
        <f>J123</f>
        <v>0</v>
      </c>
      <c r="L96" s="31"/>
      <c r="AU96" s="16" t="s">
        <v>102</v>
      </c>
    </row>
    <row r="97" spans="2:12" s="8" customFormat="1" ht="24.95" customHeight="1">
      <c r="B97" s="103"/>
      <c r="D97" s="104" t="s">
        <v>103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2:12" s="9" customFormat="1" ht="19.899999999999999" customHeight="1">
      <c r="B98" s="107"/>
      <c r="D98" s="108" t="s">
        <v>104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2:12" s="9" customFormat="1" ht="19.899999999999999" customHeight="1">
      <c r="B99" s="107"/>
      <c r="D99" s="108" t="s">
        <v>106</v>
      </c>
      <c r="E99" s="109"/>
      <c r="F99" s="109"/>
      <c r="G99" s="109"/>
      <c r="H99" s="109"/>
      <c r="I99" s="109"/>
      <c r="J99" s="110">
        <f>J183</f>
        <v>0</v>
      </c>
      <c r="L99" s="107"/>
    </row>
    <row r="100" spans="2:12" s="9" customFormat="1" ht="19.899999999999999" customHeight="1">
      <c r="B100" s="107"/>
      <c r="D100" s="108" t="s">
        <v>107</v>
      </c>
      <c r="E100" s="109"/>
      <c r="F100" s="109"/>
      <c r="G100" s="109"/>
      <c r="H100" s="109"/>
      <c r="I100" s="109"/>
      <c r="J100" s="110">
        <f>J189</f>
        <v>0</v>
      </c>
      <c r="L100" s="107"/>
    </row>
    <row r="101" spans="2:12" s="9" customFormat="1" ht="19.899999999999999" customHeight="1">
      <c r="B101" s="107"/>
      <c r="D101" s="108" t="s">
        <v>615</v>
      </c>
      <c r="E101" s="109"/>
      <c r="F101" s="109"/>
      <c r="G101" s="109"/>
      <c r="H101" s="109"/>
      <c r="I101" s="109"/>
      <c r="J101" s="110">
        <f>J243</f>
        <v>0</v>
      </c>
      <c r="L101" s="107"/>
    </row>
    <row r="102" spans="2:12" s="9" customFormat="1" ht="19.899999999999999" customHeight="1">
      <c r="B102" s="107"/>
      <c r="D102" s="108" t="s">
        <v>108</v>
      </c>
      <c r="E102" s="109"/>
      <c r="F102" s="109"/>
      <c r="G102" s="109"/>
      <c r="H102" s="109"/>
      <c r="I102" s="109"/>
      <c r="J102" s="110">
        <f>J247</f>
        <v>0</v>
      </c>
      <c r="L102" s="107"/>
    </row>
    <row r="103" spans="2:12" s="9" customFormat="1" ht="19.899999999999999" customHeight="1">
      <c r="B103" s="107"/>
      <c r="D103" s="108" t="s">
        <v>109</v>
      </c>
      <c r="E103" s="109"/>
      <c r="F103" s="109"/>
      <c r="G103" s="109"/>
      <c r="H103" s="109"/>
      <c r="I103" s="109"/>
      <c r="J103" s="110">
        <f>J253</f>
        <v>0</v>
      </c>
      <c r="L103" s="107"/>
    </row>
    <row r="104" spans="2:12" s="1" customFormat="1" ht="21.75" customHeight="1">
      <c r="B104" s="31"/>
      <c r="L104" s="31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4.95" customHeight="1">
      <c r="B110" s="31"/>
      <c r="C110" s="20" t="s">
        <v>110</v>
      </c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26.25" customHeight="1">
      <c r="B113" s="31"/>
      <c r="E113" s="226" t="str">
        <f>E7</f>
        <v>Č. Krumlov, Věncova ul. - obnova vodovodu a kanalizace - 1. etapa</v>
      </c>
      <c r="F113" s="227"/>
      <c r="G113" s="227"/>
      <c r="H113" s="227"/>
      <c r="L113" s="31"/>
    </row>
    <row r="114" spans="2:65" s="1" customFormat="1" ht="12" customHeight="1">
      <c r="B114" s="31"/>
      <c r="C114" s="26" t="s">
        <v>96</v>
      </c>
      <c r="L114" s="31"/>
    </row>
    <row r="115" spans="2:65" s="1" customFormat="1" ht="16.5" customHeight="1">
      <c r="B115" s="31"/>
      <c r="E115" s="187" t="str">
        <f>E9</f>
        <v>113b - SO 2.1 - KANALIZACE SPLAŠKOVÁ</v>
      </c>
      <c r="F115" s="228"/>
      <c r="G115" s="228"/>
      <c r="H115" s="228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F12</f>
        <v xml:space="preserve"> </v>
      </c>
      <c r="I117" s="26" t="s">
        <v>22</v>
      </c>
      <c r="J117" s="51" t="str">
        <f>IF(J12="","",J12)</f>
        <v/>
      </c>
      <c r="L117" s="31"/>
    </row>
    <row r="118" spans="2:65" s="1" customFormat="1" ht="6.95" customHeight="1">
      <c r="B118" s="31"/>
      <c r="L118" s="31"/>
    </row>
    <row r="119" spans="2:65" s="1" customFormat="1" ht="54.4" customHeight="1">
      <c r="B119" s="31"/>
      <c r="C119" s="26" t="s">
        <v>23</v>
      </c>
      <c r="F119" s="24" t="str">
        <f>E15</f>
        <v>Město Český Krumlov,náměstí Svornosti 1,381 01 ČK</v>
      </c>
      <c r="I119" s="26" t="s">
        <v>29</v>
      </c>
      <c r="J119" s="29" t="str">
        <f>E21</f>
        <v>Jiří Sváček, Chvalšinská 108, Český Krumlov 381 01</v>
      </c>
      <c r="L119" s="31"/>
    </row>
    <row r="120" spans="2:65" s="1" customFormat="1" ht="15.2" customHeight="1">
      <c r="B120" s="31"/>
      <c r="C120" s="26" t="s">
        <v>28</v>
      </c>
      <c r="F120" s="24" t="str">
        <f>IF(E18="","",E18)</f>
        <v/>
      </c>
      <c r="I120" s="26" t="s">
        <v>33</v>
      </c>
      <c r="J120" s="29" t="str">
        <f>E24</f>
        <v xml:space="preserve"> 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1"/>
      <c r="C122" s="112" t="s">
        <v>111</v>
      </c>
      <c r="D122" s="113" t="s">
        <v>60</v>
      </c>
      <c r="E122" s="113" t="s">
        <v>56</v>
      </c>
      <c r="F122" s="113" t="s">
        <v>57</v>
      </c>
      <c r="G122" s="113" t="s">
        <v>112</v>
      </c>
      <c r="H122" s="113" t="s">
        <v>113</v>
      </c>
      <c r="I122" s="113" t="s">
        <v>114</v>
      </c>
      <c r="J122" s="114" t="s">
        <v>100</v>
      </c>
      <c r="K122" s="115" t="s">
        <v>115</v>
      </c>
      <c r="L122" s="111"/>
      <c r="M122" s="58" t="s">
        <v>1</v>
      </c>
      <c r="N122" s="59" t="s">
        <v>39</v>
      </c>
      <c r="O122" s="59" t="s">
        <v>116</v>
      </c>
      <c r="P122" s="59" t="s">
        <v>117</v>
      </c>
      <c r="Q122" s="59" t="s">
        <v>118</v>
      </c>
      <c r="R122" s="59" t="s">
        <v>119</v>
      </c>
      <c r="S122" s="59" t="s">
        <v>120</v>
      </c>
      <c r="T122" s="60" t="s">
        <v>121</v>
      </c>
    </row>
    <row r="123" spans="2:65" s="1" customFormat="1" ht="22.9" customHeight="1">
      <c r="B123" s="31"/>
      <c r="C123" s="63" t="s">
        <v>122</v>
      </c>
      <c r="J123" s="116">
        <f>BK123</f>
        <v>0</v>
      </c>
      <c r="L123" s="31"/>
      <c r="M123" s="61"/>
      <c r="N123" s="52"/>
      <c r="O123" s="52"/>
      <c r="P123" s="117">
        <f>P124</f>
        <v>0</v>
      </c>
      <c r="Q123" s="52"/>
      <c r="R123" s="117">
        <f>R124</f>
        <v>97.611123599999999</v>
      </c>
      <c r="S123" s="52"/>
      <c r="T123" s="118">
        <f>T124</f>
        <v>84.02000000000001</v>
      </c>
      <c r="AT123" s="16" t="s">
        <v>74</v>
      </c>
      <c r="AU123" s="16" t="s">
        <v>102</v>
      </c>
      <c r="BK123" s="119">
        <f>BK124</f>
        <v>0</v>
      </c>
    </row>
    <row r="124" spans="2:65" s="11" customFormat="1" ht="25.9" customHeight="1">
      <c r="B124" s="120"/>
      <c r="D124" s="121" t="s">
        <v>74</v>
      </c>
      <c r="E124" s="122" t="s">
        <v>123</v>
      </c>
      <c r="F124" s="122" t="s">
        <v>124</v>
      </c>
      <c r="I124" s="123"/>
      <c r="J124" s="124">
        <f>BK124</f>
        <v>0</v>
      </c>
      <c r="L124" s="120"/>
      <c r="M124" s="125"/>
      <c r="P124" s="126">
        <f>P125+P183+P189+P243+P247+P253</f>
        <v>0</v>
      </c>
      <c r="R124" s="126">
        <f>R125+R183+R189+R243+R247+R253</f>
        <v>97.611123599999999</v>
      </c>
      <c r="T124" s="127">
        <f>T125+T183+T189+T243+T247+T253</f>
        <v>84.02000000000001</v>
      </c>
      <c r="AR124" s="121" t="s">
        <v>83</v>
      </c>
      <c r="AT124" s="128" t="s">
        <v>74</v>
      </c>
      <c r="AU124" s="128" t="s">
        <v>75</v>
      </c>
      <c r="AY124" s="121" t="s">
        <v>125</v>
      </c>
      <c r="BK124" s="129">
        <f>BK125+BK183+BK189+BK243+BK247+BK253</f>
        <v>0</v>
      </c>
    </row>
    <row r="125" spans="2:65" s="11" customFormat="1" ht="22.9" customHeight="1">
      <c r="B125" s="120"/>
      <c r="D125" s="121" t="s">
        <v>74</v>
      </c>
      <c r="E125" s="130" t="s">
        <v>83</v>
      </c>
      <c r="F125" s="130" t="s">
        <v>126</v>
      </c>
      <c r="I125" s="123"/>
      <c r="J125" s="131">
        <f>BK125</f>
        <v>0</v>
      </c>
      <c r="L125" s="120"/>
      <c r="M125" s="125"/>
      <c r="P125" s="126">
        <f>SUM(P126:P182)</f>
        <v>0</v>
      </c>
      <c r="R125" s="126">
        <f>SUM(R126:R182)</f>
        <v>70.583363599999998</v>
      </c>
      <c r="T125" s="127">
        <f>SUM(T126:T182)</f>
        <v>0</v>
      </c>
      <c r="AR125" s="121" t="s">
        <v>83</v>
      </c>
      <c r="AT125" s="128" t="s">
        <v>74</v>
      </c>
      <c r="AU125" s="128" t="s">
        <v>83</v>
      </c>
      <c r="AY125" s="121" t="s">
        <v>125</v>
      </c>
      <c r="BK125" s="129">
        <f>SUM(BK126:BK182)</f>
        <v>0</v>
      </c>
    </row>
    <row r="126" spans="2:65" s="1" customFormat="1" ht="16.5" customHeight="1">
      <c r="B126" s="132"/>
      <c r="C126" s="133" t="s">
        <v>83</v>
      </c>
      <c r="D126" s="133" t="s">
        <v>127</v>
      </c>
      <c r="E126" s="134" t="s">
        <v>128</v>
      </c>
      <c r="F126" s="135" t="s">
        <v>129</v>
      </c>
      <c r="G126" s="136" t="s">
        <v>130</v>
      </c>
      <c r="H126" s="137">
        <v>6</v>
      </c>
      <c r="I126" s="138"/>
      <c r="J126" s="139">
        <f>ROUND(I126*H126,2)</f>
        <v>0</v>
      </c>
      <c r="K126" s="140"/>
      <c r="L126" s="31"/>
      <c r="M126" s="141" t="s">
        <v>1</v>
      </c>
      <c r="N126" s="142" t="s">
        <v>40</v>
      </c>
      <c r="P126" s="143">
        <f>O126*H126</f>
        <v>0</v>
      </c>
      <c r="Q126" s="143">
        <v>3.6900000000000002E-2</v>
      </c>
      <c r="R126" s="143">
        <f>Q126*H126</f>
        <v>0.22140000000000001</v>
      </c>
      <c r="S126" s="143">
        <v>0</v>
      </c>
      <c r="T126" s="144">
        <f>S126*H126</f>
        <v>0</v>
      </c>
      <c r="AR126" s="145" t="s">
        <v>131</v>
      </c>
      <c r="AT126" s="145" t="s">
        <v>127</v>
      </c>
      <c r="AU126" s="145" t="s">
        <v>85</v>
      </c>
      <c r="AY126" s="16" t="s">
        <v>125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6" t="s">
        <v>83</v>
      </c>
      <c r="BK126" s="146">
        <f>ROUND(I126*H126,2)</f>
        <v>0</v>
      </c>
      <c r="BL126" s="16" t="s">
        <v>131</v>
      </c>
      <c r="BM126" s="145" t="s">
        <v>616</v>
      </c>
    </row>
    <row r="127" spans="2:65" s="1" customFormat="1" ht="16.5" customHeight="1">
      <c r="B127" s="132"/>
      <c r="C127" s="133" t="s">
        <v>85</v>
      </c>
      <c r="D127" s="133" t="s">
        <v>127</v>
      </c>
      <c r="E127" s="134" t="s">
        <v>133</v>
      </c>
      <c r="F127" s="135" t="s">
        <v>134</v>
      </c>
      <c r="G127" s="136" t="s">
        <v>130</v>
      </c>
      <c r="H127" s="137">
        <v>10</v>
      </c>
      <c r="I127" s="138"/>
      <c r="J127" s="139">
        <f>ROUND(I127*H127,2)</f>
        <v>0</v>
      </c>
      <c r="K127" s="140"/>
      <c r="L127" s="31"/>
      <c r="M127" s="141" t="s">
        <v>1</v>
      </c>
      <c r="N127" s="142" t="s">
        <v>40</v>
      </c>
      <c r="P127" s="143">
        <f>O127*H127</f>
        <v>0</v>
      </c>
      <c r="Q127" s="143">
        <v>3.6900000000000002E-2</v>
      </c>
      <c r="R127" s="143">
        <f>Q127*H127</f>
        <v>0.36899999999999999</v>
      </c>
      <c r="S127" s="143">
        <v>0</v>
      </c>
      <c r="T127" s="144">
        <f>S127*H127</f>
        <v>0</v>
      </c>
      <c r="AR127" s="145" t="s">
        <v>131</v>
      </c>
      <c r="AT127" s="145" t="s">
        <v>127</v>
      </c>
      <c r="AU127" s="145" t="s">
        <v>85</v>
      </c>
      <c r="AY127" s="16" t="s">
        <v>125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6" t="s">
        <v>83</v>
      </c>
      <c r="BK127" s="146">
        <f>ROUND(I127*H127,2)</f>
        <v>0</v>
      </c>
      <c r="BL127" s="16" t="s">
        <v>131</v>
      </c>
      <c r="BM127" s="145" t="s">
        <v>617</v>
      </c>
    </row>
    <row r="128" spans="2:65" s="1" customFormat="1" ht="33" customHeight="1">
      <c r="B128" s="132"/>
      <c r="C128" s="133" t="s">
        <v>136</v>
      </c>
      <c r="D128" s="133" t="s">
        <v>127</v>
      </c>
      <c r="E128" s="134" t="s">
        <v>618</v>
      </c>
      <c r="F128" s="135" t="s">
        <v>619</v>
      </c>
      <c r="G128" s="136" t="s">
        <v>139</v>
      </c>
      <c r="H128" s="137">
        <v>143.87899999999999</v>
      </c>
      <c r="I128" s="138"/>
      <c r="J128" s="139">
        <f>ROUND(I128*H128,2)</f>
        <v>0</v>
      </c>
      <c r="K128" s="140"/>
      <c r="L128" s="31"/>
      <c r="M128" s="141" t="s">
        <v>1</v>
      </c>
      <c r="N128" s="142" t="s">
        <v>40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131</v>
      </c>
      <c r="AT128" s="145" t="s">
        <v>127</v>
      </c>
      <c r="AU128" s="145" t="s">
        <v>85</v>
      </c>
      <c r="AY128" s="16" t="s">
        <v>125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6" t="s">
        <v>83</v>
      </c>
      <c r="BK128" s="146">
        <f>ROUND(I128*H128,2)</f>
        <v>0</v>
      </c>
      <c r="BL128" s="16" t="s">
        <v>131</v>
      </c>
      <c r="BM128" s="145" t="s">
        <v>620</v>
      </c>
    </row>
    <row r="129" spans="2:65" s="12" customFormat="1" ht="11.25">
      <c r="B129" s="147"/>
      <c r="D129" s="148" t="s">
        <v>141</v>
      </c>
      <c r="E129" s="149" t="s">
        <v>1</v>
      </c>
      <c r="F129" s="150" t="s">
        <v>621</v>
      </c>
      <c r="H129" s="149" t="s">
        <v>1</v>
      </c>
      <c r="I129" s="151"/>
      <c r="L129" s="147"/>
      <c r="M129" s="152"/>
      <c r="T129" s="153"/>
      <c r="AT129" s="149" t="s">
        <v>141</v>
      </c>
      <c r="AU129" s="149" t="s">
        <v>85</v>
      </c>
      <c r="AV129" s="12" t="s">
        <v>83</v>
      </c>
      <c r="AW129" s="12" t="s">
        <v>32</v>
      </c>
      <c r="AX129" s="12" t="s">
        <v>75</v>
      </c>
      <c r="AY129" s="149" t="s">
        <v>125</v>
      </c>
    </row>
    <row r="130" spans="2:65" s="13" customFormat="1" ht="11.25">
      <c r="B130" s="154"/>
      <c r="D130" s="148" t="s">
        <v>141</v>
      </c>
      <c r="E130" s="155" t="s">
        <v>1</v>
      </c>
      <c r="F130" s="156" t="s">
        <v>622</v>
      </c>
      <c r="H130" s="157">
        <v>117.252</v>
      </c>
      <c r="I130" s="158"/>
      <c r="L130" s="154"/>
      <c r="M130" s="159"/>
      <c r="T130" s="160"/>
      <c r="AT130" s="155" t="s">
        <v>141</v>
      </c>
      <c r="AU130" s="155" t="s">
        <v>85</v>
      </c>
      <c r="AV130" s="13" t="s">
        <v>85</v>
      </c>
      <c r="AW130" s="13" t="s">
        <v>32</v>
      </c>
      <c r="AX130" s="13" t="s">
        <v>75</v>
      </c>
      <c r="AY130" s="155" t="s">
        <v>125</v>
      </c>
    </row>
    <row r="131" spans="2:65" s="13" customFormat="1" ht="22.5">
      <c r="B131" s="154"/>
      <c r="D131" s="148" t="s">
        <v>141</v>
      </c>
      <c r="E131" s="155" t="s">
        <v>1</v>
      </c>
      <c r="F131" s="156" t="s">
        <v>623</v>
      </c>
      <c r="H131" s="157">
        <v>22.454999999999998</v>
      </c>
      <c r="I131" s="158"/>
      <c r="L131" s="154"/>
      <c r="M131" s="159"/>
      <c r="T131" s="160"/>
      <c r="AT131" s="155" t="s">
        <v>141</v>
      </c>
      <c r="AU131" s="155" t="s">
        <v>85</v>
      </c>
      <c r="AV131" s="13" t="s">
        <v>85</v>
      </c>
      <c r="AW131" s="13" t="s">
        <v>32</v>
      </c>
      <c r="AX131" s="13" t="s">
        <v>75</v>
      </c>
      <c r="AY131" s="155" t="s">
        <v>125</v>
      </c>
    </row>
    <row r="132" spans="2:65" s="13" customFormat="1" ht="11.25">
      <c r="B132" s="154"/>
      <c r="D132" s="148" t="s">
        <v>141</v>
      </c>
      <c r="E132" s="155" t="s">
        <v>1</v>
      </c>
      <c r="F132" s="156" t="s">
        <v>624</v>
      </c>
      <c r="H132" s="157">
        <v>4.1719999999999997</v>
      </c>
      <c r="I132" s="158"/>
      <c r="L132" s="154"/>
      <c r="M132" s="159"/>
      <c r="T132" s="160"/>
      <c r="AT132" s="155" t="s">
        <v>141</v>
      </c>
      <c r="AU132" s="155" t="s">
        <v>85</v>
      </c>
      <c r="AV132" s="13" t="s">
        <v>85</v>
      </c>
      <c r="AW132" s="13" t="s">
        <v>32</v>
      </c>
      <c r="AX132" s="13" t="s">
        <v>75</v>
      </c>
      <c r="AY132" s="155" t="s">
        <v>125</v>
      </c>
    </row>
    <row r="133" spans="2:65" s="14" customFormat="1" ht="11.25">
      <c r="B133" s="161"/>
      <c r="D133" s="148" t="s">
        <v>141</v>
      </c>
      <c r="E133" s="162" t="s">
        <v>1</v>
      </c>
      <c r="F133" s="163" t="s">
        <v>147</v>
      </c>
      <c r="H133" s="164">
        <v>143.87899999999999</v>
      </c>
      <c r="I133" s="165"/>
      <c r="L133" s="161"/>
      <c r="M133" s="166"/>
      <c r="T133" s="167"/>
      <c r="AT133" s="162" t="s">
        <v>141</v>
      </c>
      <c r="AU133" s="162" t="s">
        <v>85</v>
      </c>
      <c r="AV133" s="14" t="s">
        <v>131</v>
      </c>
      <c r="AW133" s="14" t="s">
        <v>32</v>
      </c>
      <c r="AX133" s="14" t="s">
        <v>83</v>
      </c>
      <c r="AY133" s="162" t="s">
        <v>125</v>
      </c>
    </row>
    <row r="134" spans="2:65" s="1" customFormat="1" ht="33" customHeight="1">
      <c r="B134" s="132"/>
      <c r="C134" s="133" t="s">
        <v>131</v>
      </c>
      <c r="D134" s="133" t="s">
        <v>127</v>
      </c>
      <c r="E134" s="134" t="s">
        <v>625</v>
      </c>
      <c r="F134" s="135" t="s">
        <v>626</v>
      </c>
      <c r="G134" s="136" t="s">
        <v>139</v>
      </c>
      <c r="H134" s="137">
        <v>25.39</v>
      </c>
      <c r="I134" s="138"/>
      <c r="J134" s="139">
        <f>ROUND(I134*H134,2)</f>
        <v>0</v>
      </c>
      <c r="K134" s="140"/>
      <c r="L134" s="31"/>
      <c r="M134" s="141" t="s">
        <v>1</v>
      </c>
      <c r="N134" s="142" t="s">
        <v>40</v>
      </c>
      <c r="P134" s="143">
        <f>O134*H134</f>
        <v>0</v>
      </c>
      <c r="Q134" s="143">
        <v>0</v>
      </c>
      <c r="R134" s="143">
        <f>Q134*H134</f>
        <v>0</v>
      </c>
      <c r="S134" s="143">
        <v>0</v>
      </c>
      <c r="T134" s="144">
        <f>S134*H134</f>
        <v>0</v>
      </c>
      <c r="AR134" s="145" t="s">
        <v>131</v>
      </c>
      <c r="AT134" s="145" t="s">
        <v>127</v>
      </c>
      <c r="AU134" s="145" t="s">
        <v>85</v>
      </c>
      <c r="AY134" s="16" t="s">
        <v>125</v>
      </c>
      <c r="BE134" s="146">
        <f>IF(N134="základní",J134,0)</f>
        <v>0</v>
      </c>
      <c r="BF134" s="146">
        <f>IF(N134="snížená",J134,0)</f>
        <v>0</v>
      </c>
      <c r="BG134" s="146">
        <f>IF(N134="zákl. přenesená",J134,0)</f>
        <v>0</v>
      </c>
      <c r="BH134" s="146">
        <f>IF(N134="sníž. přenesená",J134,0)</f>
        <v>0</v>
      </c>
      <c r="BI134" s="146">
        <f>IF(N134="nulová",J134,0)</f>
        <v>0</v>
      </c>
      <c r="BJ134" s="16" t="s">
        <v>83</v>
      </c>
      <c r="BK134" s="146">
        <f>ROUND(I134*H134,2)</f>
        <v>0</v>
      </c>
      <c r="BL134" s="16" t="s">
        <v>131</v>
      </c>
      <c r="BM134" s="145" t="s">
        <v>627</v>
      </c>
    </row>
    <row r="135" spans="2:65" s="12" customFormat="1" ht="11.25">
      <c r="B135" s="147"/>
      <c r="D135" s="148" t="s">
        <v>141</v>
      </c>
      <c r="E135" s="149" t="s">
        <v>1</v>
      </c>
      <c r="F135" s="150" t="s">
        <v>151</v>
      </c>
      <c r="H135" s="149" t="s">
        <v>1</v>
      </c>
      <c r="I135" s="151"/>
      <c r="L135" s="147"/>
      <c r="M135" s="152"/>
      <c r="T135" s="153"/>
      <c r="AT135" s="149" t="s">
        <v>141</v>
      </c>
      <c r="AU135" s="149" t="s">
        <v>85</v>
      </c>
      <c r="AV135" s="12" t="s">
        <v>83</v>
      </c>
      <c r="AW135" s="12" t="s">
        <v>32</v>
      </c>
      <c r="AX135" s="12" t="s">
        <v>75</v>
      </c>
      <c r="AY135" s="149" t="s">
        <v>125</v>
      </c>
    </row>
    <row r="136" spans="2:65" s="13" customFormat="1" ht="11.25">
      <c r="B136" s="154"/>
      <c r="D136" s="148" t="s">
        <v>141</v>
      </c>
      <c r="E136" s="155" t="s">
        <v>1</v>
      </c>
      <c r="F136" s="156" t="s">
        <v>628</v>
      </c>
      <c r="H136" s="157">
        <v>20.690999999999999</v>
      </c>
      <c r="I136" s="158"/>
      <c r="L136" s="154"/>
      <c r="M136" s="159"/>
      <c r="T136" s="160"/>
      <c r="AT136" s="155" t="s">
        <v>141</v>
      </c>
      <c r="AU136" s="155" t="s">
        <v>85</v>
      </c>
      <c r="AV136" s="13" t="s">
        <v>85</v>
      </c>
      <c r="AW136" s="13" t="s">
        <v>32</v>
      </c>
      <c r="AX136" s="13" t="s">
        <v>75</v>
      </c>
      <c r="AY136" s="155" t="s">
        <v>125</v>
      </c>
    </row>
    <row r="137" spans="2:65" s="13" customFormat="1" ht="22.5">
      <c r="B137" s="154"/>
      <c r="D137" s="148" t="s">
        <v>141</v>
      </c>
      <c r="E137" s="155" t="s">
        <v>1</v>
      </c>
      <c r="F137" s="156" t="s">
        <v>629</v>
      </c>
      <c r="H137" s="157">
        <v>3.9630000000000001</v>
      </c>
      <c r="I137" s="158"/>
      <c r="L137" s="154"/>
      <c r="M137" s="159"/>
      <c r="T137" s="160"/>
      <c r="AT137" s="155" t="s">
        <v>141</v>
      </c>
      <c r="AU137" s="155" t="s">
        <v>85</v>
      </c>
      <c r="AV137" s="13" t="s">
        <v>85</v>
      </c>
      <c r="AW137" s="13" t="s">
        <v>32</v>
      </c>
      <c r="AX137" s="13" t="s">
        <v>75</v>
      </c>
      <c r="AY137" s="155" t="s">
        <v>125</v>
      </c>
    </row>
    <row r="138" spans="2:65" s="13" customFormat="1" ht="11.25">
      <c r="B138" s="154"/>
      <c r="D138" s="148" t="s">
        <v>141</v>
      </c>
      <c r="E138" s="155" t="s">
        <v>1</v>
      </c>
      <c r="F138" s="156" t="s">
        <v>630</v>
      </c>
      <c r="H138" s="157">
        <v>0.73599999999999999</v>
      </c>
      <c r="I138" s="158"/>
      <c r="L138" s="154"/>
      <c r="M138" s="159"/>
      <c r="T138" s="160"/>
      <c r="AT138" s="155" t="s">
        <v>141</v>
      </c>
      <c r="AU138" s="155" t="s">
        <v>85</v>
      </c>
      <c r="AV138" s="13" t="s">
        <v>85</v>
      </c>
      <c r="AW138" s="13" t="s">
        <v>32</v>
      </c>
      <c r="AX138" s="13" t="s">
        <v>75</v>
      </c>
      <c r="AY138" s="155" t="s">
        <v>125</v>
      </c>
    </row>
    <row r="139" spans="2:65" s="14" customFormat="1" ht="11.25">
      <c r="B139" s="161"/>
      <c r="D139" s="148" t="s">
        <v>141</v>
      </c>
      <c r="E139" s="162" t="s">
        <v>1</v>
      </c>
      <c r="F139" s="163" t="s">
        <v>147</v>
      </c>
      <c r="H139" s="164">
        <v>25.39</v>
      </c>
      <c r="I139" s="165"/>
      <c r="L139" s="161"/>
      <c r="M139" s="166"/>
      <c r="T139" s="167"/>
      <c r="AT139" s="162" t="s">
        <v>141</v>
      </c>
      <c r="AU139" s="162" t="s">
        <v>85</v>
      </c>
      <c r="AV139" s="14" t="s">
        <v>131</v>
      </c>
      <c r="AW139" s="14" t="s">
        <v>32</v>
      </c>
      <c r="AX139" s="14" t="s">
        <v>83</v>
      </c>
      <c r="AY139" s="162" t="s">
        <v>125</v>
      </c>
    </row>
    <row r="140" spans="2:65" s="1" customFormat="1" ht="24.2" customHeight="1">
      <c r="B140" s="132"/>
      <c r="C140" s="133" t="s">
        <v>156</v>
      </c>
      <c r="D140" s="133" t="s">
        <v>127</v>
      </c>
      <c r="E140" s="134" t="s">
        <v>157</v>
      </c>
      <c r="F140" s="135" t="s">
        <v>158</v>
      </c>
      <c r="G140" s="136" t="s">
        <v>139</v>
      </c>
      <c r="H140" s="137">
        <v>33.799999999999997</v>
      </c>
      <c r="I140" s="138"/>
      <c r="J140" s="139">
        <f>ROUND(I140*H140,2)</f>
        <v>0</v>
      </c>
      <c r="K140" s="140"/>
      <c r="L140" s="31"/>
      <c r="M140" s="141" t="s">
        <v>1</v>
      </c>
      <c r="N140" s="142" t="s">
        <v>40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131</v>
      </c>
      <c r="AT140" s="145" t="s">
        <v>127</v>
      </c>
      <c r="AU140" s="145" t="s">
        <v>85</v>
      </c>
      <c r="AY140" s="16" t="s">
        <v>125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6" t="s">
        <v>83</v>
      </c>
      <c r="BK140" s="146">
        <f>ROUND(I140*H140,2)</f>
        <v>0</v>
      </c>
      <c r="BL140" s="16" t="s">
        <v>131</v>
      </c>
      <c r="BM140" s="145" t="s">
        <v>631</v>
      </c>
    </row>
    <row r="141" spans="2:65" s="13" customFormat="1" ht="11.25">
      <c r="B141" s="154"/>
      <c r="D141" s="148" t="s">
        <v>141</v>
      </c>
      <c r="E141" s="155" t="s">
        <v>1</v>
      </c>
      <c r="F141" s="156" t="s">
        <v>632</v>
      </c>
      <c r="H141" s="157">
        <v>20</v>
      </c>
      <c r="I141" s="158"/>
      <c r="L141" s="154"/>
      <c r="M141" s="159"/>
      <c r="T141" s="160"/>
      <c r="AT141" s="155" t="s">
        <v>141</v>
      </c>
      <c r="AU141" s="155" t="s">
        <v>85</v>
      </c>
      <c r="AV141" s="13" t="s">
        <v>85</v>
      </c>
      <c r="AW141" s="13" t="s">
        <v>32</v>
      </c>
      <c r="AX141" s="13" t="s">
        <v>75</v>
      </c>
      <c r="AY141" s="155" t="s">
        <v>125</v>
      </c>
    </row>
    <row r="142" spans="2:65" s="13" customFormat="1" ht="22.5">
      <c r="B142" s="154"/>
      <c r="D142" s="148" t="s">
        <v>141</v>
      </c>
      <c r="E142" s="155" t="s">
        <v>1</v>
      </c>
      <c r="F142" s="156" t="s">
        <v>633</v>
      </c>
      <c r="H142" s="157">
        <v>12</v>
      </c>
      <c r="I142" s="158"/>
      <c r="L142" s="154"/>
      <c r="M142" s="159"/>
      <c r="T142" s="160"/>
      <c r="AT142" s="155" t="s">
        <v>141</v>
      </c>
      <c r="AU142" s="155" t="s">
        <v>85</v>
      </c>
      <c r="AV142" s="13" t="s">
        <v>85</v>
      </c>
      <c r="AW142" s="13" t="s">
        <v>32</v>
      </c>
      <c r="AX142" s="13" t="s">
        <v>75</v>
      </c>
      <c r="AY142" s="155" t="s">
        <v>125</v>
      </c>
    </row>
    <row r="143" spans="2:65" s="13" customFormat="1" ht="22.5">
      <c r="B143" s="154"/>
      <c r="D143" s="148" t="s">
        <v>141</v>
      </c>
      <c r="E143" s="155" t="s">
        <v>1</v>
      </c>
      <c r="F143" s="156" t="s">
        <v>634</v>
      </c>
      <c r="H143" s="157">
        <v>1.8</v>
      </c>
      <c r="I143" s="158"/>
      <c r="L143" s="154"/>
      <c r="M143" s="159"/>
      <c r="T143" s="160"/>
      <c r="AT143" s="155" t="s">
        <v>141</v>
      </c>
      <c r="AU143" s="155" t="s">
        <v>85</v>
      </c>
      <c r="AV143" s="13" t="s">
        <v>85</v>
      </c>
      <c r="AW143" s="13" t="s">
        <v>32</v>
      </c>
      <c r="AX143" s="13" t="s">
        <v>75</v>
      </c>
      <c r="AY143" s="155" t="s">
        <v>125</v>
      </c>
    </row>
    <row r="144" spans="2:65" s="14" customFormat="1" ht="11.25">
      <c r="B144" s="161"/>
      <c r="D144" s="148" t="s">
        <v>141</v>
      </c>
      <c r="E144" s="162" t="s">
        <v>1</v>
      </c>
      <c r="F144" s="163" t="s">
        <v>147</v>
      </c>
      <c r="H144" s="164">
        <v>33.799999999999997</v>
      </c>
      <c r="I144" s="165"/>
      <c r="L144" s="161"/>
      <c r="M144" s="166"/>
      <c r="T144" s="167"/>
      <c r="AT144" s="162" t="s">
        <v>141</v>
      </c>
      <c r="AU144" s="162" t="s">
        <v>85</v>
      </c>
      <c r="AV144" s="14" t="s">
        <v>131</v>
      </c>
      <c r="AW144" s="14" t="s">
        <v>32</v>
      </c>
      <c r="AX144" s="14" t="s">
        <v>83</v>
      </c>
      <c r="AY144" s="162" t="s">
        <v>125</v>
      </c>
    </row>
    <row r="145" spans="2:65" s="1" customFormat="1" ht="21.75" customHeight="1">
      <c r="B145" s="132"/>
      <c r="C145" s="133" t="s">
        <v>164</v>
      </c>
      <c r="D145" s="133" t="s">
        <v>127</v>
      </c>
      <c r="E145" s="134" t="s">
        <v>165</v>
      </c>
      <c r="F145" s="135" t="s">
        <v>166</v>
      </c>
      <c r="G145" s="136" t="s">
        <v>167</v>
      </c>
      <c r="H145" s="137">
        <v>208.29</v>
      </c>
      <c r="I145" s="138"/>
      <c r="J145" s="139">
        <f>ROUND(I145*H145,2)</f>
        <v>0</v>
      </c>
      <c r="K145" s="140"/>
      <c r="L145" s="31"/>
      <c r="M145" s="141" t="s">
        <v>1</v>
      </c>
      <c r="N145" s="142" t="s">
        <v>40</v>
      </c>
      <c r="P145" s="143">
        <f>O145*H145</f>
        <v>0</v>
      </c>
      <c r="Q145" s="143">
        <v>8.4000000000000003E-4</v>
      </c>
      <c r="R145" s="143">
        <f>Q145*H145</f>
        <v>0.1749636</v>
      </c>
      <c r="S145" s="143">
        <v>0</v>
      </c>
      <c r="T145" s="144">
        <f>S145*H145</f>
        <v>0</v>
      </c>
      <c r="AR145" s="145" t="s">
        <v>131</v>
      </c>
      <c r="AT145" s="145" t="s">
        <v>127</v>
      </c>
      <c r="AU145" s="145" t="s">
        <v>85</v>
      </c>
      <c r="AY145" s="16" t="s">
        <v>125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6" t="s">
        <v>83</v>
      </c>
      <c r="BK145" s="146">
        <f>ROUND(I145*H145,2)</f>
        <v>0</v>
      </c>
      <c r="BL145" s="16" t="s">
        <v>131</v>
      </c>
      <c r="BM145" s="145" t="s">
        <v>635</v>
      </c>
    </row>
    <row r="146" spans="2:65" s="13" customFormat="1" ht="11.25">
      <c r="B146" s="154"/>
      <c r="D146" s="148" t="s">
        <v>141</v>
      </c>
      <c r="E146" s="155" t="s">
        <v>1</v>
      </c>
      <c r="F146" s="156" t="s">
        <v>636</v>
      </c>
      <c r="H146" s="157">
        <v>208.29</v>
      </c>
      <c r="I146" s="158"/>
      <c r="L146" s="154"/>
      <c r="M146" s="159"/>
      <c r="T146" s="160"/>
      <c r="AT146" s="155" t="s">
        <v>141</v>
      </c>
      <c r="AU146" s="155" t="s">
        <v>85</v>
      </c>
      <c r="AV146" s="13" t="s">
        <v>85</v>
      </c>
      <c r="AW146" s="13" t="s">
        <v>32</v>
      </c>
      <c r="AX146" s="13" t="s">
        <v>83</v>
      </c>
      <c r="AY146" s="155" t="s">
        <v>125</v>
      </c>
    </row>
    <row r="147" spans="2:65" s="1" customFormat="1" ht="24.2" customHeight="1">
      <c r="B147" s="132"/>
      <c r="C147" s="133" t="s">
        <v>170</v>
      </c>
      <c r="D147" s="133" t="s">
        <v>127</v>
      </c>
      <c r="E147" s="134" t="s">
        <v>171</v>
      </c>
      <c r="F147" s="135" t="s">
        <v>172</v>
      </c>
      <c r="G147" s="136" t="s">
        <v>167</v>
      </c>
      <c r="H147" s="137">
        <v>208.29</v>
      </c>
      <c r="I147" s="138"/>
      <c r="J147" s="139">
        <f>ROUND(I147*H147,2)</f>
        <v>0</v>
      </c>
      <c r="K147" s="140"/>
      <c r="L147" s="31"/>
      <c r="M147" s="141" t="s">
        <v>1</v>
      </c>
      <c r="N147" s="142" t="s">
        <v>40</v>
      </c>
      <c r="P147" s="143">
        <f>O147*H147</f>
        <v>0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131</v>
      </c>
      <c r="AT147" s="145" t="s">
        <v>127</v>
      </c>
      <c r="AU147" s="145" t="s">
        <v>85</v>
      </c>
      <c r="AY147" s="16" t="s">
        <v>125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6" t="s">
        <v>83</v>
      </c>
      <c r="BK147" s="146">
        <f>ROUND(I147*H147,2)</f>
        <v>0</v>
      </c>
      <c r="BL147" s="16" t="s">
        <v>131</v>
      </c>
      <c r="BM147" s="145" t="s">
        <v>637</v>
      </c>
    </row>
    <row r="148" spans="2:65" s="1" customFormat="1" ht="37.9" customHeight="1">
      <c r="B148" s="132"/>
      <c r="C148" s="133" t="s">
        <v>174</v>
      </c>
      <c r="D148" s="133" t="s">
        <v>127</v>
      </c>
      <c r="E148" s="134" t="s">
        <v>175</v>
      </c>
      <c r="F148" s="135" t="s">
        <v>176</v>
      </c>
      <c r="G148" s="136" t="s">
        <v>139</v>
      </c>
      <c r="H148" s="137">
        <v>169.761</v>
      </c>
      <c r="I148" s="138"/>
      <c r="J148" s="139">
        <f>ROUND(I148*H148,2)</f>
        <v>0</v>
      </c>
      <c r="K148" s="140"/>
      <c r="L148" s="31"/>
      <c r="M148" s="141" t="s">
        <v>1</v>
      </c>
      <c r="N148" s="142" t="s">
        <v>40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131</v>
      </c>
      <c r="AT148" s="145" t="s">
        <v>127</v>
      </c>
      <c r="AU148" s="145" t="s">
        <v>85</v>
      </c>
      <c r="AY148" s="16" t="s">
        <v>125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6" t="s">
        <v>83</v>
      </c>
      <c r="BK148" s="146">
        <f>ROUND(I148*H148,2)</f>
        <v>0</v>
      </c>
      <c r="BL148" s="16" t="s">
        <v>131</v>
      </c>
      <c r="BM148" s="145" t="s">
        <v>638</v>
      </c>
    </row>
    <row r="149" spans="2:65" s="13" customFormat="1" ht="22.5">
      <c r="B149" s="154"/>
      <c r="D149" s="148" t="s">
        <v>141</v>
      </c>
      <c r="E149" s="155" t="s">
        <v>1</v>
      </c>
      <c r="F149" s="156" t="s">
        <v>639</v>
      </c>
      <c r="H149" s="157">
        <v>169.26900000000001</v>
      </c>
      <c r="I149" s="158"/>
      <c r="L149" s="154"/>
      <c r="M149" s="159"/>
      <c r="T149" s="160"/>
      <c r="AT149" s="155" t="s">
        <v>141</v>
      </c>
      <c r="AU149" s="155" t="s">
        <v>85</v>
      </c>
      <c r="AV149" s="13" t="s">
        <v>85</v>
      </c>
      <c r="AW149" s="13" t="s">
        <v>32</v>
      </c>
      <c r="AX149" s="13" t="s">
        <v>75</v>
      </c>
      <c r="AY149" s="155" t="s">
        <v>125</v>
      </c>
    </row>
    <row r="150" spans="2:65" s="13" customFormat="1" ht="11.25">
      <c r="B150" s="154"/>
      <c r="D150" s="148" t="s">
        <v>141</v>
      </c>
      <c r="E150" s="155" t="s">
        <v>1</v>
      </c>
      <c r="F150" s="156" t="s">
        <v>640</v>
      </c>
      <c r="H150" s="157">
        <v>0.49199999999999999</v>
      </c>
      <c r="I150" s="158"/>
      <c r="L150" s="154"/>
      <c r="M150" s="159"/>
      <c r="T150" s="160"/>
      <c r="AT150" s="155" t="s">
        <v>141</v>
      </c>
      <c r="AU150" s="155" t="s">
        <v>85</v>
      </c>
      <c r="AV150" s="13" t="s">
        <v>85</v>
      </c>
      <c r="AW150" s="13" t="s">
        <v>32</v>
      </c>
      <c r="AX150" s="13" t="s">
        <v>75</v>
      </c>
      <c r="AY150" s="155" t="s">
        <v>125</v>
      </c>
    </row>
    <row r="151" spans="2:65" s="14" customFormat="1" ht="11.25">
      <c r="B151" s="161"/>
      <c r="D151" s="148" t="s">
        <v>141</v>
      </c>
      <c r="E151" s="162" t="s">
        <v>1</v>
      </c>
      <c r="F151" s="163" t="s">
        <v>147</v>
      </c>
      <c r="H151" s="164">
        <v>169.761</v>
      </c>
      <c r="I151" s="165"/>
      <c r="L151" s="161"/>
      <c r="M151" s="166"/>
      <c r="T151" s="167"/>
      <c r="AT151" s="162" t="s">
        <v>141</v>
      </c>
      <c r="AU151" s="162" t="s">
        <v>85</v>
      </c>
      <c r="AV151" s="14" t="s">
        <v>131</v>
      </c>
      <c r="AW151" s="14" t="s">
        <v>32</v>
      </c>
      <c r="AX151" s="14" t="s">
        <v>83</v>
      </c>
      <c r="AY151" s="162" t="s">
        <v>125</v>
      </c>
    </row>
    <row r="152" spans="2:65" s="1" customFormat="1" ht="37.9" customHeight="1">
      <c r="B152" s="132"/>
      <c r="C152" s="133" t="s">
        <v>180</v>
      </c>
      <c r="D152" s="133" t="s">
        <v>127</v>
      </c>
      <c r="E152" s="134" t="s">
        <v>181</v>
      </c>
      <c r="F152" s="135" t="s">
        <v>182</v>
      </c>
      <c r="G152" s="136" t="s">
        <v>139</v>
      </c>
      <c r="H152" s="137">
        <v>168.77699999999999</v>
      </c>
      <c r="I152" s="138"/>
      <c r="J152" s="139">
        <f>ROUND(I152*H152,2)</f>
        <v>0</v>
      </c>
      <c r="K152" s="140"/>
      <c r="L152" s="31"/>
      <c r="M152" s="141" t="s">
        <v>1</v>
      </c>
      <c r="N152" s="142" t="s">
        <v>40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131</v>
      </c>
      <c r="AT152" s="145" t="s">
        <v>127</v>
      </c>
      <c r="AU152" s="145" t="s">
        <v>85</v>
      </c>
      <c r="AY152" s="16" t="s">
        <v>125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6" t="s">
        <v>83</v>
      </c>
      <c r="BK152" s="146">
        <f>ROUND(I152*H152,2)</f>
        <v>0</v>
      </c>
      <c r="BL152" s="16" t="s">
        <v>131</v>
      </c>
      <c r="BM152" s="145" t="s">
        <v>641</v>
      </c>
    </row>
    <row r="153" spans="2:65" s="13" customFormat="1" ht="22.5">
      <c r="B153" s="154"/>
      <c r="D153" s="148" t="s">
        <v>141</v>
      </c>
      <c r="E153" s="155" t="s">
        <v>1</v>
      </c>
      <c r="F153" s="156" t="s">
        <v>642</v>
      </c>
      <c r="H153" s="157">
        <v>168.77699999999999</v>
      </c>
      <c r="I153" s="158"/>
      <c r="L153" s="154"/>
      <c r="M153" s="159"/>
      <c r="T153" s="160"/>
      <c r="AT153" s="155" t="s">
        <v>141</v>
      </c>
      <c r="AU153" s="155" t="s">
        <v>85</v>
      </c>
      <c r="AV153" s="13" t="s">
        <v>85</v>
      </c>
      <c r="AW153" s="13" t="s">
        <v>32</v>
      </c>
      <c r="AX153" s="13" t="s">
        <v>83</v>
      </c>
      <c r="AY153" s="155" t="s">
        <v>125</v>
      </c>
    </row>
    <row r="154" spans="2:65" s="1" customFormat="1" ht="37.9" customHeight="1">
      <c r="B154" s="132"/>
      <c r="C154" s="133" t="s">
        <v>185</v>
      </c>
      <c r="D154" s="133" t="s">
        <v>127</v>
      </c>
      <c r="E154" s="134" t="s">
        <v>186</v>
      </c>
      <c r="F154" s="135" t="s">
        <v>187</v>
      </c>
      <c r="G154" s="136" t="s">
        <v>139</v>
      </c>
      <c r="H154" s="137">
        <v>1687.77</v>
      </c>
      <c r="I154" s="138"/>
      <c r="J154" s="139">
        <f>ROUND(I154*H154,2)</f>
        <v>0</v>
      </c>
      <c r="K154" s="140"/>
      <c r="L154" s="31"/>
      <c r="M154" s="141" t="s">
        <v>1</v>
      </c>
      <c r="N154" s="142" t="s">
        <v>40</v>
      </c>
      <c r="P154" s="143">
        <f>O154*H154</f>
        <v>0</v>
      </c>
      <c r="Q154" s="143">
        <v>0</v>
      </c>
      <c r="R154" s="143">
        <f>Q154*H154</f>
        <v>0</v>
      </c>
      <c r="S154" s="143">
        <v>0</v>
      </c>
      <c r="T154" s="144">
        <f>S154*H154</f>
        <v>0</v>
      </c>
      <c r="AR154" s="145" t="s">
        <v>131</v>
      </c>
      <c r="AT154" s="145" t="s">
        <v>127</v>
      </c>
      <c r="AU154" s="145" t="s">
        <v>85</v>
      </c>
      <c r="AY154" s="16" t="s">
        <v>125</v>
      </c>
      <c r="BE154" s="146">
        <f>IF(N154="základní",J154,0)</f>
        <v>0</v>
      </c>
      <c r="BF154" s="146">
        <f>IF(N154="snížená",J154,0)</f>
        <v>0</v>
      </c>
      <c r="BG154" s="146">
        <f>IF(N154="zákl. přenesená",J154,0)</f>
        <v>0</v>
      </c>
      <c r="BH154" s="146">
        <f>IF(N154="sníž. přenesená",J154,0)</f>
        <v>0</v>
      </c>
      <c r="BI154" s="146">
        <f>IF(N154="nulová",J154,0)</f>
        <v>0</v>
      </c>
      <c r="BJ154" s="16" t="s">
        <v>83</v>
      </c>
      <c r="BK154" s="146">
        <f>ROUND(I154*H154,2)</f>
        <v>0</v>
      </c>
      <c r="BL154" s="16" t="s">
        <v>131</v>
      </c>
      <c r="BM154" s="145" t="s">
        <v>643</v>
      </c>
    </row>
    <row r="155" spans="2:65" s="13" customFormat="1" ht="22.5">
      <c r="B155" s="154"/>
      <c r="D155" s="148" t="s">
        <v>141</v>
      </c>
      <c r="E155" s="155" t="s">
        <v>1</v>
      </c>
      <c r="F155" s="156" t="s">
        <v>644</v>
      </c>
      <c r="H155" s="157">
        <v>1687.77</v>
      </c>
      <c r="I155" s="158"/>
      <c r="L155" s="154"/>
      <c r="M155" s="159"/>
      <c r="T155" s="160"/>
      <c r="AT155" s="155" t="s">
        <v>141</v>
      </c>
      <c r="AU155" s="155" t="s">
        <v>85</v>
      </c>
      <c r="AV155" s="13" t="s">
        <v>85</v>
      </c>
      <c r="AW155" s="13" t="s">
        <v>32</v>
      </c>
      <c r="AX155" s="13" t="s">
        <v>83</v>
      </c>
      <c r="AY155" s="155" t="s">
        <v>125</v>
      </c>
    </row>
    <row r="156" spans="2:65" s="1" customFormat="1" ht="24.2" customHeight="1">
      <c r="B156" s="132"/>
      <c r="C156" s="133" t="s">
        <v>190</v>
      </c>
      <c r="D156" s="133" t="s">
        <v>127</v>
      </c>
      <c r="E156" s="134" t="s">
        <v>191</v>
      </c>
      <c r="F156" s="135" t="s">
        <v>192</v>
      </c>
      <c r="G156" s="136" t="s">
        <v>139</v>
      </c>
      <c r="H156" s="137">
        <v>169.26900000000001</v>
      </c>
      <c r="I156" s="138"/>
      <c r="J156" s="139">
        <f>ROUND(I156*H156,2)</f>
        <v>0</v>
      </c>
      <c r="K156" s="140"/>
      <c r="L156" s="31"/>
      <c r="M156" s="141" t="s">
        <v>1</v>
      </c>
      <c r="N156" s="142" t="s">
        <v>40</v>
      </c>
      <c r="P156" s="143">
        <f>O156*H156</f>
        <v>0</v>
      </c>
      <c r="Q156" s="143">
        <v>0</v>
      </c>
      <c r="R156" s="143">
        <f>Q156*H156</f>
        <v>0</v>
      </c>
      <c r="S156" s="143">
        <v>0</v>
      </c>
      <c r="T156" s="144">
        <f>S156*H156</f>
        <v>0</v>
      </c>
      <c r="AR156" s="145" t="s">
        <v>131</v>
      </c>
      <c r="AT156" s="145" t="s">
        <v>127</v>
      </c>
      <c r="AU156" s="145" t="s">
        <v>85</v>
      </c>
      <c r="AY156" s="16" t="s">
        <v>125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6" t="s">
        <v>83</v>
      </c>
      <c r="BK156" s="146">
        <f>ROUND(I156*H156,2)</f>
        <v>0</v>
      </c>
      <c r="BL156" s="16" t="s">
        <v>131</v>
      </c>
      <c r="BM156" s="145" t="s">
        <v>645</v>
      </c>
    </row>
    <row r="157" spans="2:65" s="13" customFormat="1" ht="11.25">
      <c r="B157" s="154"/>
      <c r="D157" s="148" t="s">
        <v>141</v>
      </c>
      <c r="E157" s="155" t="s">
        <v>1</v>
      </c>
      <c r="F157" s="156" t="s">
        <v>646</v>
      </c>
      <c r="H157" s="157">
        <v>0.49199999999999999</v>
      </c>
      <c r="I157" s="158"/>
      <c r="L157" s="154"/>
      <c r="M157" s="159"/>
      <c r="T157" s="160"/>
      <c r="AT157" s="155" t="s">
        <v>141</v>
      </c>
      <c r="AU157" s="155" t="s">
        <v>85</v>
      </c>
      <c r="AV157" s="13" t="s">
        <v>85</v>
      </c>
      <c r="AW157" s="13" t="s">
        <v>32</v>
      </c>
      <c r="AX157" s="13" t="s">
        <v>75</v>
      </c>
      <c r="AY157" s="155" t="s">
        <v>125</v>
      </c>
    </row>
    <row r="158" spans="2:65" s="13" customFormat="1" ht="11.25">
      <c r="B158" s="154"/>
      <c r="D158" s="148" t="s">
        <v>141</v>
      </c>
      <c r="E158" s="155" t="s">
        <v>1</v>
      </c>
      <c r="F158" s="156" t="s">
        <v>647</v>
      </c>
      <c r="H158" s="157">
        <v>168.77699999999999</v>
      </c>
      <c r="I158" s="158"/>
      <c r="L158" s="154"/>
      <c r="M158" s="159"/>
      <c r="T158" s="160"/>
      <c r="AT158" s="155" t="s">
        <v>141</v>
      </c>
      <c r="AU158" s="155" t="s">
        <v>85</v>
      </c>
      <c r="AV158" s="13" t="s">
        <v>85</v>
      </c>
      <c r="AW158" s="13" t="s">
        <v>32</v>
      </c>
      <c r="AX158" s="13" t="s">
        <v>75</v>
      </c>
      <c r="AY158" s="155" t="s">
        <v>125</v>
      </c>
    </row>
    <row r="159" spans="2:65" s="14" customFormat="1" ht="11.25">
      <c r="B159" s="161"/>
      <c r="D159" s="148" t="s">
        <v>141</v>
      </c>
      <c r="E159" s="162" t="s">
        <v>1</v>
      </c>
      <c r="F159" s="163" t="s">
        <v>147</v>
      </c>
      <c r="H159" s="164">
        <v>169.26899999999998</v>
      </c>
      <c r="I159" s="165"/>
      <c r="L159" s="161"/>
      <c r="M159" s="166"/>
      <c r="T159" s="167"/>
      <c r="AT159" s="162" t="s">
        <v>141</v>
      </c>
      <c r="AU159" s="162" t="s">
        <v>85</v>
      </c>
      <c r="AV159" s="14" t="s">
        <v>131</v>
      </c>
      <c r="AW159" s="14" t="s">
        <v>32</v>
      </c>
      <c r="AX159" s="14" t="s">
        <v>83</v>
      </c>
      <c r="AY159" s="162" t="s">
        <v>125</v>
      </c>
    </row>
    <row r="160" spans="2:65" s="1" customFormat="1" ht="24.2" customHeight="1">
      <c r="B160" s="132"/>
      <c r="C160" s="133" t="s">
        <v>8</v>
      </c>
      <c r="D160" s="133" t="s">
        <v>127</v>
      </c>
      <c r="E160" s="134" t="s">
        <v>196</v>
      </c>
      <c r="F160" s="135" t="s">
        <v>197</v>
      </c>
      <c r="G160" s="136" t="s">
        <v>198</v>
      </c>
      <c r="H160" s="137">
        <v>303.79899999999998</v>
      </c>
      <c r="I160" s="138"/>
      <c r="J160" s="139">
        <f>ROUND(I160*H160,2)</f>
        <v>0</v>
      </c>
      <c r="K160" s="140"/>
      <c r="L160" s="31"/>
      <c r="M160" s="141" t="s">
        <v>1</v>
      </c>
      <c r="N160" s="142" t="s">
        <v>40</v>
      </c>
      <c r="P160" s="143">
        <f>O160*H160</f>
        <v>0</v>
      </c>
      <c r="Q160" s="143">
        <v>0</v>
      </c>
      <c r="R160" s="143">
        <f>Q160*H160</f>
        <v>0</v>
      </c>
      <c r="S160" s="143">
        <v>0</v>
      </c>
      <c r="T160" s="144">
        <f>S160*H160</f>
        <v>0</v>
      </c>
      <c r="AR160" s="145" t="s">
        <v>131</v>
      </c>
      <c r="AT160" s="145" t="s">
        <v>127</v>
      </c>
      <c r="AU160" s="145" t="s">
        <v>85</v>
      </c>
      <c r="AY160" s="16" t="s">
        <v>125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6" t="s">
        <v>83</v>
      </c>
      <c r="BK160" s="146">
        <f>ROUND(I160*H160,2)</f>
        <v>0</v>
      </c>
      <c r="BL160" s="16" t="s">
        <v>131</v>
      </c>
      <c r="BM160" s="145" t="s">
        <v>648</v>
      </c>
    </row>
    <row r="161" spans="2:65" s="13" customFormat="1" ht="11.25">
      <c r="B161" s="154"/>
      <c r="D161" s="148" t="s">
        <v>141</v>
      </c>
      <c r="E161" s="155" t="s">
        <v>1</v>
      </c>
      <c r="F161" s="156" t="s">
        <v>649</v>
      </c>
      <c r="H161" s="157">
        <v>303.79899999999998</v>
      </c>
      <c r="I161" s="158"/>
      <c r="L161" s="154"/>
      <c r="M161" s="159"/>
      <c r="T161" s="160"/>
      <c r="AT161" s="155" t="s">
        <v>141</v>
      </c>
      <c r="AU161" s="155" t="s">
        <v>85</v>
      </c>
      <c r="AV161" s="13" t="s">
        <v>85</v>
      </c>
      <c r="AW161" s="13" t="s">
        <v>32</v>
      </c>
      <c r="AX161" s="13" t="s">
        <v>83</v>
      </c>
      <c r="AY161" s="155" t="s">
        <v>125</v>
      </c>
    </row>
    <row r="162" spans="2:65" s="1" customFormat="1" ht="16.5" customHeight="1">
      <c r="B162" s="132"/>
      <c r="C162" s="133" t="s">
        <v>201</v>
      </c>
      <c r="D162" s="133" t="s">
        <v>127</v>
      </c>
      <c r="E162" s="134" t="s">
        <v>202</v>
      </c>
      <c r="F162" s="135" t="s">
        <v>203</v>
      </c>
      <c r="G162" s="136" t="s">
        <v>139</v>
      </c>
      <c r="H162" s="137">
        <v>338.04599999999999</v>
      </c>
      <c r="I162" s="138"/>
      <c r="J162" s="139">
        <f>ROUND(I162*H162,2)</f>
        <v>0</v>
      </c>
      <c r="K162" s="140"/>
      <c r="L162" s="31"/>
      <c r="M162" s="141" t="s">
        <v>1</v>
      </c>
      <c r="N162" s="142" t="s">
        <v>40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131</v>
      </c>
      <c r="AT162" s="145" t="s">
        <v>127</v>
      </c>
      <c r="AU162" s="145" t="s">
        <v>85</v>
      </c>
      <c r="AY162" s="16" t="s">
        <v>125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6" t="s">
        <v>83</v>
      </c>
      <c r="BK162" s="146">
        <f>ROUND(I162*H162,2)</f>
        <v>0</v>
      </c>
      <c r="BL162" s="16" t="s">
        <v>131</v>
      </c>
      <c r="BM162" s="145" t="s">
        <v>650</v>
      </c>
    </row>
    <row r="163" spans="2:65" s="13" customFormat="1" ht="11.25">
      <c r="B163" s="154"/>
      <c r="D163" s="148" t="s">
        <v>141</v>
      </c>
      <c r="E163" s="155" t="s">
        <v>1</v>
      </c>
      <c r="F163" s="156" t="s">
        <v>651</v>
      </c>
      <c r="H163" s="157">
        <v>169.26900000000001</v>
      </c>
      <c r="I163" s="158"/>
      <c r="L163" s="154"/>
      <c r="M163" s="159"/>
      <c r="T163" s="160"/>
      <c r="AT163" s="155" t="s">
        <v>141</v>
      </c>
      <c r="AU163" s="155" t="s">
        <v>85</v>
      </c>
      <c r="AV163" s="13" t="s">
        <v>85</v>
      </c>
      <c r="AW163" s="13" t="s">
        <v>32</v>
      </c>
      <c r="AX163" s="13" t="s">
        <v>75</v>
      </c>
      <c r="AY163" s="155" t="s">
        <v>125</v>
      </c>
    </row>
    <row r="164" spans="2:65" s="13" customFormat="1" ht="11.25">
      <c r="B164" s="154"/>
      <c r="D164" s="148" t="s">
        <v>141</v>
      </c>
      <c r="E164" s="155" t="s">
        <v>1</v>
      </c>
      <c r="F164" s="156" t="s">
        <v>652</v>
      </c>
      <c r="H164" s="157">
        <v>168.77699999999999</v>
      </c>
      <c r="I164" s="158"/>
      <c r="L164" s="154"/>
      <c r="M164" s="159"/>
      <c r="T164" s="160"/>
      <c r="AT164" s="155" t="s">
        <v>141</v>
      </c>
      <c r="AU164" s="155" t="s">
        <v>85</v>
      </c>
      <c r="AV164" s="13" t="s">
        <v>85</v>
      </c>
      <c r="AW164" s="13" t="s">
        <v>32</v>
      </c>
      <c r="AX164" s="13" t="s">
        <v>75</v>
      </c>
      <c r="AY164" s="155" t="s">
        <v>125</v>
      </c>
    </row>
    <row r="165" spans="2:65" s="14" customFormat="1" ht="11.25">
      <c r="B165" s="161"/>
      <c r="D165" s="148" t="s">
        <v>141</v>
      </c>
      <c r="E165" s="162" t="s">
        <v>1</v>
      </c>
      <c r="F165" s="163" t="s">
        <v>147</v>
      </c>
      <c r="H165" s="164">
        <v>338.04599999999999</v>
      </c>
      <c r="I165" s="165"/>
      <c r="L165" s="161"/>
      <c r="M165" s="166"/>
      <c r="T165" s="167"/>
      <c r="AT165" s="162" t="s">
        <v>141</v>
      </c>
      <c r="AU165" s="162" t="s">
        <v>85</v>
      </c>
      <c r="AV165" s="14" t="s">
        <v>131</v>
      </c>
      <c r="AW165" s="14" t="s">
        <v>32</v>
      </c>
      <c r="AX165" s="14" t="s">
        <v>83</v>
      </c>
      <c r="AY165" s="162" t="s">
        <v>125</v>
      </c>
    </row>
    <row r="166" spans="2:65" s="1" customFormat="1" ht="24.2" customHeight="1">
      <c r="B166" s="132"/>
      <c r="C166" s="133" t="s">
        <v>207</v>
      </c>
      <c r="D166" s="133" t="s">
        <v>127</v>
      </c>
      <c r="E166" s="134" t="s">
        <v>208</v>
      </c>
      <c r="F166" s="135" t="s">
        <v>209</v>
      </c>
      <c r="G166" s="136" t="s">
        <v>139</v>
      </c>
      <c r="H166" s="137">
        <v>0.49199999999999999</v>
      </c>
      <c r="I166" s="138"/>
      <c r="J166" s="139">
        <f>ROUND(I166*H166,2)</f>
        <v>0</v>
      </c>
      <c r="K166" s="140"/>
      <c r="L166" s="31"/>
      <c r="M166" s="141" t="s">
        <v>1</v>
      </c>
      <c r="N166" s="142" t="s">
        <v>40</v>
      </c>
      <c r="P166" s="143">
        <f>O166*H166</f>
        <v>0</v>
      </c>
      <c r="Q166" s="143">
        <v>0</v>
      </c>
      <c r="R166" s="143">
        <f>Q166*H166</f>
        <v>0</v>
      </c>
      <c r="S166" s="143">
        <v>0</v>
      </c>
      <c r="T166" s="144">
        <f>S166*H166</f>
        <v>0</v>
      </c>
      <c r="AR166" s="145" t="s">
        <v>131</v>
      </c>
      <c r="AT166" s="145" t="s">
        <v>127</v>
      </c>
      <c r="AU166" s="145" t="s">
        <v>85</v>
      </c>
      <c r="AY166" s="16" t="s">
        <v>125</v>
      </c>
      <c r="BE166" s="146">
        <f>IF(N166="základní",J166,0)</f>
        <v>0</v>
      </c>
      <c r="BF166" s="146">
        <f>IF(N166="snížená",J166,0)</f>
        <v>0</v>
      </c>
      <c r="BG166" s="146">
        <f>IF(N166="zákl. přenesená",J166,0)</f>
        <v>0</v>
      </c>
      <c r="BH166" s="146">
        <f>IF(N166="sníž. přenesená",J166,0)</f>
        <v>0</v>
      </c>
      <c r="BI166" s="146">
        <f>IF(N166="nulová",J166,0)</f>
        <v>0</v>
      </c>
      <c r="BJ166" s="16" t="s">
        <v>83</v>
      </c>
      <c r="BK166" s="146">
        <f>ROUND(I166*H166,2)</f>
        <v>0</v>
      </c>
      <c r="BL166" s="16" t="s">
        <v>131</v>
      </c>
      <c r="BM166" s="145" t="s">
        <v>653</v>
      </c>
    </row>
    <row r="167" spans="2:65" s="12" customFormat="1" ht="11.25">
      <c r="B167" s="147"/>
      <c r="D167" s="148" t="s">
        <v>141</v>
      </c>
      <c r="E167" s="149" t="s">
        <v>1</v>
      </c>
      <c r="F167" s="150" t="s">
        <v>211</v>
      </c>
      <c r="H167" s="149" t="s">
        <v>1</v>
      </c>
      <c r="I167" s="151"/>
      <c r="L167" s="147"/>
      <c r="M167" s="152"/>
      <c r="T167" s="153"/>
      <c r="AT167" s="149" t="s">
        <v>141</v>
      </c>
      <c r="AU167" s="149" t="s">
        <v>85</v>
      </c>
      <c r="AV167" s="12" t="s">
        <v>83</v>
      </c>
      <c r="AW167" s="12" t="s">
        <v>32</v>
      </c>
      <c r="AX167" s="12" t="s">
        <v>75</v>
      </c>
      <c r="AY167" s="149" t="s">
        <v>125</v>
      </c>
    </row>
    <row r="168" spans="2:65" s="13" customFormat="1" ht="22.5">
      <c r="B168" s="154"/>
      <c r="D168" s="148" t="s">
        <v>141</v>
      </c>
      <c r="E168" s="155" t="s">
        <v>1</v>
      </c>
      <c r="F168" s="156" t="s">
        <v>654</v>
      </c>
      <c r="H168" s="157">
        <v>0.49199999999999999</v>
      </c>
      <c r="I168" s="158"/>
      <c r="L168" s="154"/>
      <c r="M168" s="159"/>
      <c r="T168" s="160"/>
      <c r="AT168" s="155" t="s">
        <v>141</v>
      </c>
      <c r="AU168" s="155" t="s">
        <v>85</v>
      </c>
      <c r="AV168" s="13" t="s">
        <v>85</v>
      </c>
      <c r="AW168" s="13" t="s">
        <v>32</v>
      </c>
      <c r="AX168" s="13" t="s">
        <v>83</v>
      </c>
      <c r="AY168" s="155" t="s">
        <v>125</v>
      </c>
    </row>
    <row r="169" spans="2:65" s="1" customFormat="1" ht="16.5" customHeight="1">
      <c r="B169" s="132"/>
      <c r="C169" s="133" t="s">
        <v>213</v>
      </c>
      <c r="D169" s="133" t="s">
        <v>127</v>
      </c>
      <c r="E169" s="134" t="s">
        <v>214</v>
      </c>
      <c r="F169" s="135" t="s">
        <v>215</v>
      </c>
      <c r="G169" s="136" t="s">
        <v>139</v>
      </c>
      <c r="H169" s="137">
        <v>42.945</v>
      </c>
      <c r="I169" s="138"/>
      <c r="J169" s="139">
        <f>ROUND(I169*H169,2)</f>
        <v>0</v>
      </c>
      <c r="K169" s="140"/>
      <c r="L169" s="31"/>
      <c r="M169" s="141" t="s">
        <v>1</v>
      </c>
      <c r="N169" s="142" t="s">
        <v>40</v>
      </c>
      <c r="P169" s="143">
        <f>O169*H169</f>
        <v>0</v>
      </c>
      <c r="Q169" s="143">
        <v>0</v>
      </c>
      <c r="R169" s="143">
        <f>Q169*H169</f>
        <v>0</v>
      </c>
      <c r="S169" s="143">
        <v>0</v>
      </c>
      <c r="T169" s="144">
        <f>S169*H169</f>
        <v>0</v>
      </c>
      <c r="AR169" s="145" t="s">
        <v>131</v>
      </c>
      <c r="AT169" s="145" t="s">
        <v>127</v>
      </c>
      <c r="AU169" s="145" t="s">
        <v>85</v>
      </c>
      <c r="AY169" s="16" t="s">
        <v>125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6" t="s">
        <v>83</v>
      </c>
      <c r="BK169" s="146">
        <f>ROUND(I169*H169,2)</f>
        <v>0</v>
      </c>
      <c r="BL169" s="16" t="s">
        <v>131</v>
      </c>
      <c r="BM169" s="145" t="s">
        <v>655</v>
      </c>
    </row>
    <row r="170" spans="2:65" s="1" customFormat="1" ht="19.5">
      <c r="B170" s="31"/>
      <c r="D170" s="148" t="s">
        <v>334</v>
      </c>
      <c r="F170" s="179" t="s">
        <v>656</v>
      </c>
      <c r="I170" s="180"/>
      <c r="L170" s="31"/>
      <c r="M170" s="181"/>
      <c r="T170" s="55"/>
      <c r="AT170" s="16" t="s">
        <v>334</v>
      </c>
      <c r="AU170" s="16" t="s">
        <v>85</v>
      </c>
    </row>
    <row r="171" spans="2:65" s="12" customFormat="1" ht="11.25">
      <c r="B171" s="147"/>
      <c r="D171" s="148" t="s">
        <v>141</v>
      </c>
      <c r="E171" s="149" t="s">
        <v>1</v>
      </c>
      <c r="F171" s="150" t="s">
        <v>211</v>
      </c>
      <c r="H171" s="149" t="s">
        <v>1</v>
      </c>
      <c r="I171" s="151"/>
      <c r="L171" s="147"/>
      <c r="M171" s="152"/>
      <c r="T171" s="153"/>
      <c r="AT171" s="149" t="s">
        <v>141</v>
      </c>
      <c r="AU171" s="149" t="s">
        <v>85</v>
      </c>
      <c r="AV171" s="12" t="s">
        <v>83</v>
      </c>
      <c r="AW171" s="12" t="s">
        <v>32</v>
      </c>
      <c r="AX171" s="12" t="s">
        <v>75</v>
      </c>
      <c r="AY171" s="149" t="s">
        <v>125</v>
      </c>
    </row>
    <row r="172" spans="2:65" s="13" customFormat="1" ht="11.25">
      <c r="B172" s="154"/>
      <c r="D172" s="148" t="s">
        <v>141</v>
      </c>
      <c r="E172" s="155" t="s">
        <v>1</v>
      </c>
      <c r="F172" s="156" t="s">
        <v>657</v>
      </c>
      <c r="H172" s="157">
        <v>41.265000000000001</v>
      </c>
      <c r="I172" s="158"/>
      <c r="L172" s="154"/>
      <c r="M172" s="159"/>
      <c r="T172" s="160"/>
      <c r="AT172" s="155" t="s">
        <v>141</v>
      </c>
      <c r="AU172" s="155" t="s">
        <v>85</v>
      </c>
      <c r="AV172" s="13" t="s">
        <v>85</v>
      </c>
      <c r="AW172" s="13" t="s">
        <v>32</v>
      </c>
      <c r="AX172" s="13" t="s">
        <v>75</v>
      </c>
      <c r="AY172" s="155" t="s">
        <v>125</v>
      </c>
    </row>
    <row r="173" spans="2:65" s="13" customFormat="1" ht="11.25">
      <c r="B173" s="154"/>
      <c r="D173" s="148" t="s">
        <v>141</v>
      </c>
      <c r="E173" s="155" t="s">
        <v>1</v>
      </c>
      <c r="F173" s="156" t="s">
        <v>658</v>
      </c>
      <c r="H173" s="157">
        <v>1.68</v>
      </c>
      <c r="I173" s="158"/>
      <c r="L173" s="154"/>
      <c r="M173" s="159"/>
      <c r="T173" s="160"/>
      <c r="AT173" s="155" t="s">
        <v>141</v>
      </c>
      <c r="AU173" s="155" t="s">
        <v>85</v>
      </c>
      <c r="AV173" s="13" t="s">
        <v>85</v>
      </c>
      <c r="AW173" s="13" t="s">
        <v>32</v>
      </c>
      <c r="AX173" s="13" t="s">
        <v>75</v>
      </c>
      <c r="AY173" s="155" t="s">
        <v>125</v>
      </c>
    </row>
    <row r="174" spans="2:65" s="14" customFormat="1" ht="11.25">
      <c r="B174" s="161"/>
      <c r="D174" s="148" t="s">
        <v>141</v>
      </c>
      <c r="E174" s="162" t="s">
        <v>1</v>
      </c>
      <c r="F174" s="163" t="s">
        <v>147</v>
      </c>
      <c r="H174" s="164">
        <v>42.945</v>
      </c>
      <c r="I174" s="165"/>
      <c r="L174" s="161"/>
      <c r="M174" s="166"/>
      <c r="T174" s="167"/>
      <c r="AT174" s="162" t="s">
        <v>141</v>
      </c>
      <c r="AU174" s="162" t="s">
        <v>85</v>
      </c>
      <c r="AV174" s="14" t="s">
        <v>131</v>
      </c>
      <c r="AW174" s="14" t="s">
        <v>32</v>
      </c>
      <c r="AX174" s="14" t="s">
        <v>83</v>
      </c>
      <c r="AY174" s="162" t="s">
        <v>125</v>
      </c>
    </row>
    <row r="175" spans="2:65" s="1" customFormat="1" ht="24.2" customHeight="1">
      <c r="B175" s="132"/>
      <c r="C175" s="133" t="s">
        <v>219</v>
      </c>
      <c r="D175" s="133" t="s">
        <v>127</v>
      </c>
      <c r="E175" s="134" t="s">
        <v>220</v>
      </c>
      <c r="F175" s="135" t="s">
        <v>221</v>
      </c>
      <c r="G175" s="136" t="s">
        <v>139</v>
      </c>
      <c r="H175" s="137">
        <v>34.908999999999999</v>
      </c>
      <c r="I175" s="138"/>
      <c r="J175" s="139">
        <f>ROUND(I175*H175,2)</f>
        <v>0</v>
      </c>
      <c r="K175" s="140"/>
      <c r="L175" s="31"/>
      <c r="M175" s="141" t="s">
        <v>1</v>
      </c>
      <c r="N175" s="142" t="s">
        <v>40</v>
      </c>
      <c r="P175" s="143">
        <f>O175*H175</f>
        <v>0</v>
      </c>
      <c r="Q175" s="143">
        <v>0</v>
      </c>
      <c r="R175" s="143">
        <f>Q175*H175</f>
        <v>0</v>
      </c>
      <c r="S175" s="143">
        <v>0</v>
      </c>
      <c r="T175" s="144">
        <f>S175*H175</f>
        <v>0</v>
      </c>
      <c r="AR175" s="145" t="s">
        <v>131</v>
      </c>
      <c r="AT175" s="145" t="s">
        <v>127</v>
      </c>
      <c r="AU175" s="145" t="s">
        <v>85</v>
      </c>
      <c r="AY175" s="16" t="s">
        <v>125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6" t="s">
        <v>83</v>
      </c>
      <c r="BK175" s="146">
        <f>ROUND(I175*H175,2)</f>
        <v>0</v>
      </c>
      <c r="BL175" s="16" t="s">
        <v>131</v>
      </c>
      <c r="BM175" s="145" t="s">
        <v>659</v>
      </c>
    </row>
    <row r="176" spans="2:65" s="12" customFormat="1" ht="11.25">
      <c r="B176" s="147"/>
      <c r="D176" s="148" t="s">
        <v>141</v>
      </c>
      <c r="E176" s="149" t="s">
        <v>1</v>
      </c>
      <c r="F176" s="150" t="s">
        <v>223</v>
      </c>
      <c r="H176" s="149" t="s">
        <v>1</v>
      </c>
      <c r="I176" s="151"/>
      <c r="L176" s="147"/>
      <c r="M176" s="152"/>
      <c r="T176" s="153"/>
      <c r="AT176" s="149" t="s">
        <v>141</v>
      </c>
      <c r="AU176" s="149" t="s">
        <v>85</v>
      </c>
      <c r="AV176" s="12" t="s">
        <v>83</v>
      </c>
      <c r="AW176" s="12" t="s">
        <v>32</v>
      </c>
      <c r="AX176" s="12" t="s">
        <v>75</v>
      </c>
      <c r="AY176" s="149" t="s">
        <v>125</v>
      </c>
    </row>
    <row r="177" spans="2:65" s="13" customFormat="1" ht="11.25">
      <c r="B177" s="154"/>
      <c r="D177" s="148" t="s">
        <v>141</v>
      </c>
      <c r="E177" s="155" t="s">
        <v>1</v>
      </c>
      <c r="F177" s="156" t="s">
        <v>660</v>
      </c>
      <c r="H177" s="157">
        <v>32.832999999999998</v>
      </c>
      <c r="I177" s="158"/>
      <c r="L177" s="154"/>
      <c r="M177" s="159"/>
      <c r="T177" s="160"/>
      <c r="AT177" s="155" t="s">
        <v>141</v>
      </c>
      <c r="AU177" s="155" t="s">
        <v>85</v>
      </c>
      <c r="AV177" s="13" t="s">
        <v>85</v>
      </c>
      <c r="AW177" s="13" t="s">
        <v>32</v>
      </c>
      <c r="AX177" s="13" t="s">
        <v>75</v>
      </c>
      <c r="AY177" s="155" t="s">
        <v>125</v>
      </c>
    </row>
    <row r="178" spans="2:65" s="13" customFormat="1" ht="11.25">
      <c r="B178" s="154"/>
      <c r="D178" s="148" t="s">
        <v>141</v>
      </c>
      <c r="E178" s="155" t="s">
        <v>1</v>
      </c>
      <c r="F178" s="156" t="s">
        <v>661</v>
      </c>
      <c r="H178" s="157">
        <v>0.54</v>
      </c>
      <c r="I178" s="158"/>
      <c r="L178" s="154"/>
      <c r="M178" s="159"/>
      <c r="T178" s="160"/>
      <c r="AT178" s="155" t="s">
        <v>141</v>
      </c>
      <c r="AU178" s="155" t="s">
        <v>85</v>
      </c>
      <c r="AV178" s="13" t="s">
        <v>85</v>
      </c>
      <c r="AW178" s="13" t="s">
        <v>32</v>
      </c>
      <c r="AX178" s="13" t="s">
        <v>75</v>
      </c>
      <c r="AY178" s="155" t="s">
        <v>125</v>
      </c>
    </row>
    <row r="179" spans="2:65" s="13" customFormat="1" ht="11.25">
      <c r="B179" s="154"/>
      <c r="D179" s="148" t="s">
        <v>141</v>
      </c>
      <c r="E179" s="155" t="s">
        <v>1</v>
      </c>
      <c r="F179" s="156" t="s">
        <v>662</v>
      </c>
      <c r="H179" s="157">
        <v>1.536</v>
      </c>
      <c r="I179" s="158"/>
      <c r="L179" s="154"/>
      <c r="M179" s="159"/>
      <c r="T179" s="160"/>
      <c r="AT179" s="155" t="s">
        <v>141</v>
      </c>
      <c r="AU179" s="155" t="s">
        <v>85</v>
      </c>
      <c r="AV179" s="13" t="s">
        <v>85</v>
      </c>
      <c r="AW179" s="13" t="s">
        <v>32</v>
      </c>
      <c r="AX179" s="13" t="s">
        <v>75</v>
      </c>
      <c r="AY179" s="155" t="s">
        <v>125</v>
      </c>
    </row>
    <row r="180" spans="2:65" s="14" customFormat="1" ht="11.25">
      <c r="B180" s="161"/>
      <c r="D180" s="148" t="s">
        <v>141</v>
      </c>
      <c r="E180" s="162" t="s">
        <v>1</v>
      </c>
      <c r="F180" s="163" t="s">
        <v>147</v>
      </c>
      <c r="H180" s="164">
        <v>34.908999999999999</v>
      </c>
      <c r="I180" s="165"/>
      <c r="L180" s="161"/>
      <c r="M180" s="166"/>
      <c r="T180" s="167"/>
      <c r="AT180" s="162" t="s">
        <v>141</v>
      </c>
      <c r="AU180" s="162" t="s">
        <v>85</v>
      </c>
      <c r="AV180" s="14" t="s">
        <v>131</v>
      </c>
      <c r="AW180" s="14" t="s">
        <v>32</v>
      </c>
      <c r="AX180" s="14" t="s">
        <v>83</v>
      </c>
      <c r="AY180" s="162" t="s">
        <v>125</v>
      </c>
    </row>
    <row r="181" spans="2:65" s="1" customFormat="1" ht="16.5" customHeight="1">
      <c r="B181" s="132"/>
      <c r="C181" s="168" t="s">
        <v>227</v>
      </c>
      <c r="D181" s="168" t="s">
        <v>228</v>
      </c>
      <c r="E181" s="169" t="s">
        <v>229</v>
      </c>
      <c r="F181" s="170" t="s">
        <v>230</v>
      </c>
      <c r="G181" s="171" t="s">
        <v>198</v>
      </c>
      <c r="H181" s="172">
        <v>69.817999999999998</v>
      </c>
      <c r="I181" s="173"/>
      <c r="J181" s="174">
        <f>ROUND(I181*H181,2)</f>
        <v>0</v>
      </c>
      <c r="K181" s="175"/>
      <c r="L181" s="176"/>
      <c r="M181" s="177" t="s">
        <v>1</v>
      </c>
      <c r="N181" s="178" t="s">
        <v>40</v>
      </c>
      <c r="P181" s="143">
        <f>O181*H181</f>
        <v>0</v>
      </c>
      <c r="Q181" s="143">
        <v>1</v>
      </c>
      <c r="R181" s="143">
        <f>Q181*H181</f>
        <v>69.817999999999998</v>
      </c>
      <c r="S181" s="143">
        <v>0</v>
      </c>
      <c r="T181" s="144">
        <f>S181*H181</f>
        <v>0</v>
      </c>
      <c r="AR181" s="145" t="s">
        <v>174</v>
      </c>
      <c r="AT181" s="145" t="s">
        <v>228</v>
      </c>
      <c r="AU181" s="145" t="s">
        <v>85</v>
      </c>
      <c r="AY181" s="16" t="s">
        <v>125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6" t="s">
        <v>83</v>
      </c>
      <c r="BK181" s="146">
        <f>ROUND(I181*H181,2)</f>
        <v>0</v>
      </c>
      <c r="BL181" s="16" t="s">
        <v>131</v>
      </c>
      <c r="BM181" s="145" t="s">
        <v>663</v>
      </c>
    </row>
    <row r="182" spans="2:65" s="13" customFormat="1" ht="11.25">
      <c r="B182" s="154"/>
      <c r="D182" s="148" t="s">
        <v>141</v>
      </c>
      <c r="F182" s="156" t="s">
        <v>664</v>
      </c>
      <c r="H182" s="157">
        <v>69.817999999999998</v>
      </c>
      <c r="I182" s="158"/>
      <c r="L182" s="154"/>
      <c r="M182" s="159"/>
      <c r="T182" s="160"/>
      <c r="AT182" s="155" t="s">
        <v>141</v>
      </c>
      <c r="AU182" s="155" t="s">
        <v>85</v>
      </c>
      <c r="AV182" s="13" t="s">
        <v>85</v>
      </c>
      <c r="AW182" s="13" t="s">
        <v>3</v>
      </c>
      <c r="AX182" s="13" t="s">
        <v>83</v>
      </c>
      <c r="AY182" s="155" t="s">
        <v>125</v>
      </c>
    </row>
    <row r="183" spans="2:65" s="11" customFormat="1" ht="22.9" customHeight="1">
      <c r="B183" s="120"/>
      <c r="D183" s="121" t="s">
        <v>74</v>
      </c>
      <c r="E183" s="130" t="s">
        <v>131</v>
      </c>
      <c r="F183" s="130" t="s">
        <v>239</v>
      </c>
      <c r="I183" s="123"/>
      <c r="J183" s="131">
        <f>BK183</f>
        <v>0</v>
      </c>
      <c r="L183" s="120"/>
      <c r="M183" s="125"/>
      <c r="P183" s="126">
        <f>SUM(P184:P188)</f>
        <v>0</v>
      </c>
      <c r="R183" s="126">
        <f>SUM(R184:R188)</f>
        <v>0</v>
      </c>
      <c r="T183" s="127">
        <f>SUM(T184:T188)</f>
        <v>0</v>
      </c>
      <c r="AR183" s="121" t="s">
        <v>83</v>
      </c>
      <c r="AT183" s="128" t="s">
        <v>74</v>
      </c>
      <c r="AU183" s="128" t="s">
        <v>83</v>
      </c>
      <c r="AY183" s="121" t="s">
        <v>125</v>
      </c>
      <c r="BK183" s="129">
        <f>SUM(BK184:BK188)</f>
        <v>0</v>
      </c>
    </row>
    <row r="184" spans="2:65" s="1" customFormat="1" ht="24.2" customHeight="1">
      <c r="B184" s="132"/>
      <c r="C184" s="133" t="s">
        <v>234</v>
      </c>
      <c r="D184" s="133" t="s">
        <v>127</v>
      </c>
      <c r="E184" s="134" t="s">
        <v>245</v>
      </c>
      <c r="F184" s="135" t="s">
        <v>665</v>
      </c>
      <c r="G184" s="136" t="s">
        <v>139</v>
      </c>
      <c r="H184" s="137">
        <v>18.164999999999999</v>
      </c>
      <c r="I184" s="138"/>
      <c r="J184" s="139">
        <f>ROUND(I184*H184,2)</f>
        <v>0</v>
      </c>
      <c r="K184" s="140"/>
      <c r="L184" s="31"/>
      <c r="M184" s="141" t="s">
        <v>1</v>
      </c>
      <c r="N184" s="142" t="s">
        <v>40</v>
      </c>
      <c r="P184" s="143">
        <f>O184*H184</f>
        <v>0</v>
      </c>
      <c r="Q184" s="143">
        <v>0</v>
      </c>
      <c r="R184" s="143">
        <f>Q184*H184</f>
        <v>0</v>
      </c>
      <c r="S184" s="143">
        <v>0</v>
      </c>
      <c r="T184" s="144">
        <f>S184*H184</f>
        <v>0</v>
      </c>
      <c r="AR184" s="145" t="s">
        <v>131</v>
      </c>
      <c r="AT184" s="145" t="s">
        <v>127</v>
      </c>
      <c r="AU184" s="145" t="s">
        <v>85</v>
      </c>
      <c r="AY184" s="16" t="s">
        <v>125</v>
      </c>
      <c r="BE184" s="146">
        <f>IF(N184="základní",J184,0)</f>
        <v>0</v>
      </c>
      <c r="BF184" s="146">
        <f>IF(N184="snížená",J184,0)</f>
        <v>0</v>
      </c>
      <c r="BG184" s="146">
        <f>IF(N184="zákl. přenesená",J184,0)</f>
        <v>0</v>
      </c>
      <c r="BH184" s="146">
        <f>IF(N184="sníž. přenesená",J184,0)</f>
        <v>0</v>
      </c>
      <c r="BI184" s="146">
        <f>IF(N184="nulová",J184,0)</f>
        <v>0</v>
      </c>
      <c r="BJ184" s="16" t="s">
        <v>83</v>
      </c>
      <c r="BK184" s="146">
        <f>ROUND(I184*H184,2)</f>
        <v>0</v>
      </c>
      <c r="BL184" s="16" t="s">
        <v>131</v>
      </c>
      <c r="BM184" s="145" t="s">
        <v>666</v>
      </c>
    </row>
    <row r="185" spans="2:65" s="12" customFormat="1" ht="11.25">
      <c r="B185" s="147"/>
      <c r="D185" s="148" t="s">
        <v>141</v>
      </c>
      <c r="E185" s="149" t="s">
        <v>1</v>
      </c>
      <c r="F185" s="150" t="s">
        <v>248</v>
      </c>
      <c r="H185" s="149" t="s">
        <v>1</v>
      </c>
      <c r="I185" s="151"/>
      <c r="L185" s="147"/>
      <c r="M185" s="152"/>
      <c r="T185" s="153"/>
      <c r="AT185" s="149" t="s">
        <v>141</v>
      </c>
      <c r="AU185" s="149" t="s">
        <v>85</v>
      </c>
      <c r="AV185" s="12" t="s">
        <v>83</v>
      </c>
      <c r="AW185" s="12" t="s">
        <v>32</v>
      </c>
      <c r="AX185" s="12" t="s">
        <v>75</v>
      </c>
      <c r="AY185" s="149" t="s">
        <v>125</v>
      </c>
    </row>
    <row r="186" spans="2:65" s="13" customFormat="1" ht="11.25">
      <c r="B186" s="154"/>
      <c r="D186" s="148" t="s">
        <v>141</v>
      </c>
      <c r="E186" s="155" t="s">
        <v>1</v>
      </c>
      <c r="F186" s="156" t="s">
        <v>667</v>
      </c>
      <c r="H186" s="157">
        <v>17.684999999999999</v>
      </c>
      <c r="I186" s="158"/>
      <c r="L186" s="154"/>
      <c r="M186" s="159"/>
      <c r="T186" s="160"/>
      <c r="AT186" s="155" t="s">
        <v>141</v>
      </c>
      <c r="AU186" s="155" t="s">
        <v>85</v>
      </c>
      <c r="AV186" s="13" t="s">
        <v>85</v>
      </c>
      <c r="AW186" s="13" t="s">
        <v>32</v>
      </c>
      <c r="AX186" s="13" t="s">
        <v>75</v>
      </c>
      <c r="AY186" s="155" t="s">
        <v>125</v>
      </c>
    </row>
    <row r="187" spans="2:65" s="13" customFormat="1" ht="11.25">
      <c r="B187" s="154"/>
      <c r="D187" s="148" t="s">
        <v>141</v>
      </c>
      <c r="E187" s="155" t="s">
        <v>1</v>
      </c>
      <c r="F187" s="156" t="s">
        <v>668</v>
      </c>
      <c r="H187" s="157">
        <v>0.48</v>
      </c>
      <c r="I187" s="158"/>
      <c r="L187" s="154"/>
      <c r="M187" s="159"/>
      <c r="T187" s="160"/>
      <c r="AT187" s="155" t="s">
        <v>141</v>
      </c>
      <c r="AU187" s="155" t="s">
        <v>85</v>
      </c>
      <c r="AV187" s="13" t="s">
        <v>85</v>
      </c>
      <c r="AW187" s="13" t="s">
        <v>32</v>
      </c>
      <c r="AX187" s="13" t="s">
        <v>75</v>
      </c>
      <c r="AY187" s="155" t="s">
        <v>125</v>
      </c>
    </row>
    <row r="188" spans="2:65" s="14" customFormat="1" ht="11.25">
      <c r="B188" s="161"/>
      <c r="D188" s="148" t="s">
        <v>141</v>
      </c>
      <c r="E188" s="162" t="s">
        <v>1</v>
      </c>
      <c r="F188" s="163" t="s">
        <v>147</v>
      </c>
      <c r="H188" s="164">
        <v>18.164999999999999</v>
      </c>
      <c r="I188" s="165"/>
      <c r="L188" s="161"/>
      <c r="M188" s="166"/>
      <c r="T188" s="167"/>
      <c r="AT188" s="162" t="s">
        <v>141</v>
      </c>
      <c r="AU188" s="162" t="s">
        <v>85</v>
      </c>
      <c r="AV188" s="14" t="s">
        <v>131</v>
      </c>
      <c r="AW188" s="14" t="s">
        <v>32</v>
      </c>
      <c r="AX188" s="14" t="s">
        <v>83</v>
      </c>
      <c r="AY188" s="162" t="s">
        <v>125</v>
      </c>
    </row>
    <row r="189" spans="2:65" s="11" customFormat="1" ht="22.9" customHeight="1">
      <c r="B189" s="120"/>
      <c r="D189" s="121" t="s">
        <v>74</v>
      </c>
      <c r="E189" s="130" t="s">
        <v>174</v>
      </c>
      <c r="F189" s="130" t="s">
        <v>250</v>
      </c>
      <c r="I189" s="123"/>
      <c r="J189" s="131">
        <f>BK189</f>
        <v>0</v>
      </c>
      <c r="L189" s="120"/>
      <c r="M189" s="125"/>
      <c r="P189" s="126">
        <f>SUM(P190:P242)</f>
        <v>0</v>
      </c>
      <c r="R189" s="126">
        <f>SUM(R190:R242)</f>
        <v>27.027559999999998</v>
      </c>
      <c r="T189" s="127">
        <f>SUM(T190:T242)</f>
        <v>84.02000000000001</v>
      </c>
      <c r="AR189" s="121" t="s">
        <v>83</v>
      </c>
      <c r="AT189" s="128" t="s">
        <v>74</v>
      </c>
      <c r="AU189" s="128" t="s">
        <v>83</v>
      </c>
      <c r="AY189" s="121" t="s">
        <v>125</v>
      </c>
      <c r="BK189" s="129">
        <f>SUM(BK190:BK242)</f>
        <v>0</v>
      </c>
    </row>
    <row r="190" spans="2:65" s="1" customFormat="1" ht="16.5" customHeight="1">
      <c r="B190" s="132"/>
      <c r="C190" s="133" t="s">
        <v>240</v>
      </c>
      <c r="D190" s="133" t="s">
        <v>127</v>
      </c>
      <c r="E190" s="134" t="s">
        <v>669</v>
      </c>
      <c r="F190" s="135" t="s">
        <v>670</v>
      </c>
      <c r="G190" s="136" t="s">
        <v>130</v>
      </c>
      <c r="H190" s="137">
        <v>55</v>
      </c>
      <c r="I190" s="138"/>
      <c r="J190" s="139">
        <f>ROUND(I190*H190,2)</f>
        <v>0</v>
      </c>
      <c r="K190" s="140"/>
      <c r="L190" s="31"/>
      <c r="M190" s="141" t="s">
        <v>1</v>
      </c>
      <c r="N190" s="142" t="s">
        <v>40</v>
      </c>
      <c r="P190" s="143">
        <f>O190*H190</f>
        <v>0</v>
      </c>
      <c r="Q190" s="143">
        <v>0</v>
      </c>
      <c r="R190" s="143">
        <f>Q190*H190</f>
        <v>0</v>
      </c>
      <c r="S190" s="143">
        <v>0.32</v>
      </c>
      <c r="T190" s="144">
        <f>S190*H190</f>
        <v>17.600000000000001</v>
      </c>
      <c r="AR190" s="145" t="s">
        <v>131</v>
      </c>
      <c r="AT190" s="145" t="s">
        <v>127</v>
      </c>
      <c r="AU190" s="145" t="s">
        <v>85</v>
      </c>
      <c r="AY190" s="16" t="s">
        <v>125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6" t="s">
        <v>83</v>
      </c>
      <c r="BK190" s="146">
        <f>ROUND(I190*H190,2)</f>
        <v>0</v>
      </c>
      <c r="BL190" s="16" t="s">
        <v>131</v>
      </c>
      <c r="BM190" s="145" t="s">
        <v>671</v>
      </c>
    </row>
    <row r="191" spans="2:65" s="13" customFormat="1" ht="11.25">
      <c r="B191" s="154"/>
      <c r="D191" s="148" t="s">
        <v>141</v>
      </c>
      <c r="E191" s="155" t="s">
        <v>1</v>
      </c>
      <c r="F191" s="156" t="s">
        <v>672</v>
      </c>
      <c r="H191" s="157">
        <v>55</v>
      </c>
      <c r="I191" s="158"/>
      <c r="L191" s="154"/>
      <c r="M191" s="159"/>
      <c r="T191" s="160"/>
      <c r="AT191" s="155" t="s">
        <v>141</v>
      </c>
      <c r="AU191" s="155" t="s">
        <v>85</v>
      </c>
      <c r="AV191" s="13" t="s">
        <v>85</v>
      </c>
      <c r="AW191" s="13" t="s">
        <v>32</v>
      </c>
      <c r="AX191" s="13" t="s">
        <v>83</v>
      </c>
      <c r="AY191" s="155" t="s">
        <v>125</v>
      </c>
    </row>
    <row r="192" spans="2:65" s="1" customFormat="1" ht="24.2" customHeight="1">
      <c r="B192" s="132"/>
      <c r="C192" s="133" t="s">
        <v>244</v>
      </c>
      <c r="D192" s="133" t="s">
        <v>127</v>
      </c>
      <c r="E192" s="134" t="s">
        <v>673</v>
      </c>
      <c r="F192" s="135" t="s">
        <v>674</v>
      </c>
      <c r="G192" s="136" t="s">
        <v>130</v>
      </c>
      <c r="H192" s="137">
        <v>85</v>
      </c>
      <c r="I192" s="138"/>
      <c r="J192" s="139">
        <f>ROUND(I192*H192,2)</f>
        <v>0</v>
      </c>
      <c r="K192" s="140"/>
      <c r="L192" s="31"/>
      <c r="M192" s="141" t="s">
        <v>1</v>
      </c>
      <c r="N192" s="142" t="s">
        <v>40</v>
      </c>
      <c r="P192" s="143">
        <f>O192*H192</f>
        <v>0</v>
      </c>
      <c r="Q192" s="143">
        <v>0</v>
      </c>
      <c r="R192" s="143">
        <f>Q192*H192</f>
        <v>0</v>
      </c>
      <c r="S192" s="143">
        <v>0.7</v>
      </c>
      <c r="T192" s="144">
        <f>S192*H192</f>
        <v>59.499999999999993</v>
      </c>
      <c r="AR192" s="145" t="s">
        <v>131</v>
      </c>
      <c r="AT192" s="145" t="s">
        <v>127</v>
      </c>
      <c r="AU192" s="145" t="s">
        <v>85</v>
      </c>
      <c r="AY192" s="16" t="s">
        <v>125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6" t="s">
        <v>83</v>
      </c>
      <c r="BK192" s="146">
        <f>ROUND(I192*H192,2)</f>
        <v>0</v>
      </c>
      <c r="BL192" s="16" t="s">
        <v>131</v>
      </c>
      <c r="BM192" s="145" t="s">
        <v>675</v>
      </c>
    </row>
    <row r="193" spans="2:65" s="1" customFormat="1" ht="19.5">
      <c r="B193" s="31"/>
      <c r="D193" s="148" t="s">
        <v>334</v>
      </c>
      <c r="F193" s="179" t="s">
        <v>676</v>
      </c>
      <c r="I193" s="180"/>
      <c r="L193" s="31"/>
      <c r="M193" s="181"/>
      <c r="T193" s="55"/>
      <c r="AT193" s="16" t="s">
        <v>334</v>
      </c>
      <c r="AU193" s="16" t="s">
        <v>85</v>
      </c>
    </row>
    <row r="194" spans="2:65" s="1" customFormat="1" ht="16.5" customHeight="1">
      <c r="B194" s="132"/>
      <c r="C194" s="133" t="s">
        <v>7</v>
      </c>
      <c r="D194" s="133" t="s">
        <v>127</v>
      </c>
      <c r="E194" s="134" t="s">
        <v>677</v>
      </c>
      <c r="F194" s="135" t="s">
        <v>678</v>
      </c>
      <c r="G194" s="136" t="s">
        <v>130</v>
      </c>
      <c r="H194" s="137">
        <v>131</v>
      </c>
      <c r="I194" s="138"/>
      <c r="J194" s="139">
        <f>ROUND(I194*H194,2)</f>
        <v>0</v>
      </c>
      <c r="K194" s="140"/>
      <c r="L194" s="31"/>
      <c r="M194" s="141" t="s">
        <v>1</v>
      </c>
      <c r="N194" s="142" t="s">
        <v>40</v>
      </c>
      <c r="P194" s="143">
        <f>O194*H194</f>
        <v>0</v>
      </c>
      <c r="Q194" s="143">
        <v>8.0000000000000007E-5</v>
      </c>
      <c r="R194" s="143">
        <f>Q194*H194</f>
        <v>1.0480000000000001E-2</v>
      </c>
      <c r="S194" s="143">
        <v>0</v>
      </c>
      <c r="T194" s="144">
        <f>S194*H194</f>
        <v>0</v>
      </c>
      <c r="AR194" s="145" t="s">
        <v>131</v>
      </c>
      <c r="AT194" s="145" t="s">
        <v>127</v>
      </c>
      <c r="AU194" s="145" t="s">
        <v>85</v>
      </c>
      <c r="AY194" s="16" t="s">
        <v>125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6" t="s">
        <v>83</v>
      </c>
      <c r="BK194" s="146">
        <f>ROUND(I194*H194,2)</f>
        <v>0</v>
      </c>
      <c r="BL194" s="16" t="s">
        <v>131</v>
      </c>
      <c r="BM194" s="145" t="s">
        <v>679</v>
      </c>
    </row>
    <row r="195" spans="2:65" s="1" customFormat="1" ht="33" customHeight="1">
      <c r="B195" s="132"/>
      <c r="C195" s="168" t="s">
        <v>255</v>
      </c>
      <c r="D195" s="168" t="s">
        <v>228</v>
      </c>
      <c r="E195" s="169" t="s">
        <v>680</v>
      </c>
      <c r="F195" s="170" t="s">
        <v>681</v>
      </c>
      <c r="G195" s="171" t="s">
        <v>130</v>
      </c>
      <c r="H195" s="172">
        <v>131</v>
      </c>
      <c r="I195" s="173"/>
      <c r="J195" s="174">
        <f>ROUND(I195*H195,2)</f>
        <v>0</v>
      </c>
      <c r="K195" s="175"/>
      <c r="L195" s="176"/>
      <c r="M195" s="177" t="s">
        <v>1</v>
      </c>
      <c r="N195" s="178" t="s">
        <v>40</v>
      </c>
      <c r="P195" s="143">
        <f>O195*H195</f>
        <v>0</v>
      </c>
      <c r="Q195" s="143">
        <v>0.1</v>
      </c>
      <c r="R195" s="143">
        <f>Q195*H195</f>
        <v>13.100000000000001</v>
      </c>
      <c r="S195" s="143">
        <v>0</v>
      </c>
      <c r="T195" s="144">
        <f>S195*H195</f>
        <v>0</v>
      </c>
      <c r="AR195" s="145" t="s">
        <v>174</v>
      </c>
      <c r="AT195" s="145" t="s">
        <v>228</v>
      </c>
      <c r="AU195" s="145" t="s">
        <v>85</v>
      </c>
      <c r="AY195" s="16" t="s">
        <v>125</v>
      </c>
      <c r="BE195" s="146">
        <f>IF(N195="základní",J195,0)</f>
        <v>0</v>
      </c>
      <c r="BF195" s="146">
        <f>IF(N195="snížená",J195,0)</f>
        <v>0</v>
      </c>
      <c r="BG195" s="146">
        <f>IF(N195="zákl. přenesená",J195,0)</f>
        <v>0</v>
      </c>
      <c r="BH195" s="146">
        <f>IF(N195="sníž. přenesená",J195,0)</f>
        <v>0</v>
      </c>
      <c r="BI195" s="146">
        <f>IF(N195="nulová",J195,0)</f>
        <v>0</v>
      </c>
      <c r="BJ195" s="16" t="s">
        <v>83</v>
      </c>
      <c r="BK195" s="146">
        <f>ROUND(I195*H195,2)</f>
        <v>0</v>
      </c>
      <c r="BL195" s="16" t="s">
        <v>131</v>
      </c>
      <c r="BM195" s="145" t="s">
        <v>682</v>
      </c>
    </row>
    <row r="196" spans="2:65" s="1" customFormat="1" ht="19.5">
      <c r="B196" s="31"/>
      <c r="D196" s="148" t="s">
        <v>334</v>
      </c>
      <c r="F196" s="179" t="s">
        <v>683</v>
      </c>
      <c r="I196" s="180"/>
      <c r="L196" s="31"/>
      <c r="M196" s="181"/>
      <c r="T196" s="55"/>
      <c r="AT196" s="16" t="s">
        <v>334</v>
      </c>
      <c r="AU196" s="16" t="s">
        <v>85</v>
      </c>
    </row>
    <row r="197" spans="2:65" s="1" customFormat="1" ht="21.75" customHeight="1">
      <c r="B197" s="132"/>
      <c r="C197" s="133" t="s">
        <v>259</v>
      </c>
      <c r="D197" s="133" t="s">
        <v>127</v>
      </c>
      <c r="E197" s="134" t="s">
        <v>684</v>
      </c>
      <c r="F197" s="135" t="s">
        <v>685</v>
      </c>
      <c r="G197" s="136" t="s">
        <v>253</v>
      </c>
      <c r="H197" s="137">
        <v>2</v>
      </c>
      <c r="I197" s="138"/>
      <c r="J197" s="139">
        <f>ROUND(I197*H197,2)</f>
        <v>0</v>
      </c>
      <c r="K197" s="140"/>
      <c r="L197" s="31"/>
      <c r="M197" s="141" t="s">
        <v>1</v>
      </c>
      <c r="N197" s="142" t="s">
        <v>40</v>
      </c>
      <c r="P197" s="143">
        <f>O197*H197</f>
        <v>0</v>
      </c>
      <c r="Q197" s="143">
        <v>9.0000000000000006E-5</v>
      </c>
      <c r="R197" s="143">
        <f>Q197*H197</f>
        <v>1.8000000000000001E-4</v>
      </c>
      <c r="S197" s="143">
        <v>0</v>
      </c>
      <c r="T197" s="144">
        <f>S197*H197</f>
        <v>0</v>
      </c>
      <c r="AR197" s="145" t="s">
        <v>131</v>
      </c>
      <c r="AT197" s="145" t="s">
        <v>127</v>
      </c>
      <c r="AU197" s="145" t="s">
        <v>85</v>
      </c>
      <c r="AY197" s="16" t="s">
        <v>125</v>
      </c>
      <c r="BE197" s="146">
        <f>IF(N197="základní",J197,0)</f>
        <v>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6" t="s">
        <v>83</v>
      </c>
      <c r="BK197" s="146">
        <f>ROUND(I197*H197,2)</f>
        <v>0</v>
      </c>
      <c r="BL197" s="16" t="s">
        <v>131</v>
      </c>
      <c r="BM197" s="145" t="s">
        <v>686</v>
      </c>
    </row>
    <row r="198" spans="2:65" s="1" customFormat="1" ht="16.5" customHeight="1">
      <c r="B198" s="132"/>
      <c r="C198" s="168" t="s">
        <v>263</v>
      </c>
      <c r="D198" s="168" t="s">
        <v>228</v>
      </c>
      <c r="E198" s="169" t="s">
        <v>687</v>
      </c>
      <c r="F198" s="170" t="s">
        <v>688</v>
      </c>
      <c r="G198" s="171" t="s">
        <v>253</v>
      </c>
      <c r="H198" s="172">
        <v>2</v>
      </c>
      <c r="I198" s="173"/>
      <c r="J198" s="174">
        <f>ROUND(I198*H198,2)</f>
        <v>0</v>
      </c>
      <c r="K198" s="175"/>
      <c r="L198" s="176"/>
      <c r="M198" s="177" t="s">
        <v>1</v>
      </c>
      <c r="N198" s="178" t="s">
        <v>40</v>
      </c>
      <c r="P198" s="143">
        <f>O198*H198</f>
        <v>0</v>
      </c>
      <c r="Q198" s="143">
        <v>2.8999999999999998E-3</v>
      </c>
      <c r="R198" s="143">
        <f>Q198*H198</f>
        <v>5.7999999999999996E-3</v>
      </c>
      <c r="S198" s="143">
        <v>0</v>
      </c>
      <c r="T198" s="144">
        <f>S198*H198</f>
        <v>0</v>
      </c>
      <c r="AR198" s="145" t="s">
        <v>174</v>
      </c>
      <c r="AT198" s="145" t="s">
        <v>228</v>
      </c>
      <c r="AU198" s="145" t="s">
        <v>85</v>
      </c>
      <c r="AY198" s="16" t="s">
        <v>125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6" t="s">
        <v>83</v>
      </c>
      <c r="BK198" s="146">
        <f>ROUND(I198*H198,2)</f>
        <v>0</v>
      </c>
      <c r="BL198" s="16" t="s">
        <v>131</v>
      </c>
      <c r="BM198" s="145" t="s">
        <v>689</v>
      </c>
    </row>
    <row r="199" spans="2:65" s="1" customFormat="1" ht="19.5">
      <c r="B199" s="31"/>
      <c r="D199" s="148" t="s">
        <v>334</v>
      </c>
      <c r="F199" s="179" t="s">
        <v>683</v>
      </c>
      <c r="I199" s="180"/>
      <c r="L199" s="31"/>
      <c r="M199" s="181"/>
      <c r="T199" s="55"/>
      <c r="AT199" s="16" t="s">
        <v>334</v>
      </c>
      <c r="AU199" s="16" t="s">
        <v>85</v>
      </c>
    </row>
    <row r="200" spans="2:65" s="1" customFormat="1" ht="16.5" customHeight="1">
      <c r="B200" s="132"/>
      <c r="C200" s="168" t="s">
        <v>267</v>
      </c>
      <c r="D200" s="168" t="s">
        <v>228</v>
      </c>
      <c r="E200" s="169" t="s">
        <v>690</v>
      </c>
      <c r="F200" s="170" t="s">
        <v>691</v>
      </c>
      <c r="G200" s="171" t="s">
        <v>692</v>
      </c>
      <c r="H200" s="172">
        <v>5</v>
      </c>
      <c r="I200" s="173"/>
      <c r="J200" s="174">
        <f>ROUND(I200*H200,2)</f>
        <v>0</v>
      </c>
      <c r="K200" s="175"/>
      <c r="L200" s="176"/>
      <c r="M200" s="177" t="s">
        <v>1</v>
      </c>
      <c r="N200" s="178" t="s">
        <v>40</v>
      </c>
      <c r="P200" s="143">
        <f>O200*H200</f>
        <v>0</v>
      </c>
      <c r="Q200" s="143">
        <v>0</v>
      </c>
      <c r="R200" s="143">
        <f>Q200*H200</f>
        <v>0</v>
      </c>
      <c r="S200" s="143">
        <v>0</v>
      </c>
      <c r="T200" s="144">
        <f>S200*H200</f>
        <v>0</v>
      </c>
      <c r="AR200" s="145" t="s">
        <v>174</v>
      </c>
      <c r="AT200" s="145" t="s">
        <v>228</v>
      </c>
      <c r="AU200" s="145" t="s">
        <v>85</v>
      </c>
      <c r="AY200" s="16" t="s">
        <v>125</v>
      </c>
      <c r="BE200" s="146">
        <f>IF(N200="základní",J200,0)</f>
        <v>0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6" t="s">
        <v>83</v>
      </c>
      <c r="BK200" s="146">
        <f>ROUND(I200*H200,2)</f>
        <v>0</v>
      </c>
      <c r="BL200" s="16" t="s">
        <v>131</v>
      </c>
      <c r="BM200" s="145" t="s">
        <v>693</v>
      </c>
    </row>
    <row r="201" spans="2:65" s="1" customFormat="1" ht="19.5">
      <c r="B201" s="31"/>
      <c r="D201" s="148" t="s">
        <v>334</v>
      </c>
      <c r="F201" s="179" t="s">
        <v>683</v>
      </c>
      <c r="I201" s="180"/>
      <c r="L201" s="31"/>
      <c r="M201" s="181"/>
      <c r="T201" s="55"/>
      <c r="AT201" s="16" t="s">
        <v>334</v>
      </c>
      <c r="AU201" s="16" t="s">
        <v>85</v>
      </c>
    </row>
    <row r="202" spans="2:65" s="1" customFormat="1" ht="24.2" customHeight="1">
      <c r="B202" s="132"/>
      <c r="C202" s="168" t="s">
        <v>272</v>
      </c>
      <c r="D202" s="168" t="s">
        <v>228</v>
      </c>
      <c r="E202" s="169" t="s">
        <v>694</v>
      </c>
      <c r="F202" s="170" t="s">
        <v>695</v>
      </c>
      <c r="G202" s="171" t="s">
        <v>253</v>
      </c>
      <c r="H202" s="172">
        <v>2</v>
      </c>
      <c r="I202" s="173"/>
      <c r="J202" s="174">
        <f>ROUND(I202*H202,2)</f>
        <v>0</v>
      </c>
      <c r="K202" s="175"/>
      <c r="L202" s="176"/>
      <c r="M202" s="177" t="s">
        <v>1</v>
      </c>
      <c r="N202" s="178" t="s">
        <v>40</v>
      </c>
      <c r="P202" s="143">
        <f>O202*H202</f>
        <v>0</v>
      </c>
      <c r="Q202" s="143">
        <v>0</v>
      </c>
      <c r="R202" s="143">
        <f>Q202*H202</f>
        <v>0</v>
      </c>
      <c r="S202" s="143">
        <v>0</v>
      </c>
      <c r="T202" s="144">
        <f>S202*H202</f>
        <v>0</v>
      </c>
      <c r="AR202" s="145" t="s">
        <v>174</v>
      </c>
      <c r="AT202" s="145" t="s">
        <v>228</v>
      </c>
      <c r="AU202" s="145" t="s">
        <v>85</v>
      </c>
      <c r="AY202" s="16" t="s">
        <v>125</v>
      </c>
      <c r="BE202" s="146">
        <f>IF(N202="základní",J202,0)</f>
        <v>0</v>
      </c>
      <c r="BF202" s="146">
        <f>IF(N202="snížená",J202,0)</f>
        <v>0</v>
      </c>
      <c r="BG202" s="146">
        <f>IF(N202="zákl. přenesená",J202,0)</f>
        <v>0</v>
      </c>
      <c r="BH202" s="146">
        <f>IF(N202="sníž. přenesená",J202,0)</f>
        <v>0</v>
      </c>
      <c r="BI202" s="146">
        <f>IF(N202="nulová",J202,0)</f>
        <v>0</v>
      </c>
      <c r="BJ202" s="16" t="s">
        <v>83</v>
      </c>
      <c r="BK202" s="146">
        <f>ROUND(I202*H202,2)</f>
        <v>0</v>
      </c>
      <c r="BL202" s="16" t="s">
        <v>131</v>
      </c>
      <c r="BM202" s="145" t="s">
        <v>696</v>
      </c>
    </row>
    <row r="203" spans="2:65" s="1" customFormat="1" ht="19.5">
      <c r="B203" s="31"/>
      <c r="D203" s="148" t="s">
        <v>334</v>
      </c>
      <c r="F203" s="179" t="s">
        <v>683</v>
      </c>
      <c r="I203" s="180"/>
      <c r="L203" s="31"/>
      <c r="M203" s="181"/>
      <c r="T203" s="55"/>
      <c r="AT203" s="16" t="s">
        <v>334</v>
      </c>
      <c r="AU203" s="16" t="s">
        <v>85</v>
      </c>
    </row>
    <row r="204" spans="2:65" s="1" customFormat="1" ht="24.2" customHeight="1">
      <c r="B204" s="132"/>
      <c r="C204" s="133" t="s">
        <v>276</v>
      </c>
      <c r="D204" s="133" t="s">
        <v>127</v>
      </c>
      <c r="E204" s="134" t="s">
        <v>697</v>
      </c>
      <c r="F204" s="135" t="s">
        <v>698</v>
      </c>
      <c r="G204" s="136" t="s">
        <v>253</v>
      </c>
      <c r="H204" s="137">
        <v>3</v>
      </c>
      <c r="I204" s="138"/>
      <c r="J204" s="139">
        <f>ROUND(I204*H204,2)</f>
        <v>0</v>
      </c>
      <c r="K204" s="140"/>
      <c r="L204" s="31"/>
      <c r="M204" s="141" t="s">
        <v>1</v>
      </c>
      <c r="N204" s="142" t="s">
        <v>40</v>
      </c>
      <c r="P204" s="143">
        <f>O204*H204</f>
        <v>0</v>
      </c>
      <c r="Q204" s="143">
        <v>0</v>
      </c>
      <c r="R204" s="143">
        <f>Q204*H204</f>
        <v>0</v>
      </c>
      <c r="S204" s="143">
        <v>0</v>
      </c>
      <c r="T204" s="144">
        <f>S204*H204</f>
        <v>0</v>
      </c>
      <c r="AR204" s="145" t="s">
        <v>131</v>
      </c>
      <c r="AT204" s="145" t="s">
        <v>127</v>
      </c>
      <c r="AU204" s="145" t="s">
        <v>85</v>
      </c>
      <c r="AY204" s="16" t="s">
        <v>125</v>
      </c>
      <c r="BE204" s="146">
        <f>IF(N204="základní",J204,0)</f>
        <v>0</v>
      </c>
      <c r="BF204" s="146">
        <f>IF(N204="snížená",J204,0)</f>
        <v>0</v>
      </c>
      <c r="BG204" s="146">
        <f>IF(N204="zákl. přenesená",J204,0)</f>
        <v>0</v>
      </c>
      <c r="BH204" s="146">
        <f>IF(N204="sníž. přenesená",J204,0)</f>
        <v>0</v>
      </c>
      <c r="BI204" s="146">
        <f>IF(N204="nulová",J204,0)</f>
        <v>0</v>
      </c>
      <c r="BJ204" s="16" t="s">
        <v>83</v>
      </c>
      <c r="BK204" s="146">
        <f>ROUND(I204*H204,2)</f>
        <v>0</v>
      </c>
      <c r="BL204" s="16" t="s">
        <v>131</v>
      </c>
      <c r="BM204" s="145" t="s">
        <v>699</v>
      </c>
    </row>
    <row r="205" spans="2:65" s="1" customFormat="1" ht="24.2" customHeight="1">
      <c r="B205" s="132"/>
      <c r="C205" s="133" t="s">
        <v>280</v>
      </c>
      <c r="D205" s="133" t="s">
        <v>127</v>
      </c>
      <c r="E205" s="134" t="s">
        <v>700</v>
      </c>
      <c r="F205" s="135" t="s">
        <v>701</v>
      </c>
      <c r="G205" s="136" t="s">
        <v>130</v>
      </c>
      <c r="H205" s="137">
        <v>6</v>
      </c>
      <c r="I205" s="138"/>
      <c r="J205" s="139">
        <f>ROUND(I205*H205,2)</f>
        <v>0</v>
      </c>
      <c r="K205" s="140"/>
      <c r="L205" s="31"/>
      <c r="M205" s="141" t="s">
        <v>1</v>
      </c>
      <c r="N205" s="142" t="s">
        <v>40</v>
      </c>
      <c r="P205" s="143">
        <f>O205*H205</f>
        <v>0</v>
      </c>
      <c r="Q205" s="143">
        <v>1.0000000000000001E-5</v>
      </c>
      <c r="R205" s="143">
        <f>Q205*H205</f>
        <v>6.0000000000000008E-5</v>
      </c>
      <c r="S205" s="143">
        <v>0</v>
      </c>
      <c r="T205" s="144">
        <f>S205*H205</f>
        <v>0</v>
      </c>
      <c r="AR205" s="145" t="s">
        <v>131</v>
      </c>
      <c r="AT205" s="145" t="s">
        <v>127</v>
      </c>
      <c r="AU205" s="145" t="s">
        <v>85</v>
      </c>
      <c r="AY205" s="16" t="s">
        <v>125</v>
      </c>
      <c r="BE205" s="146">
        <f>IF(N205="základní",J205,0)</f>
        <v>0</v>
      </c>
      <c r="BF205" s="146">
        <f>IF(N205="snížená",J205,0)</f>
        <v>0</v>
      </c>
      <c r="BG205" s="146">
        <f>IF(N205="zákl. přenesená",J205,0)</f>
        <v>0</v>
      </c>
      <c r="BH205" s="146">
        <f>IF(N205="sníž. přenesená",J205,0)</f>
        <v>0</v>
      </c>
      <c r="BI205" s="146">
        <f>IF(N205="nulová",J205,0)</f>
        <v>0</v>
      </c>
      <c r="BJ205" s="16" t="s">
        <v>83</v>
      </c>
      <c r="BK205" s="146">
        <f>ROUND(I205*H205,2)</f>
        <v>0</v>
      </c>
      <c r="BL205" s="16" t="s">
        <v>131</v>
      </c>
      <c r="BM205" s="145" t="s">
        <v>702</v>
      </c>
    </row>
    <row r="206" spans="2:65" s="1" customFormat="1" ht="16.5" customHeight="1">
      <c r="B206" s="132"/>
      <c r="C206" s="168" t="s">
        <v>284</v>
      </c>
      <c r="D206" s="168" t="s">
        <v>228</v>
      </c>
      <c r="E206" s="169" t="s">
        <v>703</v>
      </c>
      <c r="F206" s="170" t="s">
        <v>704</v>
      </c>
      <c r="G206" s="171" t="s">
        <v>253</v>
      </c>
      <c r="H206" s="172">
        <v>3</v>
      </c>
      <c r="I206" s="173"/>
      <c r="J206" s="174">
        <f>ROUND(I206*H206,2)</f>
        <v>0</v>
      </c>
      <c r="K206" s="175"/>
      <c r="L206" s="176"/>
      <c r="M206" s="177" t="s">
        <v>1</v>
      </c>
      <c r="N206" s="178" t="s">
        <v>40</v>
      </c>
      <c r="P206" s="143">
        <f>O206*H206</f>
        <v>0</v>
      </c>
      <c r="Q206" s="143">
        <v>2.6700000000000001E-3</v>
      </c>
      <c r="R206" s="143">
        <f>Q206*H206</f>
        <v>8.0099999999999998E-3</v>
      </c>
      <c r="S206" s="143">
        <v>0</v>
      </c>
      <c r="T206" s="144">
        <f>S206*H206</f>
        <v>0</v>
      </c>
      <c r="AR206" s="145" t="s">
        <v>174</v>
      </c>
      <c r="AT206" s="145" t="s">
        <v>228</v>
      </c>
      <c r="AU206" s="145" t="s">
        <v>85</v>
      </c>
      <c r="AY206" s="16" t="s">
        <v>125</v>
      </c>
      <c r="BE206" s="146">
        <f>IF(N206="základní",J206,0)</f>
        <v>0</v>
      </c>
      <c r="BF206" s="146">
        <f>IF(N206="snížená",J206,0)</f>
        <v>0</v>
      </c>
      <c r="BG206" s="146">
        <f>IF(N206="zákl. přenesená",J206,0)</f>
        <v>0</v>
      </c>
      <c r="BH206" s="146">
        <f>IF(N206="sníž. přenesená",J206,0)</f>
        <v>0</v>
      </c>
      <c r="BI206" s="146">
        <f>IF(N206="nulová",J206,0)</f>
        <v>0</v>
      </c>
      <c r="BJ206" s="16" t="s">
        <v>83</v>
      </c>
      <c r="BK206" s="146">
        <f>ROUND(I206*H206,2)</f>
        <v>0</v>
      </c>
      <c r="BL206" s="16" t="s">
        <v>131</v>
      </c>
      <c r="BM206" s="145" t="s">
        <v>705</v>
      </c>
    </row>
    <row r="207" spans="2:65" s="1" customFormat="1" ht="19.5">
      <c r="B207" s="31"/>
      <c r="D207" s="148" t="s">
        <v>334</v>
      </c>
      <c r="F207" s="179" t="s">
        <v>706</v>
      </c>
      <c r="I207" s="180"/>
      <c r="L207" s="31"/>
      <c r="M207" s="181"/>
      <c r="T207" s="55"/>
      <c r="AT207" s="16" t="s">
        <v>334</v>
      </c>
      <c r="AU207" s="16" t="s">
        <v>85</v>
      </c>
    </row>
    <row r="208" spans="2:65" s="1" customFormat="1" ht="24.2" customHeight="1">
      <c r="B208" s="132"/>
      <c r="C208" s="133" t="s">
        <v>288</v>
      </c>
      <c r="D208" s="133" t="s">
        <v>127</v>
      </c>
      <c r="E208" s="134" t="s">
        <v>707</v>
      </c>
      <c r="F208" s="135" t="s">
        <v>708</v>
      </c>
      <c r="G208" s="136" t="s">
        <v>130</v>
      </c>
      <c r="H208" s="137">
        <v>2</v>
      </c>
      <c r="I208" s="138"/>
      <c r="J208" s="139">
        <f>ROUND(I208*H208,2)</f>
        <v>0</v>
      </c>
      <c r="K208" s="140"/>
      <c r="L208" s="31"/>
      <c r="M208" s="141" t="s">
        <v>1</v>
      </c>
      <c r="N208" s="142" t="s">
        <v>40</v>
      </c>
      <c r="P208" s="143">
        <f>O208*H208</f>
        <v>0</v>
      </c>
      <c r="Q208" s="143">
        <v>1.0000000000000001E-5</v>
      </c>
      <c r="R208" s="143">
        <f>Q208*H208</f>
        <v>2.0000000000000002E-5</v>
      </c>
      <c r="S208" s="143">
        <v>0</v>
      </c>
      <c r="T208" s="144">
        <f>S208*H208</f>
        <v>0</v>
      </c>
      <c r="AR208" s="145" t="s">
        <v>131</v>
      </c>
      <c r="AT208" s="145" t="s">
        <v>127</v>
      </c>
      <c r="AU208" s="145" t="s">
        <v>85</v>
      </c>
      <c r="AY208" s="16" t="s">
        <v>125</v>
      </c>
      <c r="BE208" s="146">
        <f>IF(N208="základní",J208,0)</f>
        <v>0</v>
      </c>
      <c r="BF208" s="146">
        <f>IF(N208="snížená",J208,0)</f>
        <v>0</v>
      </c>
      <c r="BG208" s="146">
        <f>IF(N208="zákl. přenesená",J208,0)</f>
        <v>0</v>
      </c>
      <c r="BH208" s="146">
        <f>IF(N208="sníž. přenesená",J208,0)</f>
        <v>0</v>
      </c>
      <c r="BI208" s="146">
        <f>IF(N208="nulová",J208,0)</f>
        <v>0</v>
      </c>
      <c r="BJ208" s="16" t="s">
        <v>83</v>
      </c>
      <c r="BK208" s="146">
        <f>ROUND(I208*H208,2)</f>
        <v>0</v>
      </c>
      <c r="BL208" s="16" t="s">
        <v>131</v>
      </c>
      <c r="BM208" s="145" t="s">
        <v>709</v>
      </c>
    </row>
    <row r="209" spans="2:65" s="1" customFormat="1" ht="16.5" customHeight="1">
      <c r="B209" s="132"/>
      <c r="C209" s="168" t="s">
        <v>292</v>
      </c>
      <c r="D209" s="168" t="s">
        <v>228</v>
      </c>
      <c r="E209" s="169" t="s">
        <v>710</v>
      </c>
      <c r="F209" s="170" t="s">
        <v>711</v>
      </c>
      <c r="G209" s="171" t="s">
        <v>253</v>
      </c>
      <c r="H209" s="172">
        <v>1</v>
      </c>
      <c r="I209" s="173"/>
      <c r="J209" s="174">
        <f>ROUND(I209*H209,2)</f>
        <v>0</v>
      </c>
      <c r="K209" s="175"/>
      <c r="L209" s="176"/>
      <c r="M209" s="177" t="s">
        <v>1</v>
      </c>
      <c r="N209" s="178" t="s">
        <v>40</v>
      </c>
      <c r="P209" s="143">
        <f>O209*H209</f>
        <v>0</v>
      </c>
      <c r="Q209" s="143">
        <v>4.45E-3</v>
      </c>
      <c r="R209" s="143">
        <f>Q209*H209</f>
        <v>4.45E-3</v>
      </c>
      <c r="S209" s="143">
        <v>0</v>
      </c>
      <c r="T209" s="144">
        <f>S209*H209</f>
        <v>0</v>
      </c>
      <c r="AR209" s="145" t="s">
        <v>174</v>
      </c>
      <c r="AT209" s="145" t="s">
        <v>228</v>
      </c>
      <c r="AU209" s="145" t="s">
        <v>85</v>
      </c>
      <c r="AY209" s="16" t="s">
        <v>125</v>
      </c>
      <c r="BE209" s="146">
        <f>IF(N209="základní",J209,0)</f>
        <v>0</v>
      </c>
      <c r="BF209" s="146">
        <f>IF(N209="snížená",J209,0)</f>
        <v>0</v>
      </c>
      <c r="BG209" s="146">
        <f>IF(N209="zákl. přenesená",J209,0)</f>
        <v>0</v>
      </c>
      <c r="BH209" s="146">
        <f>IF(N209="sníž. přenesená",J209,0)</f>
        <v>0</v>
      </c>
      <c r="BI209" s="146">
        <f>IF(N209="nulová",J209,0)</f>
        <v>0</v>
      </c>
      <c r="BJ209" s="16" t="s">
        <v>83</v>
      </c>
      <c r="BK209" s="146">
        <f>ROUND(I209*H209,2)</f>
        <v>0</v>
      </c>
      <c r="BL209" s="16" t="s">
        <v>131</v>
      </c>
      <c r="BM209" s="145" t="s">
        <v>712</v>
      </c>
    </row>
    <row r="210" spans="2:65" s="1" customFormat="1" ht="19.5">
      <c r="B210" s="31"/>
      <c r="D210" s="148" t="s">
        <v>334</v>
      </c>
      <c r="F210" s="179" t="s">
        <v>706</v>
      </c>
      <c r="I210" s="180"/>
      <c r="L210" s="31"/>
      <c r="M210" s="181"/>
      <c r="T210" s="55"/>
      <c r="AT210" s="16" t="s">
        <v>334</v>
      </c>
      <c r="AU210" s="16" t="s">
        <v>85</v>
      </c>
    </row>
    <row r="211" spans="2:65" s="1" customFormat="1" ht="16.5" customHeight="1">
      <c r="B211" s="132"/>
      <c r="C211" s="133" t="s">
        <v>296</v>
      </c>
      <c r="D211" s="133" t="s">
        <v>127</v>
      </c>
      <c r="E211" s="134" t="s">
        <v>713</v>
      </c>
      <c r="F211" s="135" t="s">
        <v>714</v>
      </c>
      <c r="G211" s="136" t="s">
        <v>130</v>
      </c>
      <c r="H211" s="137">
        <v>8</v>
      </c>
      <c r="I211" s="138"/>
      <c r="J211" s="139">
        <f>ROUND(I211*H211,2)</f>
        <v>0</v>
      </c>
      <c r="K211" s="140"/>
      <c r="L211" s="31"/>
      <c r="M211" s="141" t="s">
        <v>1</v>
      </c>
      <c r="N211" s="142" t="s">
        <v>40</v>
      </c>
      <c r="P211" s="143">
        <f>O211*H211</f>
        <v>0</v>
      </c>
      <c r="Q211" s="143">
        <v>0</v>
      </c>
      <c r="R211" s="143">
        <f>Q211*H211</f>
        <v>0</v>
      </c>
      <c r="S211" s="143">
        <v>1.4999999999999999E-2</v>
      </c>
      <c r="T211" s="144">
        <f>S211*H211</f>
        <v>0.12</v>
      </c>
      <c r="AR211" s="145" t="s">
        <v>131</v>
      </c>
      <c r="AT211" s="145" t="s">
        <v>127</v>
      </c>
      <c r="AU211" s="145" t="s">
        <v>85</v>
      </c>
      <c r="AY211" s="16" t="s">
        <v>125</v>
      </c>
      <c r="BE211" s="146">
        <f>IF(N211="základní",J211,0)</f>
        <v>0</v>
      </c>
      <c r="BF211" s="146">
        <f>IF(N211="snížená",J211,0)</f>
        <v>0</v>
      </c>
      <c r="BG211" s="146">
        <f>IF(N211="zákl. přenesená",J211,0)</f>
        <v>0</v>
      </c>
      <c r="BH211" s="146">
        <f>IF(N211="sníž. přenesená",J211,0)</f>
        <v>0</v>
      </c>
      <c r="BI211" s="146">
        <f>IF(N211="nulová",J211,0)</f>
        <v>0</v>
      </c>
      <c r="BJ211" s="16" t="s">
        <v>83</v>
      </c>
      <c r="BK211" s="146">
        <f>ROUND(I211*H211,2)</f>
        <v>0</v>
      </c>
      <c r="BL211" s="16" t="s">
        <v>131</v>
      </c>
      <c r="BM211" s="145" t="s">
        <v>715</v>
      </c>
    </row>
    <row r="212" spans="2:65" s="13" customFormat="1" ht="11.25">
      <c r="B212" s="154"/>
      <c r="D212" s="148" t="s">
        <v>141</v>
      </c>
      <c r="E212" s="155" t="s">
        <v>1</v>
      </c>
      <c r="F212" s="156" t="s">
        <v>716</v>
      </c>
      <c r="H212" s="157">
        <v>8</v>
      </c>
      <c r="I212" s="158"/>
      <c r="L212" s="154"/>
      <c r="M212" s="159"/>
      <c r="T212" s="160"/>
      <c r="AT212" s="155" t="s">
        <v>141</v>
      </c>
      <c r="AU212" s="155" t="s">
        <v>85</v>
      </c>
      <c r="AV212" s="13" t="s">
        <v>85</v>
      </c>
      <c r="AW212" s="13" t="s">
        <v>32</v>
      </c>
      <c r="AX212" s="13" t="s">
        <v>83</v>
      </c>
      <c r="AY212" s="155" t="s">
        <v>125</v>
      </c>
    </row>
    <row r="213" spans="2:65" s="1" customFormat="1" ht="21.75" customHeight="1">
      <c r="B213" s="132"/>
      <c r="C213" s="133" t="s">
        <v>300</v>
      </c>
      <c r="D213" s="133" t="s">
        <v>127</v>
      </c>
      <c r="E213" s="134" t="s">
        <v>717</v>
      </c>
      <c r="F213" s="135" t="s">
        <v>718</v>
      </c>
      <c r="G213" s="136" t="s">
        <v>253</v>
      </c>
      <c r="H213" s="137">
        <v>3</v>
      </c>
      <c r="I213" s="138"/>
      <c r="J213" s="139">
        <f>ROUND(I213*H213,2)</f>
        <v>0</v>
      </c>
      <c r="K213" s="140"/>
      <c r="L213" s="31"/>
      <c r="M213" s="141" t="s">
        <v>1</v>
      </c>
      <c r="N213" s="142" t="s">
        <v>40</v>
      </c>
      <c r="P213" s="143">
        <f>O213*H213</f>
        <v>0</v>
      </c>
      <c r="Q213" s="143">
        <v>0</v>
      </c>
      <c r="R213" s="143">
        <f>Q213*H213</f>
        <v>0</v>
      </c>
      <c r="S213" s="143">
        <v>0</v>
      </c>
      <c r="T213" s="144">
        <f>S213*H213</f>
        <v>0</v>
      </c>
      <c r="AR213" s="145" t="s">
        <v>131</v>
      </c>
      <c r="AT213" s="145" t="s">
        <v>127</v>
      </c>
      <c r="AU213" s="145" t="s">
        <v>85</v>
      </c>
      <c r="AY213" s="16" t="s">
        <v>125</v>
      </c>
      <c r="BE213" s="146">
        <f>IF(N213="základní",J213,0)</f>
        <v>0</v>
      </c>
      <c r="BF213" s="146">
        <f>IF(N213="snížená",J213,0)</f>
        <v>0</v>
      </c>
      <c r="BG213" s="146">
        <f>IF(N213="zákl. přenesená",J213,0)</f>
        <v>0</v>
      </c>
      <c r="BH213" s="146">
        <f>IF(N213="sníž. přenesená",J213,0)</f>
        <v>0</v>
      </c>
      <c r="BI213" s="146">
        <f>IF(N213="nulová",J213,0)</f>
        <v>0</v>
      </c>
      <c r="BJ213" s="16" t="s">
        <v>83</v>
      </c>
      <c r="BK213" s="146">
        <f>ROUND(I213*H213,2)</f>
        <v>0</v>
      </c>
      <c r="BL213" s="16" t="s">
        <v>131</v>
      </c>
      <c r="BM213" s="145" t="s">
        <v>719</v>
      </c>
    </row>
    <row r="214" spans="2:65" s="1" customFormat="1" ht="24.2" customHeight="1">
      <c r="B214" s="132"/>
      <c r="C214" s="168" t="s">
        <v>304</v>
      </c>
      <c r="D214" s="168" t="s">
        <v>228</v>
      </c>
      <c r="E214" s="169" t="s">
        <v>720</v>
      </c>
      <c r="F214" s="170" t="s">
        <v>721</v>
      </c>
      <c r="G214" s="171" t="s">
        <v>253</v>
      </c>
      <c r="H214" s="172">
        <v>3</v>
      </c>
      <c r="I214" s="173"/>
      <c r="J214" s="174">
        <f>ROUND(I214*H214,2)</f>
        <v>0</v>
      </c>
      <c r="K214" s="175"/>
      <c r="L214" s="176"/>
      <c r="M214" s="177" t="s">
        <v>1</v>
      </c>
      <c r="N214" s="178" t="s">
        <v>40</v>
      </c>
      <c r="P214" s="143">
        <f>O214*H214</f>
        <v>0</v>
      </c>
      <c r="Q214" s="143">
        <v>8.0000000000000004E-4</v>
      </c>
      <c r="R214" s="143">
        <f>Q214*H214</f>
        <v>2.4000000000000002E-3</v>
      </c>
      <c r="S214" s="143">
        <v>0</v>
      </c>
      <c r="T214" s="144">
        <f>S214*H214</f>
        <v>0</v>
      </c>
      <c r="AR214" s="145" t="s">
        <v>174</v>
      </c>
      <c r="AT214" s="145" t="s">
        <v>228</v>
      </c>
      <c r="AU214" s="145" t="s">
        <v>85</v>
      </c>
      <c r="AY214" s="16" t="s">
        <v>125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6" t="s">
        <v>83</v>
      </c>
      <c r="BK214" s="146">
        <f>ROUND(I214*H214,2)</f>
        <v>0</v>
      </c>
      <c r="BL214" s="16" t="s">
        <v>131</v>
      </c>
      <c r="BM214" s="145" t="s">
        <v>722</v>
      </c>
    </row>
    <row r="215" spans="2:65" s="1" customFormat="1" ht="29.25">
      <c r="B215" s="31"/>
      <c r="D215" s="148" t="s">
        <v>334</v>
      </c>
      <c r="F215" s="179" t="s">
        <v>723</v>
      </c>
      <c r="I215" s="180"/>
      <c r="L215" s="31"/>
      <c r="M215" s="181"/>
      <c r="T215" s="55"/>
      <c r="AT215" s="16" t="s">
        <v>334</v>
      </c>
      <c r="AU215" s="16" t="s">
        <v>85</v>
      </c>
    </row>
    <row r="216" spans="2:65" s="1" customFormat="1" ht="21.75" customHeight="1">
      <c r="B216" s="132"/>
      <c r="C216" s="133" t="s">
        <v>308</v>
      </c>
      <c r="D216" s="133" t="s">
        <v>127</v>
      </c>
      <c r="E216" s="134" t="s">
        <v>724</v>
      </c>
      <c r="F216" s="135" t="s">
        <v>725</v>
      </c>
      <c r="G216" s="136" t="s">
        <v>253</v>
      </c>
      <c r="H216" s="137">
        <v>1</v>
      </c>
      <c r="I216" s="138"/>
      <c r="J216" s="139">
        <f>ROUND(I216*H216,2)</f>
        <v>0</v>
      </c>
      <c r="K216" s="140"/>
      <c r="L216" s="31"/>
      <c r="M216" s="141" t="s">
        <v>1</v>
      </c>
      <c r="N216" s="142" t="s">
        <v>40</v>
      </c>
      <c r="P216" s="143">
        <f>O216*H216</f>
        <v>0</v>
      </c>
      <c r="Q216" s="143">
        <v>0</v>
      </c>
      <c r="R216" s="143">
        <f>Q216*H216</f>
        <v>0</v>
      </c>
      <c r="S216" s="143">
        <v>0</v>
      </c>
      <c r="T216" s="144">
        <f>S216*H216</f>
        <v>0</v>
      </c>
      <c r="AR216" s="145" t="s">
        <v>131</v>
      </c>
      <c r="AT216" s="145" t="s">
        <v>127</v>
      </c>
      <c r="AU216" s="145" t="s">
        <v>85</v>
      </c>
      <c r="AY216" s="16" t="s">
        <v>125</v>
      </c>
      <c r="BE216" s="146">
        <f>IF(N216="základní",J216,0)</f>
        <v>0</v>
      </c>
      <c r="BF216" s="146">
        <f>IF(N216="snížená",J216,0)</f>
        <v>0</v>
      </c>
      <c r="BG216" s="146">
        <f>IF(N216="zákl. přenesená",J216,0)</f>
        <v>0</v>
      </c>
      <c r="BH216" s="146">
        <f>IF(N216="sníž. přenesená",J216,0)</f>
        <v>0</v>
      </c>
      <c r="BI216" s="146">
        <f>IF(N216="nulová",J216,0)</f>
        <v>0</v>
      </c>
      <c r="BJ216" s="16" t="s">
        <v>83</v>
      </c>
      <c r="BK216" s="146">
        <f>ROUND(I216*H216,2)</f>
        <v>0</v>
      </c>
      <c r="BL216" s="16" t="s">
        <v>131</v>
      </c>
      <c r="BM216" s="145" t="s">
        <v>726</v>
      </c>
    </row>
    <row r="217" spans="2:65" s="1" customFormat="1" ht="16.5" customHeight="1">
      <c r="B217" s="132"/>
      <c r="C217" s="168" t="s">
        <v>312</v>
      </c>
      <c r="D217" s="168" t="s">
        <v>228</v>
      </c>
      <c r="E217" s="169" t="s">
        <v>727</v>
      </c>
      <c r="F217" s="170" t="s">
        <v>728</v>
      </c>
      <c r="G217" s="171" t="s">
        <v>253</v>
      </c>
      <c r="H217" s="172">
        <v>1</v>
      </c>
      <c r="I217" s="173"/>
      <c r="J217" s="174">
        <f>ROUND(I217*H217,2)</f>
        <v>0</v>
      </c>
      <c r="K217" s="175"/>
      <c r="L217" s="176"/>
      <c r="M217" s="177" t="s">
        <v>1</v>
      </c>
      <c r="N217" s="178" t="s">
        <v>40</v>
      </c>
      <c r="P217" s="143">
        <f>O217*H217</f>
        <v>0</v>
      </c>
      <c r="Q217" s="143">
        <v>8.0000000000000004E-4</v>
      </c>
      <c r="R217" s="143">
        <f>Q217*H217</f>
        <v>8.0000000000000004E-4</v>
      </c>
      <c r="S217" s="143">
        <v>0</v>
      </c>
      <c r="T217" s="144">
        <f>S217*H217</f>
        <v>0</v>
      </c>
      <c r="AR217" s="145" t="s">
        <v>174</v>
      </c>
      <c r="AT217" s="145" t="s">
        <v>228</v>
      </c>
      <c r="AU217" s="145" t="s">
        <v>85</v>
      </c>
      <c r="AY217" s="16" t="s">
        <v>125</v>
      </c>
      <c r="BE217" s="146">
        <f>IF(N217="základní",J217,0)</f>
        <v>0</v>
      </c>
      <c r="BF217" s="146">
        <f>IF(N217="snížená",J217,0)</f>
        <v>0</v>
      </c>
      <c r="BG217" s="146">
        <f>IF(N217="zákl. přenesená",J217,0)</f>
        <v>0</v>
      </c>
      <c r="BH217" s="146">
        <f>IF(N217="sníž. přenesená",J217,0)</f>
        <v>0</v>
      </c>
      <c r="BI217" s="146">
        <f>IF(N217="nulová",J217,0)</f>
        <v>0</v>
      </c>
      <c r="BJ217" s="16" t="s">
        <v>83</v>
      </c>
      <c r="BK217" s="146">
        <f>ROUND(I217*H217,2)</f>
        <v>0</v>
      </c>
      <c r="BL217" s="16" t="s">
        <v>131</v>
      </c>
      <c r="BM217" s="145" t="s">
        <v>729</v>
      </c>
    </row>
    <row r="218" spans="2:65" s="1" customFormat="1" ht="19.5">
      <c r="B218" s="31"/>
      <c r="D218" s="148" t="s">
        <v>334</v>
      </c>
      <c r="F218" s="179" t="s">
        <v>706</v>
      </c>
      <c r="I218" s="180"/>
      <c r="L218" s="31"/>
      <c r="M218" s="181"/>
      <c r="T218" s="55"/>
      <c r="AT218" s="16" t="s">
        <v>334</v>
      </c>
      <c r="AU218" s="16" t="s">
        <v>85</v>
      </c>
    </row>
    <row r="219" spans="2:65" s="1" customFormat="1" ht="24.2" customHeight="1">
      <c r="B219" s="132"/>
      <c r="C219" s="133" t="s">
        <v>316</v>
      </c>
      <c r="D219" s="133" t="s">
        <v>127</v>
      </c>
      <c r="E219" s="134" t="s">
        <v>730</v>
      </c>
      <c r="F219" s="135" t="s">
        <v>731</v>
      </c>
      <c r="G219" s="136" t="s">
        <v>253</v>
      </c>
      <c r="H219" s="137">
        <v>2</v>
      </c>
      <c r="I219" s="138"/>
      <c r="J219" s="139">
        <f>ROUND(I219*H219,2)</f>
        <v>0</v>
      </c>
      <c r="K219" s="140"/>
      <c r="L219" s="31"/>
      <c r="M219" s="141" t="s">
        <v>1</v>
      </c>
      <c r="N219" s="142" t="s">
        <v>40</v>
      </c>
      <c r="P219" s="143">
        <f>O219*H219</f>
        <v>0</v>
      </c>
      <c r="Q219" s="143">
        <v>8.0000000000000007E-5</v>
      </c>
      <c r="R219" s="143">
        <f>Q219*H219</f>
        <v>1.6000000000000001E-4</v>
      </c>
      <c r="S219" s="143">
        <v>0</v>
      </c>
      <c r="T219" s="144">
        <f>S219*H219</f>
        <v>0</v>
      </c>
      <c r="AR219" s="145" t="s">
        <v>131</v>
      </c>
      <c r="AT219" s="145" t="s">
        <v>127</v>
      </c>
      <c r="AU219" s="145" t="s">
        <v>85</v>
      </c>
      <c r="AY219" s="16" t="s">
        <v>125</v>
      </c>
      <c r="BE219" s="146">
        <f>IF(N219="základní",J219,0)</f>
        <v>0</v>
      </c>
      <c r="BF219" s="146">
        <f>IF(N219="snížená",J219,0)</f>
        <v>0</v>
      </c>
      <c r="BG219" s="146">
        <f>IF(N219="zákl. přenesená",J219,0)</f>
        <v>0</v>
      </c>
      <c r="BH219" s="146">
        <f>IF(N219="sníž. přenesená",J219,0)</f>
        <v>0</v>
      </c>
      <c r="BI219" s="146">
        <f>IF(N219="nulová",J219,0)</f>
        <v>0</v>
      </c>
      <c r="BJ219" s="16" t="s">
        <v>83</v>
      </c>
      <c r="BK219" s="146">
        <f>ROUND(I219*H219,2)</f>
        <v>0</v>
      </c>
      <c r="BL219" s="16" t="s">
        <v>131</v>
      </c>
      <c r="BM219" s="145" t="s">
        <v>732</v>
      </c>
    </row>
    <row r="220" spans="2:65" s="1" customFormat="1" ht="24.2" customHeight="1">
      <c r="B220" s="132"/>
      <c r="C220" s="168" t="s">
        <v>320</v>
      </c>
      <c r="D220" s="168" t="s">
        <v>228</v>
      </c>
      <c r="E220" s="169" t="s">
        <v>733</v>
      </c>
      <c r="F220" s="170" t="s">
        <v>734</v>
      </c>
      <c r="G220" s="171" t="s">
        <v>253</v>
      </c>
      <c r="H220" s="172">
        <v>2</v>
      </c>
      <c r="I220" s="173"/>
      <c r="J220" s="174">
        <f>ROUND(I220*H220,2)</f>
        <v>0</v>
      </c>
      <c r="K220" s="175"/>
      <c r="L220" s="176"/>
      <c r="M220" s="177" t="s">
        <v>1</v>
      </c>
      <c r="N220" s="178" t="s">
        <v>40</v>
      </c>
      <c r="P220" s="143">
        <f>O220*H220</f>
        <v>0</v>
      </c>
      <c r="Q220" s="143">
        <v>2.9999999999999997E-4</v>
      </c>
      <c r="R220" s="143">
        <f>Q220*H220</f>
        <v>5.9999999999999995E-4</v>
      </c>
      <c r="S220" s="143">
        <v>0</v>
      </c>
      <c r="T220" s="144">
        <f>S220*H220</f>
        <v>0</v>
      </c>
      <c r="AR220" s="145" t="s">
        <v>174</v>
      </c>
      <c r="AT220" s="145" t="s">
        <v>228</v>
      </c>
      <c r="AU220" s="145" t="s">
        <v>85</v>
      </c>
      <c r="AY220" s="16" t="s">
        <v>125</v>
      </c>
      <c r="BE220" s="146">
        <f>IF(N220="základní",J220,0)</f>
        <v>0</v>
      </c>
      <c r="BF220" s="146">
        <f>IF(N220="snížená",J220,0)</f>
        <v>0</v>
      </c>
      <c r="BG220" s="146">
        <f>IF(N220="zákl. přenesená",J220,0)</f>
        <v>0</v>
      </c>
      <c r="BH220" s="146">
        <f>IF(N220="sníž. přenesená",J220,0)</f>
        <v>0</v>
      </c>
      <c r="BI220" s="146">
        <f>IF(N220="nulová",J220,0)</f>
        <v>0</v>
      </c>
      <c r="BJ220" s="16" t="s">
        <v>83</v>
      </c>
      <c r="BK220" s="146">
        <f>ROUND(I220*H220,2)</f>
        <v>0</v>
      </c>
      <c r="BL220" s="16" t="s">
        <v>131</v>
      </c>
      <c r="BM220" s="145" t="s">
        <v>735</v>
      </c>
    </row>
    <row r="221" spans="2:65" s="1" customFormat="1" ht="19.5">
      <c r="B221" s="31"/>
      <c r="D221" s="148" t="s">
        <v>334</v>
      </c>
      <c r="F221" s="179" t="s">
        <v>706</v>
      </c>
      <c r="I221" s="180"/>
      <c r="L221" s="31"/>
      <c r="M221" s="181"/>
      <c r="T221" s="55"/>
      <c r="AT221" s="16" t="s">
        <v>334</v>
      </c>
      <c r="AU221" s="16" t="s">
        <v>85</v>
      </c>
    </row>
    <row r="222" spans="2:65" s="1" customFormat="1" ht="16.5" customHeight="1">
      <c r="B222" s="132"/>
      <c r="C222" s="133" t="s">
        <v>324</v>
      </c>
      <c r="D222" s="133" t="s">
        <v>127</v>
      </c>
      <c r="E222" s="134" t="s">
        <v>736</v>
      </c>
      <c r="F222" s="135" t="s">
        <v>737</v>
      </c>
      <c r="G222" s="136" t="s">
        <v>253</v>
      </c>
      <c r="H222" s="137">
        <v>3</v>
      </c>
      <c r="I222" s="138"/>
      <c r="J222" s="139">
        <f>ROUND(I222*H222,2)</f>
        <v>0</v>
      </c>
      <c r="K222" s="140"/>
      <c r="L222" s="31"/>
      <c r="M222" s="141" t="s">
        <v>1</v>
      </c>
      <c r="N222" s="142" t="s">
        <v>40</v>
      </c>
      <c r="P222" s="143">
        <f>O222*H222</f>
        <v>0</v>
      </c>
      <c r="Q222" s="143">
        <v>4.0000000000000003E-5</v>
      </c>
      <c r="R222" s="143">
        <f>Q222*H222</f>
        <v>1.2000000000000002E-4</v>
      </c>
      <c r="S222" s="143">
        <v>0</v>
      </c>
      <c r="T222" s="144">
        <f>S222*H222</f>
        <v>0</v>
      </c>
      <c r="AR222" s="145" t="s">
        <v>131</v>
      </c>
      <c r="AT222" s="145" t="s">
        <v>127</v>
      </c>
      <c r="AU222" s="145" t="s">
        <v>85</v>
      </c>
      <c r="AY222" s="16" t="s">
        <v>125</v>
      </c>
      <c r="BE222" s="146">
        <f>IF(N222="základní",J222,0)</f>
        <v>0</v>
      </c>
      <c r="BF222" s="146">
        <f>IF(N222="snížená",J222,0)</f>
        <v>0</v>
      </c>
      <c r="BG222" s="146">
        <f>IF(N222="zákl. přenesená",J222,0)</f>
        <v>0</v>
      </c>
      <c r="BH222" s="146">
        <f>IF(N222="sníž. přenesená",J222,0)</f>
        <v>0</v>
      </c>
      <c r="BI222" s="146">
        <f>IF(N222="nulová",J222,0)</f>
        <v>0</v>
      </c>
      <c r="BJ222" s="16" t="s">
        <v>83</v>
      </c>
      <c r="BK222" s="146">
        <f>ROUND(I222*H222,2)</f>
        <v>0</v>
      </c>
      <c r="BL222" s="16" t="s">
        <v>131</v>
      </c>
      <c r="BM222" s="145" t="s">
        <v>738</v>
      </c>
    </row>
    <row r="223" spans="2:65" s="1" customFormat="1" ht="24.2" customHeight="1">
      <c r="B223" s="132"/>
      <c r="C223" s="168" t="s">
        <v>329</v>
      </c>
      <c r="D223" s="168" t="s">
        <v>228</v>
      </c>
      <c r="E223" s="169" t="s">
        <v>739</v>
      </c>
      <c r="F223" s="170" t="s">
        <v>740</v>
      </c>
      <c r="G223" s="171" t="s">
        <v>253</v>
      </c>
      <c r="H223" s="172">
        <v>3</v>
      </c>
      <c r="I223" s="173"/>
      <c r="J223" s="174">
        <f>ROUND(I223*H223,2)</f>
        <v>0</v>
      </c>
      <c r="K223" s="175"/>
      <c r="L223" s="176"/>
      <c r="M223" s="177" t="s">
        <v>1</v>
      </c>
      <c r="N223" s="178" t="s">
        <v>40</v>
      </c>
      <c r="P223" s="143">
        <f>O223*H223</f>
        <v>0</v>
      </c>
      <c r="Q223" s="143">
        <v>2.3E-3</v>
      </c>
      <c r="R223" s="143">
        <f>Q223*H223</f>
        <v>6.8999999999999999E-3</v>
      </c>
      <c r="S223" s="143">
        <v>0</v>
      </c>
      <c r="T223" s="144">
        <f>S223*H223</f>
        <v>0</v>
      </c>
      <c r="AR223" s="145" t="s">
        <v>174</v>
      </c>
      <c r="AT223" s="145" t="s">
        <v>228</v>
      </c>
      <c r="AU223" s="145" t="s">
        <v>85</v>
      </c>
      <c r="AY223" s="16" t="s">
        <v>125</v>
      </c>
      <c r="BE223" s="146">
        <f>IF(N223="základní",J223,0)</f>
        <v>0</v>
      </c>
      <c r="BF223" s="146">
        <f>IF(N223="snížená",J223,0)</f>
        <v>0</v>
      </c>
      <c r="BG223" s="146">
        <f>IF(N223="zákl. přenesená",J223,0)</f>
        <v>0</v>
      </c>
      <c r="BH223" s="146">
        <f>IF(N223="sníž. přenesená",J223,0)</f>
        <v>0</v>
      </c>
      <c r="BI223" s="146">
        <f>IF(N223="nulová",J223,0)</f>
        <v>0</v>
      </c>
      <c r="BJ223" s="16" t="s">
        <v>83</v>
      </c>
      <c r="BK223" s="146">
        <f>ROUND(I223*H223,2)</f>
        <v>0</v>
      </c>
      <c r="BL223" s="16" t="s">
        <v>131</v>
      </c>
      <c r="BM223" s="145" t="s">
        <v>741</v>
      </c>
    </row>
    <row r="224" spans="2:65" s="1" customFormat="1" ht="19.5">
      <c r="B224" s="31"/>
      <c r="D224" s="148" t="s">
        <v>334</v>
      </c>
      <c r="F224" s="179" t="s">
        <v>683</v>
      </c>
      <c r="I224" s="180"/>
      <c r="L224" s="31"/>
      <c r="M224" s="181"/>
      <c r="T224" s="55"/>
      <c r="AT224" s="16" t="s">
        <v>334</v>
      </c>
      <c r="AU224" s="16" t="s">
        <v>85</v>
      </c>
    </row>
    <row r="225" spans="2:65" s="1" customFormat="1" ht="21.75" customHeight="1">
      <c r="B225" s="132"/>
      <c r="C225" s="133" t="s">
        <v>336</v>
      </c>
      <c r="D225" s="133" t="s">
        <v>127</v>
      </c>
      <c r="E225" s="134" t="s">
        <v>742</v>
      </c>
      <c r="F225" s="135" t="s">
        <v>743</v>
      </c>
      <c r="G225" s="136" t="s">
        <v>253</v>
      </c>
      <c r="H225" s="137">
        <v>1</v>
      </c>
      <c r="I225" s="138"/>
      <c r="J225" s="139">
        <f>ROUND(I225*H225,2)</f>
        <v>0</v>
      </c>
      <c r="K225" s="140"/>
      <c r="L225" s="31"/>
      <c r="M225" s="141" t="s">
        <v>1</v>
      </c>
      <c r="N225" s="142" t="s">
        <v>40</v>
      </c>
      <c r="P225" s="143">
        <f>O225*H225</f>
        <v>0</v>
      </c>
      <c r="Q225" s="143">
        <v>0</v>
      </c>
      <c r="R225" s="143">
        <f>Q225*H225</f>
        <v>0</v>
      </c>
      <c r="S225" s="143">
        <v>0</v>
      </c>
      <c r="T225" s="144">
        <f>S225*H225</f>
        <v>0</v>
      </c>
      <c r="AR225" s="145" t="s">
        <v>131</v>
      </c>
      <c r="AT225" s="145" t="s">
        <v>127</v>
      </c>
      <c r="AU225" s="145" t="s">
        <v>85</v>
      </c>
      <c r="AY225" s="16" t="s">
        <v>125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6" t="s">
        <v>83</v>
      </c>
      <c r="BK225" s="146">
        <f>ROUND(I225*H225,2)</f>
        <v>0</v>
      </c>
      <c r="BL225" s="16" t="s">
        <v>131</v>
      </c>
      <c r="BM225" s="145" t="s">
        <v>744</v>
      </c>
    </row>
    <row r="226" spans="2:65" s="1" customFormat="1" ht="24.2" customHeight="1">
      <c r="B226" s="132"/>
      <c r="C226" s="168" t="s">
        <v>340</v>
      </c>
      <c r="D226" s="168" t="s">
        <v>228</v>
      </c>
      <c r="E226" s="169" t="s">
        <v>745</v>
      </c>
      <c r="F226" s="170" t="s">
        <v>746</v>
      </c>
      <c r="G226" s="171" t="s">
        <v>253</v>
      </c>
      <c r="H226" s="172">
        <v>1</v>
      </c>
      <c r="I226" s="173"/>
      <c r="J226" s="174">
        <f>ROUND(I226*H226,2)</f>
        <v>0</v>
      </c>
      <c r="K226" s="175"/>
      <c r="L226" s="176"/>
      <c r="M226" s="177" t="s">
        <v>1</v>
      </c>
      <c r="N226" s="178" t="s">
        <v>40</v>
      </c>
      <c r="P226" s="143">
        <f>O226*H226</f>
        <v>0</v>
      </c>
      <c r="Q226" s="143">
        <v>1.5E-3</v>
      </c>
      <c r="R226" s="143">
        <f>Q226*H226</f>
        <v>1.5E-3</v>
      </c>
      <c r="S226" s="143">
        <v>0</v>
      </c>
      <c r="T226" s="144">
        <f>S226*H226</f>
        <v>0</v>
      </c>
      <c r="AR226" s="145" t="s">
        <v>174</v>
      </c>
      <c r="AT226" s="145" t="s">
        <v>228</v>
      </c>
      <c r="AU226" s="145" t="s">
        <v>85</v>
      </c>
      <c r="AY226" s="16" t="s">
        <v>125</v>
      </c>
      <c r="BE226" s="146">
        <f>IF(N226="základní",J226,0)</f>
        <v>0</v>
      </c>
      <c r="BF226" s="146">
        <f>IF(N226="snížená",J226,0)</f>
        <v>0</v>
      </c>
      <c r="BG226" s="146">
        <f>IF(N226="zákl. přenesená",J226,0)</f>
        <v>0</v>
      </c>
      <c r="BH226" s="146">
        <f>IF(N226="sníž. přenesená",J226,0)</f>
        <v>0</v>
      </c>
      <c r="BI226" s="146">
        <f>IF(N226="nulová",J226,0)</f>
        <v>0</v>
      </c>
      <c r="BJ226" s="16" t="s">
        <v>83</v>
      </c>
      <c r="BK226" s="146">
        <f>ROUND(I226*H226,2)</f>
        <v>0</v>
      </c>
      <c r="BL226" s="16" t="s">
        <v>131</v>
      </c>
      <c r="BM226" s="145" t="s">
        <v>747</v>
      </c>
    </row>
    <row r="227" spans="2:65" s="1" customFormat="1" ht="19.5">
      <c r="B227" s="31"/>
      <c r="D227" s="148" t="s">
        <v>334</v>
      </c>
      <c r="F227" s="179" t="s">
        <v>706</v>
      </c>
      <c r="I227" s="180"/>
      <c r="L227" s="31"/>
      <c r="M227" s="181"/>
      <c r="T227" s="55"/>
      <c r="AT227" s="16" t="s">
        <v>334</v>
      </c>
      <c r="AU227" s="16" t="s">
        <v>85</v>
      </c>
    </row>
    <row r="228" spans="2:65" s="1" customFormat="1" ht="21.75" customHeight="1">
      <c r="B228" s="132"/>
      <c r="C228" s="133" t="s">
        <v>344</v>
      </c>
      <c r="D228" s="133" t="s">
        <v>127</v>
      </c>
      <c r="E228" s="134" t="s">
        <v>748</v>
      </c>
      <c r="F228" s="135" t="s">
        <v>749</v>
      </c>
      <c r="G228" s="136" t="s">
        <v>253</v>
      </c>
      <c r="H228" s="137">
        <v>1</v>
      </c>
      <c r="I228" s="138"/>
      <c r="J228" s="139">
        <f>ROUND(I228*H228,2)</f>
        <v>0</v>
      </c>
      <c r="K228" s="140"/>
      <c r="L228" s="31"/>
      <c r="M228" s="141" t="s">
        <v>1</v>
      </c>
      <c r="N228" s="142" t="s">
        <v>40</v>
      </c>
      <c r="P228" s="143">
        <f>O228*H228</f>
        <v>0</v>
      </c>
      <c r="Q228" s="143">
        <v>0</v>
      </c>
      <c r="R228" s="143">
        <f>Q228*H228</f>
        <v>0</v>
      </c>
      <c r="S228" s="143">
        <v>0</v>
      </c>
      <c r="T228" s="144">
        <f>S228*H228</f>
        <v>0</v>
      </c>
      <c r="AR228" s="145" t="s">
        <v>131</v>
      </c>
      <c r="AT228" s="145" t="s">
        <v>127</v>
      </c>
      <c r="AU228" s="145" t="s">
        <v>85</v>
      </c>
      <c r="AY228" s="16" t="s">
        <v>125</v>
      </c>
      <c r="BE228" s="146">
        <f>IF(N228="základní",J228,0)</f>
        <v>0</v>
      </c>
      <c r="BF228" s="146">
        <f>IF(N228="snížená",J228,0)</f>
        <v>0</v>
      </c>
      <c r="BG228" s="146">
        <f>IF(N228="zákl. přenesená",J228,0)</f>
        <v>0</v>
      </c>
      <c r="BH228" s="146">
        <f>IF(N228="sníž. přenesená",J228,0)</f>
        <v>0</v>
      </c>
      <c r="BI228" s="146">
        <f>IF(N228="nulová",J228,0)</f>
        <v>0</v>
      </c>
      <c r="BJ228" s="16" t="s">
        <v>83</v>
      </c>
      <c r="BK228" s="146">
        <f>ROUND(I228*H228,2)</f>
        <v>0</v>
      </c>
      <c r="BL228" s="16" t="s">
        <v>131</v>
      </c>
      <c r="BM228" s="145" t="s">
        <v>750</v>
      </c>
    </row>
    <row r="229" spans="2:65" s="1" customFormat="1" ht="16.5" customHeight="1">
      <c r="B229" s="132"/>
      <c r="C229" s="168" t="s">
        <v>348</v>
      </c>
      <c r="D229" s="168" t="s">
        <v>228</v>
      </c>
      <c r="E229" s="169" t="s">
        <v>751</v>
      </c>
      <c r="F229" s="170" t="s">
        <v>752</v>
      </c>
      <c r="G229" s="171" t="s">
        <v>253</v>
      </c>
      <c r="H229" s="172">
        <v>1</v>
      </c>
      <c r="I229" s="173"/>
      <c r="J229" s="174">
        <f>ROUND(I229*H229,2)</f>
        <v>0</v>
      </c>
      <c r="K229" s="175"/>
      <c r="L229" s="176"/>
      <c r="M229" s="177" t="s">
        <v>1</v>
      </c>
      <c r="N229" s="178" t="s">
        <v>40</v>
      </c>
      <c r="P229" s="143">
        <f>O229*H229</f>
        <v>0</v>
      </c>
      <c r="Q229" s="143">
        <v>1E-3</v>
      </c>
      <c r="R229" s="143">
        <f>Q229*H229</f>
        <v>1E-3</v>
      </c>
      <c r="S229" s="143">
        <v>0</v>
      </c>
      <c r="T229" s="144">
        <f>S229*H229</f>
        <v>0</v>
      </c>
      <c r="AR229" s="145" t="s">
        <v>174</v>
      </c>
      <c r="AT229" s="145" t="s">
        <v>228</v>
      </c>
      <c r="AU229" s="145" t="s">
        <v>85</v>
      </c>
      <c r="AY229" s="16" t="s">
        <v>125</v>
      </c>
      <c r="BE229" s="146">
        <f>IF(N229="základní",J229,0)</f>
        <v>0</v>
      </c>
      <c r="BF229" s="146">
        <f>IF(N229="snížená",J229,0)</f>
        <v>0</v>
      </c>
      <c r="BG229" s="146">
        <f>IF(N229="zákl. přenesená",J229,0)</f>
        <v>0</v>
      </c>
      <c r="BH229" s="146">
        <f>IF(N229="sníž. přenesená",J229,0)</f>
        <v>0</v>
      </c>
      <c r="BI229" s="146">
        <f>IF(N229="nulová",J229,0)</f>
        <v>0</v>
      </c>
      <c r="BJ229" s="16" t="s">
        <v>83</v>
      </c>
      <c r="BK229" s="146">
        <f>ROUND(I229*H229,2)</f>
        <v>0</v>
      </c>
      <c r="BL229" s="16" t="s">
        <v>131</v>
      </c>
      <c r="BM229" s="145" t="s">
        <v>753</v>
      </c>
    </row>
    <row r="230" spans="2:65" s="1" customFormat="1" ht="19.5">
      <c r="B230" s="31"/>
      <c r="D230" s="148" t="s">
        <v>334</v>
      </c>
      <c r="F230" s="179" t="s">
        <v>706</v>
      </c>
      <c r="I230" s="180"/>
      <c r="L230" s="31"/>
      <c r="M230" s="181"/>
      <c r="T230" s="55"/>
      <c r="AT230" s="16" t="s">
        <v>334</v>
      </c>
      <c r="AU230" s="16" t="s">
        <v>85</v>
      </c>
    </row>
    <row r="231" spans="2:65" s="1" customFormat="1" ht="21.75" customHeight="1">
      <c r="B231" s="132"/>
      <c r="C231" s="133" t="s">
        <v>352</v>
      </c>
      <c r="D231" s="133" t="s">
        <v>127</v>
      </c>
      <c r="E231" s="134" t="s">
        <v>754</v>
      </c>
      <c r="F231" s="135" t="s">
        <v>755</v>
      </c>
      <c r="G231" s="136" t="s">
        <v>253</v>
      </c>
      <c r="H231" s="137">
        <v>2</v>
      </c>
      <c r="I231" s="138"/>
      <c r="J231" s="139">
        <f>ROUND(I231*H231,2)</f>
        <v>0</v>
      </c>
      <c r="K231" s="140"/>
      <c r="L231" s="31"/>
      <c r="M231" s="141" t="s">
        <v>1</v>
      </c>
      <c r="N231" s="142" t="s">
        <v>40</v>
      </c>
      <c r="P231" s="143">
        <f>O231*H231</f>
        <v>0</v>
      </c>
      <c r="Q231" s="143">
        <v>0</v>
      </c>
      <c r="R231" s="143">
        <f>Q231*H231</f>
        <v>0</v>
      </c>
      <c r="S231" s="143">
        <v>1.56</v>
      </c>
      <c r="T231" s="144">
        <f>S231*H231</f>
        <v>3.12</v>
      </c>
      <c r="AR231" s="145" t="s">
        <v>131</v>
      </c>
      <c r="AT231" s="145" t="s">
        <v>127</v>
      </c>
      <c r="AU231" s="145" t="s">
        <v>85</v>
      </c>
      <c r="AY231" s="16" t="s">
        <v>125</v>
      </c>
      <c r="BE231" s="146">
        <f>IF(N231="základní",J231,0)</f>
        <v>0</v>
      </c>
      <c r="BF231" s="146">
        <f>IF(N231="snížená",J231,0)</f>
        <v>0</v>
      </c>
      <c r="BG231" s="146">
        <f>IF(N231="zákl. přenesená",J231,0)</f>
        <v>0</v>
      </c>
      <c r="BH231" s="146">
        <f>IF(N231="sníž. přenesená",J231,0)</f>
        <v>0</v>
      </c>
      <c r="BI231" s="146">
        <f>IF(N231="nulová",J231,0)</f>
        <v>0</v>
      </c>
      <c r="BJ231" s="16" t="s">
        <v>83</v>
      </c>
      <c r="BK231" s="146">
        <f>ROUND(I231*H231,2)</f>
        <v>0</v>
      </c>
      <c r="BL231" s="16" t="s">
        <v>131</v>
      </c>
      <c r="BM231" s="145" t="s">
        <v>756</v>
      </c>
    </row>
    <row r="232" spans="2:65" s="1" customFormat="1" ht="19.5">
      <c r="B232" s="31"/>
      <c r="D232" s="148" t="s">
        <v>334</v>
      </c>
      <c r="F232" s="179" t="s">
        <v>757</v>
      </c>
      <c r="I232" s="180"/>
      <c r="L232" s="31"/>
      <c r="M232" s="181"/>
      <c r="T232" s="55"/>
      <c r="AT232" s="16" t="s">
        <v>334</v>
      </c>
      <c r="AU232" s="16" t="s">
        <v>85</v>
      </c>
    </row>
    <row r="233" spans="2:65" s="1" customFormat="1" ht="21.75" customHeight="1">
      <c r="B233" s="132"/>
      <c r="C233" s="133" t="s">
        <v>357</v>
      </c>
      <c r="D233" s="133" t="s">
        <v>127</v>
      </c>
      <c r="E233" s="134" t="s">
        <v>758</v>
      </c>
      <c r="F233" s="135" t="s">
        <v>759</v>
      </c>
      <c r="G233" s="136" t="s">
        <v>253</v>
      </c>
      <c r="H233" s="137">
        <v>1</v>
      </c>
      <c r="I233" s="138"/>
      <c r="J233" s="139">
        <f>ROUND(I233*H233,2)</f>
        <v>0</v>
      </c>
      <c r="K233" s="140"/>
      <c r="L233" s="31"/>
      <c r="M233" s="141" t="s">
        <v>1</v>
      </c>
      <c r="N233" s="142" t="s">
        <v>40</v>
      </c>
      <c r="P233" s="143">
        <f>O233*H233</f>
        <v>0</v>
      </c>
      <c r="Q233" s="143">
        <v>0</v>
      </c>
      <c r="R233" s="143">
        <f>Q233*H233</f>
        <v>0</v>
      </c>
      <c r="S233" s="143">
        <v>1.76</v>
      </c>
      <c r="T233" s="144">
        <f>S233*H233</f>
        <v>1.76</v>
      </c>
      <c r="AR233" s="145" t="s">
        <v>131</v>
      </c>
      <c r="AT233" s="145" t="s">
        <v>127</v>
      </c>
      <c r="AU233" s="145" t="s">
        <v>85</v>
      </c>
      <c r="AY233" s="16" t="s">
        <v>125</v>
      </c>
      <c r="BE233" s="146">
        <f>IF(N233="základní",J233,0)</f>
        <v>0</v>
      </c>
      <c r="BF233" s="146">
        <f>IF(N233="snížená",J233,0)</f>
        <v>0</v>
      </c>
      <c r="BG233" s="146">
        <f>IF(N233="zákl. přenesená",J233,0)</f>
        <v>0</v>
      </c>
      <c r="BH233" s="146">
        <f>IF(N233="sníž. přenesená",J233,0)</f>
        <v>0</v>
      </c>
      <c r="BI233" s="146">
        <f>IF(N233="nulová",J233,0)</f>
        <v>0</v>
      </c>
      <c r="BJ233" s="16" t="s">
        <v>83</v>
      </c>
      <c r="BK233" s="146">
        <f>ROUND(I233*H233,2)</f>
        <v>0</v>
      </c>
      <c r="BL233" s="16" t="s">
        <v>131</v>
      </c>
      <c r="BM233" s="145" t="s">
        <v>760</v>
      </c>
    </row>
    <row r="234" spans="2:65" s="1" customFormat="1" ht="19.5">
      <c r="B234" s="31"/>
      <c r="D234" s="148" t="s">
        <v>334</v>
      </c>
      <c r="F234" s="179" t="s">
        <v>761</v>
      </c>
      <c r="I234" s="180"/>
      <c r="L234" s="31"/>
      <c r="M234" s="181"/>
      <c r="T234" s="55"/>
      <c r="AT234" s="16" t="s">
        <v>334</v>
      </c>
      <c r="AU234" s="16" t="s">
        <v>85</v>
      </c>
    </row>
    <row r="235" spans="2:65" s="1" customFormat="1" ht="16.5" customHeight="1">
      <c r="B235" s="132"/>
      <c r="C235" s="133" t="s">
        <v>361</v>
      </c>
      <c r="D235" s="133" t="s">
        <v>127</v>
      </c>
      <c r="E235" s="134" t="s">
        <v>762</v>
      </c>
      <c r="F235" s="135" t="s">
        <v>763</v>
      </c>
      <c r="G235" s="136" t="s">
        <v>253</v>
      </c>
      <c r="H235" s="137">
        <v>1</v>
      </c>
      <c r="I235" s="138"/>
      <c r="J235" s="139">
        <f>ROUND(I235*H235,2)</f>
        <v>0</v>
      </c>
      <c r="K235" s="140"/>
      <c r="L235" s="31"/>
      <c r="M235" s="141" t="s">
        <v>1</v>
      </c>
      <c r="N235" s="142" t="s">
        <v>40</v>
      </c>
      <c r="P235" s="143">
        <f>O235*H235</f>
        <v>0</v>
      </c>
      <c r="Q235" s="143">
        <v>0</v>
      </c>
      <c r="R235" s="143">
        <f>Q235*H235</f>
        <v>0</v>
      </c>
      <c r="S235" s="143">
        <v>1.92</v>
      </c>
      <c r="T235" s="144">
        <f>S235*H235</f>
        <v>1.92</v>
      </c>
      <c r="AR235" s="145" t="s">
        <v>131</v>
      </c>
      <c r="AT235" s="145" t="s">
        <v>127</v>
      </c>
      <c r="AU235" s="145" t="s">
        <v>85</v>
      </c>
      <c r="AY235" s="16" t="s">
        <v>125</v>
      </c>
      <c r="BE235" s="146">
        <f>IF(N235="základní",J235,0)</f>
        <v>0</v>
      </c>
      <c r="BF235" s="146">
        <f>IF(N235="snížená",J235,0)</f>
        <v>0</v>
      </c>
      <c r="BG235" s="146">
        <f>IF(N235="zákl. přenesená",J235,0)</f>
        <v>0</v>
      </c>
      <c r="BH235" s="146">
        <f>IF(N235="sníž. přenesená",J235,0)</f>
        <v>0</v>
      </c>
      <c r="BI235" s="146">
        <f>IF(N235="nulová",J235,0)</f>
        <v>0</v>
      </c>
      <c r="BJ235" s="16" t="s">
        <v>83</v>
      </c>
      <c r="BK235" s="146">
        <f>ROUND(I235*H235,2)</f>
        <v>0</v>
      </c>
      <c r="BL235" s="16" t="s">
        <v>131</v>
      </c>
      <c r="BM235" s="145" t="s">
        <v>764</v>
      </c>
    </row>
    <row r="236" spans="2:65" s="1" customFormat="1" ht="19.5">
      <c r="B236" s="31"/>
      <c r="D236" s="148" t="s">
        <v>334</v>
      </c>
      <c r="F236" s="179" t="s">
        <v>765</v>
      </c>
      <c r="I236" s="180"/>
      <c r="L236" s="31"/>
      <c r="M236" s="181"/>
      <c r="T236" s="55"/>
      <c r="AT236" s="16" t="s">
        <v>334</v>
      </c>
      <c r="AU236" s="16" t="s">
        <v>85</v>
      </c>
    </row>
    <row r="237" spans="2:65" s="1" customFormat="1" ht="21.75" customHeight="1">
      <c r="B237" s="132"/>
      <c r="C237" s="133" t="s">
        <v>365</v>
      </c>
      <c r="D237" s="133" t="s">
        <v>127</v>
      </c>
      <c r="E237" s="134" t="s">
        <v>766</v>
      </c>
      <c r="F237" s="135" t="s">
        <v>767</v>
      </c>
      <c r="G237" s="136" t="s">
        <v>253</v>
      </c>
      <c r="H237" s="137">
        <v>7</v>
      </c>
      <c r="I237" s="138"/>
      <c r="J237" s="139">
        <f>ROUND(I237*H237,2)</f>
        <v>0</v>
      </c>
      <c r="K237" s="140"/>
      <c r="L237" s="31"/>
      <c r="M237" s="141" t="s">
        <v>1</v>
      </c>
      <c r="N237" s="142" t="s">
        <v>40</v>
      </c>
      <c r="P237" s="143">
        <f>O237*H237</f>
        <v>0</v>
      </c>
      <c r="Q237" s="143">
        <v>1.92655</v>
      </c>
      <c r="R237" s="143">
        <f>Q237*H237</f>
        <v>13.485849999999999</v>
      </c>
      <c r="S237" s="143">
        <v>0</v>
      </c>
      <c r="T237" s="144">
        <f>S237*H237</f>
        <v>0</v>
      </c>
      <c r="AR237" s="145" t="s">
        <v>131</v>
      </c>
      <c r="AT237" s="145" t="s">
        <v>127</v>
      </c>
      <c r="AU237" s="145" t="s">
        <v>85</v>
      </c>
      <c r="AY237" s="16" t="s">
        <v>125</v>
      </c>
      <c r="BE237" s="146">
        <f>IF(N237="základní",J237,0)</f>
        <v>0</v>
      </c>
      <c r="BF237" s="146">
        <f>IF(N237="snížená",J237,0)</f>
        <v>0</v>
      </c>
      <c r="BG237" s="146">
        <f>IF(N237="zákl. přenesená",J237,0)</f>
        <v>0</v>
      </c>
      <c r="BH237" s="146">
        <f>IF(N237="sníž. přenesená",J237,0)</f>
        <v>0</v>
      </c>
      <c r="BI237" s="146">
        <f>IF(N237="nulová",J237,0)</f>
        <v>0</v>
      </c>
      <c r="BJ237" s="16" t="s">
        <v>83</v>
      </c>
      <c r="BK237" s="146">
        <f>ROUND(I237*H237,2)</f>
        <v>0</v>
      </c>
      <c r="BL237" s="16" t="s">
        <v>131</v>
      </c>
      <c r="BM237" s="145" t="s">
        <v>768</v>
      </c>
    </row>
    <row r="238" spans="2:65" s="1" customFormat="1" ht="68.25">
      <c r="B238" s="31"/>
      <c r="D238" s="148" t="s">
        <v>334</v>
      </c>
      <c r="F238" s="179" t="s">
        <v>769</v>
      </c>
      <c r="I238" s="180"/>
      <c r="L238" s="31"/>
      <c r="M238" s="181"/>
      <c r="T238" s="55"/>
      <c r="AT238" s="16" t="s">
        <v>334</v>
      </c>
      <c r="AU238" s="16" t="s">
        <v>85</v>
      </c>
    </row>
    <row r="239" spans="2:65" s="1" customFormat="1" ht="21.75" customHeight="1">
      <c r="B239" s="132"/>
      <c r="C239" s="168" t="s">
        <v>369</v>
      </c>
      <c r="D239" s="168" t="s">
        <v>228</v>
      </c>
      <c r="E239" s="169" t="s">
        <v>770</v>
      </c>
      <c r="F239" s="170" t="s">
        <v>771</v>
      </c>
      <c r="G239" s="171" t="s">
        <v>253</v>
      </c>
      <c r="H239" s="172">
        <v>7</v>
      </c>
      <c r="I239" s="173"/>
      <c r="J239" s="174">
        <f>ROUND(I239*H239,2)</f>
        <v>0</v>
      </c>
      <c r="K239" s="175"/>
      <c r="L239" s="176"/>
      <c r="M239" s="177" t="s">
        <v>1</v>
      </c>
      <c r="N239" s="178" t="s">
        <v>40</v>
      </c>
      <c r="P239" s="143">
        <f>O239*H239</f>
        <v>0</v>
      </c>
      <c r="Q239" s="143">
        <v>5.4600000000000003E-2</v>
      </c>
      <c r="R239" s="143">
        <f>Q239*H239</f>
        <v>0.38220000000000004</v>
      </c>
      <c r="S239" s="143">
        <v>0</v>
      </c>
      <c r="T239" s="144">
        <f>S239*H239</f>
        <v>0</v>
      </c>
      <c r="AR239" s="145" t="s">
        <v>174</v>
      </c>
      <c r="AT239" s="145" t="s">
        <v>228</v>
      </c>
      <c r="AU239" s="145" t="s">
        <v>85</v>
      </c>
      <c r="AY239" s="16" t="s">
        <v>125</v>
      </c>
      <c r="BE239" s="146">
        <f>IF(N239="základní",J239,0)</f>
        <v>0</v>
      </c>
      <c r="BF239" s="146">
        <f>IF(N239="snížená",J239,0)</f>
        <v>0</v>
      </c>
      <c r="BG239" s="146">
        <f>IF(N239="zákl. přenesená",J239,0)</f>
        <v>0</v>
      </c>
      <c r="BH239" s="146">
        <f>IF(N239="sníž. přenesená",J239,0)</f>
        <v>0</v>
      </c>
      <c r="BI239" s="146">
        <f>IF(N239="nulová",J239,0)</f>
        <v>0</v>
      </c>
      <c r="BJ239" s="16" t="s">
        <v>83</v>
      </c>
      <c r="BK239" s="146">
        <f>ROUND(I239*H239,2)</f>
        <v>0</v>
      </c>
      <c r="BL239" s="16" t="s">
        <v>131</v>
      </c>
      <c r="BM239" s="145" t="s">
        <v>772</v>
      </c>
    </row>
    <row r="240" spans="2:65" s="1" customFormat="1" ht="21.75" customHeight="1">
      <c r="B240" s="132"/>
      <c r="C240" s="133" t="s">
        <v>373</v>
      </c>
      <c r="D240" s="133" t="s">
        <v>127</v>
      </c>
      <c r="E240" s="134" t="s">
        <v>773</v>
      </c>
      <c r="F240" s="135" t="s">
        <v>774</v>
      </c>
      <c r="G240" s="136" t="s">
        <v>130</v>
      </c>
      <c r="H240" s="137">
        <v>131</v>
      </c>
      <c r="I240" s="138"/>
      <c r="J240" s="139">
        <f>ROUND(I240*H240,2)</f>
        <v>0</v>
      </c>
      <c r="K240" s="140"/>
      <c r="L240" s="31"/>
      <c r="M240" s="141" t="s">
        <v>1</v>
      </c>
      <c r="N240" s="142" t="s">
        <v>40</v>
      </c>
      <c r="P240" s="143">
        <f>O240*H240</f>
        <v>0</v>
      </c>
      <c r="Q240" s="143">
        <v>1.2999999999999999E-4</v>
      </c>
      <c r="R240" s="143">
        <f>Q240*H240</f>
        <v>1.703E-2</v>
      </c>
      <c r="S240" s="143">
        <v>0</v>
      </c>
      <c r="T240" s="144">
        <f>S240*H240</f>
        <v>0</v>
      </c>
      <c r="AR240" s="145" t="s">
        <v>131</v>
      </c>
      <c r="AT240" s="145" t="s">
        <v>127</v>
      </c>
      <c r="AU240" s="145" t="s">
        <v>85</v>
      </c>
      <c r="AY240" s="16" t="s">
        <v>125</v>
      </c>
      <c r="BE240" s="146">
        <f>IF(N240="základní",J240,0)</f>
        <v>0</v>
      </c>
      <c r="BF240" s="146">
        <f>IF(N240="snížená",J240,0)</f>
        <v>0</v>
      </c>
      <c r="BG240" s="146">
        <f>IF(N240="zákl. přenesená",J240,0)</f>
        <v>0</v>
      </c>
      <c r="BH240" s="146">
        <f>IF(N240="sníž. přenesená",J240,0)</f>
        <v>0</v>
      </c>
      <c r="BI240" s="146">
        <f>IF(N240="nulová",J240,0)</f>
        <v>0</v>
      </c>
      <c r="BJ240" s="16" t="s">
        <v>83</v>
      </c>
      <c r="BK240" s="146">
        <f>ROUND(I240*H240,2)</f>
        <v>0</v>
      </c>
      <c r="BL240" s="16" t="s">
        <v>131</v>
      </c>
      <c r="BM240" s="145" t="s">
        <v>775</v>
      </c>
    </row>
    <row r="241" spans="2:65" s="1" customFormat="1" ht="16.5" customHeight="1">
      <c r="B241" s="132"/>
      <c r="C241" s="133" t="s">
        <v>377</v>
      </c>
      <c r="D241" s="133" t="s">
        <v>127</v>
      </c>
      <c r="E241" s="134" t="s">
        <v>548</v>
      </c>
      <c r="F241" s="135" t="s">
        <v>776</v>
      </c>
      <c r="G241" s="136" t="s">
        <v>130</v>
      </c>
      <c r="H241" s="137">
        <v>131</v>
      </c>
      <c r="I241" s="138"/>
      <c r="J241" s="139">
        <f>ROUND(I241*H241,2)</f>
        <v>0</v>
      </c>
      <c r="K241" s="140"/>
      <c r="L241" s="31"/>
      <c r="M241" s="141" t="s">
        <v>1</v>
      </c>
      <c r="N241" s="142" t="s">
        <v>40</v>
      </c>
      <c r="P241" s="143">
        <f>O241*H241</f>
        <v>0</v>
      </c>
      <c r="Q241" s="143">
        <v>0</v>
      </c>
      <c r="R241" s="143">
        <f>Q241*H241</f>
        <v>0</v>
      </c>
      <c r="S241" s="143">
        <v>0</v>
      </c>
      <c r="T241" s="144">
        <f>S241*H241</f>
        <v>0</v>
      </c>
      <c r="AR241" s="145" t="s">
        <v>131</v>
      </c>
      <c r="AT241" s="145" t="s">
        <v>127</v>
      </c>
      <c r="AU241" s="145" t="s">
        <v>85</v>
      </c>
      <c r="AY241" s="16" t="s">
        <v>125</v>
      </c>
      <c r="BE241" s="146">
        <f>IF(N241="základní",J241,0)</f>
        <v>0</v>
      </c>
      <c r="BF241" s="146">
        <f>IF(N241="snížená",J241,0)</f>
        <v>0</v>
      </c>
      <c r="BG241" s="146">
        <f>IF(N241="zákl. přenesená",J241,0)</f>
        <v>0</v>
      </c>
      <c r="BH241" s="146">
        <f>IF(N241="sníž. přenesená",J241,0)</f>
        <v>0</v>
      </c>
      <c r="BI241" s="146">
        <f>IF(N241="nulová",J241,0)</f>
        <v>0</v>
      </c>
      <c r="BJ241" s="16" t="s">
        <v>83</v>
      </c>
      <c r="BK241" s="146">
        <f>ROUND(I241*H241,2)</f>
        <v>0</v>
      </c>
      <c r="BL241" s="16" t="s">
        <v>131</v>
      </c>
      <c r="BM241" s="145" t="s">
        <v>777</v>
      </c>
    </row>
    <row r="242" spans="2:65" s="1" customFormat="1" ht="16.5" customHeight="1">
      <c r="B242" s="132"/>
      <c r="C242" s="133" t="s">
        <v>381</v>
      </c>
      <c r="D242" s="133" t="s">
        <v>127</v>
      </c>
      <c r="E242" s="134" t="s">
        <v>553</v>
      </c>
      <c r="F242" s="135" t="s">
        <v>778</v>
      </c>
      <c r="G242" s="136" t="s">
        <v>332</v>
      </c>
      <c r="H242" s="137">
        <v>1</v>
      </c>
      <c r="I242" s="138"/>
      <c r="J242" s="139">
        <f>ROUND(I242*H242,2)</f>
        <v>0</v>
      </c>
      <c r="K242" s="140"/>
      <c r="L242" s="31"/>
      <c r="M242" s="141" t="s">
        <v>1</v>
      </c>
      <c r="N242" s="142" t="s">
        <v>40</v>
      </c>
      <c r="P242" s="143">
        <f>O242*H242</f>
        <v>0</v>
      </c>
      <c r="Q242" s="143">
        <v>0</v>
      </c>
      <c r="R242" s="143">
        <f>Q242*H242</f>
        <v>0</v>
      </c>
      <c r="S242" s="143">
        <v>0</v>
      </c>
      <c r="T242" s="144">
        <f>S242*H242</f>
        <v>0</v>
      </c>
      <c r="AR242" s="145" t="s">
        <v>131</v>
      </c>
      <c r="AT242" s="145" t="s">
        <v>127</v>
      </c>
      <c r="AU242" s="145" t="s">
        <v>85</v>
      </c>
      <c r="AY242" s="16" t="s">
        <v>125</v>
      </c>
      <c r="BE242" s="146">
        <f>IF(N242="základní",J242,0)</f>
        <v>0</v>
      </c>
      <c r="BF242" s="146">
        <f>IF(N242="snížená",J242,0)</f>
        <v>0</v>
      </c>
      <c r="BG242" s="146">
        <f>IF(N242="zákl. přenesená",J242,0)</f>
        <v>0</v>
      </c>
      <c r="BH242" s="146">
        <f>IF(N242="sníž. přenesená",J242,0)</f>
        <v>0</v>
      </c>
      <c r="BI242" s="146">
        <f>IF(N242="nulová",J242,0)</f>
        <v>0</v>
      </c>
      <c r="BJ242" s="16" t="s">
        <v>83</v>
      </c>
      <c r="BK242" s="146">
        <f>ROUND(I242*H242,2)</f>
        <v>0</v>
      </c>
      <c r="BL242" s="16" t="s">
        <v>131</v>
      </c>
      <c r="BM242" s="145" t="s">
        <v>779</v>
      </c>
    </row>
    <row r="243" spans="2:65" s="11" customFormat="1" ht="22.9" customHeight="1">
      <c r="B243" s="120"/>
      <c r="D243" s="121" t="s">
        <v>74</v>
      </c>
      <c r="E243" s="130" t="s">
        <v>180</v>
      </c>
      <c r="F243" s="130" t="s">
        <v>780</v>
      </c>
      <c r="I243" s="123"/>
      <c r="J243" s="131">
        <f>BK243</f>
        <v>0</v>
      </c>
      <c r="L243" s="120"/>
      <c r="M243" s="125"/>
      <c r="P243" s="126">
        <f>SUM(P244:P246)</f>
        <v>0</v>
      </c>
      <c r="R243" s="126">
        <f>SUM(R244:R246)</f>
        <v>2.0000000000000001E-4</v>
      </c>
      <c r="T243" s="127">
        <f>SUM(T244:T246)</f>
        <v>0</v>
      </c>
      <c r="AR243" s="121" t="s">
        <v>83</v>
      </c>
      <c r="AT243" s="128" t="s">
        <v>74</v>
      </c>
      <c r="AU243" s="128" t="s">
        <v>83</v>
      </c>
      <c r="AY243" s="121" t="s">
        <v>125</v>
      </c>
      <c r="BK243" s="129">
        <f>SUM(BK244:BK246)</f>
        <v>0</v>
      </c>
    </row>
    <row r="244" spans="2:65" s="1" customFormat="1" ht="16.5" customHeight="1">
      <c r="B244" s="132"/>
      <c r="C244" s="133" t="s">
        <v>385</v>
      </c>
      <c r="D244" s="133" t="s">
        <v>127</v>
      </c>
      <c r="E244" s="134" t="s">
        <v>781</v>
      </c>
      <c r="F244" s="135" t="s">
        <v>782</v>
      </c>
      <c r="G244" s="136" t="s">
        <v>253</v>
      </c>
      <c r="H244" s="137">
        <v>2</v>
      </c>
      <c r="I244" s="138"/>
      <c r="J244" s="139">
        <f>ROUND(I244*H244,2)</f>
        <v>0</v>
      </c>
      <c r="K244" s="140"/>
      <c r="L244" s="31"/>
      <c r="M244" s="141" t="s">
        <v>1</v>
      </c>
      <c r="N244" s="142" t="s">
        <v>40</v>
      </c>
      <c r="P244" s="143">
        <f>O244*H244</f>
        <v>0</v>
      </c>
      <c r="Q244" s="143">
        <v>3.0000000000000001E-5</v>
      </c>
      <c r="R244" s="143">
        <f>Q244*H244</f>
        <v>6.0000000000000002E-5</v>
      </c>
      <c r="S244" s="143">
        <v>0</v>
      </c>
      <c r="T244" s="144">
        <f>S244*H244</f>
        <v>0</v>
      </c>
      <c r="AR244" s="145" t="s">
        <v>131</v>
      </c>
      <c r="AT244" s="145" t="s">
        <v>127</v>
      </c>
      <c r="AU244" s="145" t="s">
        <v>85</v>
      </c>
      <c r="AY244" s="16" t="s">
        <v>125</v>
      </c>
      <c r="BE244" s="146">
        <f>IF(N244="základní",J244,0)</f>
        <v>0</v>
      </c>
      <c r="BF244" s="146">
        <f>IF(N244="snížená",J244,0)</f>
        <v>0</v>
      </c>
      <c r="BG244" s="146">
        <f>IF(N244="zákl. přenesená",J244,0)</f>
        <v>0</v>
      </c>
      <c r="BH244" s="146">
        <f>IF(N244="sníž. přenesená",J244,0)</f>
        <v>0</v>
      </c>
      <c r="BI244" s="146">
        <f>IF(N244="nulová",J244,0)</f>
        <v>0</v>
      </c>
      <c r="BJ244" s="16" t="s">
        <v>83</v>
      </c>
      <c r="BK244" s="146">
        <f>ROUND(I244*H244,2)</f>
        <v>0</v>
      </c>
      <c r="BL244" s="16" t="s">
        <v>131</v>
      </c>
      <c r="BM244" s="145" t="s">
        <v>783</v>
      </c>
    </row>
    <row r="245" spans="2:65" s="1" customFormat="1" ht="21.75" customHeight="1">
      <c r="B245" s="132"/>
      <c r="C245" s="133" t="s">
        <v>389</v>
      </c>
      <c r="D245" s="133" t="s">
        <v>127</v>
      </c>
      <c r="E245" s="134" t="s">
        <v>784</v>
      </c>
      <c r="F245" s="135" t="s">
        <v>785</v>
      </c>
      <c r="G245" s="136" t="s">
        <v>253</v>
      </c>
      <c r="H245" s="137">
        <v>2</v>
      </c>
      <c r="I245" s="138"/>
      <c r="J245" s="139">
        <f>ROUND(I245*H245,2)</f>
        <v>0</v>
      </c>
      <c r="K245" s="140"/>
      <c r="L245" s="31"/>
      <c r="M245" s="141" t="s">
        <v>1</v>
      </c>
      <c r="N245" s="142" t="s">
        <v>40</v>
      </c>
      <c r="P245" s="143">
        <f>O245*H245</f>
        <v>0</v>
      </c>
      <c r="Q245" s="143">
        <v>3.0000000000000001E-5</v>
      </c>
      <c r="R245" s="143">
        <f>Q245*H245</f>
        <v>6.0000000000000002E-5</v>
      </c>
      <c r="S245" s="143">
        <v>0</v>
      </c>
      <c r="T245" s="144">
        <f>S245*H245</f>
        <v>0</v>
      </c>
      <c r="AR245" s="145" t="s">
        <v>131</v>
      </c>
      <c r="AT245" s="145" t="s">
        <v>127</v>
      </c>
      <c r="AU245" s="145" t="s">
        <v>85</v>
      </c>
      <c r="AY245" s="16" t="s">
        <v>125</v>
      </c>
      <c r="BE245" s="146">
        <f>IF(N245="základní",J245,0)</f>
        <v>0</v>
      </c>
      <c r="BF245" s="146">
        <f>IF(N245="snížená",J245,0)</f>
        <v>0</v>
      </c>
      <c r="BG245" s="146">
        <f>IF(N245="zákl. přenesená",J245,0)</f>
        <v>0</v>
      </c>
      <c r="BH245" s="146">
        <f>IF(N245="sníž. přenesená",J245,0)</f>
        <v>0</v>
      </c>
      <c r="BI245" s="146">
        <f>IF(N245="nulová",J245,0)</f>
        <v>0</v>
      </c>
      <c r="BJ245" s="16" t="s">
        <v>83</v>
      </c>
      <c r="BK245" s="146">
        <f>ROUND(I245*H245,2)</f>
        <v>0</v>
      </c>
      <c r="BL245" s="16" t="s">
        <v>131</v>
      </c>
      <c r="BM245" s="145" t="s">
        <v>786</v>
      </c>
    </row>
    <row r="246" spans="2:65" s="1" customFormat="1" ht="16.5" customHeight="1">
      <c r="B246" s="132"/>
      <c r="C246" s="133" t="s">
        <v>393</v>
      </c>
      <c r="D246" s="133" t="s">
        <v>127</v>
      </c>
      <c r="E246" s="134" t="s">
        <v>787</v>
      </c>
      <c r="F246" s="135" t="s">
        <v>788</v>
      </c>
      <c r="G246" s="136" t="s">
        <v>253</v>
      </c>
      <c r="H246" s="137">
        <v>2</v>
      </c>
      <c r="I246" s="138"/>
      <c r="J246" s="139">
        <f>ROUND(I246*H246,2)</f>
        <v>0</v>
      </c>
      <c r="K246" s="140"/>
      <c r="L246" s="31"/>
      <c r="M246" s="141" t="s">
        <v>1</v>
      </c>
      <c r="N246" s="142" t="s">
        <v>40</v>
      </c>
      <c r="P246" s="143">
        <f>O246*H246</f>
        <v>0</v>
      </c>
      <c r="Q246" s="143">
        <v>4.0000000000000003E-5</v>
      </c>
      <c r="R246" s="143">
        <f>Q246*H246</f>
        <v>8.0000000000000007E-5</v>
      </c>
      <c r="S246" s="143">
        <v>0</v>
      </c>
      <c r="T246" s="144">
        <f>S246*H246</f>
        <v>0</v>
      </c>
      <c r="AR246" s="145" t="s">
        <v>131</v>
      </c>
      <c r="AT246" s="145" t="s">
        <v>127</v>
      </c>
      <c r="AU246" s="145" t="s">
        <v>85</v>
      </c>
      <c r="AY246" s="16" t="s">
        <v>125</v>
      </c>
      <c r="BE246" s="146">
        <f>IF(N246="základní",J246,0)</f>
        <v>0</v>
      </c>
      <c r="BF246" s="146">
        <f>IF(N246="snížená",J246,0)</f>
        <v>0</v>
      </c>
      <c r="BG246" s="146">
        <f>IF(N246="zákl. přenesená",J246,0)</f>
        <v>0</v>
      </c>
      <c r="BH246" s="146">
        <f>IF(N246="sníž. přenesená",J246,0)</f>
        <v>0</v>
      </c>
      <c r="BI246" s="146">
        <f>IF(N246="nulová",J246,0)</f>
        <v>0</v>
      </c>
      <c r="BJ246" s="16" t="s">
        <v>83</v>
      </c>
      <c r="BK246" s="146">
        <f>ROUND(I246*H246,2)</f>
        <v>0</v>
      </c>
      <c r="BL246" s="16" t="s">
        <v>131</v>
      </c>
      <c r="BM246" s="145" t="s">
        <v>789</v>
      </c>
    </row>
    <row r="247" spans="2:65" s="11" customFormat="1" ht="22.9" customHeight="1">
      <c r="B247" s="120"/>
      <c r="D247" s="121" t="s">
        <v>74</v>
      </c>
      <c r="E247" s="130" t="s">
        <v>581</v>
      </c>
      <c r="F247" s="130" t="s">
        <v>582</v>
      </c>
      <c r="I247" s="123"/>
      <c r="J247" s="131">
        <f>BK247</f>
        <v>0</v>
      </c>
      <c r="L247" s="120"/>
      <c r="M247" s="125"/>
      <c r="P247" s="126">
        <f>SUM(P248:P252)</f>
        <v>0</v>
      </c>
      <c r="R247" s="126">
        <f>SUM(R248:R252)</f>
        <v>0</v>
      </c>
      <c r="T247" s="127">
        <f>SUM(T248:T252)</f>
        <v>0</v>
      </c>
      <c r="AR247" s="121" t="s">
        <v>83</v>
      </c>
      <c r="AT247" s="128" t="s">
        <v>74</v>
      </c>
      <c r="AU247" s="128" t="s">
        <v>83</v>
      </c>
      <c r="AY247" s="121" t="s">
        <v>125</v>
      </c>
      <c r="BK247" s="129">
        <f>SUM(BK248:BK252)</f>
        <v>0</v>
      </c>
    </row>
    <row r="248" spans="2:65" s="1" customFormat="1" ht="21.75" customHeight="1">
      <c r="B248" s="132"/>
      <c r="C248" s="133" t="s">
        <v>397</v>
      </c>
      <c r="D248" s="133" t="s">
        <v>127</v>
      </c>
      <c r="E248" s="134" t="s">
        <v>584</v>
      </c>
      <c r="F248" s="135" t="s">
        <v>585</v>
      </c>
      <c r="G248" s="136" t="s">
        <v>198</v>
      </c>
      <c r="H248" s="137">
        <v>24.5</v>
      </c>
      <c r="I248" s="138"/>
      <c r="J248" s="139">
        <f>ROUND(I248*H248,2)</f>
        <v>0</v>
      </c>
      <c r="K248" s="140"/>
      <c r="L248" s="31"/>
      <c r="M248" s="141" t="s">
        <v>1</v>
      </c>
      <c r="N248" s="142" t="s">
        <v>40</v>
      </c>
      <c r="P248" s="143">
        <f>O248*H248</f>
        <v>0</v>
      </c>
      <c r="Q248" s="143">
        <v>0</v>
      </c>
      <c r="R248" s="143">
        <f>Q248*H248</f>
        <v>0</v>
      </c>
      <c r="S248" s="143">
        <v>0</v>
      </c>
      <c r="T248" s="144">
        <f>S248*H248</f>
        <v>0</v>
      </c>
      <c r="AR248" s="145" t="s">
        <v>131</v>
      </c>
      <c r="AT248" s="145" t="s">
        <v>127</v>
      </c>
      <c r="AU248" s="145" t="s">
        <v>85</v>
      </c>
      <c r="AY248" s="16" t="s">
        <v>125</v>
      </c>
      <c r="BE248" s="146">
        <f>IF(N248="základní",J248,0)</f>
        <v>0</v>
      </c>
      <c r="BF248" s="146">
        <f>IF(N248="snížená",J248,0)</f>
        <v>0</v>
      </c>
      <c r="BG248" s="146">
        <f>IF(N248="zákl. přenesená",J248,0)</f>
        <v>0</v>
      </c>
      <c r="BH248" s="146">
        <f>IF(N248="sníž. přenesená",J248,0)</f>
        <v>0</v>
      </c>
      <c r="BI248" s="146">
        <f>IF(N248="nulová",J248,0)</f>
        <v>0</v>
      </c>
      <c r="BJ248" s="16" t="s">
        <v>83</v>
      </c>
      <c r="BK248" s="146">
        <f>ROUND(I248*H248,2)</f>
        <v>0</v>
      </c>
      <c r="BL248" s="16" t="s">
        <v>131</v>
      </c>
      <c r="BM248" s="145" t="s">
        <v>790</v>
      </c>
    </row>
    <row r="249" spans="2:65" s="1" customFormat="1" ht="24.2" customHeight="1">
      <c r="B249" s="132"/>
      <c r="C249" s="133" t="s">
        <v>401</v>
      </c>
      <c r="D249" s="133" t="s">
        <v>127</v>
      </c>
      <c r="E249" s="134" t="s">
        <v>591</v>
      </c>
      <c r="F249" s="135" t="s">
        <v>592</v>
      </c>
      <c r="G249" s="136" t="s">
        <v>198</v>
      </c>
      <c r="H249" s="137">
        <v>465.5</v>
      </c>
      <c r="I249" s="138"/>
      <c r="J249" s="139">
        <f>ROUND(I249*H249,2)</f>
        <v>0</v>
      </c>
      <c r="K249" s="140"/>
      <c r="L249" s="31"/>
      <c r="M249" s="141" t="s">
        <v>1</v>
      </c>
      <c r="N249" s="142" t="s">
        <v>40</v>
      </c>
      <c r="P249" s="143">
        <f>O249*H249</f>
        <v>0</v>
      </c>
      <c r="Q249" s="143">
        <v>0</v>
      </c>
      <c r="R249" s="143">
        <f>Q249*H249</f>
        <v>0</v>
      </c>
      <c r="S249" s="143">
        <v>0</v>
      </c>
      <c r="T249" s="144">
        <f>S249*H249</f>
        <v>0</v>
      </c>
      <c r="AR249" s="145" t="s">
        <v>131</v>
      </c>
      <c r="AT249" s="145" t="s">
        <v>127</v>
      </c>
      <c r="AU249" s="145" t="s">
        <v>85</v>
      </c>
      <c r="AY249" s="16" t="s">
        <v>125</v>
      </c>
      <c r="BE249" s="146">
        <f>IF(N249="základní",J249,0)</f>
        <v>0</v>
      </c>
      <c r="BF249" s="146">
        <f>IF(N249="snížená",J249,0)</f>
        <v>0</v>
      </c>
      <c r="BG249" s="146">
        <f>IF(N249="zákl. přenesená",J249,0)</f>
        <v>0</v>
      </c>
      <c r="BH249" s="146">
        <f>IF(N249="sníž. přenesená",J249,0)</f>
        <v>0</v>
      </c>
      <c r="BI249" s="146">
        <f>IF(N249="nulová",J249,0)</f>
        <v>0</v>
      </c>
      <c r="BJ249" s="16" t="s">
        <v>83</v>
      </c>
      <c r="BK249" s="146">
        <f>ROUND(I249*H249,2)</f>
        <v>0</v>
      </c>
      <c r="BL249" s="16" t="s">
        <v>131</v>
      </c>
      <c r="BM249" s="145" t="s">
        <v>791</v>
      </c>
    </row>
    <row r="250" spans="2:65" s="13" customFormat="1" ht="22.5">
      <c r="B250" s="154"/>
      <c r="D250" s="148" t="s">
        <v>141</v>
      </c>
      <c r="E250" s="155" t="s">
        <v>1</v>
      </c>
      <c r="F250" s="156" t="s">
        <v>792</v>
      </c>
      <c r="H250" s="157">
        <v>465.5</v>
      </c>
      <c r="I250" s="158"/>
      <c r="L250" s="154"/>
      <c r="M250" s="159"/>
      <c r="T250" s="160"/>
      <c r="AT250" s="155" t="s">
        <v>141</v>
      </c>
      <c r="AU250" s="155" t="s">
        <v>85</v>
      </c>
      <c r="AV250" s="13" t="s">
        <v>85</v>
      </c>
      <c r="AW250" s="13" t="s">
        <v>32</v>
      </c>
      <c r="AX250" s="13" t="s">
        <v>83</v>
      </c>
      <c r="AY250" s="155" t="s">
        <v>125</v>
      </c>
    </row>
    <row r="251" spans="2:65" s="1" customFormat="1" ht="24.2" customHeight="1">
      <c r="B251" s="132"/>
      <c r="C251" s="133" t="s">
        <v>405</v>
      </c>
      <c r="D251" s="133" t="s">
        <v>127</v>
      </c>
      <c r="E251" s="134" t="s">
        <v>793</v>
      </c>
      <c r="F251" s="135" t="s">
        <v>794</v>
      </c>
      <c r="G251" s="136" t="s">
        <v>198</v>
      </c>
      <c r="H251" s="137">
        <v>24.5</v>
      </c>
      <c r="I251" s="138"/>
      <c r="J251" s="139">
        <f>ROUND(I251*H251,2)</f>
        <v>0</v>
      </c>
      <c r="K251" s="140"/>
      <c r="L251" s="31"/>
      <c r="M251" s="141" t="s">
        <v>1</v>
      </c>
      <c r="N251" s="142" t="s">
        <v>40</v>
      </c>
      <c r="P251" s="143">
        <f>O251*H251</f>
        <v>0</v>
      </c>
      <c r="Q251" s="143">
        <v>0</v>
      </c>
      <c r="R251" s="143">
        <f>Q251*H251</f>
        <v>0</v>
      </c>
      <c r="S251" s="143">
        <v>0</v>
      </c>
      <c r="T251" s="144">
        <f>S251*H251</f>
        <v>0</v>
      </c>
      <c r="AR251" s="145" t="s">
        <v>131</v>
      </c>
      <c r="AT251" s="145" t="s">
        <v>127</v>
      </c>
      <c r="AU251" s="145" t="s">
        <v>85</v>
      </c>
      <c r="AY251" s="16" t="s">
        <v>125</v>
      </c>
      <c r="BE251" s="146">
        <f>IF(N251="základní",J251,0)</f>
        <v>0</v>
      </c>
      <c r="BF251" s="146">
        <f>IF(N251="snížená",J251,0)</f>
        <v>0</v>
      </c>
      <c r="BG251" s="146">
        <f>IF(N251="zákl. přenesená",J251,0)</f>
        <v>0</v>
      </c>
      <c r="BH251" s="146">
        <f>IF(N251="sníž. přenesená",J251,0)</f>
        <v>0</v>
      </c>
      <c r="BI251" s="146">
        <f>IF(N251="nulová",J251,0)</f>
        <v>0</v>
      </c>
      <c r="BJ251" s="16" t="s">
        <v>83</v>
      </c>
      <c r="BK251" s="146">
        <f>ROUND(I251*H251,2)</f>
        <v>0</v>
      </c>
      <c r="BL251" s="16" t="s">
        <v>131</v>
      </c>
      <c r="BM251" s="145" t="s">
        <v>795</v>
      </c>
    </row>
    <row r="252" spans="2:65" s="1" customFormat="1" ht="33" customHeight="1">
      <c r="B252" s="132"/>
      <c r="C252" s="133" t="s">
        <v>409</v>
      </c>
      <c r="D252" s="133" t="s">
        <v>127</v>
      </c>
      <c r="E252" s="134" t="s">
        <v>796</v>
      </c>
      <c r="F252" s="135" t="s">
        <v>797</v>
      </c>
      <c r="G252" s="136" t="s">
        <v>198</v>
      </c>
      <c r="H252" s="137">
        <v>24.5</v>
      </c>
      <c r="I252" s="138"/>
      <c r="J252" s="139">
        <f>ROUND(I252*H252,2)</f>
        <v>0</v>
      </c>
      <c r="K252" s="140"/>
      <c r="L252" s="31"/>
      <c r="M252" s="141" t="s">
        <v>1</v>
      </c>
      <c r="N252" s="142" t="s">
        <v>40</v>
      </c>
      <c r="P252" s="143">
        <f>O252*H252</f>
        <v>0</v>
      </c>
      <c r="Q252" s="143">
        <v>0</v>
      </c>
      <c r="R252" s="143">
        <f>Q252*H252</f>
        <v>0</v>
      </c>
      <c r="S252" s="143">
        <v>0</v>
      </c>
      <c r="T252" s="144">
        <f>S252*H252</f>
        <v>0</v>
      </c>
      <c r="AR252" s="145" t="s">
        <v>131</v>
      </c>
      <c r="AT252" s="145" t="s">
        <v>127</v>
      </c>
      <c r="AU252" s="145" t="s">
        <v>85</v>
      </c>
      <c r="AY252" s="16" t="s">
        <v>125</v>
      </c>
      <c r="BE252" s="146">
        <f>IF(N252="základní",J252,0)</f>
        <v>0</v>
      </c>
      <c r="BF252" s="146">
        <f>IF(N252="snížená",J252,0)</f>
        <v>0</v>
      </c>
      <c r="BG252" s="146">
        <f>IF(N252="zákl. přenesená",J252,0)</f>
        <v>0</v>
      </c>
      <c r="BH252" s="146">
        <f>IF(N252="sníž. přenesená",J252,0)</f>
        <v>0</v>
      </c>
      <c r="BI252" s="146">
        <f>IF(N252="nulová",J252,0)</f>
        <v>0</v>
      </c>
      <c r="BJ252" s="16" t="s">
        <v>83</v>
      </c>
      <c r="BK252" s="146">
        <f>ROUND(I252*H252,2)</f>
        <v>0</v>
      </c>
      <c r="BL252" s="16" t="s">
        <v>131</v>
      </c>
      <c r="BM252" s="145" t="s">
        <v>798</v>
      </c>
    </row>
    <row r="253" spans="2:65" s="11" customFormat="1" ht="22.9" customHeight="1">
      <c r="B253" s="120"/>
      <c r="D253" s="121" t="s">
        <v>74</v>
      </c>
      <c r="E253" s="130" t="s">
        <v>604</v>
      </c>
      <c r="F253" s="130" t="s">
        <v>605</v>
      </c>
      <c r="I253" s="123"/>
      <c r="J253" s="131">
        <f>BK253</f>
        <v>0</v>
      </c>
      <c r="L253" s="120"/>
      <c r="M253" s="125"/>
      <c r="P253" s="126">
        <f>SUM(P254:P256)</f>
        <v>0</v>
      </c>
      <c r="R253" s="126">
        <f>SUM(R254:R256)</f>
        <v>0</v>
      </c>
      <c r="T253" s="127">
        <f>SUM(T254:T256)</f>
        <v>0</v>
      </c>
      <c r="AR253" s="121" t="s">
        <v>83</v>
      </c>
      <c r="AT253" s="128" t="s">
        <v>74</v>
      </c>
      <c r="AU253" s="128" t="s">
        <v>83</v>
      </c>
      <c r="AY253" s="121" t="s">
        <v>125</v>
      </c>
      <c r="BK253" s="129">
        <f>SUM(BK254:BK256)</f>
        <v>0</v>
      </c>
    </row>
    <row r="254" spans="2:65" s="1" customFormat="1" ht="24.2" customHeight="1">
      <c r="B254" s="132"/>
      <c r="C254" s="133" t="s">
        <v>413</v>
      </c>
      <c r="D254" s="133" t="s">
        <v>127</v>
      </c>
      <c r="E254" s="134" t="s">
        <v>799</v>
      </c>
      <c r="F254" s="135" t="s">
        <v>800</v>
      </c>
      <c r="G254" s="136" t="s">
        <v>198</v>
      </c>
      <c r="H254" s="137">
        <v>13.1</v>
      </c>
      <c r="I254" s="138"/>
      <c r="J254" s="139">
        <f>ROUND(I254*H254,2)</f>
        <v>0</v>
      </c>
      <c r="K254" s="140"/>
      <c r="L254" s="31"/>
      <c r="M254" s="141" t="s">
        <v>1</v>
      </c>
      <c r="N254" s="142" t="s">
        <v>40</v>
      </c>
      <c r="P254" s="143">
        <f>O254*H254</f>
        <v>0</v>
      </c>
      <c r="Q254" s="143">
        <v>0</v>
      </c>
      <c r="R254" s="143">
        <f>Q254*H254</f>
        <v>0</v>
      </c>
      <c r="S254" s="143">
        <v>0</v>
      </c>
      <c r="T254" s="144">
        <f>S254*H254</f>
        <v>0</v>
      </c>
      <c r="AR254" s="145" t="s">
        <v>131</v>
      </c>
      <c r="AT254" s="145" t="s">
        <v>127</v>
      </c>
      <c r="AU254" s="145" t="s">
        <v>85</v>
      </c>
      <c r="AY254" s="16" t="s">
        <v>125</v>
      </c>
      <c r="BE254" s="146">
        <f>IF(N254="základní",J254,0)</f>
        <v>0</v>
      </c>
      <c r="BF254" s="146">
        <f>IF(N254="snížená",J254,0)</f>
        <v>0</v>
      </c>
      <c r="BG254" s="146">
        <f>IF(N254="zákl. přenesená",J254,0)</f>
        <v>0</v>
      </c>
      <c r="BH254" s="146">
        <f>IF(N254="sníž. přenesená",J254,0)</f>
        <v>0</v>
      </c>
      <c r="BI254" s="146">
        <f>IF(N254="nulová",J254,0)</f>
        <v>0</v>
      </c>
      <c r="BJ254" s="16" t="s">
        <v>83</v>
      </c>
      <c r="BK254" s="146">
        <f>ROUND(I254*H254,2)</f>
        <v>0</v>
      </c>
      <c r="BL254" s="16" t="s">
        <v>131</v>
      </c>
      <c r="BM254" s="145" t="s">
        <v>801</v>
      </c>
    </row>
    <row r="255" spans="2:65" s="1" customFormat="1" ht="24.2" customHeight="1">
      <c r="B255" s="132"/>
      <c r="C255" s="133" t="s">
        <v>417</v>
      </c>
      <c r="D255" s="133" t="s">
        <v>127</v>
      </c>
      <c r="E255" s="134" t="s">
        <v>607</v>
      </c>
      <c r="F255" s="135" t="s">
        <v>608</v>
      </c>
      <c r="G255" s="136" t="s">
        <v>198</v>
      </c>
      <c r="H255" s="137">
        <v>1.2E-2</v>
      </c>
      <c r="I255" s="138"/>
      <c r="J255" s="139">
        <f>ROUND(I255*H255,2)</f>
        <v>0</v>
      </c>
      <c r="K255" s="140"/>
      <c r="L255" s="31"/>
      <c r="M255" s="141" t="s">
        <v>1</v>
      </c>
      <c r="N255" s="142" t="s">
        <v>40</v>
      </c>
      <c r="P255" s="143">
        <f>O255*H255</f>
        <v>0</v>
      </c>
      <c r="Q255" s="143">
        <v>0</v>
      </c>
      <c r="R255" s="143">
        <f>Q255*H255</f>
        <v>0</v>
      </c>
      <c r="S255" s="143">
        <v>0</v>
      </c>
      <c r="T255" s="144">
        <f>S255*H255</f>
        <v>0</v>
      </c>
      <c r="AR255" s="145" t="s">
        <v>131</v>
      </c>
      <c r="AT255" s="145" t="s">
        <v>127</v>
      </c>
      <c r="AU255" s="145" t="s">
        <v>85</v>
      </c>
      <c r="AY255" s="16" t="s">
        <v>125</v>
      </c>
      <c r="BE255" s="146">
        <f>IF(N255="základní",J255,0)</f>
        <v>0</v>
      </c>
      <c r="BF255" s="146">
        <f>IF(N255="snížená",J255,0)</f>
        <v>0</v>
      </c>
      <c r="BG255" s="146">
        <f>IF(N255="zákl. přenesená",J255,0)</f>
        <v>0</v>
      </c>
      <c r="BH255" s="146">
        <f>IF(N255="sníž. přenesená",J255,0)</f>
        <v>0</v>
      </c>
      <c r="BI255" s="146">
        <f>IF(N255="nulová",J255,0)</f>
        <v>0</v>
      </c>
      <c r="BJ255" s="16" t="s">
        <v>83</v>
      </c>
      <c r="BK255" s="146">
        <f>ROUND(I255*H255,2)</f>
        <v>0</v>
      </c>
      <c r="BL255" s="16" t="s">
        <v>131</v>
      </c>
      <c r="BM255" s="145" t="s">
        <v>802</v>
      </c>
    </row>
    <row r="256" spans="2:65" s="1" customFormat="1" ht="16.5" customHeight="1">
      <c r="B256" s="132"/>
      <c r="C256" s="133" t="s">
        <v>421</v>
      </c>
      <c r="D256" s="133" t="s">
        <v>127</v>
      </c>
      <c r="E256" s="134" t="s">
        <v>611</v>
      </c>
      <c r="F256" s="135" t="s">
        <v>612</v>
      </c>
      <c r="G256" s="136" t="s">
        <v>198</v>
      </c>
      <c r="H256" s="137">
        <v>69.817999999999998</v>
      </c>
      <c r="I256" s="138"/>
      <c r="J256" s="139">
        <f>ROUND(I256*H256,2)</f>
        <v>0</v>
      </c>
      <c r="K256" s="140"/>
      <c r="L256" s="31"/>
      <c r="M256" s="182" t="s">
        <v>1</v>
      </c>
      <c r="N256" s="183" t="s">
        <v>40</v>
      </c>
      <c r="O256" s="184"/>
      <c r="P256" s="185">
        <f>O256*H256</f>
        <v>0</v>
      </c>
      <c r="Q256" s="185">
        <v>0</v>
      </c>
      <c r="R256" s="185">
        <f>Q256*H256</f>
        <v>0</v>
      </c>
      <c r="S256" s="185">
        <v>0</v>
      </c>
      <c r="T256" s="186">
        <f>S256*H256</f>
        <v>0</v>
      </c>
      <c r="AR256" s="145" t="s">
        <v>131</v>
      </c>
      <c r="AT256" s="145" t="s">
        <v>127</v>
      </c>
      <c r="AU256" s="145" t="s">
        <v>85</v>
      </c>
      <c r="AY256" s="16" t="s">
        <v>125</v>
      </c>
      <c r="BE256" s="146">
        <f>IF(N256="základní",J256,0)</f>
        <v>0</v>
      </c>
      <c r="BF256" s="146">
        <f>IF(N256="snížená",J256,0)</f>
        <v>0</v>
      </c>
      <c r="BG256" s="146">
        <f>IF(N256="zákl. přenesená",J256,0)</f>
        <v>0</v>
      </c>
      <c r="BH256" s="146">
        <f>IF(N256="sníž. přenesená",J256,0)</f>
        <v>0</v>
      </c>
      <c r="BI256" s="146">
        <f>IF(N256="nulová",J256,0)</f>
        <v>0</v>
      </c>
      <c r="BJ256" s="16" t="s">
        <v>83</v>
      </c>
      <c r="BK256" s="146">
        <f>ROUND(I256*H256,2)</f>
        <v>0</v>
      </c>
      <c r="BL256" s="16" t="s">
        <v>131</v>
      </c>
      <c r="BM256" s="145" t="s">
        <v>803</v>
      </c>
    </row>
    <row r="257" spans="2:12" s="1" customFormat="1" ht="6.95" customHeight="1">
      <c r="B257" s="43"/>
      <c r="C257" s="44"/>
      <c r="D257" s="44"/>
      <c r="E257" s="44"/>
      <c r="F257" s="44"/>
      <c r="G257" s="44"/>
      <c r="H257" s="44"/>
      <c r="I257" s="44"/>
      <c r="J257" s="44"/>
      <c r="K257" s="44"/>
      <c r="L257" s="31"/>
    </row>
  </sheetData>
  <autoFilter ref="C122:K256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15"/>
  <sheetViews>
    <sheetView showGridLines="0" workbookViewId="0">
      <selection activeCell="E18" sqref="E18:H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95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6" t="str">
        <f>'Rekapitulace stavby'!K6</f>
        <v>Č. Krumlov, Věncova ul. - obnova vodovodu a kanalizace - 1. etapa</v>
      </c>
      <c r="F7" s="227"/>
      <c r="G7" s="227"/>
      <c r="H7" s="227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87" t="s">
        <v>804</v>
      </c>
      <c r="F9" s="228"/>
      <c r="G9" s="228"/>
      <c r="H9" s="228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/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/>
      <c r="L17" s="31"/>
    </row>
    <row r="18" spans="2:12" s="1" customFormat="1" ht="18" customHeight="1">
      <c r="B18" s="31"/>
      <c r="E18" s="229"/>
      <c r="F18" s="209"/>
      <c r="G18" s="209"/>
      <c r="H18" s="209"/>
      <c r="I18" s="26" t="s">
        <v>27</v>
      </c>
      <c r="J18" s="27"/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30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8"/>
      <c r="E27" s="214" t="s">
        <v>1</v>
      </c>
      <c r="F27" s="214"/>
      <c r="G27" s="214"/>
      <c r="H27" s="214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35</v>
      </c>
      <c r="J30" s="65">
        <f>ROUND(J121,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4" t="s">
        <v>39</v>
      </c>
      <c r="E33" s="26" t="s">
        <v>40</v>
      </c>
      <c r="F33" s="90">
        <f>ROUND((SUM(BE121:BE214)),  2)</f>
        <v>0</v>
      </c>
      <c r="I33" s="91">
        <v>0.21</v>
      </c>
      <c r="J33" s="90">
        <f>ROUND(((SUM(BE121:BE214))*I33),  2)</f>
        <v>0</v>
      </c>
      <c r="L33" s="31"/>
    </row>
    <row r="34" spans="2:12" s="1" customFormat="1" ht="14.45" customHeight="1">
      <c r="B34" s="31"/>
      <c r="E34" s="26" t="s">
        <v>41</v>
      </c>
      <c r="F34" s="90">
        <f>ROUND((SUM(BF121:BF214)),  2)</f>
        <v>0</v>
      </c>
      <c r="I34" s="91">
        <v>0.12</v>
      </c>
      <c r="J34" s="90">
        <f>ROUND(((SUM(BF121:BF214))*I34),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0">
        <f>ROUND((SUM(BG121:BG214)),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0">
        <f>ROUND((SUM(BH121:BH214)),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44</v>
      </c>
      <c r="F37" s="90">
        <f>ROUND((SUM(BI121:BI214)),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45</v>
      </c>
      <c r="E39" s="56"/>
      <c r="F39" s="56"/>
      <c r="G39" s="94" t="s">
        <v>46</v>
      </c>
      <c r="H39" s="95" t="s">
        <v>47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50</v>
      </c>
      <c r="E61" s="33"/>
      <c r="F61" s="98" t="s">
        <v>51</v>
      </c>
      <c r="G61" s="42" t="s">
        <v>50</v>
      </c>
      <c r="H61" s="33"/>
      <c r="I61" s="33"/>
      <c r="J61" s="99" t="s">
        <v>51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50</v>
      </c>
      <c r="E76" s="33"/>
      <c r="F76" s="98" t="s">
        <v>51</v>
      </c>
      <c r="G76" s="42" t="s">
        <v>50</v>
      </c>
      <c r="H76" s="33"/>
      <c r="I76" s="33"/>
      <c r="J76" s="99" t="s">
        <v>51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98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6" t="str">
        <f>E7</f>
        <v>Č. Krumlov, Věncova ul. - obnova vodovodu a kanalizace - 1. etapa</v>
      </c>
      <c r="F85" s="227"/>
      <c r="G85" s="227"/>
      <c r="H85" s="227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87" t="str">
        <f>E9</f>
        <v>113c - SO 2.2 - KANALIZACE DEŠŤOVÁ</v>
      </c>
      <c r="F87" s="228"/>
      <c r="G87" s="228"/>
      <c r="H87" s="228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/>
      </c>
      <c r="L89" s="31"/>
    </row>
    <row r="90" spans="2:47" s="1" customFormat="1" ht="6.95" customHeight="1">
      <c r="B90" s="31"/>
      <c r="L90" s="31"/>
    </row>
    <row r="91" spans="2:47" s="1" customFormat="1" ht="54.4" customHeight="1">
      <c r="B91" s="31"/>
      <c r="C91" s="26" t="s">
        <v>23</v>
      </c>
      <c r="F91" s="24" t="str">
        <f>E15</f>
        <v>Město Český Krumlov,náměstí Svornosti 1,381 01 ČK</v>
      </c>
      <c r="I91" s="26" t="s">
        <v>29</v>
      </c>
      <c r="J91" s="29" t="str">
        <f>E21</f>
        <v>Jiří Sváček, Chvalšinská 108, Český Krumlov 381 01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/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101</v>
      </c>
      <c r="J96" s="65">
        <f>J121</f>
        <v>0</v>
      </c>
      <c r="L96" s="31"/>
      <c r="AU96" s="16" t="s">
        <v>102</v>
      </c>
    </row>
    <row r="97" spans="2:12" s="8" customFormat="1" ht="24.95" customHeight="1">
      <c r="B97" s="103"/>
      <c r="D97" s="104" t="s">
        <v>103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9" customFormat="1" ht="19.899999999999999" customHeight="1">
      <c r="B98" s="107"/>
      <c r="D98" s="108" t="s">
        <v>104</v>
      </c>
      <c r="E98" s="109"/>
      <c r="F98" s="109"/>
      <c r="G98" s="109"/>
      <c r="H98" s="109"/>
      <c r="I98" s="109"/>
      <c r="J98" s="110">
        <f>J123</f>
        <v>0</v>
      </c>
      <c r="L98" s="107"/>
    </row>
    <row r="99" spans="2:12" s="9" customFormat="1" ht="19.899999999999999" customHeight="1">
      <c r="B99" s="107"/>
      <c r="D99" s="108" t="s">
        <v>106</v>
      </c>
      <c r="E99" s="109"/>
      <c r="F99" s="109"/>
      <c r="G99" s="109"/>
      <c r="H99" s="109"/>
      <c r="I99" s="109"/>
      <c r="J99" s="110">
        <f>J167</f>
        <v>0</v>
      </c>
      <c r="L99" s="107"/>
    </row>
    <row r="100" spans="2:12" s="9" customFormat="1" ht="19.899999999999999" customHeight="1">
      <c r="B100" s="107"/>
      <c r="D100" s="108" t="s">
        <v>107</v>
      </c>
      <c r="E100" s="109"/>
      <c r="F100" s="109"/>
      <c r="G100" s="109"/>
      <c r="H100" s="109"/>
      <c r="I100" s="109"/>
      <c r="J100" s="110">
        <f>J173</f>
        <v>0</v>
      </c>
      <c r="L100" s="107"/>
    </row>
    <row r="101" spans="2:12" s="9" customFormat="1" ht="19.899999999999999" customHeight="1">
      <c r="B101" s="107"/>
      <c r="D101" s="108" t="s">
        <v>109</v>
      </c>
      <c r="E101" s="109"/>
      <c r="F101" s="109"/>
      <c r="G101" s="109"/>
      <c r="H101" s="109"/>
      <c r="I101" s="109"/>
      <c r="J101" s="110">
        <f>J211</f>
        <v>0</v>
      </c>
      <c r="L101" s="107"/>
    </row>
    <row r="102" spans="2:12" s="1" customFormat="1" ht="21.75" customHeight="1">
      <c r="B102" s="31"/>
      <c r="L102" s="31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4.95" customHeight="1">
      <c r="B108" s="31"/>
      <c r="C108" s="20" t="s">
        <v>110</v>
      </c>
      <c r="L108" s="31"/>
    </row>
    <row r="109" spans="2:12" s="1" customFormat="1" ht="6.95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26.25" customHeight="1">
      <c r="B111" s="31"/>
      <c r="E111" s="226" t="str">
        <f>E7</f>
        <v>Č. Krumlov, Věncova ul. - obnova vodovodu a kanalizace - 1. etapa</v>
      </c>
      <c r="F111" s="227"/>
      <c r="G111" s="227"/>
      <c r="H111" s="227"/>
      <c r="L111" s="31"/>
    </row>
    <row r="112" spans="2:12" s="1" customFormat="1" ht="12" customHeight="1">
      <c r="B112" s="31"/>
      <c r="C112" s="26" t="s">
        <v>96</v>
      </c>
      <c r="L112" s="31"/>
    </row>
    <row r="113" spans="2:65" s="1" customFormat="1" ht="16.5" customHeight="1">
      <c r="B113" s="31"/>
      <c r="E113" s="187" t="str">
        <f>E9</f>
        <v>113c - SO 2.2 - KANALIZACE DEŠŤOVÁ</v>
      </c>
      <c r="F113" s="228"/>
      <c r="G113" s="228"/>
      <c r="H113" s="228"/>
      <c r="L113" s="31"/>
    </row>
    <row r="114" spans="2:65" s="1" customFormat="1" ht="6.95" customHeight="1">
      <c r="B114" s="31"/>
      <c r="L114" s="31"/>
    </row>
    <row r="115" spans="2:65" s="1" customFormat="1" ht="12" customHeight="1">
      <c r="B115" s="31"/>
      <c r="C115" s="26" t="s">
        <v>20</v>
      </c>
      <c r="F115" s="24" t="str">
        <f>F12</f>
        <v xml:space="preserve"> </v>
      </c>
      <c r="I115" s="26" t="s">
        <v>22</v>
      </c>
      <c r="J115" s="51" t="str">
        <f>IF(J12="","",J12)</f>
        <v/>
      </c>
      <c r="L115" s="31"/>
    </row>
    <row r="116" spans="2:65" s="1" customFormat="1" ht="6.95" customHeight="1">
      <c r="B116" s="31"/>
      <c r="L116" s="31"/>
    </row>
    <row r="117" spans="2:65" s="1" customFormat="1" ht="54.4" customHeight="1">
      <c r="B117" s="31"/>
      <c r="C117" s="26" t="s">
        <v>23</v>
      </c>
      <c r="F117" s="24" t="str">
        <f>E15</f>
        <v>Město Český Krumlov,náměstí Svornosti 1,381 01 ČK</v>
      </c>
      <c r="I117" s="26" t="s">
        <v>29</v>
      </c>
      <c r="J117" s="29" t="str">
        <f>E21</f>
        <v>Jiří Sváček, Chvalšinská 108, Český Krumlov 381 01</v>
      </c>
      <c r="L117" s="31"/>
    </row>
    <row r="118" spans="2:65" s="1" customFormat="1" ht="15.2" customHeight="1">
      <c r="B118" s="31"/>
      <c r="C118" s="26" t="s">
        <v>28</v>
      </c>
      <c r="F118" s="24" t="str">
        <f>IF(E18="","",E18)</f>
        <v/>
      </c>
      <c r="I118" s="26" t="s">
        <v>33</v>
      </c>
      <c r="J118" s="29" t="str">
        <f>E24</f>
        <v xml:space="preserve"> </v>
      </c>
      <c r="L118" s="31"/>
    </row>
    <row r="119" spans="2:65" s="1" customFormat="1" ht="10.35" customHeight="1">
      <c r="B119" s="31"/>
      <c r="L119" s="31"/>
    </row>
    <row r="120" spans="2:65" s="10" customFormat="1" ht="29.25" customHeight="1">
      <c r="B120" s="111"/>
      <c r="C120" s="112" t="s">
        <v>111</v>
      </c>
      <c r="D120" s="113" t="s">
        <v>60</v>
      </c>
      <c r="E120" s="113" t="s">
        <v>56</v>
      </c>
      <c r="F120" s="113" t="s">
        <v>57</v>
      </c>
      <c r="G120" s="113" t="s">
        <v>112</v>
      </c>
      <c r="H120" s="113" t="s">
        <v>113</v>
      </c>
      <c r="I120" s="113" t="s">
        <v>114</v>
      </c>
      <c r="J120" s="114" t="s">
        <v>100</v>
      </c>
      <c r="K120" s="115" t="s">
        <v>115</v>
      </c>
      <c r="L120" s="111"/>
      <c r="M120" s="58" t="s">
        <v>1</v>
      </c>
      <c r="N120" s="59" t="s">
        <v>39</v>
      </c>
      <c r="O120" s="59" t="s">
        <v>116</v>
      </c>
      <c r="P120" s="59" t="s">
        <v>117</v>
      </c>
      <c r="Q120" s="59" t="s">
        <v>118</v>
      </c>
      <c r="R120" s="59" t="s">
        <v>119</v>
      </c>
      <c r="S120" s="59" t="s">
        <v>120</v>
      </c>
      <c r="T120" s="60" t="s">
        <v>121</v>
      </c>
    </row>
    <row r="121" spans="2:65" s="1" customFormat="1" ht="22.9" customHeight="1">
      <c r="B121" s="31"/>
      <c r="C121" s="63" t="s">
        <v>122</v>
      </c>
      <c r="J121" s="116">
        <f>BK121</f>
        <v>0</v>
      </c>
      <c r="L121" s="31"/>
      <c r="M121" s="61"/>
      <c r="N121" s="52"/>
      <c r="O121" s="52"/>
      <c r="P121" s="117">
        <f>P122</f>
        <v>0</v>
      </c>
      <c r="Q121" s="52"/>
      <c r="R121" s="117">
        <f>R122</f>
        <v>97.57116280000001</v>
      </c>
      <c r="S121" s="52"/>
      <c r="T121" s="118">
        <f>T122</f>
        <v>0</v>
      </c>
      <c r="AT121" s="16" t="s">
        <v>74</v>
      </c>
      <c r="AU121" s="16" t="s">
        <v>102</v>
      </c>
      <c r="BK121" s="119">
        <f>BK122</f>
        <v>0</v>
      </c>
    </row>
    <row r="122" spans="2:65" s="11" customFormat="1" ht="25.9" customHeight="1">
      <c r="B122" s="120"/>
      <c r="D122" s="121" t="s">
        <v>74</v>
      </c>
      <c r="E122" s="122" t="s">
        <v>123</v>
      </c>
      <c r="F122" s="122" t="s">
        <v>124</v>
      </c>
      <c r="I122" s="123"/>
      <c r="J122" s="124">
        <f>BK122</f>
        <v>0</v>
      </c>
      <c r="L122" s="120"/>
      <c r="M122" s="125"/>
      <c r="P122" s="126">
        <f>P123+P167+P173+P211</f>
        <v>0</v>
      </c>
      <c r="R122" s="126">
        <f>R123+R167+R173+R211</f>
        <v>97.57116280000001</v>
      </c>
      <c r="T122" s="127">
        <f>T123+T167+T173+T211</f>
        <v>0</v>
      </c>
      <c r="AR122" s="121" t="s">
        <v>83</v>
      </c>
      <c r="AT122" s="128" t="s">
        <v>74</v>
      </c>
      <c r="AU122" s="128" t="s">
        <v>75</v>
      </c>
      <c r="AY122" s="121" t="s">
        <v>125</v>
      </c>
      <c r="BK122" s="129">
        <f>BK123+BK167+BK173+BK211</f>
        <v>0</v>
      </c>
    </row>
    <row r="123" spans="2:65" s="11" customFormat="1" ht="22.9" customHeight="1">
      <c r="B123" s="120"/>
      <c r="D123" s="121" t="s">
        <v>74</v>
      </c>
      <c r="E123" s="130" t="s">
        <v>83</v>
      </c>
      <c r="F123" s="130" t="s">
        <v>126</v>
      </c>
      <c r="I123" s="123"/>
      <c r="J123" s="131">
        <f>BK123</f>
        <v>0</v>
      </c>
      <c r="L123" s="120"/>
      <c r="M123" s="125"/>
      <c r="P123" s="126">
        <f>SUM(P124:P166)</f>
        <v>0</v>
      </c>
      <c r="R123" s="126">
        <f>SUM(R124:R166)</f>
        <v>72.225872800000005</v>
      </c>
      <c r="T123" s="127">
        <f>SUM(T124:T166)</f>
        <v>0</v>
      </c>
      <c r="AR123" s="121" t="s">
        <v>83</v>
      </c>
      <c r="AT123" s="128" t="s">
        <v>74</v>
      </c>
      <c r="AU123" s="128" t="s">
        <v>83</v>
      </c>
      <c r="AY123" s="121" t="s">
        <v>125</v>
      </c>
      <c r="BK123" s="129">
        <f>SUM(BK124:BK166)</f>
        <v>0</v>
      </c>
    </row>
    <row r="124" spans="2:65" s="1" customFormat="1" ht="16.5" customHeight="1">
      <c r="B124" s="132"/>
      <c r="C124" s="133" t="s">
        <v>83</v>
      </c>
      <c r="D124" s="133" t="s">
        <v>127</v>
      </c>
      <c r="E124" s="134" t="s">
        <v>128</v>
      </c>
      <c r="F124" s="135" t="s">
        <v>129</v>
      </c>
      <c r="G124" s="136" t="s">
        <v>130</v>
      </c>
      <c r="H124" s="137">
        <v>6</v>
      </c>
      <c r="I124" s="138"/>
      <c r="J124" s="139">
        <f>ROUND(I124*H124,2)</f>
        <v>0</v>
      </c>
      <c r="K124" s="140"/>
      <c r="L124" s="31"/>
      <c r="M124" s="141" t="s">
        <v>1</v>
      </c>
      <c r="N124" s="142" t="s">
        <v>40</v>
      </c>
      <c r="P124" s="143">
        <f>O124*H124</f>
        <v>0</v>
      </c>
      <c r="Q124" s="143">
        <v>3.6900000000000002E-2</v>
      </c>
      <c r="R124" s="143">
        <f>Q124*H124</f>
        <v>0.22140000000000001</v>
      </c>
      <c r="S124" s="143">
        <v>0</v>
      </c>
      <c r="T124" s="144">
        <f>S124*H124</f>
        <v>0</v>
      </c>
      <c r="AR124" s="145" t="s">
        <v>131</v>
      </c>
      <c r="AT124" s="145" t="s">
        <v>127</v>
      </c>
      <c r="AU124" s="145" t="s">
        <v>85</v>
      </c>
      <c r="AY124" s="16" t="s">
        <v>125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6" t="s">
        <v>83</v>
      </c>
      <c r="BK124" s="146">
        <f>ROUND(I124*H124,2)</f>
        <v>0</v>
      </c>
      <c r="BL124" s="16" t="s">
        <v>131</v>
      </c>
      <c r="BM124" s="145" t="s">
        <v>805</v>
      </c>
    </row>
    <row r="125" spans="2:65" s="1" customFormat="1" ht="16.5" customHeight="1">
      <c r="B125" s="132"/>
      <c r="C125" s="133" t="s">
        <v>85</v>
      </c>
      <c r="D125" s="133" t="s">
        <v>127</v>
      </c>
      <c r="E125" s="134" t="s">
        <v>133</v>
      </c>
      <c r="F125" s="135" t="s">
        <v>134</v>
      </c>
      <c r="G125" s="136" t="s">
        <v>130</v>
      </c>
      <c r="H125" s="137">
        <v>10</v>
      </c>
      <c r="I125" s="138"/>
      <c r="J125" s="139">
        <f>ROUND(I125*H125,2)</f>
        <v>0</v>
      </c>
      <c r="K125" s="140"/>
      <c r="L125" s="31"/>
      <c r="M125" s="141" t="s">
        <v>1</v>
      </c>
      <c r="N125" s="142" t="s">
        <v>40</v>
      </c>
      <c r="P125" s="143">
        <f>O125*H125</f>
        <v>0</v>
      </c>
      <c r="Q125" s="143">
        <v>3.6900000000000002E-2</v>
      </c>
      <c r="R125" s="143">
        <f>Q125*H125</f>
        <v>0.36899999999999999</v>
      </c>
      <c r="S125" s="143">
        <v>0</v>
      </c>
      <c r="T125" s="144">
        <f>S125*H125</f>
        <v>0</v>
      </c>
      <c r="AR125" s="145" t="s">
        <v>131</v>
      </c>
      <c r="AT125" s="145" t="s">
        <v>127</v>
      </c>
      <c r="AU125" s="145" t="s">
        <v>85</v>
      </c>
      <c r="AY125" s="16" t="s">
        <v>125</v>
      </c>
      <c r="BE125" s="146">
        <f>IF(N125="základní",J125,0)</f>
        <v>0</v>
      </c>
      <c r="BF125" s="146">
        <f>IF(N125="snížená",J125,0)</f>
        <v>0</v>
      </c>
      <c r="BG125" s="146">
        <f>IF(N125="zákl. přenesená",J125,0)</f>
        <v>0</v>
      </c>
      <c r="BH125" s="146">
        <f>IF(N125="sníž. přenesená",J125,0)</f>
        <v>0</v>
      </c>
      <c r="BI125" s="146">
        <f>IF(N125="nulová",J125,0)</f>
        <v>0</v>
      </c>
      <c r="BJ125" s="16" t="s">
        <v>83</v>
      </c>
      <c r="BK125" s="146">
        <f>ROUND(I125*H125,2)</f>
        <v>0</v>
      </c>
      <c r="BL125" s="16" t="s">
        <v>131</v>
      </c>
      <c r="BM125" s="145" t="s">
        <v>806</v>
      </c>
    </row>
    <row r="126" spans="2:65" s="1" customFormat="1" ht="33" customHeight="1">
      <c r="B126" s="132"/>
      <c r="C126" s="133" t="s">
        <v>136</v>
      </c>
      <c r="D126" s="133" t="s">
        <v>127</v>
      </c>
      <c r="E126" s="134" t="s">
        <v>618</v>
      </c>
      <c r="F126" s="135" t="s">
        <v>619</v>
      </c>
      <c r="G126" s="136" t="s">
        <v>139</v>
      </c>
      <c r="H126" s="137">
        <v>149.34299999999999</v>
      </c>
      <c r="I126" s="138"/>
      <c r="J126" s="139">
        <f>ROUND(I126*H126,2)</f>
        <v>0</v>
      </c>
      <c r="K126" s="140"/>
      <c r="L126" s="31"/>
      <c r="M126" s="141" t="s">
        <v>1</v>
      </c>
      <c r="N126" s="142" t="s">
        <v>40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131</v>
      </c>
      <c r="AT126" s="145" t="s">
        <v>127</v>
      </c>
      <c r="AU126" s="145" t="s">
        <v>85</v>
      </c>
      <c r="AY126" s="16" t="s">
        <v>125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6" t="s">
        <v>83</v>
      </c>
      <c r="BK126" s="146">
        <f>ROUND(I126*H126,2)</f>
        <v>0</v>
      </c>
      <c r="BL126" s="16" t="s">
        <v>131</v>
      </c>
      <c r="BM126" s="145" t="s">
        <v>807</v>
      </c>
    </row>
    <row r="127" spans="2:65" s="12" customFormat="1" ht="11.25">
      <c r="B127" s="147"/>
      <c r="D127" s="148" t="s">
        <v>141</v>
      </c>
      <c r="E127" s="149" t="s">
        <v>1</v>
      </c>
      <c r="F127" s="150" t="s">
        <v>142</v>
      </c>
      <c r="H127" s="149" t="s">
        <v>1</v>
      </c>
      <c r="I127" s="151"/>
      <c r="L127" s="147"/>
      <c r="M127" s="152"/>
      <c r="T127" s="153"/>
      <c r="AT127" s="149" t="s">
        <v>141</v>
      </c>
      <c r="AU127" s="149" t="s">
        <v>85</v>
      </c>
      <c r="AV127" s="12" t="s">
        <v>83</v>
      </c>
      <c r="AW127" s="12" t="s">
        <v>32</v>
      </c>
      <c r="AX127" s="12" t="s">
        <v>75</v>
      </c>
      <c r="AY127" s="149" t="s">
        <v>125</v>
      </c>
    </row>
    <row r="128" spans="2:65" s="13" customFormat="1" ht="11.25">
      <c r="B128" s="154"/>
      <c r="D128" s="148" t="s">
        <v>141</v>
      </c>
      <c r="E128" s="155" t="s">
        <v>1</v>
      </c>
      <c r="F128" s="156" t="s">
        <v>808</v>
      </c>
      <c r="H128" s="157">
        <v>124.03700000000001</v>
      </c>
      <c r="I128" s="158"/>
      <c r="L128" s="154"/>
      <c r="M128" s="159"/>
      <c r="T128" s="160"/>
      <c r="AT128" s="155" t="s">
        <v>141</v>
      </c>
      <c r="AU128" s="155" t="s">
        <v>85</v>
      </c>
      <c r="AV128" s="13" t="s">
        <v>85</v>
      </c>
      <c r="AW128" s="13" t="s">
        <v>32</v>
      </c>
      <c r="AX128" s="13" t="s">
        <v>75</v>
      </c>
      <c r="AY128" s="155" t="s">
        <v>125</v>
      </c>
    </row>
    <row r="129" spans="2:65" s="13" customFormat="1" ht="22.5">
      <c r="B129" s="154"/>
      <c r="D129" s="148" t="s">
        <v>141</v>
      </c>
      <c r="E129" s="155" t="s">
        <v>1</v>
      </c>
      <c r="F129" s="156" t="s">
        <v>809</v>
      </c>
      <c r="H129" s="157">
        <v>19.696000000000002</v>
      </c>
      <c r="I129" s="158"/>
      <c r="L129" s="154"/>
      <c r="M129" s="159"/>
      <c r="T129" s="160"/>
      <c r="AT129" s="155" t="s">
        <v>141</v>
      </c>
      <c r="AU129" s="155" t="s">
        <v>85</v>
      </c>
      <c r="AV129" s="13" t="s">
        <v>85</v>
      </c>
      <c r="AW129" s="13" t="s">
        <v>32</v>
      </c>
      <c r="AX129" s="13" t="s">
        <v>75</v>
      </c>
      <c r="AY129" s="155" t="s">
        <v>125</v>
      </c>
    </row>
    <row r="130" spans="2:65" s="13" customFormat="1" ht="11.25">
      <c r="B130" s="154"/>
      <c r="D130" s="148" t="s">
        <v>141</v>
      </c>
      <c r="E130" s="155" t="s">
        <v>1</v>
      </c>
      <c r="F130" s="156" t="s">
        <v>810</v>
      </c>
      <c r="H130" s="157">
        <v>5.61</v>
      </c>
      <c r="I130" s="158"/>
      <c r="L130" s="154"/>
      <c r="M130" s="159"/>
      <c r="T130" s="160"/>
      <c r="AT130" s="155" t="s">
        <v>141</v>
      </c>
      <c r="AU130" s="155" t="s">
        <v>85</v>
      </c>
      <c r="AV130" s="13" t="s">
        <v>85</v>
      </c>
      <c r="AW130" s="13" t="s">
        <v>32</v>
      </c>
      <c r="AX130" s="13" t="s">
        <v>75</v>
      </c>
      <c r="AY130" s="155" t="s">
        <v>125</v>
      </c>
    </row>
    <row r="131" spans="2:65" s="14" customFormat="1" ht="11.25">
      <c r="B131" s="161"/>
      <c r="D131" s="148" t="s">
        <v>141</v>
      </c>
      <c r="E131" s="162" t="s">
        <v>1</v>
      </c>
      <c r="F131" s="163" t="s">
        <v>147</v>
      </c>
      <c r="H131" s="164">
        <v>149.34300000000002</v>
      </c>
      <c r="I131" s="165"/>
      <c r="L131" s="161"/>
      <c r="M131" s="166"/>
      <c r="T131" s="167"/>
      <c r="AT131" s="162" t="s">
        <v>141</v>
      </c>
      <c r="AU131" s="162" t="s">
        <v>85</v>
      </c>
      <c r="AV131" s="14" t="s">
        <v>131</v>
      </c>
      <c r="AW131" s="14" t="s">
        <v>32</v>
      </c>
      <c r="AX131" s="14" t="s">
        <v>83</v>
      </c>
      <c r="AY131" s="162" t="s">
        <v>125</v>
      </c>
    </row>
    <row r="132" spans="2:65" s="1" customFormat="1" ht="33" customHeight="1">
      <c r="B132" s="132"/>
      <c r="C132" s="133" t="s">
        <v>131</v>
      </c>
      <c r="D132" s="133" t="s">
        <v>127</v>
      </c>
      <c r="E132" s="134" t="s">
        <v>625</v>
      </c>
      <c r="F132" s="135" t="s">
        <v>626</v>
      </c>
      <c r="G132" s="136" t="s">
        <v>139</v>
      </c>
      <c r="H132" s="137">
        <v>26.355</v>
      </c>
      <c r="I132" s="138"/>
      <c r="J132" s="139">
        <f>ROUND(I132*H132,2)</f>
        <v>0</v>
      </c>
      <c r="K132" s="140"/>
      <c r="L132" s="31"/>
      <c r="M132" s="141" t="s">
        <v>1</v>
      </c>
      <c r="N132" s="142" t="s">
        <v>40</v>
      </c>
      <c r="P132" s="143">
        <f>O132*H132</f>
        <v>0</v>
      </c>
      <c r="Q132" s="143">
        <v>0</v>
      </c>
      <c r="R132" s="143">
        <f>Q132*H132</f>
        <v>0</v>
      </c>
      <c r="S132" s="143">
        <v>0</v>
      </c>
      <c r="T132" s="144">
        <f>S132*H132</f>
        <v>0</v>
      </c>
      <c r="AR132" s="145" t="s">
        <v>131</v>
      </c>
      <c r="AT132" s="145" t="s">
        <v>127</v>
      </c>
      <c r="AU132" s="145" t="s">
        <v>85</v>
      </c>
      <c r="AY132" s="16" t="s">
        <v>125</v>
      </c>
      <c r="BE132" s="146">
        <f>IF(N132="základní",J132,0)</f>
        <v>0</v>
      </c>
      <c r="BF132" s="146">
        <f>IF(N132="snížená",J132,0)</f>
        <v>0</v>
      </c>
      <c r="BG132" s="146">
        <f>IF(N132="zákl. přenesená",J132,0)</f>
        <v>0</v>
      </c>
      <c r="BH132" s="146">
        <f>IF(N132="sníž. přenesená",J132,0)</f>
        <v>0</v>
      </c>
      <c r="BI132" s="146">
        <f>IF(N132="nulová",J132,0)</f>
        <v>0</v>
      </c>
      <c r="BJ132" s="16" t="s">
        <v>83</v>
      </c>
      <c r="BK132" s="146">
        <f>ROUND(I132*H132,2)</f>
        <v>0</v>
      </c>
      <c r="BL132" s="16" t="s">
        <v>131</v>
      </c>
      <c r="BM132" s="145" t="s">
        <v>811</v>
      </c>
    </row>
    <row r="133" spans="2:65" s="12" customFormat="1" ht="11.25">
      <c r="B133" s="147"/>
      <c r="D133" s="148" t="s">
        <v>141</v>
      </c>
      <c r="E133" s="149" t="s">
        <v>1</v>
      </c>
      <c r="F133" s="150" t="s">
        <v>151</v>
      </c>
      <c r="H133" s="149" t="s">
        <v>1</v>
      </c>
      <c r="I133" s="151"/>
      <c r="L133" s="147"/>
      <c r="M133" s="152"/>
      <c r="T133" s="153"/>
      <c r="AT133" s="149" t="s">
        <v>141</v>
      </c>
      <c r="AU133" s="149" t="s">
        <v>85</v>
      </c>
      <c r="AV133" s="12" t="s">
        <v>83</v>
      </c>
      <c r="AW133" s="12" t="s">
        <v>32</v>
      </c>
      <c r="AX133" s="12" t="s">
        <v>75</v>
      </c>
      <c r="AY133" s="149" t="s">
        <v>125</v>
      </c>
    </row>
    <row r="134" spans="2:65" s="13" customFormat="1" ht="11.25">
      <c r="B134" s="154"/>
      <c r="D134" s="148" t="s">
        <v>141</v>
      </c>
      <c r="E134" s="155" t="s">
        <v>1</v>
      </c>
      <c r="F134" s="156" t="s">
        <v>812</v>
      </c>
      <c r="H134" s="157">
        <v>21.888999999999999</v>
      </c>
      <c r="I134" s="158"/>
      <c r="L134" s="154"/>
      <c r="M134" s="159"/>
      <c r="T134" s="160"/>
      <c r="AT134" s="155" t="s">
        <v>141</v>
      </c>
      <c r="AU134" s="155" t="s">
        <v>85</v>
      </c>
      <c r="AV134" s="13" t="s">
        <v>85</v>
      </c>
      <c r="AW134" s="13" t="s">
        <v>32</v>
      </c>
      <c r="AX134" s="13" t="s">
        <v>75</v>
      </c>
      <c r="AY134" s="155" t="s">
        <v>125</v>
      </c>
    </row>
    <row r="135" spans="2:65" s="13" customFormat="1" ht="22.5">
      <c r="B135" s="154"/>
      <c r="D135" s="148" t="s">
        <v>141</v>
      </c>
      <c r="E135" s="155" t="s">
        <v>1</v>
      </c>
      <c r="F135" s="156" t="s">
        <v>813</v>
      </c>
      <c r="H135" s="157">
        <v>3.476</v>
      </c>
      <c r="I135" s="158"/>
      <c r="L135" s="154"/>
      <c r="M135" s="159"/>
      <c r="T135" s="160"/>
      <c r="AT135" s="155" t="s">
        <v>141</v>
      </c>
      <c r="AU135" s="155" t="s">
        <v>85</v>
      </c>
      <c r="AV135" s="13" t="s">
        <v>85</v>
      </c>
      <c r="AW135" s="13" t="s">
        <v>32</v>
      </c>
      <c r="AX135" s="13" t="s">
        <v>75</v>
      </c>
      <c r="AY135" s="155" t="s">
        <v>125</v>
      </c>
    </row>
    <row r="136" spans="2:65" s="13" customFormat="1" ht="11.25">
      <c r="B136" s="154"/>
      <c r="D136" s="148" t="s">
        <v>141</v>
      </c>
      <c r="E136" s="155" t="s">
        <v>1</v>
      </c>
      <c r="F136" s="156" t="s">
        <v>814</v>
      </c>
      <c r="H136" s="157">
        <v>0.99</v>
      </c>
      <c r="I136" s="158"/>
      <c r="L136" s="154"/>
      <c r="M136" s="159"/>
      <c r="T136" s="160"/>
      <c r="AT136" s="155" t="s">
        <v>141</v>
      </c>
      <c r="AU136" s="155" t="s">
        <v>85</v>
      </c>
      <c r="AV136" s="13" t="s">
        <v>85</v>
      </c>
      <c r="AW136" s="13" t="s">
        <v>32</v>
      </c>
      <c r="AX136" s="13" t="s">
        <v>75</v>
      </c>
      <c r="AY136" s="155" t="s">
        <v>125</v>
      </c>
    </row>
    <row r="137" spans="2:65" s="14" customFormat="1" ht="11.25">
      <c r="B137" s="161"/>
      <c r="D137" s="148" t="s">
        <v>141</v>
      </c>
      <c r="E137" s="162" t="s">
        <v>1</v>
      </c>
      <c r="F137" s="163" t="s">
        <v>147</v>
      </c>
      <c r="H137" s="164">
        <v>26.354999999999997</v>
      </c>
      <c r="I137" s="165"/>
      <c r="L137" s="161"/>
      <c r="M137" s="166"/>
      <c r="T137" s="167"/>
      <c r="AT137" s="162" t="s">
        <v>141</v>
      </c>
      <c r="AU137" s="162" t="s">
        <v>85</v>
      </c>
      <c r="AV137" s="14" t="s">
        <v>131</v>
      </c>
      <c r="AW137" s="14" t="s">
        <v>32</v>
      </c>
      <c r="AX137" s="14" t="s">
        <v>83</v>
      </c>
      <c r="AY137" s="162" t="s">
        <v>125</v>
      </c>
    </row>
    <row r="138" spans="2:65" s="1" customFormat="1" ht="24.2" customHeight="1">
      <c r="B138" s="132"/>
      <c r="C138" s="133" t="s">
        <v>156</v>
      </c>
      <c r="D138" s="133" t="s">
        <v>127</v>
      </c>
      <c r="E138" s="134" t="s">
        <v>157</v>
      </c>
      <c r="F138" s="135" t="s">
        <v>158</v>
      </c>
      <c r="G138" s="136" t="s">
        <v>139</v>
      </c>
      <c r="H138" s="137">
        <v>26.9</v>
      </c>
      <c r="I138" s="138"/>
      <c r="J138" s="139">
        <f>ROUND(I138*H138,2)</f>
        <v>0</v>
      </c>
      <c r="K138" s="140"/>
      <c r="L138" s="31"/>
      <c r="M138" s="141" t="s">
        <v>1</v>
      </c>
      <c r="N138" s="142" t="s">
        <v>40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131</v>
      </c>
      <c r="AT138" s="145" t="s">
        <v>127</v>
      </c>
      <c r="AU138" s="145" t="s">
        <v>85</v>
      </c>
      <c r="AY138" s="16" t="s">
        <v>125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6" t="s">
        <v>83</v>
      </c>
      <c r="BK138" s="146">
        <f>ROUND(I138*H138,2)</f>
        <v>0</v>
      </c>
      <c r="BL138" s="16" t="s">
        <v>131</v>
      </c>
      <c r="BM138" s="145" t="s">
        <v>815</v>
      </c>
    </row>
    <row r="139" spans="2:65" s="13" customFormat="1" ht="11.25">
      <c r="B139" s="154"/>
      <c r="D139" s="148" t="s">
        <v>141</v>
      </c>
      <c r="E139" s="155" t="s">
        <v>1</v>
      </c>
      <c r="F139" s="156" t="s">
        <v>632</v>
      </c>
      <c r="H139" s="157">
        <v>20</v>
      </c>
      <c r="I139" s="158"/>
      <c r="L139" s="154"/>
      <c r="M139" s="159"/>
      <c r="T139" s="160"/>
      <c r="AT139" s="155" t="s">
        <v>141</v>
      </c>
      <c r="AU139" s="155" t="s">
        <v>85</v>
      </c>
      <c r="AV139" s="13" t="s">
        <v>85</v>
      </c>
      <c r="AW139" s="13" t="s">
        <v>32</v>
      </c>
      <c r="AX139" s="13" t="s">
        <v>75</v>
      </c>
      <c r="AY139" s="155" t="s">
        <v>125</v>
      </c>
    </row>
    <row r="140" spans="2:65" s="13" customFormat="1" ht="22.5">
      <c r="B140" s="154"/>
      <c r="D140" s="148" t="s">
        <v>141</v>
      </c>
      <c r="E140" s="155" t="s">
        <v>1</v>
      </c>
      <c r="F140" s="156" t="s">
        <v>816</v>
      </c>
      <c r="H140" s="157">
        <v>6</v>
      </c>
      <c r="I140" s="158"/>
      <c r="L140" s="154"/>
      <c r="M140" s="159"/>
      <c r="T140" s="160"/>
      <c r="AT140" s="155" t="s">
        <v>141</v>
      </c>
      <c r="AU140" s="155" t="s">
        <v>85</v>
      </c>
      <c r="AV140" s="13" t="s">
        <v>85</v>
      </c>
      <c r="AW140" s="13" t="s">
        <v>32</v>
      </c>
      <c r="AX140" s="13" t="s">
        <v>75</v>
      </c>
      <c r="AY140" s="155" t="s">
        <v>125</v>
      </c>
    </row>
    <row r="141" spans="2:65" s="13" customFormat="1" ht="22.5">
      <c r="B141" s="154"/>
      <c r="D141" s="148" t="s">
        <v>141</v>
      </c>
      <c r="E141" s="155" t="s">
        <v>1</v>
      </c>
      <c r="F141" s="156" t="s">
        <v>817</v>
      </c>
      <c r="H141" s="157">
        <v>0.9</v>
      </c>
      <c r="I141" s="158"/>
      <c r="L141" s="154"/>
      <c r="M141" s="159"/>
      <c r="T141" s="160"/>
      <c r="AT141" s="155" t="s">
        <v>141</v>
      </c>
      <c r="AU141" s="155" t="s">
        <v>85</v>
      </c>
      <c r="AV141" s="13" t="s">
        <v>85</v>
      </c>
      <c r="AW141" s="13" t="s">
        <v>32</v>
      </c>
      <c r="AX141" s="13" t="s">
        <v>75</v>
      </c>
      <c r="AY141" s="155" t="s">
        <v>125</v>
      </c>
    </row>
    <row r="142" spans="2:65" s="14" customFormat="1" ht="11.25">
      <c r="B142" s="161"/>
      <c r="D142" s="148" t="s">
        <v>141</v>
      </c>
      <c r="E142" s="162" t="s">
        <v>1</v>
      </c>
      <c r="F142" s="163" t="s">
        <v>147</v>
      </c>
      <c r="H142" s="164">
        <v>26.9</v>
      </c>
      <c r="I142" s="165"/>
      <c r="L142" s="161"/>
      <c r="M142" s="166"/>
      <c r="T142" s="167"/>
      <c r="AT142" s="162" t="s">
        <v>141</v>
      </c>
      <c r="AU142" s="162" t="s">
        <v>85</v>
      </c>
      <c r="AV142" s="14" t="s">
        <v>131</v>
      </c>
      <c r="AW142" s="14" t="s">
        <v>32</v>
      </c>
      <c r="AX142" s="14" t="s">
        <v>83</v>
      </c>
      <c r="AY142" s="162" t="s">
        <v>125</v>
      </c>
    </row>
    <row r="143" spans="2:65" s="1" customFormat="1" ht="21.75" customHeight="1">
      <c r="B143" s="132"/>
      <c r="C143" s="133" t="s">
        <v>164</v>
      </c>
      <c r="D143" s="133" t="s">
        <v>127</v>
      </c>
      <c r="E143" s="134" t="s">
        <v>165</v>
      </c>
      <c r="F143" s="135" t="s">
        <v>166</v>
      </c>
      <c r="G143" s="136" t="s">
        <v>167</v>
      </c>
      <c r="H143" s="137">
        <v>218.42</v>
      </c>
      <c r="I143" s="138"/>
      <c r="J143" s="139">
        <f>ROUND(I143*H143,2)</f>
        <v>0</v>
      </c>
      <c r="K143" s="140"/>
      <c r="L143" s="31"/>
      <c r="M143" s="141" t="s">
        <v>1</v>
      </c>
      <c r="N143" s="142" t="s">
        <v>40</v>
      </c>
      <c r="P143" s="143">
        <f>O143*H143</f>
        <v>0</v>
      </c>
      <c r="Q143" s="143">
        <v>8.4000000000000003E-4</v>
      </c>
      <c r="R143" s="143">
        <f>Q143*H143</f>
        <v>0.18347279999999999</v>
      </c>
      <c r="S143" s="143">
        <v>0</v>
      </c>
      <c r="T143" s="144">
        <f>S143*H143</f>
        <v>0</v>
      </c>
      <c r="AR143" s="145" t="s">
        <v>131</v>
      </c>
      <c r="AT143" s="145" t="s">
        <v>127</v>
      </c>
      <c r="AU143" s="145" t="s">
        <v>85</v>
      </c>
      <c r="AY143" s="16" t="s">
        <v>125</v>
      </c>
      <c r="BE143" s="146">
        <f>IF(N143="základní",J143,0)</f>
        <v>0</v>
      </c>
      <c r="BF143" s="146">
        <f>IF(N143="snížená",J143,0)</f>
        <v>0</v>
      </c>
      <c r="BG143" s="146">
        <f>IF(N143="zákl. přenesená",J143,0)</f>
        <v>0</v>
      </c>
      <c r="BH143" s="146">
        <f>IF(N143="sníž. přenesená",J143,0)</f>
        <v>0</v>
      </c>
      <c r="BI143" s="146">
        <f>IF(N143="nulová",J143,0)</f>
        <v>0</v>
      </c>
      <c r="BJ143" s="16" t="s">
        <v>83</v>
      </c>
      <c r="BK143" s="146">
        <f>ROUND(I143*H143,2)</f>
        <v>0</v>
      </c>
      <c r="BL143" s="16" t="s">
        <v>131</v>
      </c>
      <c r="BM143" s="145" t="s">
        <v>818</v>
      </c>
    </row>
    <row r="144" spans="2:65" s="13" customFormat="1" ht="11.25">
      <c r="B144" s="154"/>
      <c r="D144" s="148" t="s">
        <v>141</v>
      </c>
      <c r="E144" s="155" t="s">
        <v>1</v>
      </c>
      <c r="F144" s="156" t="s">
        <v>819</v>
      </c>
      <c r="H144" s="157">
        <v>218.42</v>
      </c>
      <c r="I144" s="158"/>
      <c r="L144" s="154"/>
      <c r="M144" s="159"/>
      <c r="T144" s="160"/>
      <c r="AT144" s="155" t="s">
        <v>141</v>
      </c>
      <c r="AU144" s="155" t="s">
        <v>85</v>
      </c>
      <c r="AV144" s="13" t="s">
        <v>85</v>
      </c>
      <c r="AW144" s="13" t="s">
        <v>32</v>
      </c>
      <c r="AX144" s="13" t="s">
        <v>83</v>
      </c>
      <c r="AY144" s="155" t="s">
        <v>125</v>
      </c>
    </row>
    <row r="145" spans="2:65" s="1" customFormat="1" ht="24.2" customHeight="1">
      <c r="B145" s="132"/>
      <c r="C145" s="133" t="s">
        <v>170</v>
      </c>
      <c r="D145" s="133" t="s">
        <v>127</v>
      </c>
      <c r="E145" s="134" t="s">
        <v>171</v>
      </c>
      <c r="F145" s="135" t="s">
        <v>172</v>
      </c>
      <c r="G145" s="136" t="s">
        <v>167</v>
      </c>
      <c r="H145" s="137">
        <v>218.42</v>
      </c>
      <c r="I145" s="138"/>
      <c r="J145" s="139">
        <f>ROUND(I145*H145,2)</f>
        <v>0</v>
      </c>
      <c r="K145" s="140"/>
      <c r="L145" s="31"/>
      <c r="M145" s="141" t="s">
        <v>1</v>
      </c>
      <c r="N145" s="142" t="s">
        <v>40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131</v>
      </c>
      <c r="AT145" s="145" t="s">
        <v>127</v>
      </c>
      <c r="AU145" s="145" t="s">
        <v>85</v>
      </c>
      <c r="AY145" s="16" t="s">
        <v>125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6" t="s">
        <v>83</v>
      </c>
      <c r="BK145" s="146">
        <f>ROUND(I145*H145,2)</f>
        <v>0</v>
      </c>
      <c r="BL145" s="16" t="s">
        <v>131</v>
      </c>
      <c r="BM145" s="145" t="s">
        <v>820</v>
      </c>
    </row>
    <row r="146" spans="2:65" s="1" customFormat="1" ht="37.9" customHeight="1">
      <c r="B146" s="132"/>
      <c r="C146" s="133" t="s">
        <v>174</v>
      </c>
      <c r="D146" s="133" t="s">
        <v>127</v>
      </c>
      <c r="E146" s="134" t="s">
        <v>181</v>
      </c>
      <c r="F146" s="135" t="s">
        <v>821</v>
      </c>
      <c r="G146" s="136" t="s">
        <v>139</v>
      </c>
      <c r="H146" s="137">
        <v>175.69800000000001</v>
      </c>
      <c r="I146" s="138"/>
      <c r="J146" s="139">
        <f>ROUND(I146*H146,2)</f>
        <v>0</v>
      </c>
      <c r="K146" s="140"/>
      <c r="L146" s="31"/>
      <c r="M146" s="141" t="s">
        <v>1</v>
      </c>
      <c r="N146" s="142" t="s">
        <v>40</v>
      </c>
      <c r="P146" s="143">
        <f>O146*H146</f>
        <v>0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AR146" s="145" t="s">
        <v>131</v>
      </c>
      <c r="AT146" s="145" t="s">
        <v>127</v>
      </c>
      <c r="AU146" s="145" t="s">
        <v>85</v>
      </c>
      <c r="AY146" s="16" t="s">
        <v>125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6" t="s">
        <v>83</v>
      </c>
      <c r="BK146" s="146">
        <f>ROUND(I146*H146,2)</f>
        <v>0</v>
      </c>
      <c r="BL146" s="16" t="s">
        <v>131</v>
      </c>
      <c r="BM146" s="145" t="s">
        <v>822</v>
      </c>
    </row>
    <row r="147" spans="2:65" s="13" customFormat="1" ht="11.25">
      <c r="B147" s="154"/>
      <c r="D147" s="148" t="s">
        <v>141</v>
      </c>
      <c r="E147" s="155" t="s">
        <v>1</v>
      </c>
      <c r="F147" s="156" t="s">
        <v>823</v>
      </c>
      <c r="H147" s="157">
        <v>175.69800000000001</v>
      </c>
      <c r="I147" s="158"/>
      <c r="L147" s="154"/>
      <c r="M147" s="159"/>
      <c r="T147" s="160"/>
      <c r="AT147" s="155" t="s">
        <v>141</v>
      </c>
      <c r="AU147" s="155" t="s">
        <v>85</v>
      </c>
      <c r="AV147" s="13" t="s">
        <v>85</v>
      </c>
      <c r="AW147" s="13" t="s">
        <v>32</v>
      </c>
      <c r="AX147" s="13" t="s">
        <v>83</v>
      </c>
      <c r="AY147" s="155" t="s">
        <v>125</v>
      </c>
    </row>
    <row r="148" spans="2:65" s="1" customFormat="1" ht="37.9" customHeight="1">
      <c r="B148" s="132"/>
      <c r="C148" s="133" t="s">
        <v>180</v>
      </c>
      <c r="D148" s="133" t="s">
        <v>127</v>
      </c>
      <c r="E148" s="134" t="s">
        <v>186</v>
      </c>
      <c r="F148" s="135" t="s">
        <v>824</v>
      </c>
      <c r="G148" s="136" t="s">
        <v>139</v>
      </c>
      <c r="H148" s="137">
        <v>1756.98</v>
      </c>
      <c r="I148" s="138"/>
      <c r="J148" s="139">
        <f>ROUND(I148*H148,2)</f>
        <v>0</v>
      </c>
      <c r="K148" s="140"/>
      <c r="L148" s="31"/>
      <c r="M148" s="141" t="s">
        <v>1</v>
      </c>
      <c r="N148" s="142" t="s">
        <v>40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131</v>
      </c>
      <c r="AT148" s="145" t="s">
        <v>127</v>
      </c>
      <c r="AU148" s="145" t="s">
        <v>85</v>
      </c>
      <c r="AY148" s="16" t="s">
        <v>125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6" t="s">
        <v>83</v>
      </c>
      <c r="BK148" s="146">
        <f>ROUND(I148*H148,2)</f>
        <v>0</v>
      </c>
      <c r="BL148" s="16" t="s">
        <v>131</v>
      </c>
      <c r="BM148" s="145" t="s">
        <v>825</v>
      </c>
    </row>
    <row r="149" spans="2:65" s="13" customFormat="1" ht="22.5">
      <c r="B149" s="154"/>
      <c r="D149" s="148" t="s">
        <v>141</v>
      </c>
      <c r="E149" s="155" t="s">
        <v>1</v>
      </c>
      <c r="F149" s="156" t="s">
        <v>826</v>
      </c>
      <c r="H149" s="157">
        <v>1756.98</v>
      </c>
      <c r="I149" s="158"/>
      <c r="L149" s="154"/>
      <c r="M149" s="159"/>
      <c r="T149" s="160"/>
      <c r="AT149" s="155" t="s">
        <v>141</v>
      </c>
      <c r="AU149" s="155" t="s">
        <v>85</v>
      </c>
      <c r="AV149" s="13" t="s">
        <v>85</v>
      </c>
      <c r="AW149" s="13" t="s">
        <v>32</v>
      </c>
      <c r="AX149" s="13" t="s">
        <v>83</v>
      </c>
      <c r="AY149" s="155" t="s">
        <v>125</v>
      </c>
    </row>
    <row r="150" spans="2:65" s="1" customFormat="1" ht="24.2" customHeight="1">
      <c r="B150" s="132"/>
      <c r="C150" s="133" t="s">
        <v>185</v>
      </c>
      <c r="D150" s="133" t="s">
        <v>127</v>
      </c>
      <c r="E150" s="134" t="s">
        <v>196</v>
      </c>
      <c r="F150" s="135" t="s">
        <v>197</v>
      </c>
      <c r="G150" s="136" t="s">
        <v>198</v>
      </c>
      <c r="H150" s="137">
        <v>316.25599999999997</v>
      </c>
      <c r="I150" s="138"/>
      <c r="J150" s="139">
        <f>ROUND(I150*H150,2)</f>
        <v>0</v>
      </c>
      <c r="K150" s="140"/>
      <c r="L150" s="31"/>
      <c r="M150" s="141" t="s">
        <v>1</v>
      </c>
      <c r="N150" s="142" t="s">
        <v>40</v>
      </c>
      <c r="P150" s="143">
        <f>O150*H150</f>
        <v>0</v>
      </c>
      <c r="Q150" s="143">
        <v>0</v>
      </c>
      <c r="R150" s="143">
        <f>Q150*H150</f>
        <v>0</v>
      </c>
      <c r="S150" s="143">
        <v>0</v>
      </c>
      <c r="T150" s="144">
        <f>S150*H150</f>
        <v>0</v>
      </c>
      <c r="AR150" s="145" t="s">
        <v>131</v>
      </c>
      <c r="AT150" s="145" t="s">
        <v>127</v>
      </c>
      <c r="AU150" s="145" t="s">
        <v>85</v>
      </c>
      <c r="AY150" s="16" t="s">
        <v>125</v>
      </c>
      <c r="BE150" s="146">
        <f>IF(N150="základní",J150,0)</f>
        <v>0</v>
      </c>
      <c r="BF150" s="146">
        <f>IF(N150="snížená",J150,0)</f>
        <v>0</v>
      </c>
      <c r="BG150" s="146">
        <f>IF(N150="zákl. přenesená",J150,0)</f>
        <v>0</v>
      </c>
      <c r="BH150" s="146">
        <f>IF(N150="sníž. přenesená",J150,0)</f>
        <v>0</v>
      </c>
      <c r="BI150" s="146">
        <f>IF(N150="nulová",J150,0)</f>
        <v>0</v>
      </c>
      <c r="BJ150" s="16" t="s">
        <v>83</v>
      </c>
      <c r="BK150" s="146">
        <f>ROUND(I150*H150,2)</f>
        <v>0</v>
      </c>
      <c r="BL150" s="16" t="s">
        <v>131</v>
      </c>
      <c r="BM150" s="145" t="s">
        <v>827</v>
      </c>
    </row>
    <row r="151" spans="2:65" s="13" customFormat="1" ht="11.25">
      <c r="B151" s="154"/>
      <c r="D151" s="148" t="s">
        <v>141</v>
      </c>
      <c r="E151" s="155" t="s">
        <v>1</v>
      </c>
      <c r="F151" s="156" t="s">
        <v>828</v>
      </c>
      <c r="H151" s="157">
        <v>316.25599999999997</v>
      </c>
      <c r="I151" s="158"/>
      <c r="L151" s="154"/>
      <c r="M151" s="159"/>
      <c r="T151" s="160"/>
      <c r="AT151" s="155" t="s">
        <v>141</v>
      </c>
      <c r="AU151" s="155" t="s">
        <v>85</v>
      </c>
      <c r="AV151" s="13" t="s">
        <v>85</v>
      </c>
      <c r="AW151" s="13" t="s">
        <v>32</v>
      </c>
      <c r="AX151" s="13" t="s">
        <v>83</v>
      </c>
      <c r="AY151" s="155" t="s">
        <v>125</v>
      </c>
    </row>
    <row r="152" spans="2:65" s="1" customFormat="1" ht="16.5" customHeight="1">
      <c r="B152" s="132"/>
      <c r="C152" s="133" t="s">
        <v>190</v>
      </c>
      <c r="D152" s="133" t="s">
        <v>127</v>
      </c>
      <c r="E152" s="134" t="s">
        <v>202</v>
      </c>
      <c r="F152" s="135" t="s">
        <v>203</v>
      </c>
      <c r="G152" s="136" t="s">
        <v>139</v>
      </c>
      <c r="H152" s="137">
        <v>175.69800000000001</v>
      </c>
      <c r="I152" s="138"/>
      <c r="J152" s="139">
        <f>ROUND(I152*H152,2)</f>
        <v>0</v>
      </c>
      <c r="K152" s="140"/>
      <c r="L152" s="31"/>
      <c r="M152" s="141" t="s">
        <v>1</v>
      </c>
      <c r="N152" s="142" t="s">
        <v>40</v>
      </c>
      <c r="P152" s="143">
        <f>O152*H152</f>
        <v>0</v>
      </c>
      <c r="Q152" s="143">
        <v>0</v>
      </c>
      <c r="R152" s="143">
        <f>Q152*H152</f>
        <v>0</v>
      </c>
      <c r="S152" s="143">
        <v>0</v>
      </c>
      <c r="T152" s="144">
        <f>S152*H152</f>
        <v>0</v>
      </c>
      <c r="AR152" s="145" t="s">
        <v>131</v>
      </c>
      <c r="AT152" s="145" t="s">
        <v>127</v>
      </c>
      <c r="AU152" s="145" t="s">
        <v>85</v>
      </c>
      <c r="AY152" s="16" t="s">
        <v>125</v>
      </c>
      <c r="BE152" s="146">
        <f>IF(N152="základní",J152,0)</f>
        <v>0</v>
      </c>
      <c r="BF152" s="146">
        <f>IF(N152="snížená",J152,0)</f>
        <v>0</v>
      </c>
      <c r="BG152" s="146">
        <f>IF(N152="zákl. přenesená",J152,0)</f>
        <v>0</v>
      </c>
      <c r="BH152" s="146">
        <f>IF(N152="sníž. přenesená",J152,0)</f>
        <v>0</v>
      </c>
      <c r="BI152" s="146">
        <f>IF(N152="nulová",J152,0)</f>
        <v>0</v>
      </c>
      <c r="BJ152" s="16" t="s">
        <v>83</v>
      </c>
      <c r="BK152" s="146">
        <f>ROUND(I152*H152,2)</f>
        <v>0</v>
      </c>
      <c r="BL152" s="16" t="s">
        <v>131</v>
      </c>
      <c r="BM152" s="145" t="s">
        <v>829</v>
      </c>
    </row>
    <row r="153" spans="2:65" s="1" customFormat="1" ht="16.5" customHeight="1">
      <c r="B153" s="132"/>
      <c r="C153" s="133" t="s">
        <v>8</v>
      </c>
      <c r="D153" s="133" t="s">
        <v>127</v>
      </c>
      <c r="E153" s="134" t="s">
        <v>214</v>
      </c>
      <c r="F153" s="135" t="s">
        <v>215</v>
      </c>
      <c r="G153" s="136" t="s">
        <v>139</v>
      </c>
      <c r="H153" s="137">
        <v>49.89</v>
      </c>
      <c r="I153" s="138"/>
      <c r="J153" s="139">
        <f>ROUND(I153*H153,2)</f>
        <v>0</v>
      </c>
      <c r="K153" s="140"/>
      <c r="L153" s="31"/>
      <c r="M153" s="141" t="s">
        <v>1</v>
      </c>
      <c r="N153" s="142" t="s">
        <v>40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131</v>
      </c>
      <c r="AT153" s="145" t="s">
        <v>127</v>
      </c>
      <c r="AU153" s="145" t="s">
        <v>85</v>
      </c>
      <c r="AY153" s="16" t="s">
        <v>125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6" t="s">
        <v>83</v>
      </c>
      <c r="BK153" s="146">
        <f>ROUND(I153*H153,2)</f>
        <v>0</v>
      </c>
      <c r="BL153" s="16" t="s">
        <v>131</v>
      </c>
      <c r="BM153" s="145" t="s">
        <v>830</v>
      </c>
    </row>
    <row r="154" spans="2:65" s="1" customFormat="1" ht="19.5">
      <c r="B154" s="31"/>
      <c r="D154" s="148" t="s">
        <v>334</v>
      </c>
      <c r="F154" s="179" t="s">
        <v>656</v>
      </c>
      <c r="I154" s="180"/>
      <c r="L154" s="31"/>
      <c r="M154" s="181"/>
      <c r="T154" s="55"/>
      <c r="AT154" s="16" t="s">
        <v>334</v>
      </c>
      <c r="AU154" s="16" t="s">
        <v>85</v>
      </c>
    </row>
    <row r="155" spans="2:65" s="12" customFormat="1" ht="11.25">
      <c r="B155" s="147"/>
      <c r="D155" s="148" t="s">
        <v>141</v>
      </c>
      <c r="E155" s="149" t="s">
        <v>1</v>
      </c>
      <c r="F155" s="150" t="s">
        <v>211</v>
      </c>
      <c r="H155" s="149" t="s">
        <v>1</v>
      </c>
      <c r="I155" s="151"/>
      <c r="L155" s="147"/>
      <c r="M155" s="152"/>
      <c r="T155" s="153"/>
      <c r="AT155" s="149" t="s">
        <v>141</v>
      </c>
      <c r="AU155" s="149" t="s">
        <v>85</v>
      </c>
      <c r="AV155" s="12" t="s">
        <v>83</v>
      </c>
      <c r="AW155" s="12" t="s">
        <v>32</v>
      </c>
      <c r="AX155" s="12" t="s">
        <v>75</v>
      </c>
      <c r="AY155" s="149" t="s">
        <v>125</v>
      </c>
    </row>
    <row r="156" spans="2:65" s="13" customFormat="1" ht="11.25">
      <c r="B156" s="154"/>
      <c r="D156" s="148" t="s">
        <v>141</v>
      </c>
      <c r="E156" s="155" t="s">
        <v>1</v>
      </c>
      <c r="F156" s="156" t="s">
        <v>831</v>
      </c>
      <c r="H156" s="157">
        <v>47.033999999999999</v>
      </c>
      <c r="I156" s="158"/>
      <c r="L156" s="154"/>
      <c r="M156" s="159"/>
      <c r="T156" s="160"/>
      <c r="AT156" s="155" t="s">
        <v>141</v>
      </c>
      <c r="AU156" s="155" t="s">
        <v>85</v>
      </c>
      <c r="AV156" s="13" t="s">
        <v>85</v>
      </c>
      <c r="AW156" s="13" t="s">
        <v>32</v>
      </c>
      <c r="AX156" s="13" t="s">
        <v>75</v>
      </c>
      <c r="AY156" s="155" t="s">
        <v>125</v>
      </c>
    </row>
    <row r="157" spans="2:65" s="13" customFormat="1" ht="11.25">
      <c r="B157" s="154"/>
      <c r="D157" s="148" t="s">
        <v>141</v>
      </c>
      <c r="E157" s="155" t="s">
        <v>1</v>
      </c>
      <c r="F157" s="156" t="s">
        <v>832</v>
      </c>
      <c r="H157" s="157">
        <v>2.8559999999999999</v>
      </c>
      <c r="I157" s="158"/>
      <c r="L157" s="154"/>
      <c r="M157" s="159"/>
      <c r="T157" s="160"/>
      <c r="AT157" s="155" t="s">
        <v>141</v>
      </c>
      <c r="AU157" s="155" t="s">
        <v>85</v>
      </c>
      <c r="AV157" s="13" t="s">
        <v>85</v>
      </c>
      <c r="AW157" s="13" t="s">
        <v>32</v>
      </c>
      <c r="AX157" s="13" t="s">
        <v>75</v>
      </c>
      <c r="AY157" s="155" t="s">
        <v>125</v>
      </c>
    </row>
    <row r="158" spans="2:65" s="14" customFormat="1" ht="11.25">
      <c r="B158" s="161"/>
      <c r="D158" s="148" t="s">
        <v>141</v>
      </c>
      <c r="E158" s="162" t="s">
        <v>1</v>
      </c>
      <c r="F158" s="163" t="s">
        <v>147</v>
      </c>
      <c r="H158" s="164">
        <v>49.89</v>
      </c>
      <c r="I158" s="165"/>
      <c r="L158" s="161"/>
      <c r="M158" s="166"/>
      <c r="T158" s="167"/>
      <c r="AT158" s="162" t="s">
        <v>141</v>
      </c>
      <c r="AU158" s="162" t="s">
        <v>85</v>
      </c>
      <c r="AV158" s="14" t="s">
        <v>131</v>
      </c>
      <c r="AW158" s="14" t="s">
        <v>32</v>
      </c>
      <c r="AX158" s="14" t="s">
        <v>83</v>
      </c>
      <c r="AY158" s="162" t="s">
        <v>125</v>
      </c>
    </row>
    <row r="159" spans="2:65" s="1" customFormat="1" ht="24.2" customHeight="1">
      <c r="B159" s="132"/>
      <c r="C159" s="133" t="s">
        <v>201</v>
      </c>
      <c r="D159" s="133" t="s">
        <v>127</v>
      </c>
      <c r="E159" s="134" t="s">
        <v>220</v>
      </c>
      <c r="F159" s="135" t="s">
        <v>221</v>
      </c>
      <c r="G159" s="136" t="s">
        <v>139</v>
      </c>
      <c r="H159" s="137">
        <v>35.725999999999999</v>
      </c>
      <c r="I159" s="138"/>
      <c r="J159" s="139">
        <f>ROUND(I159*H159,2)</f>
        <v>0</v>
      </c>
      <c r="K159" s="140"/>
      <c r="L159" s="31"/>
      <c r="M159" s="141" t="s">
        <v>1</v>
      </c>
      <c r="N159" s="142" t="s">
        <v>40</v>
      </c>
      <c r="P159" s="143">
        <f>O159*H159</f>
        <v>0</v>
      </c>
      <c r="Q159" s="143">
        <v>0</v>
      </c>
      <c r="R159" s="143">
        <f>Q159*H159</f>
        <v>0</v>
      </c>
      <c r="S159" s="143">
        <v>0</v>
      </c>
      <c r="T159" s="144">
        <f>S159*H159</f>
        <v>0</v>
      </c>
      <c r="AR159" s="145" t="s">
        <v>131</v>
      </c>
      <c r="AT159" s="145" t="s">
        <v>127</v>
      </c>
      <c r="AU159" s="145" t="s">
        <v>85</v>
      </c>
      <c r="AY159" s="16" t="s">
        <v>125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6" t="s">
        <v>83</v>
      </c>
      <c r="BK159" s="146">
        <f>ROUND(I159*H159,2)</f>
        <v>0</v>
      </c>
      <c r="BL159" s="16" t="s">
        <v>131</v>
      </c>
      <c r="BM159" s="145" t="s">
        <v>833</v>
      </c>
    </row>
    <row r="160" spans="2:65" s="12" customFormat="1" ht="11.25">
      <c r="B160" s="147"/>
      <c r="D160" s="148" t="s">
        <v>141</v>
      </c>
      <c r="E160" s="149" t="s">
        <v>1</v>
      </c>
      <c r="F160" s="150" t="s">
        <v>223</v>
      </c>
      <c r="H160" s="149" t="s">
        <v>1</v>
      </c>
      <c r="I160" s="151"/>
      <c r="L160" s="147"/>
      <c r="M160" s="152"/>
      <c r="T160" s="153"/>
      <c r="AT160" s="149" t="s">
        <v>141</v>
      </c>
      <c r="AU160" s="149" t="s">
        <v>85</v>
      </c>
      <c r="AV160" s="12" t="s">
        <v>83</v>
      </c>
      <c r="AW160" s="12" t="s">
        <v>32</v>
      </c>
      <c r="AX160" s="12" t="s">
        <v>75</v>
      </c>
      <c r="AY160" s="149" t="s">
        <v>125</v>
      </c>
    </row>
    <row r="161" spans="2:65" s="13" customFormat="1" ht="11.25">
      <c r="B161" s="154"/>
      <c r="D161" s="148" t="s">
        <v>141</v>
      </c>
      <c r="E161" s="155" t="s">
        <v>1</v>
      </c>
      <c r="F161" s="156" t="s">
        <v>834</v>
      </c>
      <c r="H161" s="157">
        <v>32.881999999999998</v>
      </c>
      <c r="I161" s="158"/>
      <c r="L161" s="154"/>
      <c r="M161" s="159"/>
      <c r="T161" s="160"/>
      <c r="AT161" s="155" t="s">
        <v>141</v>
      </c>
      <c r="AU161" s="155" t="s">
        <v>85</v>
      </c>
      <c r="AV161" s="13" t="s">
        <v>85</v>
      </c>
      <c r="AW161" s="13" t="s">
        <v>32</v>
      </c>
      <c r="AX161" s="13" t="s">
        <v>75</v>
      </c>
      <c r="AY161" s="155" t="s">
        <v>125</v>
      </c>
    </row>
    <row r="162" spans="2:65" s="13" customFormat="1" ht="11.25">
      <c r="B162" s="154"/>
      <c r="D162" s="148" t="s">
        <v>141</v>
      </c>
      <c r="E162" s="155" t="s">
        <v>1</v>
      </c>
      <c r="F162" s="156" t="s">
        <v>661</v>
      </c>
      <c r="H162" s="157">
        <v>0.54</v>
      </c>
      <c r="I162" s="158"/>
      <c r="L162" s="154"/>
      <c r="M162" s="159"/>
      <c r="T162" s="160"/>
      <c r="AT162" s="155" t="s">
        <v>141</v>
      </c>
      <c r="AU162" s="155" t="s">
        <v>85</v>
      </c>
      <c r="AV162" s="13" t="s">
        <v>85</v>
      </c>
      <c r="AW162" s="13" t="s">
        <v>32</v>
      </c>
      <c r="AX162" s="13" t="s">
        <v>75</v>
      </c>
      <c r="AY162" s="155" t="s">
        <v>125</v>
      </c>
    </row>
    <row r="163" spans="2:65" s="13" customFormat="1" ht="11.25">
      <c r="B163" s="154"/>
      <c r="D163" s="148" t="s">
        <v>141</v>
      </c>
      <c r="E163" s="155" t="s">
        <v>1</v>
      </c>
      <c r="F163" s="156" t="s">
        <v>835</v>
      </c>
      <c r="H163" s="157">
        <v>2.3039999999999998</v>
      </c>
      <c r="I163" s="158"/>
      <c r="L163" s="154"/>
      <c r="M163" s="159"/>
      <c r="T163" s="160"/>
      <c r="AT163" s="155" t="s">
        <v>141</v>
      </c>
      <c r="AU163" s="155" t="s">
        <v>85</v>
      </c>
      <c r="AV163" s="13" t="s">
        <v>85</v>
      </c>
      <c r="AW163" s="13" t="s">
        <v>32</v>
      </c>
      <c r="AX163" s="13" t="s">
        <v>75</v>
      </c>
      <c r="AY163" s="155" t="s">
        <v>125</v>
      </c>
    </row>
    <row r="164" spans="2:65" s="14" customFormat="1" ht="11.25">
      <c r="B164" s="161"/>
      <c r="D164" s="148" t="s">
        <v>141</v>
      </c>
      <c r="E164" s="162" t="s">
        <v>1</v>
      </c>
      <c r="F164" s="163" t="s">
        <v>147</v>
      </c>
      <c r="H164" s="164">
        <v>35.725999999999999</v>
      </c>
      <c r="I164" s="165"/>
      <c r="L164" s="161"/>
      <c r="M164" s="166"/>
      <c r="T164" s="167"/>
      <c r="AT164" s="162" t="s">
        <v>141</v>
      </c>
      <c r="AU164" s="162" t="s">
        <v>85</v>
      </c>
      <c r="AV164" s="14" t="s">
        <v>131</v>
      </c>
      <c r="AW164" s="14" t="s">
        <v>32</v>
      </c>
      <c r="AX164" s="14" t="s">
        <v>83</v>
      </c>
      <c r="AY164" s="162" t="s">
        <v>125</v>
      </c>
    </row>
    <row r="165" spans="2:65" s="1" customFormat="1" ht="16.5" customHeight="1">
      <c r="B165" s="132"/>
      <c r="C165" s="168" t="s">
        <v>207</v>
      </c>
      <c r="D165" s="168" t="s">
        <v>228</v>
      </c>
      <c r="E165" s="169" t="s">
        <v>229</v>
      </c>
      <c r="F165" s="170" t="s">
        <v>230</v>
      </c>
      <c r="G165" s="171" t="s">
        <v>198</v>
      </c>
      <c r="H165" s="172">
        <v>71.451999999999998</v>
      </c>
      <c r="I165" s="173"/>
      <c r="J165" s="174">
        <f>ROUND(I165*H165,2)</f>
        <v>0</v>
      </c>
      <c r="K165" s="175"/>
      <c r="L165" s="176"/>
      <c r="M165" s="177" t="s">
        <v>1</v>
      </c>
      <c r="N165" s="178" t="s">
        <v>40</v>
      </c>
      <c r="P165" s="143">
        <f>O165*H165</f>
        <v>0</v>
      </c>
      <c r="Q165" s="143">
        <v>1</v>
      </c>
      <c r="R165" s="143">
        <f>Q165*H165</f>
        <v>71.451999999999998</v>
      </c>
      <c r="S165" s="143">
        <v>0</v>
      </c>
      <c r="T165" s="144">
        <f>S165*H165</f>
        <v>0</v>
      </c>
      <c r="AR165" s="145" t="s">
        <v>174</v>
      </c>
      <c r="AT165" s="145" t="s">
        <v>228</v>
      </c>
      <c r="AU165" s="145" t="s">
        <v>85</v>
      </c>
      <c r="AY165" s="16" t="s">
        <v>125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6" t="s">
        <v>83</v>
      </c>
      <c r="BK165" s="146">
        <f>ROUND(I165*H165,2)</f>
        <v>0</v>
      </c>
      <c r="BL165" s="16" t="s">
        <v>131</v>
      </c>
      <c r="BM165" s="145" t="s">
        <v>836</v>
      </c>
    </row>
    <row r="166" spans="2:65" s="13" customFormat="1" ht="11.25">
      <c r="B166" s="154"/>
      <c r="D166" s="148" t="s">
        <v>141</v>
      </c>
      <c r="F166" s="156" t="s">
        <v>837</v>
      </c>
      <c r="H166" s="157">
        <v>71.451999999999998</v>
      </c>
      <c r="I166" s="158"/>
      <c r="L166" s="154"/>
      <c r="M166" s="159"/>
      <c r="T166" s="160"/>
      <c r="AT166" s="155" t="s">
        <v>141</v>
      </c>
      <c r="AU166" s="155" t="s">
        <v>85</v>
      </c>
      <c r="AV166" s="13" t="s">
        <v>85</v>
      </c>
      <c r="AW166" s="13" t="s">
        <v>3</v>
      </c>
      <c r="AX166" s="13" t="s">
        <v>83</v>
      </c>
      <c r="AY166" s="155" t="s">
        <v>125</v>
      </c>
    </row>
    <row r="167" spans="2:65" s="11" customFormat="1" ht="22.9" customHeight="1">
      <c r="B167" s="120"/>
      <c r="D167" s="121" t="s">
        <v>74</v>
      </c>
      <c r="E167" s="130" t="s">
        <v>131</v>
      </c>
      <c r="F167" s="130" t="s">
        <v>239</v>
      </c>
      <c r="I167" s="123"/>
      <c r="J167" s="131">
        <f>BK167</f>
        <v>0</v>
      </c>
      <c r="L167" s="120"/>
      <c r="M167" s="125"/>
      <c r="P167" s="126">
        <f>SUM(P168:P172)</f>
        <v>0</v>
      </c>
      <c r="R167" s="126">
        <f>SUM(R168:R172)</f>
        <v>0</v>
      </c>
      <c r="T167" s="127">
        <f>SUM(T168:T172)</f>
        <v>0</v>
      </c>
      <c r="AR167" s="121" t="s">
        <v>83</v>
      </c>
      <c r="AT167" s="128" t="s">
        <v>74</v>
      </c>
      <c r="AU167" s="128" t="s">
        <v>83</v>
      </c>
      <c r="AY167" s="121" t="s">
        <v>125</v>
      </c>
      <c r="BK167" s="129">
        <f>SUM(BK168:BK172)</f>
        <v>0</v>
      </c>
    </row>
    <row r="168" spans="2:65" s="1" customFormat="1" ht="24.2" customHeight="1">
      <c r="B168" s="132"/>
      <c r="C168" s="133" t="s">
        <v>213</v>
      </c>
      <c r="D168" s="133" t="s">
        <v>127</v>
      </c>
      <c r="E168" s="134" t="s">
        <v>245</v>
      </c>
      <c r="F168" s="135" t="s">
        <v>665</v>
      </c>
      <c r="G168" s="136" t="s">
        <v>139</v>
      </c>
      <c r="H168" s="137">
        <v>18.75</v>
      </c>
      <c r="I168" s="138"/>
      <c r="J168" s="139">
        <f>ROUND(I168*H168,2)</f>
        <v>0</v>
      </c>
      <c r="K168" s="140"/>
      <c r="L168" s="31"/>
      <c r="M168" s="141" t="s">
        <v>1</v>
      </c>
      <c r="N168" s="142" t="s">
        <v>40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AR168" s="145" t="s">
        <v>131</v>
      </c>
      <c r="AT168" s="145" t="s">
        <v>127</v>
      </c>
      <c r="AU168" s="145" t="s">
        <v>85</v>
      </c>
      <c r="AY168" s="16" t="s">
        <v>125</v>
      </c>
      <c r="BE168" s="146">
        <f>IF(N168="základní",J168,0)</f>
        <v>0</v>
      </c>
      <c r="BF168" s="146">
        <f>IF(N168="snížená",J168,0)</f>
        <v>0</v>
      </c>
      <c r="BG168" s="146">
        <f>IF(N168="zákl. přenesená",J168,0)</f>
        <v>0</v>
      </c>
      <c r="BH168" s="146">
        <f>IF(N168="sníž. přenesená",J168,0)</f>
        <v>0</v>
      </c>
      <c r="BI168" s="146">
        <f>IF(N168="nulová",J168,0)</f>
        <v>0</v>
      </c>
      <c r="BJ168" s="16" t="s">
        <v>83</v>
      </c>
      <c r="BK168" s="146">
        <f>ROUND(I168*H168,2)</f>
        <v>0</v>
      </c>
      <c r="BL168" s="16" t="s">
        <v>131</v>
      </c>
      <c r="BM168" s="145" t="s">
        <v>838</v>
      </c>
    </row>
    <row r="169" spans="2:65" s="12" customFormat="1" ht="11.25">
      <c r="B169" s="147"/>
      <c r="D169" s="148" t="s">
        <v>141</v>
      </c>
      <c r="E169" s="149" t="s">
        <v>1</v>
      </c>
      <c r="F169" s="150" t="s">
        <v>248</v>
      </c>
      <c r="H169" s="149" t="s">
        <v>1</v>
      </c>
      <c r="I169" s="151"/>
      <c r="L169" s="147"/>
      <c r="M169" s="152"/>
      <c r="T169" s="153"/>
      <c r="AT169" s="149" t="s">
        <v>141</v>
      </c>
      <c r="AU169" s="149" t="s">
        <v>85</v>
      </c>
      <c r="AV169" s="12" t="s">
        <v>83</v>
      </c>
      <c r="AW169" s="12" t="s">
        <v>32</v>
      </c>
      <c r="AX169" s="12" t="s">
        <v>75</v>
      </c>
      <c r="AY169" s="149" t="s">
        <v>125</v>
      </c>
    </row>
    <row r="170" spans="2:65" s="13" customFormat="1" ht="11.25">
      <c r="B170" s="154"/>
      <c r="D170" s="148" t="s">
        <v>141</v>
      </c>
      <c r="E170" s="155" t="s">
        <v>1</v>
      </c>
      <c r="F170" s="156" t="s">
        <v>839</v>
      </c>
      <c r="H170" s="157">
        <v>18.09</v>
      </c>
      <c r="I170" s="158"/>
      <c r="L170" s="154"/>
      <c r="M170" s="159"/>
      <c r="T170" s="160"/>
      <c r="AT170" s="155" t="s">
        <v>141</v>
      </c>
      <c r="AU170" s="155" t="s">
        <v>85</v>
      </c>
      <c r="AV170" s="13" t="s">
        <v>85</v>
      </c>
      <c r="AW170" s="13" t="s">
        <v>32</v>
      </c>
      <c r="AX170" s="13" t="s">
        <v>75</v>
      </c>
      <c r="AY170" s="155" t="s">
        <v>125</v>
      </c>
    </row>
    <row r="171" spans="2:65" s="13" customFormat="1" ht="11.25">
      <c r="B171" s="154"/>
      <c r="D171" s="148" t="s">
        <v>141</v>
      </c>
      <c r="E171" s="155" t="s">
        <v>1</v>
      </c>
      <c r="F171" s="156" t="s">
        <v>840</v>
      </c>
      <c r="H171" s="157">
        <v>0.66</v>
      </c>
      <c r="I171" s="158"/>
      <c r="L171" s="154"/>
      <c r="M171" s="159"/>
      <c r="T171" s="160"/>
      <c r="AT171" s="155" t="s">
        <v>141</v>
      </c>
      <c r="AU171" s="155" t="s">
        <v>85</v>
      </c>
      <c r="AV171" s="13" t="s">
        <v>85</v>
      </c>
      <c r="AW171" s="13" t="s">
        <v>32</v>
      </c>
      <c r="AX171" s="13" t="s">
        <v>75</v>
      </c>
      <c r="AY171" s="155" t="s">
        <v>125</v>
      </c>
    </row>
    <row r="172" spans="2:65" s="14" customFormat="1" ht="11.25">
      <c r="B172" s="161"/>
      <c r="D172" s="148" t="s">
        <v>141</v>
      </c>
      <c r="E172" s="162" t="s">
        <v>1</v>
      </c>
      <c r="F172" s="163" t="s">
        <v>147</v>
      </c>
      <c r="H172" s="164">
        <v>18.75</v>
      </c>
      <c r="I172" s="165"/>
      <c r="L172" s="161"/>
      <c r="M172" s="166"/>
      <c r="T172" s="167"/>
      <c r="AT172" s="162" t="s">
        <v>141</v>
      </c>
      <c r="AU172" s="162" t="s">
        <v>85</v>
      </c>
      <c r="AV172" s="14" t="s">
        <v>131</v>
      </c>
      <c r="AW172" s="14" t="s">
        <v>32</v>
      </c>
      <c r="AX172" s="14" t="s">
        <v>83</v>
      </c>
      <c r="AY172" s="162" t="s">
        <v>125</v>
      </c>
    </row>
    <row r="173" spans="2:65" s="11" customFormat="1" ht="22.9" customHeight="1">
      <c r="B173" s="120"/>
      <c r="D173" s="121" t="s">
        <v>74</v>
      </c>
      <c r="E173" s="130" t="s">
        <v>174</v>
      </c>
      <c r="F173" s="130" t="s">
        <v>250</v>
      </c>
      <c r="I173" s="123"/>
      <c r="J173" s="131">
        <f>BK173</f>
        <v>0</v>
      </c>
      <c r="L173" s="120"/>
      <c r="M173" s="125"/>
      <c r="P173" s="126">
        <f>SUM(P174:P210)</f>
        <v>0</v>
      </c>
      <c r="R173" s="126">
        <f>SUM(R174:R210)</f>
        <v>25.345290000000002</v>
      </c>
      <c r="T173" s="127">
        <f>SUM(T174:T210)</f>
        <v>0</v>
      </c>
      <c r="AR173" s="121" t="s">
        <v>83</v>
      </c>
      <c r="AT173" s="128" t="s">
        <v>74</v>
      </c>
      <c r="AU173" s="128" t="s">
        <v>83</v>
      </c>
      <c r="AY173" s="121" t="s">
        <v>125</v>
      </c>
      <c r="BK173" s="129">
        <f>SUM(BK174:BK210)</f>
        <v>0</v>
      </c>
    </row>
    <row r="174" spans="2:65" s="1" customFormat="1" ht="16.5" customHeight="1">
      <c r="B174" s="132"/>
      <c r="C174" s="133" t="s">
        <v>219</v>
      </c>
      <c r="D174" s="133" t="s">
        <v>127</v>
      </c>
      <c r="E174" s="134" t="s">
        <v>677</v>
      </c>
      <c r="F174" s="135" t="s">
        <v>678</v>
      </c>
      <c r="G174" s="136" t="s">
        <v>130</v>
      </c>
      <c r="H174" s="137">
        <v>134</v>
      </c>
      <c r="I174" s="138"/>
      <c r="J174" s="139">
        <f>ROUND(I174*H174,2)</f>
        <v>0</v>
      </c>
      <c r="K174" s="140"/>
      <c r="L174" s="31"/>
      <c r="M174" s="141" t="s">
        <v>1</v>
      </c>
      <c r="N174" s="142" t="s">
        <v>40</v>
      </c>
      <c r="P174" s="143">
        <f>O174*H174</f>
        <v>0</v>
      </c>
      <c r="Q174" s="143">
        <v>8.0000000000000007E-5</v>
      </c>
      <c r="R174" s="143">
        <f>Q174*H174</f>
        <v>1.072E-2</v>
      </c>
      <c r="S174" s="143">
        <v>0</v>
      </c>
      <c r="T174" s="144">
        <f>S174*H174</f>
        <v>0</v>
      </c>
      <c r="AR174" s="145" t="s">
        <v>131</v>
      </c>
      <c r="AT174" s="145" t="s">
        <v>127</v>
      </c>
      <c r="AU174" s="145" t="s">
        <v>85</v>
      </c>
      <c r="AY174" s="16" t="s">
        <v>125</v>
      </c>
      <c r="BE174" s="146">
        <f>IF(N174="základní",J174,0)</f>
        <v>0</v>
      </c>
      <c r="BF174" s="146">
        <f>IF(N174="snížená",J174,0)</f>
        <v>0</v>
      </c>
      <c r="BG174" s="146">
        <f>IF(N174="zákl. přenesená",J174,0)</f>
        <v>0</v>
      </c>
      <c r="BH174" s="146">
        <f>IF(N174="sníž. přenesená",J174,0)</f>
        <v>0</v>
      </c>
      <c r="BI174" s="146">
        <f>IF(N174="nulová",J174,0)</f>
        <v>0</v>
      </c>
      <c r="BJ174" s="16" t="s">
        <v>83</v>
      </c>
      <c r="BK174" s="146">
        <f>ROUND(I174*H174,2)</f>
        <v>0</v>
      </c>
      <c r="BL174" s="16" t="s">
        <v>131</v>
      </c>
      <c r="BM174" s="145" t="s">
        <v>841</v>
      </c>
    </row>
    <row r="175" spans="2:65" s="1" customFormat="1" ht="33" customHeight="1">
      <c r="B175" s="132"/>
      <c r="C175" s="168" t="s">
        <v>227</v>
      </c>
      <c r="D175" s="168" t="s">
        <v>228</v>
      </c>
      <c r="E175" s="169" t="s">
        <v>680</v>
      </c>
      <c r="F175" s="170" t="s">
        <v>842</v>
      </c>
      <c r="G175" s="171" t="s">
        <v>130</v>
      </c>
      <c r="H175" s="172">
        <v>134</v>
      </c>
      <c r="I175" s="173"/>
      <c r="J175" s="174">
        <f>ROUND(I175*H175,2)</f>
        <v>0</v>
      </c>
      <c r="K175" s="175"/>
      <c r="L175" s="176"/>
      <c r="M175" s="177" t="s">
        <v>1</v>
      </c>
      <c r="N175" s="178" t="s">
        <v>40</v>
      </c>
      <c r="P175" s="143">
        <f>O175*H175</f>
        <v>0</v>
      </c>
      <c r="Q175" s="143">
        <v>0.1</v>
      </c>
      <c r="R175" s="143">
        <f>Q175*H175</f>
        <v>13.4</v>
      </c>
      <c r="S175" s="143">
        <v>0</v>
      </c>
      <c r="T175" s="144">
        <f>S175*H175</f>
        <v>0</v>
      </c>
      <c r="AR175" s="145" t="s">
        <v>174</v>
      </c>
      <c r="AT175" s="145" t="s">
        <v>228</v>
      </c>
      <c r="AU175" s="145" t="s">
        <v>85</v>
      </c>
      <c r="AY175" s="16" t="s">
        <v>125</v>
      </c>
      <c r="BE175" s="146">
        <f>IF(N175="základní",J175,0)</f>
        <v>0</v>
      </c>
      <c r="BF175" s="146">
        <f>IF(N175="snížená",J175,0)</f>
        <v>0</v>
      </c>
      <c r="BG175" s="146">
        <f>IF(N175="zákl. přenesená",J175,0)</f>
        <v>0</v>
      </c>
      <c r="BH175" s="146">
        <f>IF(N175="sníž. přenesená",J175,0)</f>
        <v>0</v>
      </c>
      <c r="BI175" s="146">
        <f>IF(N175="nulová",J175,0)</f>
        <v>0</v>
      </c>
      <c r="BJ175" s="16" t="s">
        <v>83</v>
      </c>
      <c r="BK175" s="146">
        <f>ROUND(I175*H175,2)</f>
        <v>0</v>
      </c>
      <c r="BL175" s="16" t="s">
        <v>131</v>
      </c>
      <c r="BM175" s="145" t="s">
        <v>843</v>
      </c>
    </row>
    <row r="176" spans="2:65" s="1" customFormat="1" ht="19.5">
      <c r="B176" s="31"/>
      <c r="D176" s="148" t="s">
        <v>334</v>
      </c>
      <c r="F176" s="179" t="s">
        <v>683</v>
      </c>
      <c r="I176" s="180"/>
      <c r="L176" s="31"/>
      <c r="M176" s="181"/>
      <c r="T176" s="55"/>
      <c r="AT176" s="16" t="s">
        <v>334</v>
      </c>
      <c r="AU176" s="16" t="s">
        <v>85</v>
      </c>
    </row>
    <row r="177" spans="2:65" s="1" customFormat="1" ht="16.5" customHeight="1">
      <c r="B177" s="132"/>
      <c r="C177" s="168" t="s">
        <v>234</v>
      </c>
      <c r="D177" s="168" t="s">
        <v>228</v>
      </c>
      <c r="E177" s="169" t="s">
        <v>844</v>
      </c>
      <c r="F177" s="170" t="s">
        <v>845</v>
      </c>
      <c r="G177" s="171" t="s">
        <v>253</v>
      </c>
      <c r="H177" s="172">
        <v>2</v>
      </c>
      <c r="I177" s="173"/>
      <c r="J177" s="174">
        <f>ROUND(I177*H177,2)</f>
        <v>0</v>
      </c>
      <c r="K177" s="175"/>
      <c r="L177" s="176"/>
      <c r="M177" s="177" t="s">
        <v>1</v>
      </c>
      <c r="N177" s="178" t="s">
        <v>40</v>
      </c>
      <c r="P177" s="143">
        <f>O177*H177</f>
        <v>0</v>
      </c>
      <c r="Q177" s="143">
        <v>0</v>
      </c>
      <c r="R177" s="143">
        <f>Q177*H177</f>
        <v>0</v>
      </c>
      <c r="S177" s="143">
        <v>0</v>
      </c>
      <c r="T177" s="144">
        <f>S177*H177</f>
        <v>0</v>
      </c>
      <c r="AR177" s="145" t="s">
        <v>174</v>
      </c>
      <c r="AT177" s="145" t="s">
        <v>228</v>
      </c>
      <c r="AU177" s="145" t="s">
        <v>85</v>
      </c>
      <c r="AY177" s="16" t="s">
        <v>125</v>
      </c>
      <c r="BE177" s="146">
        <f>IF(N177="základní",J177,0)</f>
        <v>0</v>
      </c>
      <c r="BF177" s="146">
        <f>IF(N177="snížená",J177,0)</f>
        <v>0</v>
      </c>
      <c r="BG177" s="146">
        <f>IF(N177="zákl. přenesená",J177,0)</f>
        <v>0</v>
      </c>
      <c r="BH177" s="146">
        <f>IF(N177="sníž. přenesená",J177,0)</f>
        <v>0</v>
      </c>
      <c r="BI177" s="146">
        <f>IF(N177="nulová",J177,0)</f>
        <v>0</v>
      </c>
      <c r="BJ177" s="16" t="s">
        <v>83</v>
      </c>
      <c r="BK177" s="146">
        <f>ROUND(I177*H177,2)</f>
        <v>0</v>
      </c>
      <c r="BL177" s="16" t="s">
        <v>131</v>
      </c>
      <c r="BM177" s="145" t="s">
        <v>846</v>
      </c>
    </row>
    <row r="178" spans="2:65" s="1" customFormat="1" ht="19.5">
      <c r="B178" s="31"/>
      <c r="D178" s="148" t="s">
        <v>334</v>
      </c>
      <c r="F178" s="179" t="s">
        <v>683</v>
      </c>
      <c r="I178" s="180"/>
      <c r="L178" s="31"/>
      <c r="M178" s="181"/>
      <c r="T178" s="55"/>
      <c r="AT178" s="16" t="s">
        <v>334</v>
      </c>
      <c r="AU178" s="16" t="s">
        <v>85</v>
      </c>
    </row>
    <row r="179" spans="2:65" s="1" customFormat="1" ht="16.5" customHeight="1">
      <c r="B179" s="132"/>
      <c r="C179" s="168" t="s">
        <v>240</v>
      </c>
      <c r="D179" s="168" t="s">
        <v>228</v>
      </c>
      <c r="E179" s="169" t="s">
        <v>847</v>
      </c>
      <c r="F179" s="170" t="s">
        <v>848</v>
      </c>
      <c r="G179" s="171" t="s">
        <v>692</v>
      </c>
      <c r="H179" s="172">
        <v>5</v>
      </c>
      <c r="I179" s="173"/>
      <c r="J179" s="174">
        <f>ROUND(I179*H179,2)</f>
        <v>0</v>
      </c>
      <c r="K179" s="175"/>
      <c r="L179" s="176"/>
      <c r="M179" s="177" t="s">
        <v>1</v>
      </c>
      <c r="N179" s="178" t="s">
        <v>40</v>
      </c>
      <c r="P179" s="143">
        <f>O179*H179</f>
        <v>0</v>
      </c>
      <c r="Q179" s="143">
        <v>0</v>
      </c>
      <c r="R179" s="143">
        <f>Q179*H179</f>
        <v>0</v>
      </c>
      <c r="S179" s="143">
        <v>0</v>
      </c>
      <c r="T179" s="144">
        <f>S179*H179</f>
        <v>0</v>
      </c>
      <c r="AR179" s="145" t="s">
        <v>174</v>
      </c>
      <c r="AT179" s="145" t="s">
        <v>228</v>
      </c>
      <c r="AU179" s="145" t="s">
        <v>85</v>
      </c>
      <c r="AY179" s="16" t="s">
        <v>125</v>
      </c>
      <c r="BE179" s="146">
        <f>IF(N179="základní",J179,0)</f>
        <v>0</v>
      </c>
      <c r="BF179" s="146">
        <f>IF(N179="snížená",J179,0)</f>
        <v>0</v>
      </c>
      <c r="BG179" s="146">
        <f>IF(N179="zákl. přenesená",J179,0)</f>
        <v>0</v>
      </c>
      <c r="BH179" s="146">
        <f>IF(N179="sníž. přenesená",J179,0)</f>
        <v>0</v>
      </c>
      <c r="BI179" s="146">
        <f>IF(N179="nulová",J179,0)</f>
        <v>0</v>
      </c>
      <c r="BJ179" s="16" t="s">
        <v>83</v>
      </c>
      <c r="BK179" s="146">
        <f>ROUND(I179*H179,2)</f>
        <v>0</v>
      </c>
      <c r="BL179" s="16" t="s">
        <v>131</v>
      </c>
      <c r="BM179" s="145" t="s">
        <v>849</v>
      </c>
    </row>
    <row r="180" spans="2:65" s="1" customFormat="1" ht="19.5">
      <c r="B180" s="31"/>
      <c r="D180" s="148" t="s">
        <v>334</v>
      </c>
      <c r="F180" s="179" t="s">
        <v>683</v>
      </c>
      <c r="I180" s="180"/>
      <c r="L180" s="31"/>
      <c r="M180" s="181"/>
      <c r="T180" s="55"/>
      <c r="AT180" s="16" t="s">
        <v>334</v>
      </c>
      <c r="AU180" s="16" t="s">
        <v>85</v>
      </c>
    </row>
    <row r="181" spans="2:65" s="1" customFormat="1" ht="21.75" customHeight="1">
      <c r="B181" s="132"/>
      <c r="C181" s="133" t="s">
        <v>244</v>
      </c>
      <c r="D181" s="133" t="s">
        <v>127</v>
      </c>
      <c r="E181" s="134" t="s">
        <v>684</v>
      </c>
      <c r="F181" s="135" t="s">
        <v>685</v>
      </c>
      <c r="G181" s="136" t="s">
        <v>253</v>
      </c>
      <c r="H181" s="137">
        <v>1</v>
      </c>
      <c r="I181" s="138"/>
      <c r="J181" s="139">
        <f>ROUND(I181*H181,2)</f>
        <v>0</v>
      </c>
      <c r="K181" s="140"/>
      <c r="L181" s="31"/>
      <c r="M181" s="141" t="s">
        <v>1</v>
      </c>
      <c r="N181" s="142" t="s">
        <v>40</v>
      </c>
      <c r="P181" s="143">
        <f>O181*H181</f>
        <v>0</v>
      </c>
      <c r="Q181" s="143">
        <v>9.0000000000000006E-5</v>
      </c>
      <c r="R181" s="143">
        <f>Q181*H181</f>
        <v>9.0000000000000006E-5</v>
      </c>
      <c r="S181" s="143">
        <v>0</v>
      </c>
      <c r="T181" s="144">
        <f>S181*H181</f>
        <v>0</v>
      </c>
      <c r="AR181" s="145" t="s">
        <v>131</v>
      </c>
      <c r="AT181" s="145" t="s">
        <v>127</v>
      </c>
      <c r="AU181" s="145" t="s">
        <v>85</v>
      </c>
      <c r="AY181" s="16" t="s">
        <v>125</v>
      </c>
      <c r="BE181" s="146">
        <f>IF(N181="základní",J181,0)</f>
        <v>0</v>
      </c>
      <c r="BF181" s="146">
        <f>IF(N181="snížená",J181,0)</f>
        <v>0</v>
      </c>
      <c r="BG181" s="146">
        <f>IF(N181="zákl. přenesená",J181,0)</f>
        <v>0</v>
      </c>
      <c r="BH181" s="146">
        <f>IF(N181="sníž. přenesená",J181,0)</f>
        <v>0</v>
      </c>
      <c r="BI181" s="146">
        <f>IF(N181="nulová",J181,0)</f>
        <v>0</v>
      </c>
      <c r="BJ181" s="16" t="s">
        <v>83</v>
      </c>
      <c r="BK181" s="146">
        <f>ROUND(I181*H181,2)</f>
        <v>0</v>
      </c>
      <c r="BL181" s="16" t="s">
        <v>131</v>
      </c>
      <c r="BM181" s="145" t="s">
        <v>850</v>
      </c>
    </row>
    <row r="182" spans="2:65" s="1" customFormat="1" ht="21.75" customHeight="1">
      <c r="B182" s="132"/>
      <c r="C182" s="168" t="s">
        <v>7</v>
      </c>
      <c r="D182" s="168" t="s">
        <v>228</v>
      </c>
      <c r="E182" s="169" t="s">
        <v>851</v>
      </c>
      <c r="F182" s="170" t="s">
        <v>852</v>
      </c>
      <c r="G182" s="171" t="s">
        <v>253</v>
      </c>
      <c r="H182" s="172">
        <v>1</v>
      </c>
      <c r="I182" s="173"/>
      <c r="J182" s="174">
        <f>ROUND(I182*H182,2)</f>
        <v>0</v>
      </c>
      <c r="K182" s="175"/>
      <c r="L182" s="176"/>
      <c r="M182" s="177" t="s">
        <v>1</v>
      </c>
      <c r="N182" s="178" t="s">
        <v>40</v>
      </c>
      <c r="P182" s="143">
        <f>O182*H182</f>
        <v>0</v>
      </c>
      <c r="Q182" s="143">
        <v>0</v>
      </c>
      <c r="R182" s="143">
        <f>Q182*H182</f>
        <v>0</v>
      </c>
      <c r="S182" s="143">
        <v>0</v>
      </c>
      <c r="T182" s="144">
        <f>S182*H182</f>
        <v>0</v>
      </c>
      <c r="AR182" s="145" t="s">
        <v>174</v>
      </c>
      <c r="AT182" s="145" t="s">
        <v>228</v>
      </c>
      <c r="AU182" s="145" t="s">
        <v>85</v>
      </c>
      <c r="AY182" s="16" t="s">
        <v>125</v>
      </c>
      <c r="BE182" s="146">
        <f>IF(N182="základní",J182,0)</f>
        <v>0</v>
      </c>
      <c r="BF182" s="146">
        <f>IF(N182="snížená",J182,0)</f>
        <v>0</v>
      </c>
      <c r="BG182" s="146">
        <f>IF(N182="zákl. přenesená",J182,0)</f>
        <v>0</v>
      </c>
      <c r="BH182" s="146">
        <f>IF(N182="sníž. přenesená",J182,0)</f>
        <v>0</v>
      </c>
      <c r="BI182" s="146">
        <f>IF(N182="nulová",J182,0)</f>
        <v>0</v>
      </c>
      <c r="BJ182" s="16" t="s">
        <v>83</v>
      </c>
      <c r="BK182" s="146">
        <f>ROUND(I182*H182,2)</f>
        <v>0</v>
      </c>
      <c r="BL182" s="16" t="s">
        <v>131</v>
      </c>
      <c r="BM182" s="145" t="s">
        <v>853</v>
      </c>
    </row>
    <row r="183" spans="2:65" s="1" customFormat="1" ht="19.5">
      <c r="B183" s="31"/>
      <c r="D183" s="148" t="s">
        <v>334</v>
      </c>
      <c r="F183" s="179" t="s">
        <v>683</v>
      </c>
      <c r="I183" s="180"/>
      <c r="L183" s="31"/>
      <c r="M183" s="181"/>
      <c r="T183" s="55"/>
      <c r="AT183" s="16" t="s">
        <v>334</v>
      </c>
      <c r="AU183" s="16" t="s">
        <v>85</v>
      </c>
    </row>
    <row r="184" spans="2:65" s="1" customFormat="1" ht="24.2" customHeight="1">
      <c r="B184" s="132"/>
      <c r="C184" s="168" t="s">
        <v>255</v>
      </c>
      <c r="D184" s="168" t="s">
        <v>228</v>
      </c>
      <c r="E184" s="169" t="s">
        <v>854</v>
      </c>
      <c r="F184" s="170" t="s">
        <v>855</v>
      </c>
      <c r="G184" s="171" t="s">
        <v>253</v>
      </c>
      <c r="H184" s="172">
        <v>1</v>
      </c>
      <c r="I184" s="173"/>
      <c r="J184" s="174">
        <f>ROUND(I184*H184,2)</f>
        <v>0</v>
      </c>
      <c r="K184" s="175"/>
      <c r="L184" s="176"/>
      <c r="M184" s="177" t="s">
        <v>1</v>
      </c>
      <c r="N184" s="178" t="s">
        <v>40</v>
      </c>
      <c r="P184" s="143">
        <f>O184*H184</f>
        <v>0</v>
      </c>
      <c r="Q184" s="143">
        <v>0</v>
      </c>
      <c r="R184" s="143">
        <f>Q184*H184</f>
        <v>0</v>
      </c>
      <c r="S184" s="143">
        <v>0</v>
      </c>
      <c r="T184" s="144">
        <f>S184*H184</f>
        <v>0</v>
      </c>
      <c r="AR184" s="145" t="s">
        <v>174</v>
      </c>
      <c r="AT184" s="145" t="s">
        <v>228</v>
      </c>
      <c r="AU184" s="145" t="s">
        <v>85</v>
      </c>
      <c r="AY184" s="16" t="s">
        <v>125</v>
      </c>
      <c r="BE184" s="146">
        <f>IF(N184="základní",J184,0)</f>
        <v>0</v>
      </c>
      <c r="BF184" s="146">
        <f>IF(N184="snížená",J184,0)</f>
        <v>0</v>
      </c>
      <c r="BG184" s="146">
        <f>IF(N184="zákl. přenesená",J184,0)</f>
        <v>0</v>
      </c>
      <c r="BH184" s="146">
        <f>IF(N184="sníž. přenesená",J184,0)</f>
        <v>0</v>
      </c>
      <c r="BI184" s="146">
        <f>IF(N184="nulová",J184,0)</f>
        <v>0</v>
      </c>
      <c r="BJ184" s="16" t="s">
        <v>83</v>
      </c>
      <c r="BK184" s="146">
        <f>ROUND(I184*H184,2)</f>
        <v>0</v>
      </c>
      <c r="BL184" s="16" t="s">
        <v>131</v>
      </c>
      <c r="BM184" s="145" t="s">
        <v>856</v>
      </c>
    </row>
    <row r="185" spans="2:65" s="1" customFormat="1" ht="19.5">
      <c r="B185" s="31"/>
      <c r="D185" s="148" t="s">
        <v>334</v>
      </c>
      <c r="F185" s="179" t="s">
        <v>683</v>
      </c>
      <c r="I185" s="180"/>
      <c r="L185" s="31"/>
      <c r="M185" s="181"/>
      <c r="T185" s="55"/>
      <c r="AT185" s="16" t="s">
        <v>334</v>
      </c>
      <c r="AU185" s="16" t="s">
        <v>85</v>
      </c>
    </row>
    <row r="186" spans="2:65" s="1" customFormat="1" ht="24.2" customHeight="1">
      <c r="B186" s="132"/>
      <c r="C186" s="133" t="s">
        <v>259</v>
      </c>
      <c r="D186" s="133" t="s">
        <v>127</v>
      </c>
      <c r="E186" s="134" t="s">
        <v>697</v>
      </c>
      <c r="F186" s="135" t="s">
        <v>698</v>
      </c>
      <c r="G186" s="136" t="s">
        <v>253</v>
      </c>
      <c r="H186" s="137">
        <v>3</v>
      </c>
      <c r="I186" s="138"/>
      <c r="J186" s="139">
        <f>ROUND(I186*H186,2)</f>
        <v>0</v>
      </c>
      <c r="K186" s="140"/>
      <c r="L186" s="31"/>
      <c r="M186" s="141" t="s">
        <v>1</v>
      </c>
      <c r="N186" s="142" t="s">
        <v>40</v>
      </c>
      <c r="P186" s="143">
        <f>O186*H186</f>
        <v>0</v>
      </c>
      <c r="Q186" s="143">
        <v>0</v>
      </c>
      <c r="R186" s="143">
        <f>Q186*H186</f>
        <v>0</v>
      </c>
      <c r="S186" s="143">
        <v>0</v>
      </c>
      <c r="T186" s="144">
        <f>S186*H186</f>
        <v>0</v>
      </c>
      <c r="AR186" s="145" t="s">
        <v>131</v>
      </c>
      <c r="AT186" s="145" t="s">
        <v>127</v>
      </c>
      <c r="AU186" s="145" t="s">
        <v>85</v>
      </c>
      <c r="AY186" s="16" t="s">
        <v>125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6" t="s">
        <v>83</v>
      </c>
      <c r="BK186" s="146">
        <f>ROUND(I186*H186,2)</f>
        <v>0</v>
      </c>
      <c r="BL186" s="16" t="s">
        <v>131</v>
      </c>
      <c r="BM186" s="145" t="s">
        <v>857</v>
      </c>
    </row>
    <row r="187" spans="2:65" s="1" customFormat="1" ht="24.2" customHeight="1">
      <c r="B187" s="132"/>
      <c r="C187" s="133" t="s">
        <v>263</v>
      </c>
      <c r="D187" s="133" t="s">
        <v>127</v>
      </c>
      <c r="E187" s="134" t="s">
        <v>858</v>
      </c>
      <c r="F187" s="135" t="s">
        <v>859</v>
      </c>
      <c r="G187" s="136" t="s">
        <v>253</v>
      </c>
      <c r="H187" s="137">
        <v>1</v>
      </c>
      <c r="I187" s="138"/>
      <c r="J187" s="139">
        <f>ROUND(I187*H187,2)</f>
        <v>0</v>
      </c>
      <c r="K187" s="140"/>
      <c r="L187" s="31"/>
      <c r="M187" s="141" t="s">
        <v>1</v>
      </c>
      <c r="N187" s="142" t="s">
        <v>40</v>
      </c>
      <c r="P187" s="143">
        <f>O187*H187</f>
        <v>0</v>
      </c>
      <c r="Q187" s="143">
        <v>0</v>
      </c>
      <c r="R187" s="143">
        <f>Q187*H187</f>
        <v>0</v>
      </c>
      <c r="S187" s="143">
        <v>0</v>
      </c>
      <c r="T187" s="144">
        <f>S187*H187</f>
        <v>0</v>
      </c>
      <c r="AR187" s="145" t="s">
        <v>131</v>
      </c>
      <c r="AT187" s="145" t="s">
        <v>127</v>
      </c>
      <c r="AU187" s="145" t="s">
        <v>85</v>
      </c>
      <c r="AY187" s="16" t="s">
        <v>125</v>
      </c>
      <c r="BE187" s="146">
        <f>IF(N187="základní",J187,0)</f>
        <v>0</v>
      </c>
      <c r="BF187" s="146">
        <f>IF(N187="snížená",J187,0)</f>
        <v>0</v>
      </c>
      <c r="BG187" s="146">
        <f>IF(N187="zákl. přenesená",J187,0)</f>
        <v>0</v>
      </c>
      <c r="BH187" s="146">
        <f>IF(N187="sníž. přenesená",J187,0)</f>
        <v>0</v>
      </c>
      <c r="BI187" s="146">
        <f>IF(N187="nulová",J187,0)</f>
        <v>0</v>
      </c>
      <c r="BJ187" s="16" t="s">
        <v>83</v>
      </c>
      <c r="BK187" s="146">
        <f>ROUND(I187*H187,2)</f>
        <v>0</v>
      </c>
      <c r="BL187" s="16" t="s">
        <v>131</v>
      </c>
      <c r="BM187" s="145" t="s">
        <v>860</v>
      </c>
    </row>
    <row r="188" spans="2:65" s="1" customFormat="1" ht="24.2" customHeight="1">
      <c r="B188" s="132"/>
      <c r="C188" s="133" t="s">
        <v>267</v>
      </c>
      <c r="D188" s="133" t="s">
        <v>127</v>
      </c>
      <c r="E188" s="134" t="s">
        <v>700</v>
      </c>
      <c r="F188" s="135" t="s">
        <v>701</v>
      </c>
      <c r="G188" s="136" t="s">
        <v>130</v>
      </c>
      <c r="H188" s="137">
        <v>9</v>
      </c>
      <c r="I188" s="138"/>
      <c r="J188" s="139">
        <f>ROUND(I188*H188,2)</f>
        <v>0</v>
      </c>
      <c r="K188" s="140"/>
      <c r="L188" s="31"/>
      <c r="M188" s="141" t="s">
        <v>1</v>
      </c>
      <c r="N188" s="142" t="s">
        <v>40</v>
      </c>
      <c r="P188" s="143">
        <f>O188*H188</f>
        <v>0</v>
      </c>
      <c r="Q188" s="143">
        <v>1.0000000000000001E-5</v>
      </c>
      <c r="R188" s="143">
        <f>Q188*H188</f>
        <v>9.0000000000000006E-5</v>
      </c>
      <c r="S188" s="143">
        <v>0</v>
      </c>
      <c r="T188" s="144">
        <f>S188*H188</f>
        <v>0</v>
      </c>
      <c r="AR188" s="145" t="s">
        <v>131</v>
      </c>
      <c r="AT188" s="145" t="s">
        <v>127</v>
      </c>
      <c r="AU188" s="145" t="s">
        <v>85</v>
      </c>
      <c r="AY188" s="16" t="s">
        <v>125</v>
      </c>
      <c r="BE188" s="146">
        <f>IF(N188="základní",J188,0)</f>
        <v>0</v>
      </c>
      <c r="BF188" s="146">
        <f>IF(N188="snížená",J188,0)</f>
        <v>0</v>
      </c>
      <c r="BG188" s="146">
        <f>IF(N188="zákl. přenesená",J188,0)</f>
        <v>0</v>
      </c>
      <c r="BH188" s="146">
        <f>IF(N188="sníž. přenesená",J188,0)</f>
        <v>0</v>
      </c>
      <c r="BI188" s="146">
        <f>IF(N188="nulová",J188,0)</f>
        <v>0</v>
      </c>
      <c r="BJ188" s="16" t="s">
        <v>83</v>
      </c>
      <c r="BK188" s="146">
        <f>ROUND(I188*H188,2)</f>
        <v>0</v>
      </c>
      <c r="BL188" s="16" t="s">
        <v>131</v>
      </c>
      <c r="BM188" s="145" t="s">
        <v>861</v>
      </c>
    </row>
    <row r="189" spans="2:65" s="1" customFormat="1" ht="16.5" customHeight="1">
      <c r="B189" s="132"/>
      <c r="C189" s="168" t="s">
        <v>272</v>
      </c>
      <c r="D189" s="168" t="s">
        <v>228</v>
      </c>
      <c r="E189" s="169" t="s">
        <v>703</v>
      </c>
      <c r="F189" s="170" t="s">
        <v>862</v>
      </c>
      <c r="G189" s="171" t="s">
        <v>253</v>
      </c>
      <c r="H189" s="172">
        <v>3</v>
      </c>
      <c r="I189" s="173"/>
      <c r="J189" s="174">
        <f>ROUND(I189*H189,2)</f>
        <v>0</v>
      </c>
      <c r="K189" s="175"/>
      <c r="L189" s="176"/>
      <c r="M189" s="177" t="s">
        <v>1</v>
      </c>
      <c r="N189" s="178" t="s">
        <v>40</v>
      </c>
      <c r="P189" s="143">
        <f>O189*H189</f>
        <v>0</v>
      </c>
      <c r="Q189" s="143">
        <v>2.6700000000000001E-3</v>
      </c>
      <c r="R189" s="143">
        <f>Q189*H189</f>
        <v>8.0099999999999998E-3</v>
      </c>
      <c r="S189" s="143">
        <v>0</v>
      </c>
      <c r="T189" s="144">
        <f>S189*H189</f>
        <v>0</v>
      </c>
      <c r="AR189" s="145" t="s">
        <v>174</v>
      </c>
      <c r="AT189" s="145" t="s">
        <v>228</v>
      </c>
      <c r="AU189" s="145" t="s">
        <v>85</v>
      </c>
      <c r="AY189" s="16" t="s">
        <v>125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6" t="s">
        <v>83</v>
      </c>
      <c r="BK189" s="146">
        <f>ROUND(I189*H189,2)</f>
        <v>0</v>
      </c>
      <c r="BL189" s="16" t="s">
        <v>131</v>
      </c>
      <c r="BM189" s="145" t="s">
        <v>863</v>
      </c>
    </row>
    <row r="190" spans="2:65" s="1" customFormat="1" ht="19.5">
      <c r="B190" s="31"/>
      <c r="D190" s="148" t="s">
        <v>334</v>
      </c>
      <c r="F190" s="179" t="s">
        <v>706</v>
      </c>
      <c r="I190" s="180"/>
      <c r="L190" s="31"/>
      <c r="M190" s="181"/>
      <c r="T190" s="55"/>
      <c r="AT190" s="16" t="s">
        <v>334</v>
      </c>
      <c r="AU190" s="16" t="s">
        <v>85</v>
      </c>
    </row>
    <row r="191" spans="2:65" s="1" customFormat="1" ht="24.2" customHeight="1">
      <c r="B191" s="132"/>
      <c r="C191" s="133" t="s">
        <v>276</v>
      </c>
      <c r="D191" s="133" t="s">
        <v>127</v>
      </c>
      <c r="E191" s="134" t="s">
        <v>707</v>
      </c>
      <c r="F191" s="135" t="s">
        <v>708</v>
      </c>
      <c r="G191" s="136" t="s">
        <v>130</v>
      </c>
      <c r="H191" s="137">
        <v>2</v>
      </c>
      <c r="I191" s="138"/>
      <c r="J191" s="139">
        <f>ROUND(I191*H191,2)</f>
        <v>0</v>
      </c>
      <c r="K191" s="140"/>
      <c r="L191" s="31"/>
      <c r="M191" s="141" t="s">
        <v>1</v>
      </c>
      <c r="N191" s="142" t="s">
        <v>40</v>
      </c>
      <c r="P191" s="143">
        <f>O191*H191</f>
        <v>0</v>
      </c>
      <c r="Q191" s="143">
        <v>1.0000000000000001E-5</v>
      </c>
      <c r="R191" s="143">
        <f>Q191*H191</f>
        <v>2.0000000000000002E-5</v>
      </c>
      <c r="S191" s="143">
        <v>0</v>
      </c>
      <c r="T191" s="144">
        <f>S191*H191</f>
        <v>0</v>
      </c>
      <c r="AR191" s="145" t="s">
        <v>131</v>
      </c>
      <c r="AT191" s="145" t="s">
        <v>127</v>
      </c>
      <c r="AU191" s="145" t="s">
        <v>85</v>
      </c>
      <c r="AY191" s="16" t="s">
        <v>125</v>
      </c>
      <c r="BE191" s="146">
        <f>IF(N191="základní",J191,0)</f>
        <v>0</v>
      </c>
      <c r="BF191" s="146">
        <f>IF(N191="snížená",J191,0)</f>
        <v>0</v>
      </c>
      <c r="BG191" s="146">
        <f>IF(N191="zákl. přenesená",J191,0)</f>
        <v>0</v>
      </c>
      <c r="BH191" s="146">
        <f>IF(N191="sníž. přenesená",J191,0)</f>
        <v>0</v>
      </c>
      <c r="BI191" s="146">
        <f>IF(N191="nulová",J191,0)</f>
        <v>0</v>
      </c>
      <c r="BJ191" s="16" t="s">
        <v>83</v>
      </c>
      <c r="BK191" s="146">
        <f>ROUND(I191*H191,2)</f>
        <v>0</v>
      </c>
      <c r="BL191" s="16" t="s">
        <v>131</v>
      </c>
      <c r="BM191" s="145" t="s">
        <v>864</v>
      </c>
    </row>
    <row r="192" spans="2:65" s="1" customFormat="1" ht="16.5" customHeight="1">
      <c r="B192" s="132"/>
      <c r="C192" s="168" t="s">
        <v>280</v>
      </c>
      <c r="D192" s="168" t="s">
        <v>228</v>
      </c>
      <c r="E192" s="169" t="s">
        <v>710</v>
      </c>
      <c r="F192" s="170" t="s">
        <v>711</v>
      </c>
      <c r="G192" s="171" t="s">
        <v>253</v>
      </c>
      <c r="H192" s="172">
        <v>1</v>
      </c>
      <c r="I192" s="173"/>
      <c r="J192" s="174">
        <f>ROUND(I192*H192,2)</f>
        <v>0</v>
      </c>
      <c r="K192" s="175"/>
      <c r="L192" s="176"/>
      <c r="M192" s="177" t="s">
        <v>1</v>
      </c>
      <c r="N192" s="178" t="s">
        <v>40</v>
      </c>
      <c r="P192" s="143">
        <f>O192*H192</f>
        <v>0</v>
      </c>
      <c r="Q192" s="143">
        <v>4.45E-3</v>
      </c>
      <c r="R192" s="143">
        <f>Q192*H192</f>
        <v>4.45E-3</v>
      </c>
      <c r="S192" s="143">
        <v>0</v>
      </c>
      <c r="T192" s="144">
        <f>S192*H192</f>
        <v>0</v>
      </c>
      <c r="AR192" s="145" t="s">
        <v>174</v>
      </c>
      <c r="AT192" s="145" t="s">
        <v>228</v>
      </c>
      <c r="AU192" s="145" t="s">
        <v>85</v>
      </c>
      <c r="AY192" s="16" t="s">
        <v>125</v>
      </c>
      <c r="BE192" s="146">
        <f>IF(N192="základní",J192,0)</f>
        <v>0</v>
      </c>
      <c r="BF192" s="146">
        <f>IF(N192="snížená",J192,0)</f>
        <v>0</v>
      </c>
      <c r="BG192" s="146">
        <f>IF(N192="zákl. přenesená",J192,0)</f>
        <v>0</v>
      </c>
      <c r="BH192" s="146">
        <f>IF(N192="sníž. přenesená",J192,0)</f>
        <v>0</v>
      </c>
      <c r="BI192" s="146">
        <f>IF(N192="nulová",J192,0)</f>
        <v>0</v>
      </c>
      <c r="BJ192" s="16" t="s">
        <v>83</v>
      </c>
      <c r="BK192" s="146">
        <f>ROUND(I192*H192,2)</f>
        <v>0</v>
      </c>
      <c r="BL192" s="16" t="s">
        <v>131</v>
      </c>
      <c r="BM192" s="145" t="s">
        <v>865</v>
      </c>
    </row>
    <row r="193" spans="2:65" s="1" customFormat="1" ht="19.5">
      <c r="B193" s="31"/>
      <c r="D193" s="148" t="s">
        <v>334</v>
      </c>
      <c r="F193" s="179" t="s">
        <v>706</v>
      </c>
      <c r="I193" s="180"/>
      <c r="L193" s="31"/>
      <c r="M193" s="181"/>
      <c r="T193" s="55"/>
      <c r="AT193" s="16" t="s">
        <v>334</v>
      </c>
      <c r="AU193" s="16" t="s">
        <v>85</v>
      </c>
    </row>
    <row r="194" spans="2:65" s="1" customFormat="1" ht="21.75" customHeight="1">
      <c r="B194" s="132"/>
      <c r="C194" s="133" t="s">
        <v>284</v>
      </c>
      <c r="D194" s="133" t="s">
        <v>127</v>
      </c>
      <c r="E194" s="134" t="s">
        <v>717</v>
      </c>
      <c r="F194" s="135" t="s">
        <v>718</v>
      </c>
      <c r="G194" s="136" t="s">
        <v>253</v>
      </c>
      <c r="H194" s="137">
        <v>6</v>
      </c>
      <c r="I194" s="138"/>
      <c r="J194" s="139">
        <f>ROUND(I194*H194,2)</f>
        <v>0</v>
      </c>
      <c r="K194" s="140"/>
      <c r="L194" s="31"/>
      <c r="M194" s="141" t="s">
        <v>1</v>
      </c>
      <c r="N194" s="142" t="s">
        <v>40</v>
      </c>
      <c r="P194" s="143">
        <f>O194*H194</f>
        <v>0</v>
      </c>
      <c r="Q194" s="143">
        <v>0</v>
      </c>
      <c r="R194" s="143">
        <f>Q194*H194</f>
        <v>0</v>
      </c>
      <c r="S194" s="143">
        <v>0</v>
      </c>
      <c r="T194" s="144">
        <f>S194*H194</f>
        <v>0</v>
      </c>
      <c r="AR194" s="145" t="s">
        <v>131</v>
      </c>
      <c r="AT194" s="145" t="s">
        <v>127</v>
      </c>
      <c r="AU194" s="145" t="s">
        <v>85</v>
      </c>
      <c r="AY194" s="16" t="s">
        <v>125</v>
      </c>
      <c r="BE194" s="146">
        <f>IF(N194="základní",J194,0)</f>
        <v>0</v>
      </c>
      <c r="BF194" s="146">
        <f>IF(N194="snížená",J194,0)</f>
        <v>0</v>
      </c>
      <c r="BG194" s="146">
        <f>IF(N194="zákl. přenesená",J194,0)</f>
        <v>0</v>
      </c>
      <c r="BH194" s="146">
        <f>IF(N194="sníž. přenesená",J194,0)</f>
        <v>0</v>
      </c>
      <c r="BI194" s="146">
        <f>IF(N194="nulová",J194,0)</f>
        <v>0</v>
      </c>
      <c r="BJ194" s="16" t="s">
        <v>83</v>
      </c>
      <c r="BK194" s="146">
        <f>ROUND(I194*H194,2)</f>
        <v>0</v>
      </c>
      <c r="BL194" s="16" t="s">
        <v>131</v>
      </c>
      <c r="BM194" s="145" t="s">
        <v>866</v>
      </c>
    </row>
    <row r="195" spans="2:65" s="1" customFormat="1" ht="24.2" customHeight="1">
      <c r="B195" s="132"/>
      <c r="C195" s="168" t="s">
        <v>288</v>
      </c>
      <c r="D195" s="168" t="s">
        <v>228</v>
      </c>
      <c r="E195" s="169" t="s">
        <v>720</v>
      </c>
      <c r="F195" s="170" t="s">
        <v>721</v>
      </c>
      <c r="G195" s="171" t="s">
        <v>253</v>
      </c>
      <c r="H195" s="172">
        <v>6</v>
      </c>
      <c r="I195" s="173"/>
      <c r="J195" s="174">
        <f>ROUND(I195*H195,2)</f>
        <v>0</v>
      </c>
      <c r="K195" s="175"/>
      <c r="L195" s="176"/>
      <c r="M195" s="177" t="s">
        <v>1</v>
      </c>
      <c r="N195" s="178" t="s">
        <v>40</v>
      </c>
      <c r="P195" s="143">
        <f>O195*H195</f>
        <v>0</v>
      </c>
      <c r="Q195" s="143">
        <v>8.0000000000000004E-4</v>
      </c>
      <c r="R195" s="143">
        <f>Q195*H195</f>
        <v>4.8000000000000004E-3</v>
      </c>
      <c r="S195" s="143">
        <v>0</v>
      </c>
      <c r="T195" s="144">
        <f>S195*H195</f>
        <v>0</v>
      </c>
      <c r="AR195" s="145" t="s">
        <v>174</v>
      </c>
      <c r="AT195" s="145" t="s">
        <v>228</v>
      </c>
      <c r="AU195" s="145" t="s">
        <v>85</v>
      </c>
      <c r="AY195" s="16" t="s">
        <v>125</v>
      </c>
      <c r="BE195" s="146">
        <f>IF(N195="základní",J195,0)</f>
        <v>0</v>
      </c>
      <c r="BF195" s="146">
        <f>IF(N195="snížená",J195,0)</f>
        <v>0</v>
      </c>
      <c r="BG195" s="146">
        <f>IF(N195="zákl. přenesená",J195,0)</f>
        <v>0</v>
      </c>
      <c r="BH195" s="146">
        <f>IF(N195="sníž. přenesená",J195,0)</f>
        <v>0</v>
      </c>
      <c r="BI195" s="146">
        <f>IF(N195="nulová",J195,0)</f>
        <v>0</v>
      </c>
      <c r="BJ195" s="16" t="s">
        <v>83</v>
      </c>
      <c r="BK195" s="146">
        <f>ROUND(I195*H195,2)</f>
        <v>0</v>
      </c>
      <c r="BL195" s="16" t="s">
        <v>131</v>
      </c>
      <c r="BM195" s="145" t="s">
        <v>867</v>
      </c>
    </row>
    <row r="196" spans="2:65" s="1" customFormat="1" ht="19.5">
      <c r="B196" s="31"/>
      <c r="D196" s="148" t="s">
        <v>334</v>
      </c>
      <c r="F196" s="179" t="s">
        <v>706</v>
      </c>
      <c r="I196" s="180"/>
      <c r="L196" s="31"/>
      <c r="M196" s="181"/>
      <c r="T196" s="55"/>
      <c r="AT196" s="16" t="s">
        <v>334</v>
      </c>
      <c r="AU196" s="16" t="s">
        <v>85</v>
      </c>
    </row>
    <row r="197" spans="2:65" s="1" customFormat="1" ht="16.5" customHeight="1">
      <c r="B197" s="132"/>
      <c r="C197" s="133" t="s">
        <v>292</v>
      </c>
      <c r="D197" s="133" t="s">
        <v>127</v>
      </c>
      <c r="E197" s="134" t="s">
        <v>736</v>
      </c>
      <c r="F197" s="135" t="s">
        <v>737</v>
      </c>
      <c r="G197" s="136" t="s">
        <v>253</v>
      </c>
      <c r="H197" s="137">
        <v>3</v>
      </c>
      <c r="I197" s="138"/>
      <c r="J197" s="139">
        <f>ROUND(I197*H197,2)</f>
        <v>0</v>
      </c>
      <c r="K197" s="140"/>
      <c r="L197" s="31"/>
      <c r="M197" s="141" t="s">
        <v>1</v>
      </c>
      <c r="N197" s="142" t="s">
        <v>40</v>
      </c>
      <c r="P197" s="143">
        <f>O197*H197</f>
        <v>0</v>
      </c>
      <c r="Q197" s="143">
        <v>4.0000000000000003E-5</v>
      </c>
      <c r="R197" s="143">
        <f>Q197*H197</f>
        <v>1.2000000000000002E-4</v>
      </c>
      <c r="S197" s="143">
        <v>0</v>
      </c>
      <c r="T197" s="144">
        <f>S197*H197</f>
        <v>0</v>
      </c>
      <c r="AR197" s="145" t="s">
        <v>131</v>
      </c>
      <c r="AT197" s="145" t="s">
        <v>127</v>
      </c>
      <c r="AU197" s="145" t="s">
        <v>85</v>
      </c>
      <c r="AY197" s="16" t="s">
        <v>125</v>
      </c>
      <c r="BE197" s="146">
        <f>IF(N197="základní",J197,0)</f>
        <v>0</v>
      </c>
      <c r="BF197" s="146">
        <f>IF(N197="snížená",J197,0)</f>
        <v>0</v>
      </c>
      <c r="BG197" s="146">
        <f>IF(N197="zákl. přenesená",J197,0)</f>
        <v>0</v>
      </c>
      <c r="BH197" s="146">
        <f>IF(N197="sníž. přenesená",J197,0)</f>
        <v>0</v>
      </c>
      <c r="BI197" s="146">
        <f>IF(N197="nulová",J197,0)</f>
        <v>0</v>
      </c>
      <c r="BJ197" s="16" t="s">
        <v>83</v>
      </c>
      <c r="BK197" s="146">
        <f>ROUND(I197*H197,2)</f>
        <v>0</v>
      </c>
      <c r="BL197" s="16" t="s">
        <v>131</v>
      </c>
      <c r="BM197" s="145" t="s">
        <v>868</v>
      </c>
    </row>
    <row r="198" spans="2:65" s="1" customFormat="1" ht="24.2" customHeight="1">
      <c r="B198" s="132"/>
      <c r="C198" s="168" t="s">
        <v>296</v>
      </c>
      <c r="D198" s="168" t="s">
        <v>228</v>
      </c>
      <c r="E198" s="169" t="s">
        <v>869</v>
      </c>
      <c r="F198" s="170" t="s">
        <v>740</v>
      </c>
      <c r="G198" s="171" t="s">
        <v>253</v>
      </c>
      <c r="H198" s="172">
        <v>3</v>
      </c>
      <c r="I198" s="173"/>
      <c r="J198" s="174">
        <f>ROUND(I198*H198,2)</f>
        <v>0</v>
      </c>
      <c r="K198" s="175"/>
      <c r="L198" s="176"/>
      <c r="M198" s="177" t="s">
        <v>1</v>
      </c>
      <c r="N198" s="178" t="s">
        <v>40</v>
      </c>
      <c r="P198" s="143">
        <f>O198*H198</f>
        <v>0</v>
      </c>
      <c r="Q198" s="143">
        <v>2.3E-3</v>
      </c>
      <c r="R198" s="143">
        <f>Q198*H198</f>
        <v>6.8999999999999999E-3</v>
      </c>
      <c r="S198" s="143">
        <v>0</v>
      </c>
      <c r="T198" s="144">
        <f>S198*H198</f>
        <v>0</v>
      </c>
      <c r="AR198" s="145" t="s">
        <v>174</v>
      </c>
      <c r="AT198" s="145" t="s">
        <v>228</v>
      </c>
      <c r="AU198" s="145" t="s">
        <v>85</v>
      </c>
      <c r="AY198" s="16" t="s">
        <v>125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6" t="s">
        <v>83</v>
      </c>
      <c r="BK198" s="146">
        <f>ROUND(I198*H198,2)</f>
        <v>0</v>
      </c>
      <c r="BL198" s="16" t="s">
        <v>131</v>
      </c>
      <c r="BM198" s="145" t="s">
        <v>870</v>
      </c>
    </row>
    <row r="199" spans="2:65" s="1" customFormat="1" ht="19.5">
      <c r="B199" s="31"/>
      <c r="D199" s="148" t="s">
        <v>334</v>
      </c>
      <c r="F199" s="179" t="s">
        <v>683</v>
      </c>
      <c r="I199" s="180"/>
      <c r="L199" s="31"/>
      <c r="M199" s="181"/>
      <c r="T199" s="55"/>
      <c r="AT199" s="16" t="s">
        <v>334</v>
      </c>
      <c r="AU199" s="16" t="s">
        <v>85</v>
      </c>
    </row>
    <row r="200" spans="2:65" s="1" customFormat="1" ht="21.75" customHeight="1">
      <c r="B200" s="132"/>
      <c r="C200" s="133" t="s">
        <v>300</v>
      </c>
      <c r="D200" s="133" t="s">
        <v>127</v>
      </c>
      <c r="E200" s="134" t="s">
        <v>742</v>
      </c>
      <c r="F200" s="135" t="s">
        <v>743</v>
      </c>
      <c r="G200" s="136" t="s">
        <v>253</v>
      </c>
      <c r="H200" s="137">
        <v>2</v>
      </c>
      <c r="I200" s="138"/>
      <c r="J200" s="139">
        <f>ROUND(I200*H200,2)</f>
        <v>0</v>
      </c>
      <c r="K200" s="140"/>
      <c r="L200" s="31"/>
      <c r="M200" s="141" t="s">
        <v>1</v>
      </c>
      <c r="N200" s="142" t="s">
        <v>40</v>
      </c>
      <c r="P200" s="143">
        <f>O200*H200</f>
        <v>0</v>
      </c>
      <c r="Q200" s="143">
        <v>0</v>
      </c>
      <c r="R200" s="143">
        <f>Q200*H200</f>
        <v>0</v>
      </c>
      <c r="S200" s="143">
        <v>0</v>
      </c>
      <c r="T200" s="144">
        <f>S200*H200</f>
        <v>0</v>
      </c>
      <c r="AR200" s="145" t="s">
        <v>131</v>
      </c>
      <c r="AT200" s="145" t="s">
        <v>127</v>
      </c>
      <c r="AU200" s="145" t="s">
        <v>85</v>
      </c>
      <c r="AY200" s="16" t="s">
        <v>125</v>
      </c>
      <c r="BE200" s="146">
        <f>IF(N200="základní",J200,0)</f>
        <v>0</v>
      </c>
      <c r="BF200" s="146">
        <f>IF(N200="snížená",J200,0)</f>
        <v>0</v>
      </c>
      <c r="BG200" s="146">
        <f>IF(N200="zákl. přenesená",J200,0)</f>
        <v>0</v>
      </c>
      <c r="BH200" s="146">
        <f>IF(N200="sníž. přenesená",J200,0)</f>
        <v>0</v>
      </c>
      <c r="BI200" s="146">
        <f>IF(N200="nulová",J200,0)</f>
        <v>0</v>
      </c>
      <c r="BJ200" s="16" t="s">
        <v>83</v>
      </c>
      <c r="BK200" s="146">
        <f>ROUND(I200*H200,2)</f>
        <v>0</v>
      </c>
      <c r="BL200" s="16" t="s">
        <v>131</v>
      </c>
      <c r="BM200" s="145" t="s">
        <v>871</v>
      </c>
    </row>
    <row r="201" spans="2:65" s="1" customFormat="1" ht="24.2" customHeight="1">
      <c r="B201" s="132"/>
      <c r="C201" s="168" t="s">
        <v>304</v>
      </c>
      <c r="D201" s="168" t="s">
        <v>228</v>
      </c>
      <c r="E201" s="169" t="s">
        <v>745</v>
      </c>
      <c r="F201" s="170" t="s">
        <v>746</v>
      </c>
      <c r="G201" s="171" t="s">
        <v>253</v>
      </c>
      <c r="H201" s="172">
        <v>2</v>
      </c>
      <c r="I201" s="173"/>
      <c r="J201" s="174">
        <f>ROUND(I201*H201,2)</f>
        <v>0</v>
      </c>
      <c r="K201" s="175"/>
      <c r="L201" s="176"/>
      <c r="M201" s="177" t="s">
        <v>1</v>
      </c>
      <c r="N201" s="178" t="s">
        <v>40</v>
      </c>
      <c r="P201" s="143">
        <f>O201*H201</f>
        <v>0</v>
      </c>
      <c r="Q201" s="143">
        <v>1.5E-3</v>
      </c>
      <c r="R201" s="143">
        <f>Q201*H201</f>
        <v>3.0000000000000001E-3</v>
      </c>
      <c r="S201" s="143">
        <v>0</v>
      </c>
      <c r="T201" s="144">
        <f>S201*H201</f>
        <v>0</v>
      </c>
      <c r="AR201" s="145" t="s">
        <v>174</v>
      </c>
      <c r="AT201" s="145" t="s">
        <v>228</v>
      </c>
      <c r="AU201" s="145" t="s">
        <v>85</v>
      </c>
      <c r="AY201" s="16" t="s">
        <v>125</v>
      </c>
      <c r="BE201" s="146">
        <f>IF(N201="základní",J201,0)</f>
        <v>0</v>
      </c>
      <c r="BF201" s="146">
        <f>IF(N201="snížená",J201,0)</f>
        <v>0</v>
      </c>
      <c r="BG201" s="146">
        <f>IF(N201="zákl. přenesená",J201,0)</f>
        <v>0</v>
      </c>
      <c r="BH201" s="146">
        <f>IF(N201="sníž. přenesená",J201,0)</f>
        <v>0</v>
      </c>
      <c r="BI201" s="146">
        <f>IF(N201="nulová",J201,0)</f>
        <v>0</v>
      </c>
      <c r="BJ201" s="16" t="s">
        <v>83</v>
      </c>
      <c r="BK201" s="146">
        <f>ROUND(I201*H201,2)</f>
        <v>0</v>
      </c>
      <c r="BL201" s="16" t="s">
        <v>131</v>
      </c>
      <c r="BM201" s="145" t="s">
        <v>872</v>
      </c>
    </row>
    <row r="202" spans="2:65" s="1" customFormat="1" ht="19.5">
      <c r="B202" s="31"/>
      <c r="D202" s="148" t="s">
        <v>334</v>
      </c>
      <c r="F202" s="179" t="s">
        <v>706</v>
      </c>
      <c r="I202" s="180"/>
      <c r="L202" s="31"/>
      <c r="M202" s="181"/>
      <c r="T202" s="55"/>
      <c r="AT202" s="16" t="s">
        <v>334</v>
      </c>
      <c r="AU202" s="16" t="s">
        <v>85</v>
      </c>
    </row>
    <row r="203" spans="2:65" s="1" customFormat="1" ht="16.5" customHeight="1">
      <c r="B203" s="132"/>
      <c r="C203" s="133" t="s">
        <v>308</v>
      </c>
      <c r="D203" s="133" t="s">
        <v>127</v>
      </c>
      <c r="E203" s="134" t="s">
        <v>873</v>
      </c>
      <c r="F203" s="135" t="s">
        <v>874</v>
      </c>
      <c r="G203" s="136" t="s">
        <v>253</v>
      </c>
      <c r="H203" s="137">
        <v>1</v>
      </c>
      <c r="I203" s="138"/>
      <c r="J203" s="139">
        <f>ROUND(I203*H203,2)</f>
        <v>0</v>
      </c>
      <c r="K203" s="140"/>
      <c r="L203" s="31"/>
      <c r="M203" s="141" t="s">
        <v>1</v>
      </c>
      <c r="N203" s="142" t="s">
        <v>40</v>
      </c>
      <c r="P203" s="143">
        <f>O203*H203</f>
        <v>0</v>
      </c>
      <c r="Q203" s="143">
        <v>6.9999999999999994E-5</v>
      </c>
      <c r="R203" s="143">
        <f>Q203*H203</f>
        <v>6.9999999999999994E-5</v>
      </c>
      <c r="S203" s="143">
        <v>0</v>
      </c>
      <c r="T203" s="144">
        <f>S203*H203</f>
        <v>0</v>
      </c>
      <c r="AR203" s="145" t="s">
        <v>131</v>
      </c>
      <c r="AT203" s="145" t="s">
        <v>127</v>
      </c>
      <c r="AU203" s="145" t="s">
        <v>85</v>
      </c>
      <c r="AY203" s="16" t="s">
        <v>125</v>
      </c>
      <c r="BE203" s="146">
        <f>IF(N203="základní",J203,0)</f>
        <v>0</v>
      </c>
      <c r="BF203" s="146">
        <f>IF(N203="snížená",J203,0)</f>
        <v>0</v>
      </c>
      <c r="BG203" s="146">
        <f>IF(N203="zákl. přenesená",J203,0)</f>
        <v>0</v>
      </c>
      <c r="BH203" s="146">
        <f>IF(N203="sníž. přenesená",J203,0)</f>
        <v>0</v>
      </c>
      <c r="BI203" s="146">
        <f>IF(N203="nulová",J203,0)</f>
        <v>0</v>
      </c>
      <c r="BJ203" s="16" t="s">
        <v>83</v>
      </c>
      <c r="BK203" s="146">
        <f>ROUND(I203*H203,2)</f>
        <v>0</v>
      </c>
      <c r="BL203" s="16" t="s">
        <v>131</v>
      </c>
      <c r="BM203" s="145" t="s">
        <v>875</v>
      </c>
    </row>
    <row r="204" spans="2:65" s="1" customFormat="1" ht="24.2" customHeight="1">
      <c r="B204" s="132"/>
      <c r="C204" s="168" t="s">
        <v>312</v>
      </c>
      <c r="D204" s="168" t="s">
        <v>228</v>
      </c>
      <c r="E204" s="169" t="s">
        <v>876</v>
      </c>
      <c r="F204" s="170" t="s">
        <v>877</v>
      </c>
      <c r="G204" s="171" t="s">
        <v>253</v>
      </c>
      <c r="H204" s="172">
        <v>1</v>
      </c>
      <c r="I204" s="173"/>
      <c r="J204" s="174">
        <f>ROUND(I204*H204,2)</f>
        <v>0</v>
      </c>
      <c r="K204" s="175"/>
      <c r="L204" s="176"/>
      <c r="M204" s="177" t="s">
        <v>1</v>
      </c>
      <c r="N204" s="178" t="s">
        <v>40</v>
      </c>
      <c r="P204" s="143">
        <f>O204*H204</f>
        <v>0</v>
      </c>
      <c r="Q204" s="143">
        <v>2.7000000000000001E-3</v>
      </c>
      <c r="R204" s="143">
        <f>Q204*H204</f>
        <v>2.7000000000000001E-3</v>
      </c>
      <c r="S204" s="143">
        <v>0</v>
      </c>
      <c r="T204" s="144">
        <f>S204*H204</f>
        <v>0</v>
      </c>
      <c r="AR204" s="145" t="s">
        <v>174</v>
      </c>
      <c r="AT204" s="145" t="s">
        <v>228</v>
      </c>
      <c r="AU204" s="145" t="s">
        <v>85</v>
      </c>
      <c r="AY204" s="16" t="s">
        <v>125</v>
      </c>
      <c r="BE204" s="146">
        <f>IF(N204="základní",J204,0)</f>
        <v>0</v>
      </c>
      <c r="BF204" s="146">
        <f>IF(N204="snížená",J204,0)</f>
        <v>0</v>
      </c>
      <c r="BG204" s="146">
        <f>IF(N204="zákl. přenesená",J204,0)</f>
        <v>0</v>
      </c>
      <c r="BH204" s="146">
        <f>IF(N204="sníž. přenesená",J204,0)</f>
        <v>0</v>
      </c>
      <c r="BI204" s="146">
        <f>IF(N204="nulová",J204,0)</f>
        <v>0</v>
      </c>
      <c r="BJ204" s="16" t="s">
        <v>83</v>
      </c>
      <c r="BK204" s="146">
        <f>ROUND(I204*H204,2)</f>
        <v>0</v>
      </c>
      <c r="BL204" s="16" t="s">
        <v>131</v>
      </c>
      <c r="BM204" s="145" t="s">
        <v>878</v>
      </c>
    </row>
    <row r="205" spans="2:65" s="1" customFormat="1" ht="19.5">
      <c r="B205" s="31"/>
      <c r="D205" s="148" t="s">
        <v>334</v>
      </c>
      <c r="F205" s="179" t="s">
        <v>683</v>
      </c>
      <c r="I205" s="180"/>
      <c r="L205" s="31"/>
      <c r="M205" s="181"/>
      <c r="T205" s="55"/>
      <c r="AT205" s="16" t="s">
        <v>334</v>
      </c>
      <c r="AU205" s="16" t="s">
        <v>85</v>
      </c>
    </row>
    <row r="206" spans="2:65" s="1" customFormat="1" ht="21.75" customHeight="1">
      <c r="B206" s="132"/>
      <c r="C206" s="133" t="s">
        <v>316</v>
      </c>
      <c r="D206" s="133" t="s">
        <v>127</v>
      </c>
      <c r="E206" s="134" t="s">
        <v>766</v>
      </c>
      <c r="F206" s="135" t="s">
        <v>767</v>
      </c>
      <c r="G206" s="136" t="s">
        <v>253</v>
      </c>
      <c r="H206" s="137">
        <v>6</v>
      </c>
      <c r="I206" s="138"/>
      <c r="J206" s="139">
        <f>ROUND(I206*H206,2)</f>
        <v>0</v>
      </c>
      <c r="K206" s="140"/>
      <c r="L206" s="31"/>
      <c r="M206" s="141" t="s">
        <v>1</v>
      </c>
      <c r="N206" s="142" t="s">
        <v>40</v>
      </c>
      <c r="P206" s="143">
        <f>O206*H206</f>
        <v>0</v>
      </c>
      <c r="Q206" s="143">
        <v>1.92655</v>
      </c>
      <c r="R206" s="143">
        <f>Q206*H206</f>
        <v>11.5593</v>
      </c>
      <c r="S206" s="143">
        <v>0</v>
      </c>
      <c r="T206" s="144">
        <f>S206*H206</f>
        <v>0</v>
      </c>
      <c r="AR206" s="145" t="s">
        <v>131</v>
      </c>
      <c r="AT206" s="145" t="s">
        <v>127</v>
      </c>
      <c r="AU206" s="145" t="s">
        <v>85</v>
      </c>
      <c r="AY206" s="16" t="s">
        <v>125</v>
      </c>
      <c r="BE206" s="146">
        <f>IF(N206="základní",J206,0)</f>
        <v>0</v>
      </c>
      <c r="BF206" s="146">
        <f>IF(N206="snížená",J206,0)</f>
        <v>0</v>
      </c>
      <c r="BG206" s="146">
        <f>IF(N206="zákl. přenesená",J206,0)</f>
        <v>0</v>
      </c>
      <c r="BH206" s="146">
        <f>IF(N206="sníž. přenesená",J206,0)</f>
        <v>0</v>
      </c>
      <c r="BI206" s="146">
        <f>IF(N206="nulová",J206,0)</f>
        <v>0</v>
      </c>
      <c r="BJ206" s="16" t="s">
        <v>83</v>
      </c>
      <c r="BK206" s="146">
        <f>ROUND(I206*H206,2)</f>
        <v>0</v>
      </c>
      <c r="BL206" s="16" t="s">
        <v>131</v>
      </c>
      <c r="BM206" s="145" t="s">
        <v>879</v>
      </c>
    </row>
    <row r="207" spans="2:65" s="1" customFormat="1" ht="68.25">
      <c r="B207" s="31"/>
      <c r="D207" s="148" t="s">
        <v>334</v>
      </c>
      <c r="F207" s="179" t="s">
        <v>880</v>
      </c>
      <c r="I207" s="180"/>
      <c r="L207" s="31"/>
      <c r="M207" s="181"/>
      <c r="T207" s="55"/>
      <c r="AT207" s="16" t="s">
        <v>334</v>
      </c>
      <c r="AU207" s="16" t="s">
        <v>85</v>
      </c>
    </row>
    <row r="208" spans="2:65" s="1" customFormat="1" ht="21.75" customHeight="1">
      <c r="B208" s="132"/>
      <c r="C208" s="168" t="s">
        <v>320</v>
      </c>
      <c r="D208" s="168" t="s">
        <v>228</v>
      </c>
      <c r="E208" s="169" t="s">
        <v>770</v>
      </c>
      <c r="F208" s="170" t="s">
        <v>881</v>
      </c>
      <c r="G208" s="171" t="s">
        <v>253</v>
      </c>
      <c r="H208" s="172">
        <v>6</v>
      </c>
      <c r="I208" s="173"/>
      <c r="J208" s="174">
        <f>ROUND(I208*H208,2)</f>
        <v>0</v>
      </c>
      <c r="K208" s="175"/>
      <c r="L208" s="176"/>
      <c r="M208" s="177" t="s">
        <v>1</v>
      </c>
      <c r="N208" s="178" t="s">
        <v>40</v>
      </c>
      <c r="P208" s="143">
        <f>O208*H208</f>
        <v>0</v>
      </c>
      <c r="Q208" s="143">
        <v>5.4600000000000003E-2</v>
      </c>
      <c r="R208" s="143">
        <f>Q208*H208</f>
        <v>0.3276</v>
      </c>
      <c r="S208" s="143">
        <v>0</v>
      </c>
      <c r="T208" s="144">
        <f>S208*H208</f>
        <v>0</v>
      </c>
      <c r="AR208" s="145" t="s">
        <v>174</v>
      </c>
      <c r="AT208" s="145" t="s">
        <v>228</v>
      </c>
      <c r="AU208" s="145" t="s">
        <v>85</v>
      </c>
      <c r="AY208" s="16" t="s">
        <v>125</v>
      </c>
      <c r="BE208" s="146">
        <f>IF(N208="základní",J208,0)</f>
        <v>0</v>
      </c>
      <c r="BF208" s="146">
        <f>IF(N208="snížená",J208,0)</f>
        <v>0</v>
      </c>
      <c r="BG208" s="146">
        <f>IF(N208="zákl. přenesená",J208,0)</f>
        <v>0</v>
      </c>
      <c r="BH208" s="146">
        <f>IF(N208="sníž. přenesená",J208,0)</f>
        <v>0</v>
      </c>
      <c r="BI208" s="146">
        <f>IF(N208="nulová",J208,0)</f>
        <v>0</v>
      </c>
      <c r="BJ208" s="16" t="s">
        <v>83</v>
      </c>
      <c r="BK208" s="146">
        <f>ROUND(I208*H208,2)</f>
        <v>0</v>
      </c>
      <c r="BL208" s="16" t="s">
        <v>131</v>
      </c>
      <c r="BM208" s="145" t="s">
        <v>882</v>
      </c>
    </row>
    <row r="209" spans="2:65" s="1" customFormat="1" ht="21.75" customHeight="1">
      <c r="B209" s="132"/>
      <c r="C209" s="133" t="s">
        <v>324</v>
      </c>
      <c r="D209" s="133" t="s">
        <v>127</v>
      </c>
      <c r="E209" s="134" t="s">
        <v>773</v>
      </c>
      <c r="F209" s="135" t="s">
        <v>774</v>
      </c>
      <c r="G209" s="136" t="s">
        <v>130</v>
      </c>
      <c r="H209" s="137">
        <v>134</v>
      </c>
      <c r="I209" s="138"/>
      <c r="J209" s="139">
        <f>ROUND(I209*H209,2)</f>
        <v>0</v>
      </c>
      <c r="K209" s="140"/>
      <c r="L209" s="31"/>
      <c r="M209" s="141" t="s">
        <v>1</v>
      </c>
      <c r="N209" s="142" t="s">
        <v>40</v>
      </c>
      <c r="P209" s="143">
        <f>O209*H209</f>
        <v>0</v>
      </c>
      <c r="Q209" s="143">
        <v>1.2999999999999999E-4</v>
      </c>
      <c r="R209" s="143">
        <f>Q209*H209</f>
        <v>1.7419999999999998E-2</v>
      </c>
      <c r="S209" s="143">
        <v>0</v>
      </c>
      <c r="T209" s="144">
        <f>S209*H209</f>
        <v>0</v>
      </c>
      <c r="AR209" s="145" t="s">
        <v>131</v>
      </c>
      <c r="AT209" s="145" t="s">
        <v>127</v>
      </c>
      <c r="AU209" s="145" t="s">
        <v>85</v>
      </c>
      <c r="AY209" s="16" t="s">
        <v>125</v>
      </c>
      <c r="BE209" s="146">
        <f>IF(N209="základní",J209,0)</f>
        <v>0</v>
      </c>
      <c r="BF209" s="146">
        <f>IF(N209="snížená",J209,0)</f>
        <v>0</v>
      </c>
      <c r="BG209" s="146">
        <f>IF(N209="zákl. přenesená",J209,0)</f>
        <v>0</v>
      </c>
      <c r="BH209" s="146">
        <f>IF(N209="sníž. přenesená",J209,0)</f>
        <v>0</v>
      </c>
      <c r="BI209" s="146">
        <f>IF(N209="nulová",J209,0)</f>
        <v>0</v>
      </c>
      <c r="BJ209" s="16" t="s">
        <v>83</v>
      </c>
      <c r="BK209" s="146">
        <f>ROUND(I209*H209,2)</f>
        <v>0</v>
      </c>
      <c r="BL209" s="16" t="s">
        <v>131</v>
      </c>
      <c r="BM209" s="145" t="s">
        <v>883</v>
      </c>
    </row>
    <row r="210" spans="2:65" s="1" customFormat="1" ht="16.5" customHeight="1">
      <c r="B210" s="132"/>
      <c r="C210" s="133" t="s">
        <v>329</v>
      </c>
      <c r="D210" s="133" t="s">
        <v>127</v>
      </c>
      <c r="E210" s="134" t="s">
        <v>548</v>
      </c>
      <c r="F210" s="135" t="s">
        <v>776</v>
      </c>
      <c r="G210" s="136" t="s">
        <v>1</v>
      </c>
      <c r="H210" s="137">
        <v>134</v>
      </c>
      <c r="I210" s="138"/>
      <c r="J210" s="139">
        <f>ROUND(I210*H210,2)</f>
        <v>0</v>
      </c>
      <c r="K210" s="140"/>
      <c r="L210" s="31"/>
      <c r="M210" s="141" t="s">
        <v>1</v>
      </c>
      <c r="N210" s="142" t="s">
        <v>40</v>
      </c>
      <c r="P210" s="143">
        <f>O210*H210</f>
        <v>0</v>
      </c>
      <c r="Q210" s="143">
        <v>0</v>
      </c>
      <c r="R210" s="143">
        <f>Q210*H210</f>
        <v>0</v>
      </c>
      <c r="S210" s="143">
        <v>0</v>
      </c>
      <c r="T210" s="144">
        <f>S210*H210</f>
        <v>0</v>
      </c>
      <c r="AR210" s="145" t="s">
        <v>131</v>
      </c>
      <c r="AT210" s="145" t="s">
        <v>127</v>
      </c>
      <c r="AU210" s="145" t="s">
        <v>85</v>
      </c>
      <c r="AY210" s="16" t="s">
        <v>125</v>
      </c>
      <c r="BE210" s="146">
        <f>IF(N210="základní",J210,0)</f>
        <v>0</v>
      </c>
      <c r="BF210" s="146">
        <f>IF(N210="snížená",J210,0)</f>
        <v>0</v>
      </c>
      <c r="BG210" s="146">
        <f>IF(N210="zákl. přenesená",J210,0)</f>
        <v>0</v>
      </c>
      <c r="BH210" s="146">
        <f>IF(N210="sníž. přenesená",J210,0)</f>
        <v>0</v>
      </c>
      <c r="BI210" s="146">
        <f>IF(N210="nulová",J210,0)</f>
        <v>0</v>
      </c>
      <c r="BJ210" s="16" t="s">
        <v>83</v>
      </c>
      <c r="BK210" s="146">
        <f>ROUND(I210*H210,2)</f>
        <v>0</v>
      </c>
      <c r="BL210" s="16" t="s">
        <v>131</v>
      </c>
      <c r="BM210" s="145" t="s">
        <v>884</v>
      </c>
    </row>
    <row r="211" spans="2:65" s="11" customFormat="1" ht="22.9" customHeight="1">
      <c r="B211" s="120"/>
      <c r="D211" s="121" t="s">
        <v>74</v>
      </c>
      <c r="E211" s="130" t="s">
        <v>604</v>
      </c>
      <c r="F211" s="130" t="s">
        <v>605</v>
      </c>
      <c r="I211" s="123"/>
      <c r="J211" s="131">
        <f>BK211</f>
        <v>0</v>
      </c>
      <c r="L211" s="120"/>
      <c r="M211" s="125"/>
      <c r="P211" s="126">
        <f>SUM(P212:P214)</f>
        <v>0</v>
      </c>
      <c r="R211" s="126">
        <f>SUM(R212:R214)</f>
        <v>0</v>
      </c>
      <c r="T211" s="127">
        <f>SUM(T212:T214)</f>
        <v>0</v>
      </c>
      <c r="AR211" s="121" t="s">
        <v>83</v>
      </c>
      <c r="AT211" s="128" t="s">
        <v>74</v>
      </c>
      <c r="AU211" s="128" t="s">
        <v>83</v>
      </c>
      <c r="AY211" s="121" t="s">
        <v>125</v>
      </c>
      <c r="BK211" s="129">
        <f>SUM(BK212:BK214)</f>
        <v>0</v>
      </c>
    </row>
    <row r="212" spans="2:65" s="1" customFormat="1" ht="24.2" customHeight="1">
      <c r="B212" s="132"/>
      <c r="C212" s="133" t="s">
        <v>336</v>
      </c>
      <c r="D212" s="133" t="s">
        <v>127</v>
      </c>
      <c r="E212" s="134" t="s">
        <v>799</v>
      </c>
      <c r="F212" s="135" t="s">
        <v>800</v>
      </c>
      <c r="G212" s="136" t="s">
        <v>198</v>
      </c>
      <c r="H212" s="137">
        <v>13.4</v>
      </c>
      <c r="I212" s="138"/>
      <c r="J212" s="139">
        <f>ROUND(I212*H212,2)</f>
        <v>0</v>
      </c>
      <c r="K212" s="140"/>
      <c r="L212" s="31"/>
      <c r="M212" s="141" t="s">
        <v>1</v>
      </c>
      <c r="N212" s="142" t="s">
        <v>40</v>
      </c>
      <c r="P212" s="143">
        <f>O212*H212</f>
        <v>0</v>
      </c>
      <c r="Q212" s="143">
        <v>0</v>
      </c>
      <c r="R212" s="143">
        <f>Q212*H212</f>
        <v>0</v>
      </c>
      <c r="S212" s="143">
        <v>0</v>
      </c>
      <c r="T212" s="144">
        <f>S212*H212</f>
        <v>0</v>
      </c>
      <c r="AR212" s="145" t="s">
        <v>131</v>
      </c>
      <c r="AT212" s="145" t="s">
        <v>127</v>
      </c>
      <c r="AU212" s="145" t="s">
        <v>85</v>
      </c>
      <c r="AY212" s="16" t="s">
        <v>125</v>
      </c>
      <c r="BE212" s="146">
        <f>IF(N212="základní",J212,0)</f>
        <v>0</v>
      </c>
      <c r="BF212" s="146">
        <f>IF(N212="snížená",J212,0)</f>
        <v>0</v>
      </c>
      <c r="BG212" s="146">
        <f>IF(N212="zákl. přenesená",J212,0)</f>
        <v>0</v>
      </c>
      <c r="BH212" s="146">
        <f>IF(N212="sníž. přenesená",J212,0)</f>
        <v>0</v>
      </c>
      <c r="BI212" s="146">
        <f>IF(N212="nulová",J212,0)</f>
        <v>0</v>
      </c>
      <c r="BJ212" s="16" t="s">
        <v>83</v>
      </c>
      <c r="BK212" s="146">
        <f>ROUND(I212*H212,2)</f>
        <v>0</v>
      </c>
      <c r="BL212" s="16" t="s">
        <v>131</v>
      </c>
      <c r="BM212" s="145" t="s">
        <v>885</v>
      </c>
    </row>
    <row r="213" spans="2:65" s="1" customFormat="1" ht="24.2" customHeight="1">
      <c r="B213" s="132"/>
      <c r="C213" s="133" t="s">
        <v>340</v>
      </c>
      <c r="D213" s="133" t="s">
        <v>127</v>
      </c>
      <c r="E213" s="134" t="s">
        <v>607</v>
      </c>
      <c r="F213" s="135" t="s">
        <v>608</v>
      </c>
      <c r="G213" s="136" t="s">
        <v>198</v>
      </c>
      <c r="H213" s="137">
        <v>1.2E-2</v>
      </c>
      <c r="I213" s="138"/>
      <c r="J213" s="139">
        <f>ROUND(I213*H213,2)</f>
        <v>0</v>
      </c>
      <c r="K213" s="140"/>
      <c r="L213" s="31"/>
      <c r="M213" s="141" t="s">
        <v>1</v>
      </c>
      <c r="N213" s="142" t="s">
        <v>40</v>
      </c>
      <c r="P213" s="143">
        <f>O213*H213</f>
        <v>0</v>
      </c>
      <c r="Q213" s="143">
        <v>0</v>
      </c>
      <c r="R213" s="143">
        <f>Q213*H213</f>
        <v>0</v>
      </c>
      <c r="S213" s="143">
        <v>0</v>
      </c>
      <c r="T213" s="144">
        <f>S213*H213</f>
        <v>0</v>
      </c>
      <c r="AR213" s="145" t="s">
        <v>131</v>
      </c>
      <c r="AT213" s="145" t="s">
        <v>127</v>
      </c>
      <c r="AU213" s="145" t="s">
        <v>85</v>
      </c>
      <c r="AY213" s="16" t="s">
        <v>125</v>
      </c>
      <c r="BE213" s="146">
        <f>IF(N213="základní",J213,0)</f>
        <v>0</v>
      </c>
      <c r="BF213" s="146">
        <f>IF(N213="snížená",J213,0)</f>
        <v>0</v>
      </c>
      <c r="BG213" s="146">
        <f>IF(N213="zákl. přenesená",J213,0)</f>
        <v>0</v>
      </c>
      <c r="BH213" s="146">
        <f>IF(N213="sníž. přenesená",J213,0)</f>
        <v>0</v>
      </c>
      <c r="BI213" s="146">
        <f>IF(N213="nulová",J213,0)</f>
        <v>0</v>
      </c>
      <c r="BJ213" s="16" t="s">
        <v>83</v>
      </c>
      <c r="BK213" s="146">
        <f>ROUND(I213*H213,2)</f>
        <v>0</v>
      </c>
      <c r="BL213" s="16" t="s">
        <v>131</v>
      </c>
      <c r="BM213" s="145" t="s">
        <v>886</v>
      </c>
    </row>
    <row r="214" spans="2:65" s="1" customFormat="1" ht="16.5" customHeight="1">
      <c r="B214" s="132"/>
      <c r="C214" s="133" t="s">
        <v>344</v>
      </c>
      <c r="D214" s="133" t="s">
        <v>127</v>
      </c>
      <c r="E214" s="134" t="s">
        <v>611</v>
      </c>
      <c r="F214" s="135" t="s">
        <v>612</v>
      </c>
      <c r="G214" s="136" t="s">
        <v>198</v>
      </c>
      <c r="H214" s="137">
        <v>71.451999999999998</v>
      </c>
      <c r="I214" s="138"/>
      <c r="J214" s="139">
        <f>ROUND(I214*H214,2)</f>
        <v>0</v>
      </c>
      <c r="K214" s="140"/>
      <c r="L214" s="31"/>
      <c r="M214" s="182" t="s">
        <v>1</v>
      </c>
      <c r="N214" s="183" t="s">
        <v>40</v>
      </c>
      <c r="O214" s="184"/>
      <c r="P214" s="185">
        <f>O214*H214</f>
        <v>0</v>
      </c>
      <c r="Q214" s="185">
        <v>0</v>
      </c>
      <c r="R214" s="185">
        <f>Q214*H214</f>
        <v>0</v>
      </c>
      <c r="S214" s="185">
        <v>0</v>
      </c>
      <c r="T214" s="186">
        <f>S214*H214</f>
        <v>0</v>
      </c>
      <c r="AR214" s="145" t="s">
        <v>131</v>
      </c>
      <c r="AT214" s="145" t="s">
        <v>127</v>
      </c>
      <c r="AU214" s="145" t="s">
        <v>85</v>
      </c>
      <c r="AY214" s="16" t="s">
        <v>125</v>
      </c>
      <c r="BE214" s="146">
        <f>IF(N214="základní",J214,0)</f>
        <v>0</v>
      </c>
      <c r="BF214" s="146">
        <f>IF(N214="snížená",J214,0)</f>
        <v>0</v>
      </c>
      <c r="BG214" s="146">
        <f>IF(N214="zákl. přenesená",J214,0)</f>
        <v>0</v>
      </c>
      <c r="BH214" s="146">
        <f>IF(N214="sníž. přenesená",J214,0)</f>
        <v>0</v>
      </c>
      <c r="BI214" s="146">
        <f>IF(N214="nulová",J214,0)</f>
        <v>0</v>
      </c>
      <c r="BJ214" s="16" t="s">
        <v>83</v>
      </c>
      <c r="BK214" s="146">
        <f>ROUND(I214*H214,2)</f>
        <v>0</v>
      </c>
      <c r="BL214" s="16" t="s">
        <v>131</v>
      </c>
      <c r="BM214" s="145" t="s">
        <v>887</v>
      </c>
    </row>
    <row r="215" spans="2:65" s="1" customFormat="1" ht="6.95" customHeight="1">
      <c r="B215" s="43"/>
      <c r="C215" s="44"/>
      <c r="D215" s="44"/>
      <c r="E215" s="44"/>
      <c r="F215" s="44"/>
      <c r="G215" s="44"/>
      <c r="H215" s="44"/>
      <c r="I215" s="44"/>
      <c r="J215" s="44"/>
      <c r="K215" s="44"/>
      <c r="L215" s="31"/>
    </row>
  </sheetData>
  <autoFilter ref="C120:K214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9"/>
  <sheetViews>
    <sheetView showGridLines="0" tabSelected="1" workbookViewId="0">
      <selection activeCell="E18" sqref="E18:H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95</v>
      </c>
      <c r="L4" s="19"/>
      <c r="M4" s="87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26" t="str">
        <f>'Rekapitulace stavby'!K6</f>
        <v>Č. Krumlov, Věncova ul. - obnova vodovodu a kanalizace - 1. etapa</v>
      </c>
      <c r="F7" s="227"/>
      <c r="G7" s="227"/>
      <c r="H7" s="227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87" t="s">
        <v>888</v>
      </c>
      <c r="F9" s="228"/>
      <c r="G9" s="228"/>
      <c r="H9" s="228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/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23</v>
      </c>
      <c r="I14" s="26" t="s">
        <v>24</v>
      </c>
      <c r="J14" s="24" t="s">
        <v>25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24</v>
      </c>
      <c r="J17" s="27"/>
      <c r="L17" s="31"/>
    </row>
    <row r="18" spans="2:12" s="1" customFormat="1" ht="18" customHeight="1">
      <c r="B18" s="31"/>
      <c r="E18" s="229"/>
      <c r="F18" s="209"/>
      <c r="G18" s="209"/>
      <c r="H18" s="209"/>
      <c r="I18" s="26" t="s">
        <v>27</v>
      </c>
      <c r="J18" s="27"/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24</v>
      </c>
      <c r="J20" s="24" t="s">
        <v>30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24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27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34</v>
      </c>
      <c r="L26" s="31"/>
    </row>
    <row r="27" spans="2:12" s="7" customFormat="1" ht="16.5" customHeight="1">
      <c r="B27" s="88"/>
      <c r="E27" s="214" t="s">
        <v>1</v>
      </c>
      <c r="F27" s="214"/>
      <c r="G27" s="214"/>
      <c r="H27" s="214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35</v>
      </c>
      <c r="J30" s="65">
        <f>ROUND(J117,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37</v>
      </c>
      <c r="I32" s="34" t="s">
        <v>36</v>
      </c>
      <c r="J32" s="34" t="s">
        <v>38</v>
      </c>
      <c r="L32" s="31"/>
    </row>
    <row r="33" spans="2:12" s="1" customFormat="1" ht="14.45" customHeight="1">
      <c r="B33" s="31"/>
      <c r="D33" s="54" t="s">
        <v>39</v>
      </c>
      <c r="E33" s="26" t="s">
        <v>40</v>
      </c>
      <c r="F33" s="90">
        <f>ROUND((SUM(BE117:BE128)),  2)</f>
        <v>0</v>
      </c>
      <c r="I33" s="91">
        <v>0.21</v>
      </c>
      <c r="J33" s="90">
        <f>ROUND(((SUM(BE117:BE128))*I33),  2)</f>
        <v>0</v>
      </c>
      <c r="L33" s="31"/>
    </row>
    <row r="34" spans="2:12" s="1" customFormat="1" ht="14.45" customHeight="1">
      <c r="B34" s="31"/>
      <c r="E34" s="26" t="s">
        <v>41</v>
      </c>
      <c r="F34" s="90">
        <f>ROUND((SUM(BF117:BF128)),  2)</f>
        <v>0</v>
      </c>
      <c r="I34" s="91">
        <v>0.12</v>
      </c>
      <c r="J34" s="90">
        <f>ROUND(((SUM(BF117:BF128))*I34),  2)</f>
        <v>0</v>
      </c>
      <c r="L34" s="31"/>
    </row>
    <row r="35" spans="2:12" s="1" customFormat="1" ht="14.45" hidden="1" customHeight="1">
      <c r="B35" s="31"/>
      <c r="E35" s="26" t="s">
        <v>42</v>
      </c>
      <c r="F35" s="90">
        <f>ROUND((SUM(BG117:BG128)),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43</v>
      </c>
      <c r="F36" s="90">
        <f>ROUND((SUM(BH117:BH128)),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44</v>
      </c>
      <c r="F37" s="90">
        <f>ROUND((SUM(BI117:BI128)),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45</v>
      </c>
      <c r="E39" s="56"/>
      <c r="F39" s="56"/>
      <c r="G39" s="94" t="s">
        <v>46</v>
      </c>
      <c r="H39" s="95" t="s">
        <v>47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50</v>
      </c>
      <c r="E61" s="33"/>
      <c r="F61" s="98" t="s">
        <v>51</v>
      </c>
      <c r="G61" s="42" t="s">
        <v>50</v>
      </c>
      <c r="H61" s="33"/>
      <c r="I61" s="33"/>
      <c r="J61" s="99" t="s">
        <v>51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50</v>
      </c>
      <c r="E76" s="33"/>
      <c r="F76" s="98" t="s">
        <v>51</v>
      </c>
      <c r="G76" s="42" t="s">
        <v>50</v>
      </c>
      <c r="H76" s="33"/>
      <c r="I76" s="33"/>
      <c r="J76" s="99" t="s">
        <v>51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98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26" t="str">
        <f>E7</f>
        <v>Č. Krumlov, Věncova ul. - obnova vodovodu a kanalizace - 1. etapa</v>
      </c>
      <c r="F85" s="227"/>
      <c r="G85" s="227"/>
      <c r="H85" s="227"/>
      <c r="L85" s="31"/>
    </row>
    <row r="86" spans="2:47" s="1" customFormat="1" ht="12" customHeight="1">
      <c r="B86" s="31"/>
      <c r="C86" s="26" t="s">
        <v>96</v>
      </c>
      <c r="L86" s="31"/>
    </row>
    <row r="87" spans="2:47" s="1" customFormat="1" ht="16.5" customHeight="1">
      <c r="B87" s="31"/>
      <c r="E87" s="187" t="str">
        <f>E9</f>
        <v>113d - SO 00 - OSTATNÍ A VEDLEJŠÍ NÁKLADY</v>
      </c>
      <c r="F87" s="228"/>
      <c r="G87" s="228"/>
      <c r="H87" s="228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/>
      </c>
      <c r="L89" s="31"/>
    </row>
    <row r="90" spans="2:47" s="1" customFormat="1" ht="6.95" customHeight="1">
      <c r="B90" s="31"/>
      <c r="L90" s="31"/>
    </row>
    <row r="91" spans="2:47" s="1" customFormat="1" ht="54.4" customHeight="1">
      <c r="B91" s="31"/>
      <c r="C91" s="26" t="s">
        <v>23</v>
      </c>
      <c r="F91" s="24" t="str">
        <f>E15</f>
        <v>Město Český Krumlov,náměstí Svornosti 1,381 01 ČK</v>
      </c>
      <c r="I91" s="26" t="s">
        <v>29</v>
      </c>
      <c r="J91" s="29" t="str">
        <f>E21</f>
        <v>Jiří Sváček, Chvalšinská 108, Český Krumlov 381 01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/>
      </c>
      <c r="I92" s="26" t="s">
        <v>33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99</v>
      </c>
      <c r="D94" s="92"/>
      <c r="E94" s="92"/>
      <c r="F94" s="92"/>
      <c r="G94" s="92"/>
      <c r="H94" s="92"/>
      <c r="I94" s="92"/>
      <c r="J94" s="101" t="s">
        <v>100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101</v>
      </c>
      <c r="J96" s="65">
        <f>J117</f>
        <v>0</v>
      </c>
      <c r="L96" s="31"/>
      <c r="AU96" s="16" t="s">
        <v>102</v>
      </c>
    </row>
    <row r="97" spans="2:12" s="8" customFormat="1" ht="24.95" customHeight="1">
      <c r="B97" s="103"/>
      <c r="D97" s="104" t="s">
        <v>889</v>
      </c>
      <c r="E97" s="105"/>
      <c r="F97" s="105"/>
      <c r="G97" s="105"/>
      <c r="H97" s="105"/>
      <c r="I97" s="105"/>
      <c r="J97" s="106">
        <f>J118</f>
        <v>0</v>
      </c>
      <c r="L97" s="103"/>
    </row>
    <row r="98" spans="2:12" s="1" customFormat="1" ht="21.75" customHeight="1">
      <c r="B98" s="31"/>
      <c r="L98" s="31"/>
    </row>
    <row r="99" spans="2:12" s="1" customFormat="1" ht="6.95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31"/>
    </row>
    <row r="103" spans="2:12" s="1" customFormat="1" ht="6.95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1"/>
    </row>
    <row r="104" spans="2:12" s="1" customFormat="1" ht="24.95" customHeight="1">
      <c r="B104" s="31"/>
      <c r="C104" s="20" t="s">
        <v>110</v>
      </c>
      <c r="L104" s="31"/>
    </row>
    <row r="105" spans="2:12" s="1" customFormat="1" ht="6.95" customHeight="1">
      <c r="B105" s="31"/>
      <c r="L105" s="31"/>
    </row>
    <row r="106" spans="2:12" s="1" customFormat="1" ht="12" customHeight="1">
      <c r="B106" s="31"/>
      <c r="C106" s="26" t="s">
        <v>16</v>
      </c>
      <c r="L106" s="31"/>
    </row>
    <row r="107" spans="2:12" s="1" customFormat="1" ht="26.25" customHeight="1">
      <c r="B107" s="31"/>
      <c r="E107" s="226" t="str">
        <f>E7</f>
        <v>Č. Krumlov, Věncova ul. - obnova vodovodu a kanalizace - 1. etapa</v>
      </c>
      <c r="F107" s="227"/>
      <c r="G107" s="227"/>
      <c r="H107" s="227"/>
      <c r="L107" s="31"/>
    </row>
    <row r="108" spans="2:12" s="1" customFormat="1" ht="12" customHeight="1">
      <c r="B108" s="31"/>
      <c r="C108" s="26" t="s">
        <v>96</v>
      </c>
      <c r="L108" s="31"/>
    </row>
    <row r="109" spans="2:12" s="1" customFormat="1" ht="16.5" customHeight="1">
      <c r="B109" s="31"/>
      <c r="E109" s="187" t="str">
        <f>E9</f>
        <v>113d - SO 00 - OSTATNÍ A VEDLEJŠÍ NÁKLADY</v>
      </c>
      <c r="F109" s="228"/>
      <c r="G109" s="228"/>
      <c r="H109" s="228"/>
      <c r="L109" s="31"/>
    </row>
    <row r="110" spans="2:12" s="1" customFormat="1" ht="6.95" customHeight="1">
      <c r="B110" s="31"/>
      <c r="L110" s="31"/>
    </row>
    <row r="111" spans="2:12" s="1" customFormat="1" ht="12" customHeight="1">
      <c r="B111" s="31"/>
      <c r="C111" s="26" t="s">
        <v>20</v>
      </c>
      <c r="F111" s="24" t="str">
        <f>F12</f>
        <v xml:space="preserve"> </v>
      </c>
      <c r="I111" s="26" t="s">
        <v>22</v>
      </c>
      <c r="J111" s="51" t="str">
        <f>IF(J12="","",J12)</f>
        <v/>
      </c>
      <c r="L111" s="31"/>
    </row>
    <row r="112" spans="2:12" s="1" customFormat="1" ht="6.95" customHeight="1">
      <c r="B112" s="31"/>
      <c r="L112" s="31"/>
    </row>
    <row r="113" spans="2:65" s="1" customFormat="1" ht="54.4" customHeight="1">
      <c r="B113" s="31"/>
      <c r="C113" s="26" t="s">
        <v>23</v>
      </c>
      <c r="F113" s="24" t="str">
        <f>E15</f>
        <v>Město Český Krumlov,náměstí Svornosti 1,381 01 ČK</v>
      </c>
      <c r="I113" s="26" t="s">
        <v>29</v>
      </c>
      <c r="J113" s="29" t="str">
        <f>E21</f>
        <v>Jiří Sváček, Chvalšinská 108, Český Krumlov 381 01</v>
      </c>
      <c r="L113" s="31"/>
    </row>
    <row r="114" spans="2:65" s="1" customFormat="1" ht="15.2" customHeight="1">
      <c r="B114" s="31"/>
      <c r="C114" s="26" t="s">
        <v>28</v>
      </c>
      <c r="F114" s="24" t="str">
        <f>IF(E18="","",E18)</f>
        <v/>
      </c>
      <c r="I114" s="26" t="s">
        <v>33</v>
      </c>
      <c r="J114" s="29" t="str">
        <f>E24</f>
        <v xml:space="preserve"> </v>
      </c>
      <c r="L114" s="31"/>
    </row>
    <row r="115" spans="2:65" s="1" customFormat="1" ht="10.35" customHeight="1">
      <c r="B115" s="31"/>
      <c r="L115" s="31"/>
    </row>
    <row r="116" spans="2:65" s="10" customFormat="1" ht="29.25" customHeight="1">
      <c r="B116" s="111"/>
      <c r="C116" s="112" t="s">
        <v>111</v>
      </c>
      <c r="D116" s="113" t="s">
        <v>60</v>
      </c>
      <c r="E116" s="113" t="s">
        <v>56</v>
      </c>
      <c r="F116" s="113" t="s">
        <v>57</v>
      </c>
      <c r="G116" s="113" t="s">
        <v>112</v>
      </c>
      <c r="H116" s="113" t="s">
        <v>113</v>
      </c>
      <c r="I116" s="113" t="s">
        <v>114</v>
      </c>
      <c r="J116" s="114" t="s">
        <v>100</v>
      </c>
      <c r="K116" s="115" t="s">
        <v>115</v>
      </c>
      <c r="L116" s="111"/>
      <c r="M116" s="58" t="s">
        <v>1</v>
      </c>
      <c r="N116" s="59" t="s">
        <v>39</v>
      </c>
      <c r="O116" s="59" t="s">
        <v>116</v>
      </c>
      <c r="P116" s="59" t="s">
        <v>117</v>
      </c>
      <c r="Q116" s="59" t="s">
        <v>118</v>
      </c>
      <c r="R116" s="59" t="s">
        <v>119</v>
      </c>
      <c r="S116" s="59" t="s">
        <v>120</v>
      </c>
      <c r="T116" s="60" t="s">
        <v>121</v>
      </c>
    </row>
    <row r="117" spans="2:65" s="1" customFormat="1" ht="22.9" customHeight="1">
      <c r="B117" s="31"/>
      <c r="C117" s="63" t="s">
        <v>122</v>
      </c>
      <c r="J117" s="116">
        <f>BK117</f>
        <v>0</v>
      </c>
      <c r="L117" s="31"/>
      <c r="M117" s="61"/>
      <c r="N117" s="52"/>
      <c r="O117" s="52"/>
      <c r="P117" s="117">
        <f>P118</f>
        <v>0</v>
      </c>
      <c r="Q117" s="52"/>
      <c r="R117" s="117">
        <f>R118</f>
        <v>0</v>
      </c>
      <c r="S117" s="52"/>
      <c r="T117" s="118">
        <f>T118</f>
        <v>0</v>
      </c>
      <c r="AT117" s="16" t="s">
        <v>74</v>
      </c>
      <c r="AU117" s="16" t="s">
        <v>102</v>
      </c>
      <c r="BK117" s="119">
        <f>BK118</f>
        <v>0</v>
      </c>
    </row>
    <row r="118" spans="2:65" s="11" customFormat="1" ht="25.9" customHeight="1">
      <c r="B118" s="120"/>
      <c r="D118" s="121" t="s">
        <v>74</v>
      </c>
      <c r="E118" s="122" t="s">
        <v>890</v>
      </c>
      <c r="F118" s="122" t="s">
        <v>891</v>
      </c>
      <c r="I118" s="123"/>
      <c r="J118" s="124">
        <f>BK118</f>
        <v>0</v>
      </c>
      <c r="L118" s="120"/>
      <c r="M118" s="125"/>
      <c r="P118" s="126">
        <f>SUM(P119:P128)</f>
        <v>0</v>
      </c>
      <c r="R118" s="126">
        <f>SUM(R119:R128)</f>
        <v>0</v>
      </c>
      <c r="T118" s="127">
        <f>SUM(T119:T128)</f>
        <v>0</v>
      </c>
      <c r="AR118" s="121" t="s">
        <v>156</v>
      </c>
      <c r="AT118" s="128" t="s">
        <v>74</v>
      </c>
      <c r="AU118" s="128" t="s">
        <v>75</v>
      </c>
      <c r="AY118" s="121" t="s">
        <v>125</v>
      </c>
      <c r="BK118" s="129">
        <f>SUM(BK119:BK128)</f>
        <v>0</v>
      </c>
    </row>
    <row r="119" spans="2:65" s="1" customFormat="1" ht="16.5" customHeight="1">
      <c r="B119" s="132"/>
      <c r="C119" s="133" t="s">
        <v>83</v>
      </c>
      <c r="D119" s="133" t="s">
        <v>127</v>
      </c>
      <c r="E119" s="134" t="s">
        <v>892</v>
      </c>
      <c r="F119" s="135" t="s">
        <v>893</v>
      </c>
      <c r="G119" s="136" t="s">
        <v>894</v>
      </c>
      <c r="H119" s="137">
        <v>25</v>
      </c>
      <c r="I119" s="138"/>
      <c r="J119" s="139">
        <f t="shared" ref="J119:J128" si="0">ROUND(I119*H119,2)</f>
        <v>0</v>
      </c>
      <c r="K119" s="140"/>
      <c r="L119" s="31"/>
      <c r="M119" s="141" t="s">
        <v>1</v>
      </c>
      <c r="N119" s="142" t="s">
        <v>40</v>
      </c>
      <c r="P119" s="143">
        <f t="shared" ref="P119:P128" si="1">O119*H119</f>
        <v>0</v>
      </c>
      <c r="Q119" s="143">
        <v>0</v>
      </c>
      <c r="R119" s="143">
        <f t="shared" ref="R119:R128" si="2">Q119*H119</f>
        <v>0</v>
      </c>
      <c r="S119" s="143">
        <v>0</v>
      </c>
      <c r="T119" s="144">
        <f t="shared" ref="T119:T128" si="3">S119*H119</f>
        <v>0</v>
      </c>
      <c r="AR119" s="145" t="s">
        <v>131</v>
      </c>
      <c r="AT119" s="145" t="s">
        <v>127</v>
      </c>
      <c r="AU119" s="145" t="s">
        <v>83</v>
      </c>
      <c r="AY119" s="16" t="s">
        <v>125</v>
      </c>
      <c r="BE119" s="146">
        <f t="shared" ref="BE119:BE128" si="4">IF(N119="základní",J119,0)</f>
        <v>0</v>
      </c>
      <c r="BF119" s="146">
        <f t="shared" ref="BF119:BF128" si="5">IF(N119="snížená",J119,0)</f>
        <v>0</v>
      </c>
      <c r="BG119" s="146">
        <f t="shared" ref="BG119:BG128" si="6">IF(N119="zákl. přenesená",J119,0)</f>
        <v>0</v>
      </c>
      <c r="BH119" s="146">
        <f t="shared" ref="BH119:BH128" si="7">IF(N119="sníž. přenesená",J119,0)</f>
        <v>0</v>
      </c>
      <c r="BI119" s="146">
        <f t="shared" ref="BI119:BI128" si="8">IF(N119="nulová",J119,0)</f>
        <v>0</v>
      </c>
      <c r="BJ119" s="16" t="s">
        <v>83</v>
      </c>
      <c r="BK119" s="146">
        <f t="shared" ref="BK119:BK128" si="9">ROUND(I119*H119,2)</f>
        <v>0</v>
      </c>
      <c r="BL119" s="16" t="s">
        <v>131</v>
      </c>
      <c r="BM119" s="145" t="s">
        <v>895</v>
      </c>
    </row>
    <row r="120" spans="2:65" s="1" customFormat="1" ht="16.5" customHeight="1">
      <c r="B120" s="132"/>
      <c r="C120" s="133" t="s">
        <v>85</v>
      </c>
      <c r="D120" s="133" t="s">
        <v>127</v>
      </c>
      <c r="E120" s="134" t="s">
        <v>896</v>
      </c>
      <c r="F120" s="135" t="s">
        <v>897</v>
      </c>
      <c r="G120" s="136" t="s">
        <v>332</v>
      </c>
      <c r="H120" s="137">
        <v>1</v>
      </c>
      <c r="I120" s="138"/>
      <c r="J120" s="139">
        <f t="shared" si="0"/>
        <v>0</v>
      </c>
      <c r="K120" s="140"/>
      <c r="L120" s="31"/>
      <c r="M120" s="141" t="s">
        <v>1</v>
      </c>
      <c r="N120" s="142" t="s">
        <v>40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131</v>
      </c>
      <c r="AT120" s="145" t="s">
        <v>127</v>
      </c>
      <c r="AU120" s="145" t="s">
        <v>83</v>
      </c>
      <c r="AY120" s="16" t="s">
        <v>125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6" t="s">
        <v>83</v>
      </c>
      <c r="BK120" s="146">
        <f t="shared" si="9"/>
        <v>0</v>
      </c>
      <c r="BL120" s="16" t="s">
        <v>131</v>
      </c>
      <c r="BM120" s="145" t="s">
        <v>898</v>
      </c>
    </row>
    <row r="121" spans="2:65" s="1" customFormat="1" ht="24.2" customHeight="1">
      <c r="B121" s="132"/>
      <c r="C121" s="133" t="s">
        <v>136</v>
      </c>
      <c r="D121" s="133" t="s">
        <v>127</v>
      </c>
      <c r="E121" s="134" t="s">
        <v>899</v>
      </c>
      <c r="F121" s="135" t="s">
        <v>900</v>
      </c>
      <c r="G121" s="136" t="s">
        <v>332</v>
      </c>
      <c r="H121" s="137">
        <v>1</v>
      </c>
      <c r="I121" s="138"/>
      <c r="J121" s="139">
        <f t="shared" si="0"/>
        <v>0</v>
      </c>
      <c r="K121" s="140"/>
      <c r="L121" s="31"/>
      <c r="M121" s="141" t="s">
        <v>1</v>
      </c>
      <c r="N121" s="142" t="s">
        <v>40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131</v>
      </c>
      <c r="AT121" s="145" t="s">
        <v>127</v>
      </c>
      <c r="AU121" s="145" t="s">
        <v>83</v>
      </c>
      <c r="AY121" s="16" t="s">
        <v>125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6" t="s">
        <v>83</v>
      </c>
      <c r="BK121" s="146">
        <f t="shared" si="9"/>
        <v>0</v>
      </c>
      <c r="BL121" s="16" t="s">
        <v>131</v>
      </c>
      <c r="BM121" s="145" t="s">
        <v>901</v>
      </c>
    </row>
    <row r="122" spans="2:65" s="1" customFormat="1" ht="16.5" customHeight="1">
      <c r="B122" s="132"/>
      <c r="C122" s="133" t="s">
        <v>131</v>
      </c>
      <c r="D122" s="133" t="s">
        <v>127</v>
      </c>
      <c r="E122" s="134" t="s">
        <v>902</v>
      </c>
      <c r="F122" s="135" t="s">
        <v>903</v>
      </c>
      <c r="G122" s="136" t="s">
        <v>904</v>
      </c>
      <c r="H122" s="137">
        <v>4.24</v>
      </c>
      <c r="I122" s="138"/>
      <c r="J122" s="139">
        <f t="shared" si="0"/>
        <v>0</v>
      </c>
      <c r="K122" s="140"/>
      <c r="L122" s="31"/>
      <c r="M122" s="141" t="s">
        <v>1</v>
      </c>
      <c r="N122" s="142" t="s">
        <v>40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131</v>
      </c>
      <c r="AT122" s="145" t="s">
        <v>127</v>
      </c>
      <c r="AU122" s="145" t="s">
        <v>83</v>
      </c>
      <c r="AY122" s="16" t="s">
        <v>125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6" t="s">
        <v>83</v>
      </c>
      <c r="BK122" s="146">
        <f t="shared" si="9"/>
        <v>0</v>
      </c>
      <c r="BL122" s="16" t="s">
        <v>131</v>
      </c>
      <c r="BM122" s="145" t="s">
        <v>905</v>
      </c>
    </row>
    <row r="123" spans="2:65" s="1" customFormat="1" ht="16.5" customHeight="1">
      <c r="B123" s="132"/>
      <c r="C123" s="133" t="s">
        <v>156</v>
      </c>
      <c r="D123" s="133" t="s">
        <v>127</v>
      </c>
      <c r="E123" s="134" t="s">
        <v>906</v>
      </c>
      <c r="F123" s="135" t="s">
        <v>907</v>
      </c>
      <c r="G123" s="136" t="s">
        <v>332</v>
      </c>
      <c r="H123" s="137">
        <v>1</v>
      </c>
      <c r="I123" s="138"/>
      <c r="J123" s="139">
        <f t="shared" si="0"/>
        <v>0</v>
      </c>
      <c r="K123" s="140"/>
      <c r="L123" s="31"/>
      <c r="M123" s="141" t="s">
        <v>1</v>
      </c>
      <c r="N123" s="142" t="s">
        <v>40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131</v>
      </c>
      <c r="AT123" s="145" t="s">
        <v>127</v>
      </c>
      <c r="AU123" s="145" t="s">
        <v>83</v>
      </c>
      <c r="AY123" s="16" t="s">
        <v>125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6" t="s">
        <v>83</v>
      </c>
      <c r="BK123" s="146">
        <f t="shared" si="9"/>
        <v>0</v>
      </c>
      <c r="BL123" s="16" t="s">
        <v>131</v>
      </c>
      <c r="BM123" s="145" t="s">
        <v>908</v>
      </c>
    </row>
    <row r="124" spans="2:65" s="1" customFormat="1" ht="21.75" customHeight="1">
      <c r="B124" s="132"/>
      <c r="C124" s="133" t="s">
        <v>164</v>
      </c>
      <c r="D124" s="133" t="s">
        <v>127</v>
      </c>
      <c r="E124" s="134" t="s">
        <v>909</v>
      </c>
      <c r="F124" s="135" t="s">
        <v>910</v>
      </c>
      <c r="G124" s="136" t="s">
        <v>332</v>
      </c>
      <c r="H124" s="137">
        <v>1</v>
      </c>
      <c r="I124" s="138"/>
      <c r="J124" s="139">
        <f t="shared" si="0"/>
        <v>0</v>
      </c>
      <c r="K124" s="140"/>
      <c r="L124" s="31"/>
      <c r="M124" s="141" t="s">
        <v>1</v>
      </c>
      <c r="N124" s="142" t="s">
        <v>40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131</v>
      </c>
      <c r="AT124" s="145" t="s">
        <v>127</v>
      </c>
      <c r="AU124" s="145" t="s">
        <v>83</v>
      </c>
      <c r="AY124" s="16" t="s">
        <v>125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6" t="s">
        <v>83</v>
      </c>
      <c r="BK124" s="146">
        <f t="shared" si="9"/>
        <v>0</v>
      </c>
      <c r="BL124" s="16" t="s">
        <v>131</v>
      </c>
      <c r="BM124" s="145" t="s">
        <v>911</v>
      </c>
    </row>
    <row r="125" spans="2:65" s="1" customFormat="1" ht="16.5" customHeight="1">
      <c r="B125" s="132"/>
      <c r="C125" s="133" t="s">
        <v>170</v>
      </c>
      <c r="D125" s="133" t="s">
        <v>127</v>
      </c>
      <c r="E125" s="134" t="s">
        <v>912</v>
      </c>
      <c r="F125" s="135" t="s">
        <v>913</v>
      </c>
      <c r="G125" s="136" t="s">
        <v>332</v>
      </c>
      <c r="H125" s="137">
        <v>1</v>
      </c>
      <c r="I125" s="138"/>
      <c r="J125" s="139">
        <f t="shared" si="0"/>
        <v>0</v>
      </c>
      <c r="K125" s="140"/>
      <c r="L125" s="31"/>
      <c r="M125" s="141" t="s">
        <v>1</v>
      </c>
      <c r="N125" s="142" t="s">
        <v>40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131</v>
      </c>
      <c r="AT125" s="145" t="s">
        <v>127</v>
      </c>
      <c r="AU125" s="145" t="s">
        <v>83</v>
      </c>
      <c r="AY125" s="16" t="s">
        <v>125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6" t="s">
        <v>83</v>
      </c>
      <c r="BK125" s="146">
        <f t="shared" si="9"/>
        <v>0</v>
      </c>
      <c r="BL125" s="16" t="s">
        <v>131</v>
      </c>
      <c r="BM125" s="145" t="s">
        <v>914</v>
      </c>
    </row>
    <row r="126" spans="2:65" s="1" customFormat="1" ht="21.75" customHeight="1">
      <c r="B126" s="132"/>
      <c r="C126" s="133" t="s">
        <v>174</v>
      </c>
      <c r="D126" s="133" t="s">
        <v>127</v>
      </c>
      <c r="E126" s="134" t="s">
        <v>915</v>
      </c>
      <c r="F126" s="135" t="s">
        <v>916</v>
      </c>
      <c r="G126" s="136" t="s">
        <v>332</v>
      </c>
      <c r="H126" s="137">
        <v>1</v>
      </c>
      <c r="I126" s="138"/>
      <c r="J126" s="139">
        <f t="shared" si="0"/>
        <v>0</v>
      </c>
      <c r="K126" s="140"/>
      <c r="L126" s="31"/>
      <c r="M126" s="141" t="s">
        <v>1</v>
      </c>
      <c r="N126" s="142" t="s">
        <v>40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131</v>
      </c>
      <c r="AT126" s="145" t="s">
        <v>127</v>
      </c>
      <c r="AU126" s="145" t="s">
        <v>83</v>
      </c>
      <c r="AY126" s="16" t="s">
        <v>125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6" t="s">
        <v>83</v>
      </c>
      <c r="BK126" s="146">
        <f t="shared" si="9"/>
        <v>0</v>
      </c>
      <c r="BL126" s="16" t="s">
        <v>131</v>
      </c>
      <c r="BM126" s="145" t="s">
        <v>917</v>
      </c>
    </row>
    <row r="127" spans="2:65" s="1" customFormat="1" ht="24.2" customHeight="1">
      <c r="B127" s="132"/>
      <c r="C127" s="133" t="s">
        <v>180</v>
      </c>
      <c r="D127" s="133" t="s">
        <v>127</v>
      </c>
      <c r="E127" s="134" t="s">
        <v>918</v>
      </c>
      <c r="F127" s="135" t="s">
        <v>919</v>
      </c>
      <c r="G127" s="136" t="s">
        <v>332</v>
      </c>
      <c r="H127" s="137">
        <v>1</v>
      </c>
      <c r="I127" s="138"/>
      <c r="J127" s="139">
        <f t="shared" si="0"/>
        <v>0</v>
      </c>
      <c r="K127" s="140"/>
      <c r="L127" s="31"/>
      <c r="M127" s="141" t="s">
        <v>1</v>
      </c>
      <c r="N127" s="142" t="s">
        <v>40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131</v>
      </c>
      <c r="AT127" s="145" t="s">
        <v>127</v>
      </c>
      <c r="AU127" s="145" t="s">
        <v>83</v>
      </c>
      <c r="AY127" s="16" t="s">
        <v>125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6" t="s">
        <v>83</v>
      </c>
      <c r="BK127" s="146">
        <f t="shared" si="9"/>
        <v>0</v>
      </c>
      <c r="BL127" s="16" t="s">
        <v>131</v>
      </c>
      <c r="BM127" s="145" t="s">
        <v>920</v>
      </c>
    </row>
    <row r="128" spans="2:65" s="1" customFormat="1" ht="33" customHeight="1">
      <c r="B128" s="132"/>
      <c r="C128" s="133" t="s">
        <v>185</v>
      </c>
      <c r="D128" s="133" t="s">
        <v>127</v>
      </c>
      <c r="E128" s="134" t="s">
        <v>921</v>
      </c>
      <c r="F128" s="135" t="s">
        <v>922</v>
      </c>
      <c r="G128" s="136" t="s">
        <v>332</v>
      </c>
      <c r="H128" s="137">
        <v>1</v>
      </c>
      <c r="I128" s="138"/>
      <c r="J128" s="139">
        <f t="shared" si="0"/>
        <v>0</v>
      </c>
      <c r="K128" s="140"/>
      <c r="L128" s="31"/>
      <c r="M128" s="182" t="s">
        <v>1</v>
      </c>
      <c r="N128" s="183" t="s">
        <v>40</v>
      </c>
      <c r="O128" s="184"/>
      <c r="P128" s="185">
        <f t="shared" si="1"/>
        <v>0</v>
      </c>
      <c r="Q128" s="185">
        <v>0</v>
      </c>
      <c r="R128" s="185">
        <f t="shared" si="2"/>
        <v>0</v>
      </c>
      <c r="S128" s="185">
        <v>0</v>
      </c>
      <c r="T128" s="186">
        <f t="shared" si="3"/>
        <v>0</v>
      </c>
      <c r="AR128" s="145" t="s">
        <v>131</v>
      </c>
      <c r="AT128" s="145" t="s">
        <v>127</v>
      </c>
      <c r="AU128" s="145" t="s">
        <v>83</v>
      </c>
      <c r="AY128" s="16" t="s">
        <v>125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6" t="s">
        <v>83</v>
      </c>
      <c r="BK128" s="146">
        <f t="shared" si="9"/>
        <v>0</v>
      </c>
      <c r="BL128" s="16" t="s">
        <v>131</v>
      </c>
      <c r="BM128" s="145" t="s">
        <v>923</v>
      </c>
    </row>
    <row r="129" spans="2:12" s="1" customFormat="1" ht="6.95" customHeight="1">
      <c r="B129" s="43"/>
      <c r="C129" s="44"/>
      <c r="D129" s="44"/>
      <c r="E129" s="44"/>
      <c r="F129" s="44"/>
      <c r="G129" s="44"/>
      <c r="H129" s="44"/>
      <c r="I129" s="44"/>
      <c r="J129" s="44"/>
      <c r="K129" s="44"/>
      <c r="L129" s="31"/>
    </row>
  </sheetData>
  <autoFilter ref="C116:K128" xr:uid="{00000000-0009-0000-0000-000004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113a - SO 1 - VODOVOD</vt:lpstr>
      <vt:lpstr>113b - SO 2.1 - KANALIZAC...</vt:lpstr>
      <vt:lpstr>113c - SO 2.2 - KANALIZAC...</vt:lpstr>
      <vt:lpstr>113d - SO 00 - OSTATNÍ A ...</vt:lpstr>
      <vt:lpstr>'113a - SO 1 - VODOVOD'!Názvy_tisku</vt:lpstr>
      <vt:lpstr>'113b - SO 2.1 - KANALIZAC...'!Názvy_tisku</vt:lpstr>
      <vt:lpstr>'113c - SO 2.2 - KANALIZAC...'!Názvy_tisku</vt:lpstr>
      <vt:lpstr>'113d - SO 00 - OSTATNÍ A ...'!Názvy_tisku</vt:lpstr>
      <vt:lpstr>'Rekapitulace stavby'!Názvy_tisku</vt:lpstr>
      <vt:lpstr>'113a - SO 1 - VODOVOD'!Oblast_tisku</vt:lpstr>
      <vt:lpstr>'113b - SO 2.1 - KANALIZAC...'!Oblast_tisku</vt:lpstr>
      <vt:lpstr>'113c - SO 2.2 - KANALIZAC...'!Oblast_tisku</vt:lpstr>
      <vt:lpstr>'113d - SO 00 - OSTATNÍ A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DESKTOP-IKVKI5Q\Dell</dc:creator>
  <cp:lastModifiedBy>Eva Vondrášková</cp:lastModifiedBy>
  <dcterms:created xsi:type="dcterms:W3CDTF">2026-01-12T06:59:52Z</dcterms:created>
  <dcterms:modified xsi:type="dcterms:W3CDTF">2026-01-12T07:01:09Z</dcterms:modified>
</cp:coreProperties>
</file>