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dokumenty\Sváčkovi 2025\Č. Krumlov_Fialková ul._obnova vodovodu\"/>
    </mc:Choice>
  </mc:AlternateContent>
  <xr:revisionPtr revIDLastSave="0" documentId="13_ncr:1_{E1F544C3-D40B-4833-A57D-5A4D59867874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Rekapitulace stavby" sheetId="1" r:id="rId1"/>
    <sheet name="74a - SO 1 - VODOVOD" sheetId="2" r:id="rId2"/>
  </sheets>
  <definedNames>
    <definedName name="_xlnm._FilterDatabase" localSheetId="1" hidden="1">'74a - SO 1 - VODOVOD'!$C$128:$K$322</definedName>
    <definedName name="_xlnm.Print_Titles" localSheetId="1">'74a - SO 1 - VODOVOD'!$128:$128</definedName>
    <definedName name="_xlnm.Print_Titles" localSheetId="0">'Rekapitulace stavby'!$92:$92</definedName>
    <definedName name="_xlnm.Print_Area" localSheetId="1">'74a - SO 1 - VODOVOD'!$C$4:$J$76,'74a - SO 1 - VODOVOD'!$C$82:$J$110,'74a - SO 1 - VODOVOD'!$C$116:$J$322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T189" i="2"/>
  <c r="R190" i="2"/>
  <c r="R189" i="2"/>
  <c r="P190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J125" i="2"/>
  <c r="F125" i="2"/>
  <c r="F123" i="2"/>
  <c r="E121" i="2"/>
  <c r="J91" i="2"/>
  <c r="F91" i="2"/>
  <c r="F89" i="2"/>
  <c r="E87" i="2"/>
  <c r="J24" i="2"/>
  <c r="E24" i="2"/>
  <c r="J92" i="2" s="1"/>
  <c r="J23" i="2"/>
  <c r="F126" i="2"/>
  <c r="J89" i="2"/>
  <c r="E7" i="2"/>
  <c r="E119" i="2" s="1"/>
  <c r="AM90" i="1"/>
  <c r="AM89" i="1"/>
  <c r="L89" i="1"/>
  <c r="AM87" i="1"/>
  <c r="L87" i="1"/>
  <c r="L85" i="1"/>
  <c r="L84" i="1"/>
  <c r="BK307" i="2"/>
  <c r="BK277" i="2"/>
  <c r="J247" i="2"/>
  <c r="J187" i="2"/>
  <c r="BK304" i="2"/>
  <c r="BK284" i="2"/>
  <c r="BK258" i="2"/>
  <c r="J312" i="2"/>
  <c r="J277" i="2"/>
  <c r="J270" i="2"/>
  <c r="BK243" i="2"/>
  <c r="J227" i="2"/>
  <c r="J218" i="2"/>
  <c r="J145" i="2"/>
  <c r="J210" i="2"/>
  <c r="J221" i="2"/>
  <c r="J197" i="2"/>
  <c r="BK312" i="2"/>
  <c r="BK264" i="2"/>
  <c r="BK320" i="2"/>
  <c r="BK303" i="2"/>
  <c r="J264" i="2"/>
  <c r="J317" i="2"/>
  <c r="J240" i="2"/>
  <c r="J222" i="2"/>
  <c r="J216" i="2"/>
  <c r="BK321" i="2"/>
  <c r="J213" i="2"/>
  <c r="J320" i="2"/>
  <c r="BK296" i="2"/>
  <c r="J279" i="2"/>
  <c r="BK248" i="2"/>
  <c r="BK225" i="2"/>
  <c r="BK160" i="2"/>
  <c r="J318" i="2"/>
  <c r="BK292" i="2"/>
  <c r="BK194" i="2"/>
  <c r="J316" i="2"/>
  <c r="BK288" i="2"/>
  <c r="BK269" i="2"/>
  <c r="J230" i="2"/>
  <c r="J190" i="2"/>
  <c r="BK319" i="2"/>
  <c r="BK281" i="2"/>
  <c r="J257" i="2"/>
  <c r="BK313" i="2"/>
  <c r="BK286" i="2"/>
  <c r="BK267" i="2"/>
  <c r="J242" i="2"/>
  <c r="BK234" i="2"/>
  <c r="J286" i="2"/>
  <c r="BK233" i="2"/>
  <c r="J180" i="2"/>
  <c r="J143" i="2"/>
  <c r="BK238" i="2"/>
  <c r="BK170" i="2"/>
  <c r="BK317" i="2"/>
  <c r="BK176" i="2"/>
  <c r="BK203" i="2"/>
  <c r="J274" i="2"/>
  <c r="BK242" i="2"/>
  <c r="BK227" i="2"/>
  <c r="BK219" i="2"/>
  <c r="BK132" i="2"/>
  <c r="BK226" i="2"/>
  <c r="J205" i="2"/>
  <c r="BK174" i="2"/>
  <c r="BK318" i="2"/>
  <c r="J271" i="2"/>
  <c r="J219" i="2"/>
  <c r="BK314" i="2"/>
  <c r="BK279" i="2"/>
  <c r="J243" i="2"/>
  <c r="J298" i="2"/>
  <c r="BK257" i="2"/>
  <c r="J283" i="2"/>
  <c r="J176" i="2"/>
  <c r="BK260" i="2"/>
  <c r="BK135" i="2"/>
  <c r="BK180" i="2"/>
  <c r="J168" i="2"/>
  <c r="J237" i="2"/>
  <c r="BK213" i="2"/>
  <c r="BK137" i="2"/>
  <c r="J159" i="2"/>
  <c r="J305" i="2"/>
  <c r="BK270" i="2"/>
  <c r="J248" i="2"/>
  <c r="J314" i="2"/>
  <c r="J273" i="2"/>
  <c r="BK254" i="2"/>
  <c r="BK229" i="2"/>
  <c r="J254" i="2"/>
  <c r="BK231" i="2"/>
  <c r="J160" i="2"/>
  <c r="J132" i="2"/>
  <c r="J208" i="2"/>
  <c r="BK151" i="2"/>
  <c r="J231" i="2"/>
  <c r="BK164" i="2"/>
  <c r="J134" i="2"/>
  <c r="BK266" i="2"/>
  <c r="J234" i="2"/>
  <c r="J223" i="2"/>
  <c r="BK147" i="2"/>
  <c r="J203" i="2"/>
  <c r="J212" i="2"/>
  <c r="BK153" i="2"/>
  <c r="BK298" i="2"/>
  <c r="BK247" i="2"/>
  <c r="J288" i="2"/>
  <c r="J262" i="2"/>
  <c r="J236" i="2"/>
  <c r="BK322" i="2"/>
  <c r="J303" i="2"/>
  <c r="J284" i="2"/>
  <c r="BK262" i="2"/>
  <c r="BK222" i="2"/>
  <c r="J321" i="2"/>
  <c r="J296" i="2"/>
  <c r="J265" i="2"/>
  <c r="BK246" i="2"/>
  <c r="BK308" i="2"/>
  <c r="J285" i="2"/>
  <c r="J258" i="2"/>
  <c r="BK240" i="2"/>
  <c r="J307" i="2"/>
  <c r="BK215" i="2"/>
  <c r="J170" i="2"/>
  <c r="BK141" i="2"/>
  <c r="BK239" i="2"/>
  <c r="BK190" i="2"/>
  <c r="AS94" i="1"/>
  <c r="J194" i="2"/>
  <c r="BK143" i="2"/>
  <c r="BK276" i="2"/>
  <c r="BK250" i="2"/>
  <c r="J225" i="2"/>
  <c r="BK205" i="2"/>
  <c r="J137" i="2"/>
  <c r="BK134" i="2"/>
  <c r="J201" i="2"/>
  <c r="BK145" i="2"/>
  <c r="BK315" i="2"/>
  <c r="BK290" i="2"/>
  <c r="BK274" i="2"/>
  <c r="BK244" i="2"/>
  <c r="BK197" i="2"/>
  <c r="BK310" i="2"/>
  <c r="BK283" i="2"/>
  <c r="J267" i="2"/>
  <c r="J250" i="2"/>
  <c r="J281" i="2"/>
  <c r="J260" i="2"/>
  <c r="J238" i="2"/>
  <c r="J290" i="2"/>
  <c r="BK210" i="2"/>
  <c r="J135" i="2"/>
  <c r="BK216" i="2"/>
  <c r="J141" i="2"/>
  <c r="BK230" i="2"/>
  <c r="J149" i="2"/>
  <c r="J275" i="2"/>
  <c r="BK236" i="2"/>
  <c r="J308" i="2"/>
  <c r="J266" i="2"/>
  <c r="J217" i="2"/>
  <c r="J313" i="2"/>
  <c r="J269" i="2"/>
  <c r="J319" i="2"/>
  <c r="J276" i="2"/>
  <c r="J246" i="2"/>
  <c r="BK305" i="2"/>
  <c r="BK187" i="2"/>
  <c r="BK217" i="2"/>
  <c r="J147" i="2"/>
  <c r="J155" i="2"/>
  <c r="BK268" i="2"/>
  <c r="J232" i="2"/>
  <c r="J244" i="2"/>
  <c r="BK212" i="2"/>
  <c r="J310" i="2"/>
  <c r="J261" i="2"/>
  <c r="BK218" i="2"/>
  <c r="J315" i="2"/>
  <c r="BK273" i="2"/>
  <c r="BK316" i="2"/>
  <c r="BK271" i="2"/>
  <c r="J239" i="2"/>
  <c r="J304" i="2"/>
  <c r="J174" i="2"/>
  <c r="BK261" i="2"/>
  <c r="BK155" i="2"/>
  <c r="J229" i="2"/>
  <c r="J139" i="2"/>
  <c r="J252" i="2"/>
  <c r="J185" i="2"/>
  <c r="BK223" i="2"/>
  <c r="BK168" i="2"/>
  <c r="J268" i="2"/>
  <c r="J226" i="2"/>
  <c r="J164" i="2"/>
  <c r="BK311" i="2"/>
  <c r="BK285" i="2"/>
  <c r="BK263" i="2"/>
  <c r="BK252" i="2"/>
  <c r="J311" i="2"/>
  <c r="BK275" i="2"/>
  <c r="BK265" i="2"/>
  <c r="BK237" i="2"/>
  <c r="J292" i="2"/>
  <c r="BK232" i="2"/>
  <c r="BK185" i="2"/>
  <c r="J153" i="2"/>
  <c r="J322" i="2"/>
  <c r="J215" i="2"/>
  <c r="BK149" i="2"/>
  <c r="BK199" i="2"/>
  <c r="J151" i="2"/>
  <c r="J199" i="2"/>
  <c r="J263" i="2"/>
  <c r="J233" i="2"/>
  <c r="BK221" i="2"/>
  <c r="BK201" i="2"/>
  <c r="BK139" i="2"/>
  <c r="BK208" i="2"/>
  <c r="BK159" i="2"/>
  <c r="P131" i="2" l="1"/>
  <c r="R193" i="2"/>
  <c r="BK131" i="2"/>
  <c r="J131" i="2" s="1"/>
  <c r="J98" i="2" s="1"/>
  <c r="BK198" i="2"/>
  <c r="J198" i="2" s="1"/>
  <c r="J101" i="2" s="1"/>
  <c r="T249" i="2"/>
  <c r="P287" i="2"/>
  <c r="T131" i="2"/>
  <c r="BK193" i="2"/>
  <c r="J193" i="2"/>
  <c r="J100" i="2"/>
  <c r="P198" i="2"/>
  <c r="P249" i="2"/>
  <c r="P256" i="2"/>
  <c r="P207" i="2" s="1"/>
  <c r="P272" i="2"/>
  <c r="BK287" i="2"/>
  <c r="J287" i="2"/>
  <c r="J107" i="2" s="1"/>
  <c r="T306" i="2"/>
  <c r="R131" i="2"/>
  <c r="P193" i="2"/>
  <c r="R198" i="2"/>
  <c r="R249" i="2"/>
  <c r="T256" i="2"/>
  <c r="T207" i="2" s="1"/>
  <c r="T272" i="2"/>
  <c r="R287" i="2"/>
  <c r="T193" i="2"/>
  <c r="T198" i="2"/>
  <c r="BK249" i="2"/>
  <c r="J249" i="2" s="1"/>
  <c r="J103" i="2" s="1"/>
  <c r="BK256" i="2"/>
  <c r="J256" i="2" s="1"/>
  <c r="J104" i="2" s="1"/>
  <c r="R256" i="2"/>
  <c r="BK272" i="2"/>
  <c r="J272" i="2"/>
  <c r="J105" i="2"/>
  <c r="R272" i="2"/>
  <c r="R207" i="2" s="1"/>
  <c r="BK278" i="2"/>
  <c r="J278" i="2"/>
  <c r="J106" i="2"/>
  <c r="P278" i="2"/>
  <c r="R278" i="2"/>
  <c r="T278" i="2"/>
  <c r="T287" i="2"/>
  <c r="BK306" i="2"/>
  <c r="J306" i="2"/>
  <c r="J108" i="2" s="1"/>
  <c r="P306" i="2"/>
  <c r="R306" i="2"/>
  <c r="BK309" i="2"/>
  <c r="J309" i="2"/>
  <c r="J109" i="2"/>
  <c r="P309" i="2"/>
  <c r="R309" i="2"/>
  <c r="T309" i="2"/>
  <c r="BK207" i="2"/>
  <c r="J207" i="2" s="1"/>
  <c r="J102" i="2" s="1"/>
  <c r="BK189" i="2"/>
  <c r="J189" i="2" s="1"/>
  <c r="J99" i="2" s="1"/>
  <c r="F92" i="2"/>
  <c r="E85" i="2"/>
  <c r="BE134" i="2"/>
  <c r="BE135" i="2"/>
  <c r="BE139" i="2"/>
  <c r="BE141" i="2"/>
  <c r="BE149" i="2"/>
  <c r="BE151" i="2"/>
  <c r="BE160" i="2"/>
  <c r="BE215" i="2"/>
  <c r="BE216" i="2"/>
  <c r="BE210" i="2"/>
  <c r="BE227" i="2"/>
  <c r="BE147" i="2"/>
  <c r="BE159" i="2"/>
  <c r="BE164" i="2"/>
  <c r="BE174" i="2"/>
  <c r="BE217" i="2"/>
  <c r="BE226" i="2"/>
  <c r="BE233" i="2"/>
  <c r="J123" i="2"/>
  <c r="J126" i="2"/>
  <c r="BE143" i="2"/>
  <c r="BE180" i="2"/>
  <c r="BE194" i="2"/>
  <c r="BE203" i="2"/>
  <c r="BE218" i="2"/>
  <c r="BE222" i="2"/>
  <c r="BE230" i="2"/>
  <c r="BE236" i="2"/>
  <c r="BE239" i="2"/>
  <c r="BE243" i="2"/>
  <c r="BE254" i="2"/>
  <c r="BE261" i="2"/>
  <c r="BE264" i="2"/>
  <c r="BE267" i="2"/>
  <c r="BE170" i="2"/>
  <c r="BE208" i="2"/>
  <c r="BE213" i="2"/>
  <c r="BE221" i="2"/>
  <c r="BE132" i="2"/>
  <c r="BE137" i="2"/>
  <c r="BE145" i="2"/>
  <c r="BE205" i="2"/>
  <c r="BE212" i="2"/>
  <c r="BE318" i="2"/>
  <c r="BE321" i="2"/>
  <c r="BE153" i="2"/>
  <c r="BE155" i="2"/>
  <c r="BE176" i="2"/>
  <c r="BE187" i="2"/>
  <c r="BE197" i="2"/>
  <c r="BE201" i="2"/>
  <c r="BE219" i="2"/>
  <c r="BE244" i="2"/>
  <c r="BE262" i="2"/>
  <c r="BE268" i="2"/>
  <c r="BE319" i="2"/>
  <c r="BE190" i="2"/>
  <c r="BE242" i="2"/>
  <c r="BE263" i="2"/>
  <c r="BE266" i="2"/>
  <c r="BE271" i="2"/>
  <c r="BE288" i="2"/>
  <c r="BE308" i="2"/>
  <c r="BE229" i="2"/>
  <c r="BE231" i="2"/>
  <c r="BE248" i="2"/>
  <c r="BE250" i="2"/>
  <c r="BE252" i="2"/>
  <c r="BE258" i="2"/>
  <c r="BE269" i="2"/>
  <c r="BE277" i="2"/>
  <c r="BE298" i="2"/>
  <c r="BE303" i="2"/>
  <c r="BE320" i="2"/>
  <c r="BE257" i="2"/>
  <c r="BE260" i="2"/>
  <c r="BE275" i="2"/>
  <c r="BE276" i="2"/>
  <c r="BE283" i="2"/>
  <c r="BE296" i="2"/>
  <c r="BE304" i="2"/>
  <c r="BE307" i="2"/>
  <c r="BE311" i="2"/>
  <c r="BE312" i="2"/>
  <c r="BE314" i="2"/>
  <c r="BE315" i="2"/>
  <c r="BE168" i="2"/>
  <c r="BE185" i="2"/>
  <c r="BE199" i="2"/>
  <c r="BE223" i="2"/>
  <c r="BE225" i="2"/>
  <c r="BE232" i="2"/>
  <c r="BE234" i="2"/>
  <c r="BE237" i="2"/>
  <c r="BE238" i="2"/>
  <c r="BE240" i="2"/>
  <c r="BE246" i="2"/>
  <c r="BE247" i="2"/>
  <c r="BE265" i="2"/>
  <c r="BE270" i="2"/>
  <c r="BE273" i="2"/>
  <c r="BE274" i="2"/>
  <c r="BE279" i="2"/>
  <c r="BE281" i="2"/>
  <c r="BE284" i="2"/>
  <c r="BE285" i="2"/>
  <c r="BE286" i="2"/>
  <c r="BE290" i="2"/>
  <c r="BE292" i="2"/>
  <c r="BE305" i="2"/>
  <c r="BE310" i="2"/>
  <c r="BE313" i="2"/>
  <c r="BE316" i="2"/>
  <c r="BE317" i="2"/>
  <c r="BE322" i="2"/>
  <c r="F37" i="2"/>
  <c r="BD95" i="1"/>
  <c r="BD94" i="1"/>
  <c r="W33" i="1"/>
  <c r="F36" i="2"/>
  <c r="BC95" i="1"/>
  <c r="BC94" i="1" s="1"/>
  <c r="W32" i="1" s="1"/>
  <c r="F34" i="2"/>
  <c r="BA95" i="1"/>
  <c r="BA94" i="1" s="1"/>
  <c r="AW94" i="1" s="1"/>
  <c r="AK30" i="1" s="1"/>
  <c r="F35" i="2"/>
  <c r="BB95" i="1"/>
  <c r="BB94" i="1"/>
  <c r="AX94" i="1"/>
  <c r="J34" i="2"/>
  <c r="AW95" i="1"/>
  <c r="R130" i="2" l="1"/>
  <c r="R129" i="2"/>
  <c r="T130" i="2"/>
  <c r="T129" i="2"/>
  <c r="P130" i="2"/>
  <c r="P129" i="2"/>
  <c r="AU95" i="1"/>
  <c r="BK130" i="2"/>
  <c r="J130" i="2"/>
  <c r="J97" i="2"/>
  <c r="AU94" i="1"/>
  <c r="W31" i="1"/>
  <c r="J33" i="2"/>
  <c r="AV95" i="1" s="1"/>
  <c r="AT95" i="1" s="1"/>
  <c r="AY94" i="1"/>
  <c r="F33" i="2"/>
  <c r="AZ95" i="1"/>
  <c r="AZ94" i="1"/>
  <c r="W29" i="1"/>
  <c r="W30" i="1"/>
  <c r="BK129" i="2" l="1"/>
  <c r="J129" i="2"/>
  <c r="J30" i="2" s="1"/>
  <c r="AG95" i="1" s="1"/>
  <c r="AG94" i="1" s="1"/>
  <c r="AK26" i="1" s="1"/>
  <c r="AK35" i="1" s="1"/>
  <c r="AV94" i="1"/>
  <c r="AK29" i="1"/>
  <c r="J39" i="2" l="1"/>
  <c r="J96" i="2"/>
  <c r="AN95" i="1"/>
  <c r="AT94" i="1"/>
  <c r="AN94" i="1"/>
</calcChain>
</file>

<file path=xl/sharedStrings.xml><?xml version="1.0" encoding="utf-8"?>
<sst xmlns="http://schemas.openxmlformats.org/spreadsheetml/2006/main" count="2387" uniqueCount="654">
  <si>
    <t>Export Komplet</t>
  </si>
  <si>
    <t/>
  </si>
  <si>
    <t>2.0</t>
  </si>
  <si>
    <t>False</t>
  </si>
  <si>
    <t>{76fc21ef-2cb7-443d-a335-ad9b845e3580}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</si>
  <si>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</si>
  <si>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</si>
  <si>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</si>
  <si>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</si>
  <si>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</si>
  <si>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</si>
  <si>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</si>
  <si>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</si>
  <si>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</si>
  <si>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ST74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</si>
  <si>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</si>
  <si>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</si>
  <si>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Č. Krumlov, Fialková ul. - obnova vodovodu DN 350</t>
  </si>
  <si>
    <t>KSO:</t>
  </si>
  <si>
    <t>CC-CZ:</t>
  </si>
  <si>
    <t>Místo:</t>
  </si>
  <si>
    <t xml:space="preserve"> </t>
  </si>
  <si>
    <t>Datum:</t>
  </si>
  <si>
    <t>Zadavatel:</t>
  </si>
  <si>
    <t>IČ:</t>
  </si>
  <si>
    <t>00245836</t>
  </si>
  <si>
    <t>Město Český Krumlov, Náměstí Svornosti 1, 381 01</t>
  </si>
  <si>
    <t>DIČ:</t>
  </si>
  <si>
    <t>Uchazeč:</t>
  </si>
  <si>
    <t>Projektant:</t>
  </si>
  <si>
    <t>42399521</t>
  </si>
  <si>
    <t>Jiří Sváček, Chvalšinská 108, Český Krumlov 381 01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</si>
  <si>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</si>
  <si>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</si>
  <si>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</si>
  <si>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</si>
  <si>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</si>
  <si>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</si>
  <si>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</si>
  <si>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</si>
  <si>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</si>
  <si>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</si>
  <si>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</si>
  <si>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</si>
  <si>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</si>
  <si>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</si>
  <si>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</si>
  <si>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</si>
  <si>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</si>
  <si>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</si>
  <si>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</si>
  <si>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</si>
  <si>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</si>
  <si>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</si>
  <si>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</si>
  <si>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</si>
  <si>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</si>
  <si>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</si>
  <si>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</si>
  <si>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</si>
  <si>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</si>
  <si>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</si>
  <si>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</si>
  <si>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</si>
  <si>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</si>
  <si>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</si>
  <si>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</si>
  <si>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</si>
  <si>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</si>
  <si>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</si>
  <si>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</si>
  <si>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</si>
  <si>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</si>
  <si>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</si>
  <si>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</si>
  <si>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</si>
  <si>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</si>
  <si>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</si>
  <si>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</si>
  <si>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</si>
  <si>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74a</t>
  </si>
  <si>
    <t>SO 1 - VODOVOD</t>
  </si>
  <si>
    <t>STA</t>
  </si>
  <si>
    <t>1</t>
  </si>
  <si>
    <t>{b7010c9a-bbf1-4984-b6e9-b50d6f1dff77}</t>
  </si>
  <si>
    <t>2</t>
  </si>
  <si>
    <t>KRYCÍ LIST SOUPISU PRACÍ</t>
  </si>
  <si>
    <t>Objekt:</t>
  </si>
  <si>
    <t>74a - SO 1 - VODOVOD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</si>
  <si>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</si>
  <si>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</si>
  <si>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</si>
  <si>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</si>
  <si>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</si>
  <si>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</si>
  <si>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</si>
  <si>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</si>
  <si>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</si>
  <si>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</si>
  <si>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</si>
  <si>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  81 - Úpravy stávající vodovodní šachty</t>
  </si>
  <si>
    <t xml:space="preserve">      82 - Suchovod (provizorní vodovod vedený po terénu)</t>
  </si>
  <si>
    <t xml:space="preserve">      83 - Ostatní práce spojené se suchovodem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</si>
  <si>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</si>
  <si>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</si>
  <si>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</si>
  <si>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</si>
  <si>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</si>
  <si>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</si>
  <si>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</si>
  <si>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</si>
  <si>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</si>
  <si>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</si>
  <si>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</si>
  <si>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</si>
  <si>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</si>
  <si>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</si>
  <si>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</si>
  <si>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</si>
  <si>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</si>
  <si>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</si>
  <si>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</si>
  <si>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</si>
  <si>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</si>
  <si>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</si>
  <si>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</si>
  <si>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pro nevidomé</t>
  </si>
  <si>
    <t>m2</t>
  </si>
  <si>
    <t>4</t>
  </si>
  <si>
    <t>-46313479</t>
  </si>
  <si>
    <t>P</t>
  </si>
  <si>
    <t>Poznámka k položce:_x000D_
Uložení na místě pro zpětné použití</t>
  </si>
  <si>
    <t>113107223</t>
  </si>
  <si>
    <t>Odstranění konstrukčních vrstev stávající komunikace tl přes 200 do 300 mm strojně pl přes 200 m2</t>
  </si>
  <si>
    <t>222110270</t>
  </si>
  <si>
    <t>3</t>
  </si>
  <si>
    <t>113107241</t>
  </si>
  <si>
    <t>Odstranění krytu živičného strojně pl přes 200 m2</t>
  </si>
  <si>
    <t>-1283729546</t>
  </si>
  <si>
    <t>Poznámka k položce:_x000D_
Odstranění stávajícího povrchu</t>
  </si>
  <si>
    <t>113201112</t>
  </si>
  <si>
    <t>Vybourání kamenných obrub</t>
  </si>
  <si>
    <t>m</t>
  </si>
  <si>
    <t>-152205169</t>
  </si>
  <si>
    <t>5</t>
  </si>
  <si>
    <t>119001406</t>
  </si>
  <si>
    <t>Dočasné zajištění potrubí</t>
  </si>
  <si>
    <t>-1519770999</t>
  </si>
  <si>
    <t>Poznámka k položce:_x000D_
Zajištění potrubí (jiné sítě) ve výkopu</t>
  </si>
  <si>
    <t>6</t>
  </si>
  <si>
    <t>119001421</t>
  </si>
  <si>
    <t xml:space="preserve">Dočasné zajištění kabelů </t>
  </si>
  <si>
    <t>-1435746654</t>
  </si>
  <si>
    <t>Poznámka k položce:_x000D_
Zajištění kabelů ve výkopu (VN+NN)</t>
  </si>
  <si>
    <t>7</t>
  </si>
  <si>
    <t>131251201</t>
  </si>
  <si>
    <t>Hloubení jam zapažených v hornině třídy těžitelnosti I skupiny 3 objem do 20 m3 strojně</t>
  </si>
  <si>
    <t>m3</t>
  </si>
  <si>
    <t>-2022333347</t>
  </si>
  <si>
    <t>VV</t>
  </si>
  <si>
    <t>6,975*0,5  "jámy pro napojení suchovodu / Řadu 1 -hornina 3 50%</t>
  </si>
  <si>
    <t>8</t>
  </si>
  <si>
    <t>131351201</t>
  </si>
  <si>
    <t>Hloubení jam zapažených v hornině třídy těžitelnosti II skupiny 4 objem do 20 m3 strojně</t>
  </si>
  <si>
    <t>-1868163763</t>
  </si>
  <si>
    <t>6,975*0,5  "jámy pro napojení suchovodu / Řadu 1 - hornina 4 50%</t>
  </si>
  <si>
    <t>9</t>
  </si>
  <si>
    <t>132254204</t>
  </si>
  <si>
    <t>Hloubení zapažených rýh š do 2000 mm v hornině třídy těžitelnosti I skupiny 3 objem do 500 m3</t>
  </si>
  <si>
    <t>-4506130</t>
  </si>
  <si>
    <t>(392,485-7,85)*0,5  "Řad 1 - hornina 3 50%</t>
  </si>
  <si>
    <t>10</t>
  </si>
  <si>
    <t>132354204</t>
  </si>
  <si>
    <t>Hloubení zapažených rýh š do 2000 mm v hornině třídy těžitelnosti II skupiny 4 objem do 500 m3</t>
  </si>
  <si>
    <t>-464190549</t>
  </si>
  <si>
    <t>(392,485-7,85)*0,50  "Řad 1 - hornina 4 50%</t>
  </si>
  <si>
    <t>11</t>
  </si>
  <si>
    <t>13245420R</t>
  </si>
  <si>
    <t>Těžení jednotlivých balvanů</t>
  </si>
  <si>
    <t>-240874275</t>
  </si>
  <si>
    <t>392,485*0,02  "těžení jednotlivých balvanů 2%</t>
  </si>
  <si>
    <t>139001101</t>
  </si>
  <si>
    <t>Příplatek za ztížení vykopávky v blízkosti podzemního vedení</t>
  </si>
  <si>
    <t>-2015815730</t>
  </si>
  <si>
    <t>Poznámka k položce:_x000D_
Ztížené vykopávky při obnažování stáv. potrubí vodovodu v místě propojení, při křížení stáv. kabelů ve výkopu a při křížení stáv. (nerušených) potrubí</t>
  </si>
  <si>
    <t>13</t>
  </si>
  <si>
    <t>151101101</t>
  </si>
  <si>
    <t>Zřízení příložného pažení a rozepření stěn rýh hl do 2 m</t>
  </si>
  <si>
    <t>-1482647176</t>
  </si>
  <si>
    <t>11,1  "pažení jam</t>
  </si>
  <si>
    <t>1031,08  "pažení výkopové rýhy</t>
  </si>
  <si>
    <t>Součet</t>
  </si>
  <si>
    <t>14</t>
  </si>
  <si>
    <t>151101111</t>
  </si>
  <si>
    <t>Odstranění příložného pažení a rozepření stěn rýh hl do 2 m</t>
  </si>
  <si>
    <t>2128333364</t>
  </si>
  <si>
    <t>15</t>
  </si>
  <si>
    <t>162351104</t>
  </si>
  <si>
    <t>Vodorovné přemístění přes 500 do 1000 m výkopku/sypaniny z horniny třídy těžitelnosti I skupiny 1 až 4</t>
  </si>
  <si>
    <t>-1324579454</t>
  </si>
  <si>
    <t>391,61  "výkop jámy a rýhy (odečet těžení jednotlivých balvanů) - odvoz na mezideponii</t>
  </si>
  <si>
    <t>186,86  "odvoz materiálu z mezideponie k použití na zásyp</t>
  </si>
  <si>
    <t>16</t>
  </si>
  <si>
    <t>162751117</t>
  </si>
  <si>
    <t>Vodorovné přemístění přes 9 000 do 10000 m výkopku/sypaniny z horniny třídy těžitelnosti I skupiny 1 až 4</t>
  </si>
  <si>
    <t>1765357037</t>
  </si>
  <si>
    <t>6,975+(392,485-7,85)  "výkopy jam a rýh(odečet těžení jednotlivých balvanů)</t>
  </si>
  <si>
    <t>-186,86  "materiál využitý na zásyp</t>
  </si>
  <si>
    <t>17</t>
  </si>
  <si>
    <t>162751119</t>
  </si>
  <si>
    <t>Příplatek k vodorovnému přemístění výkopku/sypaniny z horniny třídy těžitelnosti I skupiny 1 až 3 ZKD 1000 m přes 10000 m</t>
  </si>
  <si>
    <t>-926086513</t>
  </si>
  <si>
    <t>204,75*10  "příplatek k vodorovnému přemístění za každý další započatý km přes 1 km na vzdálenost 20 km</t>
  </si>
  <si>
    <t>18</t>
  </si>
  <si>
    <t>167151111</t>
  </si>
  <si>
    <t>Nakládání výkopku z hornin třídy těžitelnosti I skupiny 1 až 4 přes 100 m3</t>
  </si>
  <si>
    <t>-352138250</t>
  </si>
  <si>
    <t>391,61-186,86  "(výkopy (odečet jednotlivých kamenů) - naložaní materiálu k odvozu z mezideponie na skládku</t>
  </si>
  <si>
    <t>186,86  "materiál použitý na zásyp - naložení materiálu k odvozu z mezideponie na zásyp</t>
  </si>
  <si>
    <t>19</t>
  </si>
  <si>
    <t>171201231</t>
  </si>
  <si>
    <t>Poplatek za uložení zeminy a kamení na skládce (skládkovné) kód odpadu 17 05 04</t>
  </si>
  <si>
    <t>t</t>
  </si>
  <si>
    <t>-738395858</t>
  </si>
  <si>
    <t>204,75*1,8</t>
  </si>
  <si>
    <t>20</t>
  </si>
  <si>
    <t>171251201</t>
  </si>
  <si>
    <t>Uložení sypaniny na skládky nebo meziskládky</t>
  </si>
  <si>
    <t>-1667712241</t>
  </si>
  <si>
    <t>391,61  "uložení na meziskládky</t>
  </si>
  <si>
    <t>204,75  "uložení na skládky</t>
  </si>
  <si>
    <t>174151101</t>
  </si>
  <si>
    <t>Zásyp jam, šachet rýh nebo kolem objektů sypaninou se zhutněním</t>
  </si>
  <si>
    <t>-2074652264</t>
  </si>
  <si>
    <t>Poznámka k položce:_x000D_
Zásyp výkopu vytěženou zeminou dovezenou z meziskládky (pod upravovaný terém)</t>
  </si>
  <si>
    <t xml:space="preserve">3,03  "(2x(1,5x1,5x0,74))-(objem potrubí 0,3) - jámy pro napojení suchovodu / Řadu 1 </t>
  </si>
  <si>
    <t>183,83  "(296,5x1,0x0,62) - Řad 1</t>
  </si>
  <si>
    <t>22</t>
  </si>
  <si>
    <t>175151101</t>
  </si>
  <si>
    <t>Obsypání potrubí strojně sypaninou bez prohození, uloženou do 3 m</t>
  </si>
  <si>
    <t>-1330666444</t>
  </si>
  <si>
    <t>138,11  "(299,0x1,0x0,56) - (objem potrubí 29,33 m3) - Řad 1 (vč. propojení na stáv. potrubí)</t>
  </si>
  <si>
    <t>23</t>
  </si>
  <si>
    <t>M</t>
  </si>
  <si>
    <t>58337303</t>
  </si>
  <si>
    <t>štěrkopísek frakce 0/8 - materiál na obsyp</t>
  </si>
  <si>
    <t>1149129696</t>
  </si>
  <si>
    <t>138,11*2 'Přepočtené koeficientem množství</t>
  </si>
  <si>
    <t>Zakládání</t>
  </si>
  <si>
    <t>24</t>
  </si>
  <si>
    <t>275313711</t>
  </si>
  <si>
    <t>Bloky z betonu</t>
  </si>
  <si>
    <t>1324307955</t>
  </si>
  <si>
    <t>Poznámka k položce:_x000D_
Betonové zabezpečovací bloky</t>
  </si>
  <si>
    <t>4*0,25</t>
  </si>
  <si>
    <t>Vodorovné konstrukce</t>
  </si>
  <si>
    <t>25</t>
  </si>
  <si>
    <t>451573111</t>
  </si>
  <si>
    <t>Lože pod potrubí otevřený výkop ze štěrkopísku, tl. 0,1 m</t>
  </si>
  <si>
    <t>-98869674</t>
  </si>
  <si>
    <t>Poznámka k položce:_x000D_
Štěrkopísek zrno 0-8 mm</t>
  </si>
  <si>
    <t>299,0*1,0*0,1  "Řad 1 (vč. propojení na stáv. potrubí</t>
  </si>
  <si>
    <t>26</t>
  </si>
  <si>
    <t>451577877</t>
  </si>
  <si>
    <t>Podklad nebo lože pod dlažbu ze štěrkopísku 8-16 mm tl přes 30 do 150 mm</t>
  </si>
  <si>
    <t>-1161667352</t>
  </si>
  <si>
    <t>Komunikace pozemní</t>
  </si>
  <si>
    <t>27</t>
  </si>
  <si>
    <t>564871116</t>
  </si>
  <si>
    <t>Podklad ze štěrkodrtě ŠD 0/63 mm plochy přes 100 m2 tl. 350 mm</t>
  </si>
  <si>
    <t>1869717513</t>
  </si>
  <si>
    <t>Poznámka k položce:_x000D_
Zpětná úprava povrchů komunikace</t>
  </si>
  <si>
    <t>28</t>
  </si>
  <si>
    <t>565145111</t>
  </si>
  <si>
    <t xml:space="preserve">Asfaltový beton vrstva podkladní ACP 16+ (obalované kamenivo OKS) tl 60 mm </t>
  </si>
  <si>
    <t>-766705756</t>
  </si>
  <si>
    <t>29</t>
  </si>
  <si>
    <t>577134111</t>
  </si>
  <si>
    <t>Asfaltový beton vrstva obrusná ACO 11 (ABS) tř. I tl 40 mm z nemodifikovaného asfaltu</t>
  </si>
  <si>
    <t>-970144613</t>
  </si>
  <si>
    <t xml:space="preserve">Poznámka k položce:_x000D_
Zpětná úprava povrchů komunikace_x000D_
</t>
  </si>
  <si>
    <t>30</t>
  </si>
  <si>
    <t>596211220</t>
  </si>
  <si>
    <t>Kladení zámkové dlažby pro nevidomé</t>
  </si>
  <si>
    <t>-1114046763</t>
  </si>
  <si>
    <t xml:space="preserve">Poznámka k položce:_x000D_
Zpětné odláždění rozebranou zámkovou dlažbou </t>
  </si>
  <si>
    <t>Vedení trubní dálková a přípojná</t>
  </si>
  <si>
    <t>31</t>
  </si>
  <si>
    <t>85038592R</t>
  </si>
  <si>
    <t>Řezání potrubí z trub OC DN 350</t>
  </si>
  <si>
    <t>kpl</t>
  </si>
  <si>
    <t>995045622</t>
  </si>
  <si>
    <t>Poznámka k položce:_x000D_
Řezání OC potrubí DN 350 mm = 2x v šachtě + 48 x ve výkopu (rozřezání potrubí na seky dl. 6,0 m)</t>
  </si>
  <si>
    <t>32</t>
  </si>
  <si>
    <t>85039181R</t>
  </si>
  <si>
    <t>Bourání stáv. potrubí z trub ocelových</t>
  </si>
  <si>
    <t>-134715655</t>
  </si>
  <si>
    <t>Poznámka k položce:_x000D_
Vyzvednutí z výkopu</t>
  </si>
  <si>
    <t>33</t>
  </si>
  <si>
    <t>871381211</t>
  </si>
  <si>
    <t>Montáž potrubí z PE100 RC SDR 11 otevřený výkop svařovaných elektrotvarovkou d 355 x 32,2 mm</t>
  </si>
  <si>
    <t>-1272959917</t>
  </si>
  <si>
    <t>34</t>
  </si>
  <si>
    <t>28613185</t>
  </si>
  <si>
    <t>potrubí vodovodní  PE100 RC PN 16 SDR11 355x32,2mm</t>
  </si>
  <si>
    <t>-1008351969</t>
  </si>
  <si>
    <t>Poznámka k položce:_x000D_
Tlakové potrubí z polyetylénu, tyče dl. 6,0 m, svařované elektrospojkami (specifikace viz TZ)</t>
  </si>
  <si>
    <t>35</t>
  </si>
  <si>
    <t>877381101</t>
  </si>
  <si>
    <t>Montáž elektrospojek a oblouků na vodovodním potrubí z PE trub d 355</t>
  </si>
  <si>
    <t>kus</t>
  </si>
  <si>
    <t>1431438896</t>
  </si>
  <si>
    <t>36</t>
  </si>
  <si>
    <t>28615985</t>
  </si>
  <si>
    <t>elektrospojka SDR11 PE 100 PN16 D 355mm</t>
  </si>
  <si>
    <t>-1631196352</t>
  </si>
  <si>
    <t>37</t>
  </si>
  <si>
    <t>28614908</t>
  </si>
  <si>
    <t>oblouk 11° SDR11 PE 100 PN16 D 355mm</t>
  </si>
  <si>
    <t>252642277</t>
  </si>
  <si>
    <t>38</t>
  </si>
  <si>
    <t>891381112</t>
  </si>
  <si>
    <t>Montáž vodovodních šoupátek otevřený výkop DN 350</t>
  </si>
  <si>
    <t>838608412</t>
  </si>
  <si>
    <t>39</t>
  </si>
  <si>
    <t>42221123</t>
  </si>
  <si>
    <t>šoupátko F5 s přírubami voda DN 350 PN16, s prodlouženou životností</t>
  </si>
  <si>
    <t>709369751</t>
  </si>
  <si>
    <t>Poznámka k položce:_x000D_
Např. PREMIUM 100</t>
  </si>
  <si>
    <t>40</t>
  </si>
  <si>
    <t>42291130</t>
  </si>
  <si>
    <t>souprava zemní teleskopická pro F5 šoupátka DN 350mm Rd 1,05-1,75m</t>
  </si>
  <si>
    <t>-124637441</t>
  </si>
  <si>
    <t>41</t>
  </si>
  <si>
    <t>891389951</t>
  </si>
  <si>
    <t xml:space="preserve">Montáž potrubních spojek hrdlo/příruba na potrubí z jakýchkoli trub DN 350 </t>
  </si>
  <si>
    <t>1313585350</t>
  </si>
  <si>
    <t>42</t>
  </si>
  <si>
    <t>31951024</t>
  </si>
  <si>
    <t>potrubní spojka hrdlo-příruba DN 350</t>
  </si>
  <si>
    <t>-1441632478</t>
  </si>
  <si>
    <t>Poznámka k položce:_x000D_
Litinová spojka s přírubou a hrdlem DN 350(352-396)mm pro spojení PE 355 mm (např. typ ORION plus/SUPA MAXI)</t>
  </si>
  <si>
    <t>43</t>
  </si>
  <si>
    <t>31951R.1</t>
  </si>
  <si>
    <t>nerezová podpůrná vsuvka do potrubí PE 355 mm</t>
  </si>
  <si>
    <t>1675313170</t>
  </si>
  <si>
    <t>44</t>
  </si>
  <si>
    <t>891399951</t>
  </si>
  <si>
    <t>Montáž potrubních spojek hrdlo/příruba na potrubí z trub ocelových DN 350</t>
  </si>
  <si>
    <t>1199173298</t>
  </si>
  <si>
    <t>45</t>
  </si>
  <si>
    <t>31951012</t>
  </si>
  <si>
    <t>-1690203468</t>
  </si>
  <si>
    <t>Poznámka k položce:_x000D_
Litinová spojka s přírubou a hrdlem DN 350(352-378)mm pro spojení OC 350 mm (např. typ UNI extra)</t>
  </si>
  <si>
    <t>46</t>
  </si>
  <si>
    <t>892381111</t>
  </si>
  <si>
    <t>Tlaková zkouška potrubí DN 350</t>
  </si>
  <si>
    <t>-1335516300</t>
  </si>
  <si>
    <t>47</t>
  </si>
  <si>
    <t>892383122</t>
  </si>
  <si>
    <t>Proplach a dezinfekce vodovodního potrubí DN 350</t>
  </si>
  <si>
    <t>254854741</t>
  </si>
  <si>
    <t>48</t>
  </si>
  <si>
    <t>899401112</t>
  </si>
  <si>
    <t>Osazení poklopů uličních litinových šoupátkových</t>
  </si>
  <si>
    <t>-815873335</t>
  </si>
  <si>
    <t>49</t>
  </si>
  <si>
    <t>42291352</t>
  </si>
  <si>
    <t>poklop šoupátkový, těžká litina</t>
  </si>
  <si>
    <t>1713165399</t>
  </si>
  <si>
    <t>50</t>
  </si>
  <si>
    <t>42210050</t>
  </si>
  <si>
    <t>deska podkladová uličního poklopu litinového šoupatového, recyklovaný plast</t>
  </si>
  <si>
    <t>-403593697</t>
  </si>
  <si>
    <t>51</t>
  </si>
  <si>
    <t>899712111</t>
  </si>
  <si>
    <t>Orientační tabulky na zdivu</t>
  </si>
  <si>
    <t>-2102598357</t>
  </si>
  <si>
    <t>Poznámka k položce:_x000D_
Na opěrnou zeď</t>
  </si>
  <si>
    <t>52</t>
  </si>
  <si>
    <t>899721111</t>
  </si>
  <si>
    <t>Signalizační vodič CY 6 mm2 na potrubí poplastovaný</t>
  </si>
  <si>
    <t>960217767</t>
  </si>
  <si>
    <t>53</t>
  </si>
  <si>
    <t>899722114</t>
  </si>
  <si>
    <t>Krytí potrubí z plastů výstražnou fólií z PVC 50 cm - barva bílá</t>
  </si>
  <si>
    <t>-1471125975</t>
  </si>
  <si>
    <t>54</t>
  </si>
  <si>
    <t>R1</t>
  </si>
  <si>
    <t>Spojovací materiál, nerez = šrouby šestihranné M24, matice a podložky</t>
  </si>
  <si>
    <t>1182742057</t>
  </si>
  <si>
    <t>55</t>
  </si>
  <si>
    <t>R2</t>
  </si>
  <si>
    <t>Grafitová vazelína (balení 0,5 kg)</t>
  </si>
  <si>
    <t>-913932158</t>
  </si>
  <si>
    <t>56</t>
  </si>
  <si>
    <t>R3</t>
  </si>
  <si>
    <t>Ochranná protikorozní bandáž přírubových spojů, balení š. 100 mm, dl. 10,0 m</t>
  </si>
  <si>
    <t>1286677459</t>
  </si>
  <si>
    <t>Poznámka k položce:_x000D_
Lepící syntetická tkanina s inhibitory koroze</t>
  </si>
  <si>
    <t>57</t>
  </si>
  <si>
    <t>R4</t>
  </si>
  <si>
    <t>Vypuštění a napuštění vodovodu</t>
  </si>
  <si>
    <t>812285566</t>
  </si>
  <si>
    <t>58</t>
  </si>
  <si>
    <t>R5</t>
  </si>
  <si>
    <t>Zabezpečení konců vodovodního potrubí DN 350</t>
  </si>
  <si>
    <t>-153423069</t>
  </si>
  <si>
    <t>59</t>
  </si>
  <si>
    <t>R6</t>
  </si>
  <si>
    <t>Demontáž stávající spojky potrubí OC ve výkopu</t>
  </si>
  <si>
    <t>-606253048</t>
  </si>
  <si>
    <t>Poznámka k položce:_x000D_
Ve staničení km 0,000</t>
  </si>
  <si>
    <t>60</t>
  </si>
  <si>
    <t>R7</t>
  </si>
  <si>
    <t>Laboratorní rozbor vody</t>
  </si>
  <si>
    <t>358428102</t>
  </si>
  <si>
    <t>61</t>
  </si>
  <si>
    <t>R8</t>
  </si>
  <si>
    <t>Uzemnění vodiče vyvedením k poklopům</t>
  </si>
  <si>
    <t>1570757240</t>
  </si>
  <si>
    <t>62</t>
  </si>
  <si>
    <t>R9</t>
  </si>
  <si>
    <t>Zkouška funkčnosti vodiče, včetně protokolu o měření</t>
  </si>
  <si>
    <t>-979197611</t>
  </si>
  <si>
    <t>81</t>
  </si>
  <si>
    <t>Úpravy stávající vodovodní šachty</t>
  </si>
  <si>
    <t>63</t>
  </si>
  <si>
    <t>55241101.1</t>
  </si>
  <si>
    <t>Litinový poklop čtvercový 600 x 600, s rámem, uzamykatelný - dodávka + monzáž</t>
  </si>
  <si>
    <t>1616404745</t>
  </si>
  <si>
    <t>Poznámka k položce:_x000D_
Včetně kotvícího materiálu + obetonování rámu</t>
  </si>
  <si>
    <t>64</t>
  </si>
  <si>
    <t>44983026.2</t>
  </si>
  <si>
    <t>Žebřík z nerezové oceli - dodávka + montáž</t>
  </si>
  <si>
    <t>-305412413</t>
  </si>
  <si>
    <t>Poznámka k položce:_x000D_
Žebřík z nerezové oceli, dl. 1,45 m, s výsuvným madlem dl. 1,2 m + kotvící materiál</t>
  </si>
  <si>
    <t>65</t>
  </si>
  <si>
    <t>R10</t>
  </si>
  <si>
    <t>Utěsnění stávajících otvorů v obvodových stěnách šachty, vzniklých po výřezech potrubí</t>
  </si>
  <si>
    <t>1577844630</t>
  </si>
  <si>
    <t>Poznámka k položce:_x000D_
Např. rychle tuhnoucí cementovou směsí Maxplug</t>
  </si>
  <si>
    <t>82</t>
  </si>
  <si>
    <t>Suchovod (provizorní vodovod vedený po terénu)</t>
  </si>
  <si>
    <t>66</t>
  </si>
  <si>
    <t>871351142</t>
  </si>
  <si>
    <t>Tlakové potrubí z polyetylénu PE 100, SDR 11, PN 16, 225 x 20,5 mm</t>
  </si>
  <si>
    <t>1052697808</t>
  </si>
  <si>
    <t>67</t>
  </si>
  <si>
    <t>28613181</t>
  </si>
  <si>
    <t>potrubí vodovodní tlakové PE100 SDR11 PN16 225x20,5 mm</t>
  </si>
  <si>
    <t>-1247942057</t>
  </si>
  <si>
    <t>Poznámka k položce:_x000D_
Tlakové potrubí z polyetylénu, tyče dl. 6,0 nebo 12,0 m svařované na tupo</t>
  </si>
  <si>
    <t>68</t>
  </si>
  <si>
    <t>877251101</t>
  </si>
  <si>
    <t>Montáž tvarovek plastových na vodovodním potrubí z PE trub d 225</t>
  </si>
  <si>
    <t>1727901816</t>
  </si>
  <si>
    <t>69</t>
  </si>
  <si>
    <t>28653142</t>
  </si>
  <si>
    <t>nákružek lemový PE100 SDR11 225mm</t>
  </si>
  <si>
    <t>20341773</t>
  </si>
  <si>
    <t>70</t>
  </si>
  <si>
    <t>2865441R</t>
  </si>
  <si>
    <t>příruba volná PP/ocel k lemovému nákružku 200/225</t>
  </si>
  <si>
    <t>697553815</t>
  </si>
  <si>
    <t>71</t>
  </si>
  <si>
    <t>877351202</t>
  </si>
  <si>
    <t>Montáž tvarovek plastových na vodovodním potrubí z PE trub d 225mm (elektrokoleno, oblouk)</t>
  </si>
  <si>
    <t>643069869</t>
  </si>
  <si>
    <t>72</t>
  </si>
  <si>
    <t>28614942</t>
  </si>
  <si>
    <t>elektrokoleno PE 225-90°, SDR 11</t>
  </si>
  <si>
    <t>1220409438</t>
  </si>
  <si>
    <t>73</t>
  </si>
  <si>
    <t>28614874.1</t>
  </si>
  <si>
    <t>oblouk PE 225/60°, SDR 11</t>
  </si>
  <si>
    <t>1567215698</t>
  </si>
  <si>
    <t>74</t>
  </si>
  <si>
    <t>28614874.2</t>
  </si>
  <si>
    <t>oblouk PE 225/22°, SDR 11</t>
  </si>
  <si>
    <t>1437621466</t>
  </si>
  <si>
    <t>75</t>
  </si>
  <si>
    <t>28614874.3</t>
  </si>
  <si>
    <t>oblouk PE 225/11°, SDR 11</t>
  </si>
  <si>
    <t>21495129</t>
  </si>
  <si>
    <t>76</t>
  </si>
  <si>
    <t>87735120R</t>
  </si>
  <si>
    <t>Montáž litinových tvarovek otevřený výkop DN 350 (koleno, redukce)</t>
  </si>
  <si>
    <t>817130831</t>
  </si>
  <si>
    <t>77</t>
  </si>
  <si>
    <t>55253877</t>
  </si>
  <si>
    <t>redukce litinová přírubová DN 350/200 mm</t>
  </si>
  <si>
    <t>1468027308</t>
  </si>
  <si>
    <t>78</t>
  </si>
  <si>
    <t>55254054</t>
  </si>
  <si>
    <t>koleno litinové přírubové 90°, DN 350 mm</t>
  </si>
  <si>
    <t>304535706</t>
  </si>
  <si>
    <t>79</t>
  </si>
  <si>
    <t>R11</t>
  </si>
  <si>
    <t>Spojovací materiál</t>
  </si>
  <si>
    <t>776961780</t>
  </si>
  <si>
    <t>83</t>
  </si>
  <si>
    <t>Ostatní práce spojené se suchovodem</t>
  </si>
  <si>
    <t>80</t>
  </si>
  <si>
    <t>892351111</t>
  </si>
  <si>
    <t>Tlaková zkouška potrubí DN 200 mm</t>
  </si>
  <si>
    <t>-676139833</t>
  </si>
  <si>
    <t>892353122</t>
  </si>
  <si>
    <t>Proplach a dezinfekce potrubí DN 200</t>
  </si>
  <si>
    <t>848011973</t>
  </si>
  <si>
    <t>R12</t>
  </si>
  <si>
    <t>899267282</t>
  </si>
  <si>
    <t>R13</t>
  </si>
  <si>
    <t>Ochrana potrubí vedeného po terénu</t>
  </si>
  <si>
    <t>-2077827224</t>
  </si>
  <si>
    <t>84</t>
  </si>
  <si>
    <t>R14</t>
  </si>
  <si>
    <t>Demontáž suchovodu</t>
  </si>
  <si>
    <t>-648039141</t>
  </si>
  <si>
    <t>Ostatní konstrukce a práce, bourání</t>
  </si>
  <si>
    <t>85</t>
  </si>
  <si>
    <t>916241112</t>
  </si>
  <si>
    <t>Osazení obrubníku kamenného do lože z betonu prostého</t>
  </si>
  <si>
    <t>745304076</t>
  </si>
  <si>
    <t>Poznámka k položce:_x000D_
Zpětné osazení rozebraných kamenných obrub do betonu</t>
  </si>
  <si>
    <t>86</t>
  </si>
  <si>
    <t>918299315</t>
  </si>
  <si>
    <t>Nátěr povrchů barevný</t>
  </si>
  <si>
    <t>226568423</t>
  </si>
  <si>
    <t>Poznámka k položce:_x000D_
Nátěr povrchu stávající cyklostezky červenou barvou</t>
  </si>
  <si>
    <t>87</t>
  </si>
  <si>
    <t>919735111</t>
  </si>
  <si>
    <t xml:space="preserve">Řezání stávajícího živičného krytu </t>
  </si>
  <si>
    <t>746651913</t>
  </si>
  <si>
    <t>88</t>
  </si>
  <si>
    <t>97102445R</t>
  </si>
  <si>
    <t>Zvětšení prostupu pro potrubí PE 355 do stěn stávající šachty / vybourání stáv. OC 350</t>
  </si>
  <si>
    <t>1069251280</t>
  </si>
  <si>
    <t>89</t>
  </si>
  <si>
    <t>976085411</t>
  </si>
  <si>
    <t>Vybourání stávajících litinových poklopů  60x60 cm, vč. rámu</t>
  </si>
  <si>
    <t>-223039209</t>
  </si>
  <si>
    <t>90</t>
  </si>
  <si>
    <t>97608541R</t>
  </si>
  <si>
    <t>Demontáž stávajícího žebříku</t>
  </si>
  <si>
    <t>-1285341360</t>
  </si>
  <si>
    <t>997</t>
  </si>
  <si>
    <t>Doprava suti a vybouraných hmot</t>
  </si>
  <si>
    <t>91</t>
  </si>
  <si>
    <t>997221551</t>
  </si>
  <si>
    <t>Vodorovná doprava suti ze sypkých materiálů do 1 km</t>
  </si>
  <si>
    <t>-359348901</t>
  </si>
  <si>
    <t>134,20  "odstranění konstrukčních vrstev stávající komunikace ze štěrkopísku</t>
  </si>
  <si>
    <t>92</t>
  </si>
  <si>
    <t>997221559</t>
  </si>
  <si>
    <t>Příplatek ZKD 1 km u vodorovné dopravy suti ze sypkých materiálů</t>
  </si>
  <si>
    <t>1433026458</t>
  </si>
  <si>
    <t>134,20*19  "příplatek k vodorovnému přemístění za každý další započatý km přes 1 km na vzdálenost 20 km</t>
  </si>
  <si>
    <t>93</t>
  </si>
  <si>
    <t>997221561</t>
  </si>
  <si>
    <t>Vodorovná doprava suti z kusových materiálů do 1 km</t>
  </si>
  <si>
    <t>1899317198</t>
  </si>
  <si>
    <t>29,89  "odstranění živičného krytu stávající komunikace</t>
  </si>
  <si>
    <t>13,684  "odstranění vybouraného stávajícího potrubí</t>
  </si>
  <si>
    <t>94</t>
  </si>
  <si>
    <t>997221569</t>
  </si>
  <si>
    <t>Příplatek ZKD 1 km u vodorovné dopravy suti z kusových materiálů</t>
  </si>
  <si>
    <t>1873019557</t>
  </si>
  <si>
    <t>43,574*19  "příplatek k vodorovnému přemístění za každý další započatý km přes 1 km na vzdálenost 20 km</t>
  </si>
  <si>
    <t>95</t>
  </si>
  <si>
    <t>997221611</t>
  </si>
  <si>
    <t>Nakládání suti na dopravní prostředky pro vodorovnou dopravu</t>
  </si>
  <si>
    <t>1557460573</t>
  </si>
  <si>
    <t>134,20  "rozebrané konstrukční vrstvy komunikace</t>
  </si>
  <si>
    <t>13,684  "zrušení stávajícího potrubí</t>
  </si>
  <si>
    <t>29,89  "odstranění povrchu živičného krytu komunikace</t>
  </si>
  <si>
    <t>96</t>
  </si>
  <si>
    <t>997221858</t>
  </si>
  <si>
    <t>Poplatek za uložení na skládce (skládkovné) ostatní - zrušení stávajícího potrubí OC</t>
  </si>
  <si>
    <t>1854917636</t>
  </si>
  <si>
    <t>97</t>
  </si>
  <si>
    <t>997221873</t>
  </si>
  <si>
    <t>Poplatek za uložení na skládce (skládkovné) stavebního odpadu zeminy a kamení zatříděného do Katalogu odpadů pod kódem 17 05 04</t>
  </si>
  <si>
    <t>-1911783227</t>
  </si>
  <si>
    <t>98</t>
  </si>
  <si>
    <t>997221875</t>
  </si>
  <si>
    <t>Poplatek za uložení na skládce (skládkovné) stavebního odpadu asfaltového bez obsahu dehtu zatříděného do Katalogu odpadů pod kódem 17 03 02</t>
  </si>
  <si>
    <t>199308023</t>
  </si>
  <si>
    <t>998</t>
  </si>
  <si>
    <t>Přesun hmot</t>
  </si>
  <si>
    <t>99</t>
  </si>
  <si>
    <t>998276101</t>
  </si>
  <si>
    <t>Přesun hmot pro trubní vedení z trub z plastických hmot otevřený výkop</t>
  </si>
  <si>
    <t>948521011</t>
  </si>
  <si>
    <t>100</t>
  </si>
  <si>
    <t>99833201R</t>
  </si>
  <si>
    <t>Rozvoz materiálu na obsyp po staveništi</t>
  </si>
  <si>
    <t>1110117935</t>
  </si>
  <si>
    <t>VRN</t>
  </si>
  <si>
    <t>Vedlejší rozpočtové náklady</t>
  </si>
  <si>
    <t>101</t>
  </si>
  <si>
    <t>001</t>
  </si>
  <si>
    <t>Geodetické vytyčení stavby</t>
  </si>
  <si>
    <t>bod</t>
  </si>
  <si>
    <t>1963504639</t>
  </si>
  <si>
    <t>102</t>
  </si>
  <si>
    <t>002</t>
  </si>
  <si>
    <t>Vytyčení stávajících podzemních sítí a zařízení</t>
  </si>
  <si>
    <t>-277570755</t>
  </si>
  <si>
    <t>103</t>
  </si>
  <si>
    <t>003</t>
  </si>
  <si>
    <t>Fotodokumentace objektů na stavbě před zahájením výkopových prací a po dokončení stavby</t>
  </si>
  <si>
    <t>-1104543967</t>
  </si>
  <si>
    <t>104</t>
  </si>
  <si>
    <t>004</t>
  </si>
  <si>
    <t>Dokumentace realizační (výrobní a dílenská) = ocenit pouze pokud dodavatel posoudí, že bude tato PD potřeba</t>
  </si>
  <si>
    <t>910489648</t>
  </si>
  <si>
    <t>105</t>
  </si>
  <si>
    <t>005</t>
  </si>
  <si>
    <t>Geodetické zaměření skutečného provedení stavby (před zásypem potrubí a po osazení povrchových znaků)</t>
  </si>
  <si>
    <t>100m</t>
  </si>
  <si>
    <t>-1973699622</t>
  </si>
  <si>
    <t>106</t>
  </si>
  <si>
    <t>006</t>
  </si>
  <si>
    <t>Přítomnost geologa na stavbě</t>
  </si>
  <si>
    <t>1203080500</t>
  </si>
  <si>
    <t>107</t>
  </si>
  <si>
    <t>007</t>
  </si>
  <si>
    <t>Hutnící zkoušky</t>
  </si>
  <si>
    <t>987866816</t>
  </si>
  <si>
    <t>108</t>
  </si>
  <si>
    <t>008</t>
  </si>
  <si>
    <t>Objekty zařízení staveniště vč. napojení na inž. sítě</t>
  </si>
  <si>
    <t>-28405538</t>
  </si>
  <si>
    <t>109</t>
  </si>
  <si>
    <t>009</t>
  </si>
  <si>
    <t>Mobilní zábrany (pronájem, osazení, demontáž)</t>
  </si>
  <si>
    <t>222784306</t>
  </si>
  <si>
    <t>110</t>
  </si>
  <si>
    <t>010</t>
  </si>
  <si>
    <t>Dokumentace dočasného dopravního značení (DIO), vč. schválení Policií ČR</t>
  </si>
  <si>
    <t>1107946825</t>
  </si>
  <si>
    <t>111</t>
  </si>
  <si>
    <t>011</t>
  </si>
  <si>
    <t>Osazení dočasného dopravního značení, vč. pronájmu značek</t>
  </si>
  <si>
    <t>1025712368</t>
  </si>
  <si>
    <t>112</t>
  </si>
  <si>
    <t>012</t>
  </si>
  <si>
    <t>Práce provozovatele spojené s přepojováním vodovodu a zajištění nepřetržité dodávky vody během stavby</t>
  </si>
  <si>
    <t>-160272743</t>
  </si>
  <si>
    <t>113</t>
  </si>
  <si>
    <t>013</t>
  </si>
  <si>
    <t>Dokumentace skutečného provedení stavby</t>
  </si>
  <si>
    <t>-1129926440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</si>
</sst>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6" workbookViewId="0">
      <selection activeCell="L90" sqref="L9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14" t="s">
        <v>5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9" t="s">
        <v>14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R5" s="18"/>
      <c r="BE5" s="176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81" t="s">
        <v>17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R6" s="18"/>
      <c r="BE6" s="177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7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/>
      <c r="AR8" s="18"/>
      <c r="BE8" s="177"/>
      <c r="BS8" s="15" t="s">
        <v>6</v>
      </c>
    </row>
    <row r="9" spans="1:74" ht="14.45" customHeight="1">
      <c r="B9" s="18"/>
      <c r="AR9" s="18"/>
      <c r="BE9" s="177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/>
      <c r="AR10" s="18"/>
      <c r="BE10" s="177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77"/>
      <c r="BS11" s="15" t="s">
        <v>6</v>
      </c>
    </row>
    <row r="12" spans="1:74" ht="6.95" customHeight="1">
      <c r="B12" s="18"/>
      <c r="AR12" s="18"/>
      <c r="BE12" s="177"/>
      <c r="BS12" s="15" t="s">
        <v>6</v>
      </c>
    </row>
    <row r="13" spans="1:74" ht="12" customHeight="1">
      <c r="B13" s="18"/>
      <c r="D13" s="25" t="s">
        <v>28</v>
      </c>
      <c r="AK13" s="25" t="s">
        <v>24</v>
      </c>
      <c r="AN13" s="27"/>
      <c r="AR13" s="18"/>
      <c r="BE13" s="177"/>
      <c r="BS13" s="15" t="s">
        <v>6</v>
      </c>
    </row>
    <row r="14" spans="1:74" ht="12.75">
      <c r="B14" s="18"/>
      <c r="E14" s="182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25" t="s">
        <v>27</v>
      </c>
      <c r="AN14" s="27"/>
      <c r="AR14" s="18"/>
      <c r="BE14" s="177"/>
      <c r="BS14" s="15" t="s">
        <v>6</v>
      </c>
    </row>
    <row r="15" spans="1:74" ht="6.95" customHeight="1">
      <c r="B15" s="18"/>
      <c r="AR15" s="18"/>
      <c r="BE15" s="177"/>
      <c r="BS15" s="15" t="s">
        <v>3</v>
      </c>
    </row>
    <row r="16" spans="1:74" ht="12" customHeight="1">
      <c r="B16" s="18"/>
      <c r="D16" s="25" t="s">
        <v>29</v>
      </c>
      <c r="AK16" s="25" t="s">
        <v>24</v>
      </c>
      <c r="AN16" s="23"/>
      <c r="AR16" s="18"/>
      <c r="BE16" s="177"/>
      <c r="BS16" s="15" t="s">
        <v>3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177"/>
      <c r="BS17" s="15" t="s">
        <v>32</v>
      </c>
    </row>
    <row r="18" spans="2:71" ht="6.95" customHeight="1">
      <c r="B18" s="18"/>
      <c r="AR18" s="18"/>
      <c r="BE18" s="177"/>
      <c r="BS18" s="15" t="s">
        <v>6</v>
      </c>
    </row>
    <row r="19" spans="2:71" ht="12" customHeight="1">
      <c r="B19" s="18"/>
      <c r="D19" s="25" t="s">
        <v>33</v>
      </c>
      <c r="AK19" s="25" t="s">
        <v>24</v>
      </c>
      <c r="AN19" s="23" t="s">
        <v>1</v>
      </c>
      <c r="AR19" s="18"/>
      <c r="BE19" s="177"/>
      <c r="BS19" s="15" t="s">
        <v>6</v>
      </c>
    </row>
    <row r="20" spans="2:71" ht="18.399999999999999" customHeight="1">
      <c r="B20" s="18"/>
      <c r="E20" s="23" t="s">
        <v>21</v>
      </c>
      <c r="AK20" s="25" t="s">
        <v>27</v>
      </c>
      <c r="AN20" s="23" t="s">
        <v>1</v>
      </c>
      <c r="AR20" s="18"/>
      <c r="BE20" s="177"/>
      <c r="BS20" s="15" t="s">
        <v>32</v>
      </c>
    </row>
    <row r="21" spans="2:71" ht="6.95" customHeight="1">
      <c r="B21" s="18"/>
      <c r="AR21" s="18"/>
      <c r="BE21" s="177"/>
    </row>
    <row r="22" spans="2:71" ht="12" customHeight="1">
      <c r="B22" s="18"/>
      <c r="D22" s="25" t="s">
        <v>34</v>
      </c>
      <c r="AR22" s="18"/>
      <c r="BE22" s="177"/>
    </row>
    <row r="23" spans="2:71" ht="16.5" customHeight="1">
      <c r="B23" s="18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8"/>
      <c r="BE23" s="177"/>
    </row>
    <row r="24" spans="2:71" ht="6.95" customHeight="1">
      <c r="B24" s="18"/>
      <c r="AR24" s="18"/>
      <c r="BE24" s="177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7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5">
        <f>ROUND(AG94,2)</f>
        <v>0</v>
      </c>
      <c r="AL26" s="186"/>
      <c r="AM26" s="186"/>
      <c r="AN26" s="186"/>
      <c r="AO26" s="186"/>
      <c r="AR26" s="30"/>
      <c r="BE26" s="177"/>
    </row>
    <row r="27" spans="2:71" s="1" customFormat="1" ht="6.95" customHeight="1">
      <c r="B27" s="30"/>
      <c r="AR27" s="30"/>
      <c r="BE27" s="177"/>
    </row>
    <row r="28" spans="2:71" s="1" customFormat="1" ht="12.75">
      <c r="B28" s="30"/>
      <c r="L28" s="187" t="s">
        <v>36</v>
      </c>
      <c r="M28" s="187"/>
      <c r="N28" s="187"/>
      <c r="O28" s="187"/>
      <c r="P28" s="187"/>
      <c r="W28" s="187" t="s">
        <v>37</v>
      </c>
      <c r="X28" s="187"/>
      <c r="Y28" s="187"/>
      <c r="Z28" s="187"/>
      <c r="AA28" s="187"/>
      <c r="AB28" s="187"/>
      <c r="AC28" s="187"/>
      <c r="AD28" s="187"/>
      <c r="AE28" s="187"/>
      <c r="AK28" s="187" t="s">
        <v>38</v>
      </c>
      <c r="AL28" s="187"/>
      <c r="AM28" s="187"/>
      <c r="AN28" s="187"/>
      <c r="AO28" s="187"/>
      <c r="AR28" s="30"/>
      <c r="BE28" s="177"/>
    </row>
    <row r="29" spans="2:71" s="2" customFormat="1" ht="14.45" customHeight="1">
      <c r="B29" s="34"/>
      <c r="D29" s="25" t="s">
        <v>39</v>
      </c>
      <c r="F29" s="25" t="s">
        <v>40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4"/>
      <c r="BE29" s="178"/>
    </row>
    <row r="30" spans="2:71" s="2" customFormat="1" ht="14.45" customHeight="1">
      <c r="B30" s="34"/>
      <c r="F30" s="25" t="s">
        <v>41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4"/>
      <c r="BE30" s="178"/>
    </row>
    <row r="31" spans="2:71" s="2" customFormat="1" ht="14.45" hidden="1" customHeight="1">
      <c r="B31" s="34"/>
      <c r="F31" s="25" t="s">
        <v>42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4"/>
      <c r="BE31" s="178"/>
    </row>
    <row r="32" spans="2:71" s="2" customFormat="1" ht="14.45" hidden="1" customHeight="1">
      <c r="B32" s="34"/>
      <c r="F32" s="25" t="s">
        <v>43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4"/>
      <c r="BE32" s="178"/>
    </row>
    <row r="33" spans="2:57" s="2" customFormat="1" ht="14.45" hidden="1" customHeight="1">
      <c r="B33" s="34"/>
      <c r="F33" s="25" t="s">
        <v>44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4"/>
      <c r="BE33" s="178"/>
    </row>
    <row r="34" spans="2:57" s="1" customFormat="1" ht="6.95" customHeight="1">
      <c r="B34" s="30"/>
      <c r="AR34" s="30"/>
      <c r="BE34" s="177"/>
    </row>
    <row r="35" spans="2:57" s="1" customFormat="1" ht="25.9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191" t="s">
        <v>47</v>
      </c>
      <c r="Y35" s="192"/>
      <c r="Z35" s="192"/>
      <c r="AA35" s="192"/>
      <c r="AB35" s="192"/>
      <c r="AC35" s="37"/>
      <c r="AD35" s="37"/>
      <c r="AE35" s="37"/>
      <c r="AF35" s="37"/>
      <c r="AG35" s="37"/>
      <c r="AH35" s="37"/>
      <c r="AI35" s="37"/>
      <c r="AJ35" s="37"/>
      <c r="AK35" s="193">
        <f>SUM(AK26:AK33)</f>
        <v>0</v>
      </c>
      <c r="AL35" s="192"/>
      <c r="AM35" s="192"/>
      <c r="AN35" s="192"/>
      <c r="AO35" s="194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50</v>
      </c>
      <c r="AI60" s="32"/>
      <c r="AJ60" s="32"/>
      <c r="AK60" s="32"/>
      <c r="AL60" s="32"/>
      <c r="AM60" s="41" t="s">
        <v>51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50</v>
      </c>
      <c r="AI75" s="32"/>
      <c r="AJ75" s="32"/>
      <c r="AK75" s="32"/>
      <c r="AL75" s="32"/>
      <c r="AM75" s="41" t="s">
        <v>51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54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ST74</v>
      </c>
      <c r="AR84" s="46"/>
    </row>
    <row r="85" spans="1:91" s="4" customFormat="1" ht="36.950000000000003" customHeight="1">
      <c r="B85" s="47"/>
      <c r="C85" s="48" t="s">
        <v>16</v>
      </c>
      <c r="L85" s="195" t="str">
        <f>K6</f>
        <v>Č. Krumlov, Fialková ul. - obnova vodovodu DN 350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197" t="str">
        <f>IF(AN8= "","",AN8)</f>
        <v/>
      </c>
      <c r="AN87" s="197"/>
      <c r="AR87" s="30"/>
    </row>
    <row r="88" spans="1:91" s="1" customFormat="1" ht="6.95" customHeight="1">
      <c r="B88" s="30"/>
      <c r="AR88" s="30"/>
    </row>
    <row r="89" spans="1:91" s="1" customFormat="1" ht="25.7" customHeight="1">
      <c r="B89" s="30"/>
      <c r="C89" s="25" t="s">
        <v>23</v>
      </c>
      <c r="L89" s="3" t="str">
        <f>IF(E11= "","",E11)</f>
        <v>Město Český Krumlov, Náměstí Svornosti 1, 381 01</v>
      </c>
      <c r="AI89" s="25" t="s">
        <v>29</v>
      </c>
      <c r="AM89" s="198" t="str">
        <f>IF(E17="","",E17)</f>
        <v>Jiří Sváček, Chvalšinská 108, Český Krumlov 381 01</v>
      </c>
      <c r="AN89" s="199"/>
      <c r="AO89" s="199"/>
      <c r="AP89" s="199"/>
      <c r="AR89" s="30"/>
      <c r="AS89" s="200" t="s">
        <v>55</v>
      </c>
      <c r="AT89" s="201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/>
      <c r="AI90" s="25" t="s">
        <v>33</v>
      </c>
      <c r="AM90" s="198" t="str">
        <f>IF(E20="","",E20)</f>
        <v xml:space="preserve"> </v>
      </c>
      <c r="AN90" s="199"/>
      <c r="AO90" s="199"/>
      <c r="AP90" s="199"/>
      <c r="AR90" s="30"/>
      <c r="AS90" s="202"/>
      <c r="AT90" s="203"/>
      <c r="BD90" s="54"/>
    </row>
    <row r="91" spans="1:91" s="1" customFormat="1" ht="10.9" customHeight="1">
      <c r="B91" s="30"/>
      <c r="AR91" s="30"/>
      <c r="AS91" s="202"/>
      <c r="AT91" s="203"/>
      <c r="BD91" s="54"/>
    </row>
    <row r="92" spans="1:91" s="1" customFormat="1" ht="29.25" customHeight="1">
      <c r="B92" s="30"/>
      <c r="C92" s="204" t="s">
        <v>56</v>
      </c>
      <c r="D92" s="205"/>
      <c r="E92" s="205"/>
      <c r="F92" s="205"/>
      <c r="G92" s="205"/>
      <c r="H92" s="55"/>
      <c r="I92" s="206" t="s">
        <v>57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58</v>
      </c>
      <c r="AH92" s="205"/>
      <c r="AI92" s="205"/>
      <c r="AJ92" s="205"/>
      <c r="AK92" s="205"/>
      <c r="AL92" s="205"/>
      <c r="AM92" s="205"/>
      <c r="AN92" s="206" t="s">
        <v>59</v>
      </c>
      <c r="AO92" s="205"/>
      <c r="AP92" s="208"/>
      <c r="AQ92" s="56" t="s">
        <v>60</v>
      </c>
      <c r="AR92" s="30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2">
        <f>ROUND(AG95,2)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16.5" customHeight="1">
      <c r="A95" s="72" t="s">
        <v>79</v>
      </c>
      <c r="B95" s="73"/>
      <c r="C95" s="74"/>
      <c r="D95" s="211" t="s">
        <v>80</v>
      </c>
      <c r="E95" s="211"/>
      <c r="F95" s="211"/>
      <c r="G95" s="211"/>
      <c r="H95" s="211"/>
      <c r="I95" s="75"/>
      <c r="J95" s="211" t="s">
        <v>81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'74a - SO 1 - VODOVOD'!J30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6" t="s">
        <v>82</v>
      </c>
      <c r="AR95" s="73"/>
      <c r="AS95" s="77">
        <v>0</v>
      </c>
      <c r="AT95" s="78">
        <f>ROUND(SUM(AV95:AW95),2)</f>
        <v>0</v>
      </c>
      <c r="AU95" s="79">
        <f>'74a - SO 1 - VODOVOD'!P129</f>
        <v>0</v>
      </c>
      <c r="AV95" s="78">
        <f>'74a - SO 1 - VODOVOD'!J33</f>
        <v>0</v>
      </c>
      <c r="AW95" s="78">
        <f>'74a - SO 1 - VODOVOD'!J34</f>
        <v>0</v>
      </c>
      <c r="AX95" s="78">
        <f>'74a - SO 1 - VODOVOD'!J35</f>
        <v>0</v>
      </c>
      <c r="AY95" s="78">
        <f>'74a - SO 1 - VODOVOD'!J36</f>
        <v>0</v>
      </c>
      <c r="AZ95" s="78">
        <f>'74a - SO 1 - VODOVOD'!F33</f>
        <v>0</v>
      </c>
      <c r="BA95" s="78">
        <f>'74a - SO 1 - VODOVOD'!F34</f>
        <v>0</v>
      </c>
      <c r="BB95" s="78">
        <f>'74a - SO 1 - VODOVOD'!F35</f>
        <v>0</v>
      </c>
      <c r="BC95" s="78">
        <f>'74a - SO 1 - VODOVOD'!F36</f>
        <v>0</v>
      </c>
      <c r="BD95" s="80">
        <f>'74a - SO 1 - VODOVOD'!F37</f>
        <v>0</v>
      </c>
      <c r="BT95" s="81" t="s">
        <v>83</v>
      </c>
      <c r="BV95" s="81" t="s">
        <v>77</v>
      </c>
      <c r="BW95" s="81" t="s">
        <v>84</v>
      </c>
      <c r="BX95" s="81" t="s">
        <v>4</v>
      </c>
      <c r="CL95" s="81" t="s">
        <v>1</v>
      </c>
      <c r="CM95" s="81" t="s">
        <v>85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74a - SO 1 - VODOVOD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3"/>
  <sheetViews>
    <sheetView showGridLines="0" tabSelected="1" topLeftCell="A116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5" t="s">
        <v>84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86</v>
      </c>
      <c r="L4" s="18"/>
      <c r="M4" s="82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5" t="str">
        <f>'Rekapitulace stavby'!K6</f>
        <v>Č. Krumlov, Fialková ul. - obnova vodovodu DN 350</v>
      </c>
      <c r="F7" s="216"/>
      <c r="G7" s="216"/>
      <c r="H7" s="216"/>
      <c r="L7" s="18"/>
    </row>
    <row r="8" spans="2:46" s="1" customFormat="1" ht="12" customHeight="1">
      <c r="B8" s="30"/>
      <c r="D8" s="25" t="s">
        <v>87</v>
      </c>
      <c r="L8" s="30"/>
    </row>
    <row r="9" spans="2:46" s="1" customFormat="1" ht="16.5" customHeight="1">
      <c r="B9" s="30"/>
      <c r="E9" s="195" t="s">
        <v>88</v>
      </c>
      <c r="F9" s="217"/>
      <c r="G9" s="217"/>
      <c r="H9" s="217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/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24</v>
      </c>
      <c r="J17" s="26"/>
      <c r="L17" s="30"/>
    </row>
    <row r="18" spans="2:12" s="1" customFormat="1" ht="18" customHeight="1">
      <c r="B18" s="30"/>
      <c r="E18" s="218"/>
      <c r="F18" s="179"/>
      <c r="G18" s="179"/>
      <c r="H18" s="179"/>
      <c r="I18" s="25" t="s">
        <v>27</v>
      </c>
      <c r="J18" s="26"/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29</v>
      </c>
      <c r="I20" s="25" t="s">
        <v>24</v>
      </c>
      <c r="J20" s="23" t="s">
        <v>30</v>
      </c>
      <c r="L20" s="30"/>
    </row>
    <row r="21" spans="2:12" s="1" customFormat="1" ht="18" customHeight="1">
      <c r="B21" s="30"/>
      <c r="E21" s="23" t="s">
        <v>31</v>
      </c>
      <c r="I21" s="25" t="s">
        <v>27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33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27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34</v>
      </c>
      <c r="L26" s="30"/>
    </row>
    <row r="27" spans="2:12" s="7" customFormat="1" ht="16.5" customHeight="1">
      <c r="B27" s="83"/>
      <c r="E27" s="184" t="s">
        <v>1</v>
      </c>
      <c r="F27" s="184"/>
      <c r="G27" s="184"/>
      <c r="H27" s="184"/>
      <c r="L27" s="83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4" t="s">
        <v>35</v>
      </c>
      <c r="J30" s="64">
        <f>ROUND(J129,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3" t="s">
        <v>39</v>
      </c>
      <c r="E33" s="25" t="s">
        <v>40</v>
      </c>
      <c r="F33" s="85">
        <f>ROUND((SUM(BE129:BE322)),  2)</f>
        <v>0</v>
      </c>
      <c r="I33" s="86">
        <v>0.21</v>
      </c>
      <c r="J33" s="85">
        <f>ROUND(((SUM(BE129:BE322))*I33),  2)</f>
        <v>0</v>
      </c>
      <c r="L33" s="30"/>
    </row>
    <row r="34" spans="2:12" s="1" customFormat="1" ht="14.45" customHeight="1">
      <c r="B34" s="30"/>
      <c r="E34" s="25" t="s">
        <v>41</v>
      </c>
      <c r="F34" s="85">
        <f>ROUND((SUM(BF129:BF322)),  2)</f>
        <v>0</v>
      </c>
      <c r="I34" s="86">
        <v>0.12</v>
      </c>
      <c r="J34" s="85">
        <f>ROUND(((SUM(BF129:BF322))*I34),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85">
        <f>ROUND((SUM(BG129:BG322)),  2)</f>
        <v>0</v>
      </c>
      <c r="I35" s="86">
        <v>0.21</v>
      </c>
      <c r="J35" s="85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85">
        <f>ROUND((SUM(BH129:BH322)),  2)</f>
        <v>0</v>
      </c>
      <c r="I36" s="86">
        <v>0.12</v>
      </c>
      <c r="J36" s="85">
        <f>0</f>
        <v>0</v>
      </c>
      <c r="L36" s="30"/>
    </row>
    <row r="37" spans="2:12" s="1" customFormat="1" ht="14.45" hidden="1" customHeight="1">
      <c r="B37" s="30"/>
      <c r="E37" s="25" t="s">
        <v>44</v>
      </c>
      <c r="F37" s="85">
        <f>ROUND((SUM(BI129:BI322)),  2)</f>
        <v>0</v>
      </c>
      <c r="I37" s="86">
        <v>0</v>
      </c>
      <c r="J37" s="85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7"/>
      <c r="D39" s="88" t="s">
        <v>45</v>
      </c>
      <c r="E39" s="55"/>
      <c r="F39" s="55"/>
      <c r="G39" s="89" t="s">
        <v>46</v>
      </c>
      <c r="H39" s="90" t="s">
        <v>47</v>
      </c>
      <c r="I39" s="55"/>
      <c r="J39" s="91">
        <f>SUM(J30:J37)</f>
        <v>0</v>
      </c>
      <c r="K39" s="92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50</v>
      </c>
      <c r="E61" s="32"/>
      <c r="F61" s="93" t="s">
        <v>51</v>
      </c>
      <c r="G61" s="41" t="s">
        <v>50</v>
      </c>
      <c r="H61" s="32"/>
      <c r="I61" s="32"/>
      <c r="J61" s="94" t="s">
        <v>51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50</v>
      </c>
      <c r="E76" s="32"/>
      <c r="F76" s="93" t="s">
        <v>51</v>
      </c>
      <c r="G76" s="41" t="s">
        <v>50</v>
      </c>
      <c r="H76" s="32"/>
      <c r="I76" s="32"/>
      <c r="J76" s="94" t="s">
        <v>51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89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5" t="str">
        <f>E7</f>
        <v>Č. Krumlov, Fialková ul. - obnova vodovodu DN 350</v>
      </c>
      <c r="F85" s="216"/>
      <c r="G85" s="216"/>
      <c r="H85" s="216"/>
      <c r="L85" s="30"/>
    </row>
    <row r="86" spans="2:47" s="1" customFormat="1" ht="12" customHeight="1">
      <c r="B86" s="30"/>
      <c r="C86" s="25" t="s">
        <v>87</v>
      </c>
      <c r="L86" s="30"/>
    </row>
    <row r="87" spans="2:47" s="1" customFormat="1" ht="16.5" customHeight="1">
      <c r="B87" s="30"/>
      <c r="E87" s="195" t="str">
        <f>E9</f>
        <v>74a - SO 1 - VODOVOD</v>
      </c>
      <c r="F87" s="217"/>
      <c r="G87" s="217"/>
      <c r="H87" s="217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 t="str">
        <f>IF(J12="","",J12)</f>
        <v/>
      </c>
      <c r="L89" s="30"/>
    </row>
    <row r="90" spans="2:47" s="1" customFormat="1" ht="6.95" customHeight="1">
      <c r="B90" s="30"/>
      <c r="L90" s="30"/>
    </row>
    <row r="91" spans="2:47" s="1" customFormat="1" ht="54.4" customHeight="1">
      <c r="B91" s="30"/>
      <c r="C91" s="25" t="s">
        <v>23</v>
      </c>
      <c r="F91" s="23" t="str">
        <f>E15</f>
        <v>Město Český Krumlov, Náměstí Svornosti 1, 381 01</v>
      </c>
      <c r="I91" s="25" t="s">
        <v>29</v>
      </c>
      <c r="J91" s="28" t="str">
        <f>E21</f>
        <v>Jiří Sváček, Chvalšinská 108, Český Krumlov 381 01</v>
      </c>
      <c r="L91" s="30"/>
    </row>
    <row r="92" spans="2:47" s="1" customFormat="1" ht="15.2" customHeight="1">
      <c r="B92" s="30"/>
      <c r="C92" s="25" t="s">
        <v>28</v>
      </c>
      <c r="F92" s="23" t="str">
        <f>IF(E18="","",E18)</f>
        <v/>
      </c>
      <c r="I92" s="25" t="s">
        <v>33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5" t="s">
        <v>90</v>
      </c>
      <c r="D94" s="87"/>
      <c r="E94" s="87"/>
      <c r="F94" s="87"/>
      <c r="G94" s="87"/>
      <c r="H94" s="87"/>
      <c r="I94" s="87"/>
      <c r="J94" s="96" t="s">
        <v>91</v>
      </c>
      <c r="K94" s="87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97" t="s">
        <v>92</v>
      </c>
      <c r="J96" s="64">
        <f>J129</f>
        <v>0</v>
      </c>
      <c r="L96" s="30"/>
      <c r="AU96" s="15" t="s">
        <v>93</v>
      </c>
    </row>
    <row r="97" spans="2:12" s="8" customFormat="1" ht="24.95" customHeight="1">
      <c r="B97" s="98"/>
      <c r="D97" s="99" t="s">
        <v>94</v>
      </c>
      <c r="E97" s="100"/>
      <c r="F97" s="100"/>
      <c r="G97" s="100"/>
      <c r="H97" s="100"/>
      <c r="I97" s="100"/>
      <c r="J97" s="101">
        <f>J130</f>
        <v>0</v>
      </c>
      <c r="L97" s="98"/>
    </row>
    <row r="98" spans="2:12" s="9" customFormat="1" ht="19.899999999999999" customHeight="1">
      <c r="B98" s="102"/>
      <c r="D98" s="103" t="s">
        <v>95</v>
      </c>
      <c r="E98" s="104"/>
      <c r="F98" s="104"/>
      <c r="G98" s="104"/>
      <c r="H98" s="104"/>
      <c r="I98" s="104"/>
      <c r="J98" s="105">
        <f>J131</f>
        <v>0</v>
      </c>
      <c r="L98" s="102"/>
    </row>
    <row r="99" spans="2:12" s="9" customFormat="1" ht="19.899999999999999" customHeight="1">
      <c r="B99" s="102"/>
      <c r="D99" s="103" t="s">
        <v>96</v>
      </c>
      <c r="E99" s="104"/>
      <c r="F99" s="104"/>
      <c r="G99" s="104"/>
      <c r="H99" s="104"/>
      <c r="I99" s="104"/>
      <c r="J99" s="105">
        <f>J189</f>
        <v>0</v>
      </c>
      <c r="L99" s="102"/>
    </row>
    <row r="100" spans="2:12" s="9" customFormat="1" ht="19.899999999999999" customHeight="1">
      <c r="B100" s="102"/>
      <c r="D100" s="103" t="s">
        <v>97</v>
      </c>
      <c r="E100" s="104"/>
      <c r="F100" s="104"/>
      <c r="G100" s="104"/>
      <c r="H100" s="104"/>
      <c r="I100" s="104"/>
      <c r="J100" s="105">
        <f>J193</f>
        <v>0</v>
      </c>
      <c r="L100" s="102"/>
    </row>
    <row r="101" spans="2:12" s="9" customFormat="1" ht="19.899999999999999" customHeight="1">
      <c r="B101" s="102"/>
      <c r="D101" s="103" t="s">
        <v>98</v>
      </c>
      <c r="E101" s="104"/>
      <c r="F101" s="104"/>
      <c r="G101" s="104"/>
      <c r="H101" s="104"/>
      <c r="I101" s="104"/>
      <c r="J101" s="105">
        <f>J198</f>
        <v>0</v>
      </c>
      <c r="L101" s="102"/>
    </row>
    <row r="102" spans="2:12" s="9" customFormat="1" ht="19.899999999999999" customHeight="1">
      <c r="B102" s="102"/>
      <c r="D102" s="103" t="s">
        <v>99</v>
      </c>
      <c r="E102" s="104"/>
      <c r="F102" s="104"/>
      <c r="G102" s="104"/>
      <c r="H102" s="104"/>
      <c r="I102" s="104"/>
      <c r="J102" s="105">
        <f>J207</f>
        <v>0</v>
      </c>
      <c r="L102" s="102"/>
    </row>
    <row r="103" spans="2:12" s="9" customFormat="1" ht="14.85" customHeight="1">
      <c r="B103" s="102"/>
      <c r="D103" s="103" t="s">
        <v>100</v>
      </c>
      <c r="E103" s="104"/>
      <c r="F103" s="104"/>
      <c r="G103" s="104"/>
      <c r="H103" s="104"/>
      <c r="I103" s="104"/>
      <c r="J103" s="105">
        <f>J249</f>
        <v>0</v>
      </c>
      <c r="L103" s="102"/>
    </row>
    <row r="104" spans="2:12" s="9" customFormat="1" ht="14.85" customHeight="1">
      <c r="B104" s="102"/>
      <c r="D104" s="103" t="s">
        <v>101</v>
      </c>
      <c r="E104" s="104"/>
      <c r="F104" s="104"/>
      <c r="G104" s="104"/>
      <c r="H104" s="104"/>
      <c r="I104" s="104"/>
      <c r="J104" s="105">
        <f>J256</f>
        <v>0</v>
      </c>
      <c r="L104" s="102"/>
    </row>
    <row r="105" spans="2:12" s="9" customFormat="1" ht="14.85" customHeight="1">
      <c r="B105" s="102"/>
      <c r="D105" s="103" t="s">
        <v>102</v>
      </c>
      <c r="E105" s="104"/>
      <c r="F105" s="104"/>
      <c r="G105" s="104"/>
      <c r="H105" s="104"/>
      <c r="I105" s="104"/>
      <c r="J105" s="105">
        <f>J272</f>
        <v>0</v>
      </c>
      <c r="L105" s="102"/>
    </row>
    <row r="106" spans="2:12" s="9" customFormat="1" ht="19.899999999999999" customHeight="1">
      <c r="B106" s="102"/>
      <c r="D106" s="103" t="s">
        <v>103</v>
      </c>
      <c r="E106" s="104"/>
      <c r="F106" s="104"/>
      <c r="G106" s="104"/>
      <c r="H106" s="104"/>
      <c r="I106" s="104"/>
      <c r="J106" s="105">
        <f>J278</f>
        <v>0</v>
      </c>
      <c r="L106" s="102"/>
    </row>
    <row r="107" spans="2:12" s="9" customFormat="1" ht="19.899999999999999" customHeight="1">
      <c r="B107" s="102"/>
      <c r="D107" s="103" t="s">
        <v>104</v>
      </c>
      <c r="E107" s="104"/>
      <c r="F107" s="104"/>
      <c r="G107" s="104"/>
      <c r="H107" s="104"/>
      <c r="I107" s="104"/>
      <c r="J107" s="105">
        <f>J287</f>
        <v>0</v>
      </c>
      <c r="L107" s="102"/>
    </row>
    <row r="108" spans="2:12" s="9" customFormat="1" ht="19.899999999999999" customHeight="1">
      <c r="B108" s="102"/>
      <c r="D108" s="103" t="s">
        <v>105</v>
      </c>
      <c r="E108" s="104"/>
      <c r="F108" s="104"/>
      <c r="G108" s="104"/>
      <c r="H108" s="104"/>
      <c r="I108" s="104"/>
      <c r="J108" s="105">
        <f>J306</f>
        <v>0</v>
      </c>
      <c r="L108" s="102"/>
    </row>
    <row r="109" spans="2:12" s="8" customFormat="1" ht="24.95" customHeight="1">
      <c r="B109" s="98"/>
      <c r="D109" s="99" t="s">
        <v>106</v>
      </c>
      <c r="E109" s="100"/>
      <c r="F109" s="100"/>
      <c r="G109" s="100"/>
      <c r="H109" s="100"/>
      <c r="I109" s="100"/>
      <c r="J109" s="101">
        <f>J309</f>
        <v>0</v>
      </c>
      <c r="L109" s="98"/>
    </row>
    <row r="110" spans="2:12" s="1" customFormat="1" ht="21.75" customHeight="1">
      <c r="B110" s="30"/>
      <c r="L110" s="30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0"/>
    </row>
    <row r="115" spans="2:20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0"/>
    </row>
    <row r="116" spans="2:20" s="1" customFormat="1" ht="24.95" customHeight="1">
      <c r="B116" s="30"/>
      <c r="C116" s="19" t="s">
        <v>107</v>
      </c>
      <c r="L116" s="30"/>
    </row>
    <row r="117" spans="2:20" s="1" customFormat="1" ht="6.95" customHeight="1">
      <c r="B117" s="30"/>
      <c r="L117" s="30"/>
    </row>
    <row r="118" spans="2:20" s="1" customFormat="1" ht="12" customHeight="1">
      <c r="B118" s="30"/>
      <c r="C118" s="25" t="s">
        <v>16</v>
      </c>
      <c r="L118" s="30"/>
    </row>
    <row r="119" spans="2:20" s="1" customFormat="1" ht="16.5" customHeight="1">
      <c r="B119" s="30"/>
      <c r="E119" s="215" t="str">
        <f>E7</f>
        <v>Č. Krumlov, Fialková ul. - obnova vodovodu DN 350</v>
      </c>
      <c r="F119" s="216"/>
      <c r="G119" s="216"/>
      <c r="H119" s="216"/>
      <c r="L119" s="30"/>
    </row>
    <row r="120" spans="2:20" s="1" customFormat="1" ht="12" customHeight="1">
      <c r="B120" s="30"/>
      <c r="C120" s="25" t="s">
        <v>87</v>
      </c>
      <c r="L120" s="30"/>
    </row>
    <row r="121" spans="2:20" s="1" customFormat="1" ht="16.5" customHeight="1">
      <c r="B121" s="30"/>
      <c r="E121" s="195" t="str">
        <f>E9</f>
        <v>74a - SO 1 - VODOVOD</v>
      </c>
      <c r="F121" s="217"/>
      <c r="G121" s="217"/>
      <c r="H121" s="217"/>
      <c r="L121" s="30"/>
    </row>
    <row r="122" spans="2:20" s="1" customFormat="1" ht="6.95" customHeight="1">
      <c r="B122" s="30"/>
      <c r="L122" s="30"/>
    </row>
    <row r="123" spans="2:20" s="1" customFormat="1" ht="12" customHeight="1">
      <c r="B123" s="30"/>
      <c r="C123" s="25" t="s">
        <v>20</v>
      </c>
      <c r="F123" s="23" t="str">
        <f>F12</f>
        <v xml:space="preserve"> </v>
      </c>
      <c r="I123" s="25" t="s">
        <v>22</v>
      </c>
      <c r="J123" s="50" t="str">
        <f>IF(J12="","",J12)</f>
        <v/>
      </c>
      <c r="L123" s="30"/>
    </row>
    <row r="124" spans="2:20" s="1" customFormat="1" ht="6.95" customHeight="1">
      <c r="B124" s="30"/>
      <c r="L124" s="30"/>
    </row>
    <row r="125" spans="2:20" s="1" customFormat="1" ht="54.4" customHeight="1">
      <c r="B125" s="30"/>
      <c r="C125" s="25" t="s">
        <v>23</v>
      </c>
      <c r="F125" s="23" t="str">
        <f>E15</f>
        <v>Město Český Krumlov, Náměstí Svornosti 1, 381 01</v>
      </c>
      <c r="I125" s="25" t="s">
        <v>29</v>
      </c>
      <c r="J125" s="28" t="str">
        <f>E21</f>
        <v>Jiří Sváček, Chvalšinská 108, Český Krumlov 381 01</v>
      </c>
      <c r="L125" s="30"/>
    </row>
    <row r="126" spans="2:20" s="1" customFormat="1" ht="15.2" customHeight="1">
      <c r="B126" s="30"/>
      <c r="C126" s="25" t="s">
        <v>28</v>
      </c>
      <c r="F126" s="23" t="str">
        <f>IF(E18="","",E18)</f>
        <v/>
      </c>
      <c r="I126" s="25" t="s">
        <v>33</v>
      </c>
      <c r="J126" s="28" t="str">
        <f>E24</f>
        <v xml:space="preserve"> </v>
      </c>
      <c r="L126" s="30"/>
    </row>
    <row r="127" spans="2:20" s="1" customFormat="1" ht="10.35" customHeight="1">
      <c r="B127" s="30"/>
      <c r="L127" s="30"/>
    </row>
    <row r="128" spans="2:20" s="10" customFormat="1" ht="29.25" customHeight="1">
      <c r="B128" s="106"/>
      <c r="C128" s="107" t="s">
        <v>108</v>
      </c>
      <c r="D128" s="108" t="s">
        <v>60</v>
      </c>
      <c r="E128" s="108" t="s">
        <v>56</v>
      </c>
      <c r="F128" s="108" t="s">
        <v>57</v>
      </c>
      <c r="G128" s="108" t="s">
        <v>109</v>
      </c>
      <c r="H128" s="108" t="s">
        <v>110</v>
      </c>
      <c r="I128" s="108" t="s">
        <v>111</v>
      </c>
      <c r="J128" s="109" t="s">
        <v>91</v>
      </c>
      <c r="K128" s="110" t="s">
        <v>112</v>
      </c>
      <c r="L128" s="106"/>
      <c r="M128" s="57" t="s">
        <v>1</v>
      </c>
      <c r="N128" s="58" t="s">
        <v>39</v>
      </c>
      <c r="O128" s="58" t="s">
        <v>113</v>
      </c>
      <c r="P128" s="58" t="s">
        <v>114</v>
      </c>
      <c r="Q128" s="58" t="s">
        <v>115</v>
      </c>
      <c r="R128" s="58" t="s">
        <v>116</v>
      </c>
      <c r="S128" s="58" t="s">
        <v>117</v>
      </c>
      <c r="T128" s="59" t="s">
        <v>118</v>
      </c>
    </row>
    <row r="129" spans="2:65" s="1" customFormat="1" ht="22.9" customHeight="1">
      <c r="B129" s="30"/>
      <c r="C129" s="62" t="s">
        <v>119</v>
      </c>
      <c r="J129" s="111">
        <f>BK129</f>
        <v>0</v>
      </c>
      <c r="L129" s="30"/>
      <c r="M129" s="60"/>
      <c r="N129" s="51"/>
      <c r="O129" s="51"/>
      <c r="P129" s="112">
        <f>P130+P309</f>
        <v>0</v>
      </c>
      <c r="Q129" s="51"/>
      <c r="R129" s="112">
        <f>R130+R309</f>
        <v>291.60570619999999</v>
      </c>
      <c r="S129" s="51"/>
      <c r="T129" s="113">
        <f>T130+T309</f>
        <v>166.18800000000002</v>
      </c>
      <c r="AT129" s="15" t="s">
        <v>74</v>
      </c>
      <c r="AU129" s="15" t="s">
        <v>93</v>
      </c>
      <c r="BK129" s="114">
        <f>BK130+BK309</f>
        <v>0</v>
      </c>
    </row>
    <row r="130" spans="2:65" s="11" customFormat="1" ht="25.9" customHeight="1">
      <c r="B130" s="115"/>
      <c r="D130" s="116" t="s">
        <v>74</v>
      </c>
      <c r="E130" s="117" t="s">
        <v>120</v>
      </c>
      <c r="F130" s="117" t="s">
        <v>121</v>
      </c>
      <c r="I130" s="118"/>
      <c r="J130" s="119">
        <f>BK130</f>
        <v>0</v>
      </c>
      <c r="L130" s="115"/>
      <c r="M130" s="120"/>
      <c r="P130" s="121">
        <f>P131+P189+P193+P198+P207+P278+P287+P306</f>
        <v>0</v>
      </c>
      <c r="R130" s="121">
        <f>R131+R189+R193+R198+R207+R278+R287+R306</f>
        <v>291.60570619999999</v>
      </c>
      <c r="T130" s="122">
        <f>T131+T189+T193+T198+T207+T278+T287+T306</f>
        <v>166.18800000000002</v>
      </c>
      <c r="AR130" s="116" t="s">
        <v>83</v>
      </c>
      <c r="AT130" s="123" t="s">
        <v>74</v>
      </c>
      <c r="AU130" s="123" t="s">
        <v>75</v>
      </c>
      <c r="AY130" s="116" t="s">
        <v>122</v>
      </c>
      <c r="BK130" s="124">
        <f>BK131+BK189+BK193+BK198+BK207+BK278+BK287+BK306</f>
        <v>0</v>
      </c>
    </row>
    <row r="131" spans="2:65" s="11" customFormat="1" ht="22.9" customHeight="1">
      <c r="B131" s="115"/>
      <c r="D131" s="116" t="s">
        <v>74</v>
      </c>
      <c r="E131" s="125" t="s">
        <v>83</v>
      </c>
      <c r="F131" s="125" t="s">
        <v>123</v>
      </c>
      <c r="I131" s="118"/>
      <c r="J131" s="126">
        <f>BK131</f>
        <v>0</v>
      </c>
      <c r="L131" s="115"/>
      <c r="M131" s="120"/>
      <c r="P131" s="121">
        <f>SUM(P132:P188)</f>
        <v>0</v>
      </c>
      <c r="R131" s="121">
        <f>SUM(R132:R188)</f>
        <v>277.18659120000001</v>
      </c>
      <c r="T131" s="122">
        <f>SUM(T132:T188)</f>
        <v>165.61</v>
      </c>
      <c r="AR131" s="116" t="s">
        <v>83</v>
      </c>
      <c r="AT131" s="123" t="s">
        <v>74</v>
      </c>
      <c r="AU131" s="123" t="s">
        <v>83</v>
      </c>
      <c r="AY131" s="116" t="s">
        <v>122</v>
      </c>
      <c r="BK131" s="124">
        <f>SUM(BK132:BK188)</f>
        <v>0</v>
      </c>
    </row>
    <row r="132" spans="2:65" s="1" customFormat="1" ht="21.75" customHeight="1">
      <c r="B132" s="127"/>
      <c r="C132" s="128" t="s">
        <v>83</v>
      </c>
      <c r="D132" s="128" t="s">
        <v>124</v>
      </c>
      <c r="E132" s="129" t="s">
        <v>125</v>
      </c>
      <c r="F132" s="130" t="s">
        <v>126</v>
      </c>
      <c r="G132" s="131" t="s">
        <v>127</v>
      </c>
      <c r="H132" s="132">
        <v>2.5</v>
      </c>
      <c r="I132" s="133"/>
      <c r="J132" s="134">
        <f>ROUND(I132*H132,2)</f>
        <v>0</v>
      </c>
      <c r="K132" s="135"/>
      <c r="L132" s="30"/>
      <c r="M132" s="136" t="s">
        <v>1</v>
      </c>
      <c r="N132" s="137" t="s">
        <v>40</v>
      </c>
      <c r="P132" s="138">
        <f>O132*H132</f>
        <v>0</v>
      </c>
      <c r="Q132" s="138">
        <v>0</v>
      </c>
      <c r="R132" s="138">
        <f>Q132*H132</f>
        <v>0</v>
      </c>
      <c r="S132" s="138">
        <v>0.26</v>
      </c>
      <c r="T132" s="139">
        <f>S132*H132</f>
        <v>0.65</v>
      </c>
      <c r="AR132" s="140" t="s">
        <v>128</v>
      </c>
      <c r="AT132" s="140" t="s">
        <v>124</v>
      </c>
      <c r="AU132" s="140" t="s">
        <v>85</v>
      </c>
      <c r="AY132" s="15" t="s">
        <v>122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5" t="s">
        <v>83</v>
      </c>
      <c r="BK132" s="141">
        <f>ROUND(I132*H132,2)</f>
        <v>0</v>
      </c>
      <c r="BL132" s="15" t="s">
        <v>128</v>
      </c>
      <c r="BM132" s="140" t="s">
        <v>129</v>
      </c>
    </row>
    <row r="133" spans="2:65" s="1" customFormat="1" ht="19.5">
      <c r="B133" s="30"/>
      <c r="D133" s="142" t="s">
        <v>130</v>
      </c>
      <c r="F133" s="143" t="s">
        <v>131</v>
      </c>
      <c r="I133" s="144"/>
      <c r="L133" s="30"/>
      <c r="M133" s="145"/>
      <c r="T133" s="54"/>
      <c r="AT133" s="15" t="s">
        <v>130</v>
      </c>
      <c r="AU133" s="15" t="s">
        <v>85</v>
      </c>
    </row>
    <row r="134" spans="2:65" s="1" customFormat="1" ht="33" customHeight="1">
      <c r="B134" s="127"/>
      <c r="C134" s="128" t="s">
        <v>85</v>
      </c>
      <c r="D134" s="128" t="s">
        <v>124</v>
      </c>
      <c r="E134" s="129" t="s">
        <v>132</v>
      </c>
      <c r="F134" s="130" t="s">
        <v>133</v>
      </c>
      <c r="G134" s="131" t="s">
        <v>127</v>
      </c>
      <c r="H134" s="132">
        <v>305</v>
      </c>
      <c r="I134" s="133"/>
      <c r="J134" s="134">
        <f>ROUND(I134*H134,2)</f>
        <v>0</v>
      </c>
      <c r="K134" s="135"/>
      <c r="L134" s="30"/>
      <c r="M134" s="136" t="s">
        <v>1</v>
      </c>
      <c r="N134" s="137" t="s">
        <v>40</v>
      </c>
      <c r="P134" s="138">
        <f>O134*H134</f>
        <v>0</v>
      </c>
      <c r="Q134" s="138">
        <v>0</v>
      </c>
      <c r="R134" s="138">
        <f>Q134*H134</f>
        <v>0</v>
      </c>
      <c r="S134" s="138">
        <v>0.44</v>
      </c>
      <c r="T134" s="139">
        <f>S134*H134</f>
        <v>134.19999999999999</v>
      </c>
      <c r="AR134" s="140" t="s">
        <v>128</v>
      </c>
      <c r="AT134" s="140" t="s">
        <v>124</v>
      </c>
      <c r="AU134" s="140" t="s">
        <v>85</v>
      </c>
      <c r="AY134" s="15" t="s">
        <v>122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5" t="s">
        <v>83</v>
      </c>
      <c r="BK134" s="141">
        <f>ROUND(I134*H134,2)</f>
        <v>0</v>
      </c>
      <c r="BL134" s="15" t="s">
        <v>128</v>
      </c>
      <c r="BM134" s="140" t="s">
        <v>134</v>
      </c>
    </row>
    <row r="135" spans="2:65" s="1" customFormat="1" ht="21.75" customHeight="1">
      <c r="B135" s="127"/>
      <c r="C135" s="128" t="s">
        <v>135</v>
      </c>
      <c r="D135" s="128" t="s">
        <v>124</v>
      </c>
      <c r="E135" s="129" t="s">
        <v>136</v>
      </c>
      <c r="F135" s="130" t="s">
        <v>137</v>
      </c>
      <c r="G135" s="131" t="s">
        <v>127</v>
      </c>
      <c r="H135" s="132">
        <v>305</v>
      </c>
      <c r="I135" s="133"/>
      <c r="J135" s="134">
        <f>ROUND(I135*H135,2)</f>
        <v>0</v>
      </c>
      <c r="K135" s="135"/>
      <c r="L135" s="30"/>
      <c r="M135" s="136" t="s">
        <v>1</v>
      </c>
      <c r="N135" s="137" t="s">
        <v>40</v>
      </c>
      <c r="P135" s="138">
        <f>O135*H135</f>
        <v>0</v>
      </c>
      <c r="Q135" s="138">
        <v>0</v>
      </c>
      <c r="R135" s="138">
        <f>Q135*H135</f>
        <v>0</v>
      </c>
      <c r="S135" s="138">
        <v>9.8000000000000004E-2</v>
      </c>
      <c r="T135" s="139">
        <f>S135*H135</f>
        <v>29.89</v>
      </c>
      <c r="AR135" s="140" t="s">
        <v>128</v>
      </c>
      <c r="AT135" s="140" t="s">
        <v>124</v>
      </c>
      <c r="AU135" s="140" t="s">
        <v>85</v>
      </c>
      <c r="AY135" s="15" t="s">
        <v>122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5" t="s">
        <v>83</v>
      </c>
      <c r="BK135" s="141">
        <f>ROUND(I135*H135,2)</f>
        <v>0</v>
      </c>
      <c r="BL135" s="15" t="s">
        <v>128</v>
      </c>
      <c r="BM135" s="140" t="s">
        <v>138</v>
      </c>
    </row>
    <row r="136" spans="2:65" s="1" customFormat="1" ht="19.5">
      <c r="B136" s="30"/>
      <c r="D136" s="142" t="s">
        <v>130</v>
      </c>
      <c r="F136" s="143" t="s">
        <v>139</v>
      </c>
      <c r="I136" s="144"/>
      <c r="L136" s="30"/>
      <c r="M136" s="145"/>
      <c r="T136" s="54"/>
      <c r="AT136" s="15" t="s">
        <v>130</v>
      </c>
      <c r="AU136" s="15" t="s">
        <v>85</v>
      </c>
    </row>
    <row r="137" spans="2:65" s="1" customFormat="1" ht="16.5" customHeight="1">
      <c r="B137" s="127"/>
      <c r="C137" s="128" t="s">
        <v>128</v>
      </c>
      <c r="D137" s="128" t="s">
        <v>124</v>
      </c>
      <c r="E137" s="129" t="s">
        <v>140</v>
      </c>
      <c r="F137" s="130" t="s">
        <v>141</v>
      </c>
      <c r="G137" s="131" t="s">
        <v>142</v>
      </c>
      <c r="H137" s="132">
        <v>3</v>
      </c>
      <c r="I137" s="133"/>
      <c r="J137" s="134">
        <f>ROUND(I137*H137,2)</f>
        <v>0</v>
      </c>
      <c r="K137" s="135"/>
      <c r="L137" s="30"/>
      <c r="M137" s="136" t="s">
        <v>1</v>
      </c>
      <c r="N137" s="137" t="s">
        <v>40</v>
      </c>
      <c r="P137" s="138">
        <f>O137*H137</f>
        <v>0</v>
      </c>
      <c r="Q137" s="138">
        <v>0</v>
      </c>
      <c r="R137" s="138">
        <f>Q137*H137</f>
        <v>0</v>
      </c>
      <c r="S137" s="138">
        <v>0.28999999999999998</v>
      </c>
      <c r="T137" s="139">
        <f>S137*H137</f>
        <v>0.86999999999999988</v>
      </c>
      <c r="AR137" s="140" t="s">
        <v>128</v>
      </c>
      <c r="AT137" s="140" t="s">
        <v>124</v>
      </c>
      <c r="AU137" s="140" t="s">
        <v>85</v>
      </c>
      <c r="AY137" s="15" t="s">
        <v>122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5" t="s">
        <v>83</v>
      </c>
      <c r="BK137" s="141">
        <f>ROUND(I137*H137,2)</f>
        <v>0</v>
      </c>
      <c r="BL137" s="15" t="s">
        <v>128</v>
      </c>
      <c r="BM137" s="140" t="s">
        <v>143</v>
      </c>
    </row>
    <row r="138" spans="2:65" s="1" customFormat="1" ht="19.5">
      <c r="B138" s="30"/>
      <c r="D138" s="142" t="s">
        <v>130</v>
      </c>
      <c r="F138" s="143" t="s">
        <v>131</v>
      </c>
      <c r="I138" s="144"/>
      <c r="L138" s="30"/>
      <c r="M138" s="145"/>
      <c r="T138" s="54"/>
      <c r="AT138" s="15" t="s">
        <v>130</v>
      </c>
      <c r="AU138" s="15" t="s">
        <v>85</v>
      </c>
    </row>
    <row r="139" spans="2:65" s="1" customFormat="1" ht="16.5" customHeight="1">
      <c r="B139" s="127"/>
      <c r="C139" s="128" t="s">
        <v>144</v>
      </c>
      <c r="D139" s="128" t="s">
        <v>124</v>
      </c>
      <c r="E139" s="129" t="s">
        <v>145</v>
      </c>
      <c r="F139" s="130" t="s">
        <v>146</v>
      </c>
      <c r="G139" s="131" t="s">
        <v>142</v>
      </c>
      <c r="H139" s="132">
        <v>2</v>
      </c>
      <c r="I139" s="133"/>
      <c r="J139" s="134">
        <f>ROUND(I139*H139,2)</f>
        <v>0</v>
      </c>
      <c r="K139" s="135"/>
      <c r="L139" s="30"/>
      <c r="M139" s="136" t="s">
        <v>1</v>
      </c>
      <c r="N139" s="137" t="s">
        <v>40</v>
      </c>
      <c r="P139" s="138">
        <f>O139*H139</f>
        <v>0</v>
      </c>
      <c r="Q139" s="138">
        <v>8.6800000000000002E-3</v>
      </c>
      <c r="R139" s="138">
        <f>Q139*H139</f>
        <v>1.736E-2</v>
      </c>
      <c r="S139" s="138">
        <v>0</v>
      </c>
      <c r="T139" s="139">
        <f>S139*H139</f>
        <v>0</v>
      </c>
      <c r="AR139" s="140" t="s">
        <v>128</v>
      </c>
      <c r="AT139" s="140" t="s">
        <v>124</v>
      </c>
      <c r="AU139" s="140" t="s">
        <v>85</v>
      </c>
      <c r="AY139" s="15" t="s">
        <v>122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5" t="s">
        <v>83</v>
      </c>
      <c r="BK139" s="141">
        <f>ROUND(I139*H139,2)</f>
        <v>0</v>
      </c>
      <c r="BL139" s="15" t="s">
        <v>128</v>
      </c>
      <c r="BM139" s="140" t="s">
        <v>147</v>
      </c>
    </row>
    <row r="140" spans="2:65" s="1" customFormat="1" ht="19.5">
      <c r="B140" s="30"/>
      <c r="D140" s="142" t="s">
        <v>130</v>
      </c>
      <c r="F140" s="143" t="s">
        <v>148</v>
      </c>
      <c r="I140" s="144"/>
      <c r="L140" s="30"/>
      <c r="M140" s="145"/>
      <c r="T140" s="54"/>
      <c r="AT140" s="15" t="s">
        <v>130</v>
      </c>
      <c r="AU140" s="15" t="s">
        <v>85</v>
      </c>
    </row>
    <row r="141" spans="2:65" s="1" customFormat="1" ht="16.5" customHeight="1">
      <c r="B141" s="127"/>
      <c r="C141" s="128" t="s">
        <v>149</v>
      </c>
      <c r="D141" s="128" t="s">
        <v>124</v>
      </c>
      <c r="E141" s="129" t="s">
        <v>150</v>
      </c>
      <c r="F141" s="130" t="s">
        <v>151</v>
      </c>
      <c r="G141" s="131" t="s">
        <v>142</v>
      </c>
      <c r="H141" s="132">
        <v>2</v>
      </c>
      <c r="I141" s="133"/>
      <c r="J141" s="134">
        <f>ROUND(I141*H141,2)</f>
        <v>0</v>
      </c>
      <c r="K141" s="135"/>
      <c r="L141" s="30"/>
      <c r="M141" s="136" t="s">
        <v>1</v>
      </c>
      <c r="N141" s="137" t="s">
        <v>40</v>
      </c>
      <c r="P141" s="138">
        <f>O141*H141</f>
        <v>0</v>
      </c>
      <c r="Q141" s="138">
        <v>3.6900000000000002E-2</v>
      </c>
      <c r="R141" s="138">
        <f>Q141*H141</f>
        <v>7.3800000000000004E-2</v>
      </c>
      <c r="S141" s="138">
        <v>0</v>
      </c>
      <c r="T141" s="139">
        <f>S141*H141</f>
        <v>0</v>
      </c>
      <c r="AR141" s="140" t="s">
        <v>128</v>
      </c>
      <c r="AT141" s="140" t="s">
        <v>124</v>
      </c>
      <c r="AU141" s="140" t="s">
        <v>85</v>
      </c>
      <c r="AY141" s="15" t="s">
        <v>122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5" t="s">
        <v>83</v>
      </c>
      <c r="BK141" s="141">
        <f>ROUND(I141*H141,2)</f>
        <v>0</v>
      </c>
      <c r="BL141" s="15" t="s">
        <v>128</v>
      </c>
      <c r="BM141" s="140" t="s">
        <v>152</v>
      </c>
    </row>
    <row r="142" spans="2:65" s="1" customFormat="1" ht="19.5">
      <c r="B142" s="30"/>
      <c r="D142" s="142" t="s">
        <v>130</v>
      </c>
      <c r="F142" s="143" t="s">
        <v>153</v>
      </c>
      <c r="I142" s="144"/>
      <c r="L142" s="30"/>
      <c r="M142" s="145"/>
      <c r="T142" s="54"/>
      <c r="AT142" s="15" t="s">
        <v>130</v>
      </c>
      <c r="AU142" s="15" t="s">
        <v>85</v>
      </c>
    </row>
    <row r="143" spans="2:65" s="1" customFormat="1" ht="24.2" customHeight="1">
      <c r="B143" s="127"/>
      <c r="C143" s="128" t="s">
        <v>154</v>
      </c>
      <c r="D143" s="128" t="s">
        <v>124</v>
      </c>
      <c r="E143" s="129" t="s">
        <v>155</v>
      </c>
      <c r="F143" s="130" t="s">
        <v>156</v>
      </c>
      <c r="G143" s="131" t="s">
        <v>157</v>
      </c>
      <c r="H143" s="132">
        <v>3.488</v>
      </c>
      <c r="I143" s="133"/>
      <c r="J143" s="134">
        <f>ROUND(I143*H143,2)</f>
        <v>0</v>
      </c>
      <c r="K143" s="135"/>
      <c r="L143" s="30"/>
      <c r="M143" s="136" t="s">
        <v>1</v>
      </c>
      <c r="N143" s="137" t="s">
        <v>40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128</v>
      </c>
      <c r="AT143" s="140" t="s">
        <v>124</v>
      </c>
      <c r="AU143" s="140" t="s">
        <v>85</v>
      </c>
      <c r="AY143" s="15" t="s">
        <v>122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5" t="s">
        <v>83</v>
      </c>
      <c r="BK143" s="141">
        <f>ROUND(I143*H143,2)</f>
        <v>0</v>
      </c>
      <c r="BL143" s="15" t="s">
        <v>128</v>
      </c>
      <c r="BM143" s="140" t="s">
        <v>158</v>
      </c>
    </row>
    <row r="144" spans="2:65" s="12" customFormat="1" ht="22.5">
      <c r="B144" s="146"/>
      <c r="D144" s="142" t="s">
        <v>159</v>
      </c>
      <c r="E144" s="147" t="s">
        <v>1</v>
      </c>
      <c r="F144" s="148" t="s">
        <v>160</v>
      </c>
      <c r="H144" s="149">
        <v>3.488</v>
      </c>
      <c r="I144" s="150"/>
      <c r="L144" s="146"/>
      <c r="M144" s="151"/>
      <c r="T144" s="152"/>
      <c r="AT144" s="147" t="s">
        <v>159</v>
      </c>
      <c r="AU144" s="147" t="s">
        <v>85</v>
      </c>
      <c r="AV144" s="12" t="s">
        <v>85</v>
      </c>
      <c r="AW144" s="12" t="s">
        <v>32</v>
      </c>
      <c r="AX144" s="12" t="s">
        <v>83</v>
      </c>
      <c r="AY144" s="147" t="s">
        <v>122</v>
      </c>
    </row>
    <row r="145" spans="2:65" s="1" customFormat="1" ht="33" customHeight="1">
      <c r="B145" s="127"/>
      <c r="C145" s="128" t="s">
        <v>161</v>
      </c>
      <c r="D145" s="128" t="s">
        <v>124</v>
      </c>
      <c r="E145" s="129" t="s">
        <v>162</v>
      </c>
      <c r="F145" s="130" t="s">
        <v>163</v>
      </c>
      <c r="G145" s="131" t="s">
        <v>157</v>
      </c>
      <c r="H145" s="132">
        <v>3.488</v>
      </c>
      <c r="I145" s="133"/>
      <c r="J145" s="134">
        <f>ROUND(I145*H145,2)</f>
        <v>0</v>
      </c>
      <c r="K145" s="135"/>
      <c r="L145" s="30"/>
      <c r="M145" s="136" t="s">
        <v>1</v>
      </c>
      <c r="N145" s="137" t="s">
        <v>40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128</v>
      </c>
      <c r="AT145" s="140" t="s">
        <v>124</v>
      </c>
      <c r="AU145" s="140" t="s">
        <v>85</v>
      </c>
      <c r="AY145" s="15" t="s">
        <v>122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5" t="s">
        <v>83</v>
      </c>
      <c r="BK145" s="141">
        <f>ROUND(I145*H145,2)</f>
        <v>0</v>
      </c>
      <c r="BL145" s="15" t="s">
        <v>128</v>
      </c>
      <c r="BM145" s="140" t="s">
        <v>164</v>
      </c>
    </row>
    <row r="146" spans="2:65" s="12" customFormat="1" ht="22.5">
      <c r="B146" s="146"/>
      <c r="D146" s="142" t="s">
        <v>159</v>
      </c>
      <c r="E146" s="147" t="s">
        <v>1</v>
      </c>
      <c r="F146" s="148" t="s">
        <v>165</v>
      </c>
      <c r="H146" s="149">
        <v>3.488</v>
      </c>
      <c r="I146" s="150"/>
      <c r="L146" s="146"/>
      <c r="M146" s="151"/>
      <c r="T146" s="152"/>
      <c r="AT146" s="147" t="s">
        <v>159</v>
      </c>
      <c r="AU146" s="147" t="s">
        <v>85</v>
      </c>
      <c r="AV146" s="12" t="s">
        <v>85</v>
      </c>
      <c r="AW146" s="12" t="s">
        <v>32</v>
      </c>
      <c r="AX146" s="12" t="s">
        <v>83</v>
      </c>
      <c r="AY146" s="147" t="s">
        <v>122</v>
      </c>
    </row>
    <row r="147" spans="2:65" s="1" customFormat="1" ht="33" customHeight="1">
      <c r="B147" s="127"/>
      <c r="C147" s="128" t="s">
        <v>166</v>
      </c>
      <c r="D147" s="128" t="s">
        <v>124</v>
      </c>
      <c r="E147" s="129" t="s">
        <v>167</v>
      </c>
      <c r="F147" s="130" t="s">
        <v>168</v>
      </c>
      <c r="G147" s="131" t="s">
        <v>157</v>
      </c>
      <c r="H147" s="132">
        <v>192.31800000000001</v>
      </c>
      <c r="I147" s="133"/>
      <c r="J147" s="134">
        <f>ROUND(I147*H147,2)</f>
        <v>0</v>
      </c>
      <c r="K147" s="135"/>
      <c r="L147" s="30"/>
      <c r="M147" s="136" t="s">
        <v>1</v>
      </c>
      <c r="N147" s="137" t="s">
        <v>40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128</v>
      </c>
      <c r="AT147" s="140" t="s">
        <v>124</v>
      </c>
      <c r="AU147" s="140" t="s">
        <v>85</v>
      </c>
      <c r="AY147" s="15" t="s">
        <v>122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5" t="s">
        <v>83</v>
      </c>
      <c r="BK147" s="141">
        <f>ROUND(I147*H147,2)</f>
        <v>0</v>
      </c>
      <c r="BL147" s="15" t="s">
        <v>128</v>
      </c>
      <c r="BM147" s="140" t="s">
        <v>169</v>
      </c>
    </row>
    <row r="148" spans="2:65" s="12" customFormat="1" ht="11.25">
      <c r="B148" s="146"/>
      <c r="D148" s="142" t="s">
        <v>159</v>
      </c>
      <c r="E148" s="147" t="s">
        <v>1</v>
      </c>
      <c r="F148" s="148" t="s">
        <v>170</v>
      </c>
      <c r="H148" s="149">
        <v>192.31800000000001</v>
      </c>
      <c r="I148" s="150"/>
      <c r="L148" s="146"/>
      <c r="M148" s="151"/>
      <c r="T148" s="152"/>
      <c r="AT148" s="147" t="s">
        <v>159</v>
      </c>
      <c r="AU148" s="147" t="s">
        <v>85</v>
      </c>
      <c r="AV148" s="12" t="s">
        <v>85</v>
      </c>
      <c r="AW148" s="12" t="s">
        <v>32</v>
      </c>
      <c r="AX148" s="12" t="s">
        <v>83</v>
      </c>
      <c r="AY148" s="147" t="s">
        <v>122</v>
      </c>
    </row>
    <row r="149" spans="2:65" s="1" customFormat="1" ht="33" customHeight="1">
      <c r="B149" s="127"/>
      <c r="C149" s="128" t="s">
        <v>171</v>
      </c>
      <c r="D149" s="128" t="s">
        <v>124</v>
      </c>
      <c r="E149" s="129" t="s">
        <v>172</v>
      </c>
      <c r="F149" s="130" t="s">
        <v>173</v>
      </c>
      <c r="G149" s="131" t="s">
        <v>157</v>
      </c>
      <c r="H149" s="132">
        <v>192.31800000000001</v>
      </c>
      <c r="I149" s="133"/>
      <c r="J149" s="134">
        <f>ROUND(I149*H149,2)</f>
        <v>0</v>
      </c>
      <c r="K149" s="135"/>
      <c r="L149" s="30"/>
      <c r="M149" s="136" t="s">
        <v>1</v>
      </c>
      <c r="N149" s="137" t="s">
        <v>40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128</v>
      </c>
      <c r="AT149" s="140" t="s">
        <v>124</v>
      </c>
      <c r="AU149" s="140" t="s">
        <v>85</v>
      </c>
      <c r="AY149" s="15" t="s">
        <v>122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5" t="s">
        <v>83</v>
      </c>
      <c r="BK149" s="141">
        <f>ROUND(I149*H149,2)</f>
        <v>0</v>
      </c>
      <c r="BL149" s="15" t="s">
        <v>128</v>
      </c>
      <c r="BM149" s="140" t="s">
        <v>174</v>
      </c>
    </row>
    <row r="150" spans="2:65" s="12" customFormat="1" ht="11.25">
      <c r="B150" s="146"/>
      <c r="D150" s="142" t="s">
        <v>159</v>
      </c>
      <c r="E150" s="147" t="s">
        <v>1</v>
      </c>
      <c r="F150" s="148" t="s">
        <v>175</v>
      </c>
      <c r="H150" s="149">
        <v>192.31800000000001</v>
      </c>
      <c r="I150" s="150"/>
      <c r="L150" s="146"/>
      <c r="M150" s="151"/>
      <c r="T150" s="152"/>
      <c r="AT150" s="147" t="s">
        <v>159</v>
      </c>
      <c r="AU150" s="147" t="s">
        <v>85</v>
      </c>
      <c r="AV150" s="12" t="s">
        <v>85</v>
      </c>
      <c r="AW150" s="12" t="s">
        <v>32</v>
      </c>
      <c r="AX150" s="12" t="s">
        <v>83</v>
      </c>
      <c r="AY150" s="147" t="s">
        <v>122</v>
      </c>
    </row>
    <row r="151" spans="2:65" s="1" customFormat="1" ht="16.5" customHeight="1">
      <c r="B151" s="127"/>
      <c r="C151" s="128" t="s">
        <v>176</v>
      </c>
      <c r="D151" s="128" t="s">
        <v>124</v>
      </c>
      <c r="E151" s="129" t="s">
        <v>177</v>
      </c>
      <c r="F151" s="130" t="s">
        <v>178</v>
      </c>
      <c r="G151" s="131" t="s">
        <v>157</v>
      </c>
      <c r="H151" s="132">
        <v>7.85</v>
      </c>
      <c r="I151" s="133"/>
      <c r="J151" s="134">
        <f>ROUND(I151*H151,2)</f>
        <v>0</v>
      </c>
      <c r="K151" s="135"/>
      <c r="L151" s="30"/>
      <c r="M151" s="136" t="s">
        <v>1</v>
      </c>
      <c r="N151" s="137" t="s">
        <v>40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128</v>
      </c>
      <c r="AT151" s="140" t="s">
        <v>124</v>
      </c>
      <c r="AU151" s="140" t="s">
        <v>85</v>
      </c>
      <c r="AY151" s="15" t="s">
        <v>122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5" t="s">
        <v>83</v>
      </c>
      <c r="BK151" s="141">
        <f>ROUND(I151*H151,2)</f>
        <v>0</v>
      </c>
      <c r="BL151" s="15" t="s">
        <v>128</v>
      </c>
      <c r="BM151" s="140" t="s">
        <v>179</v>
      </c>
    </row>
    <row r="152" spans="2:65" s="12" customFormat="1" ht="11.25">
      <c r="B152" s="146"/>
      <c r="D152" s="142" t="s">
        <v>159</v>
      </c>
      <c r="E152" s="147" t="s">
        <v>1</v>
      </c>
      <c r="F152" s="148" t="s">
        <v>180</v>
      </c>
      <c r="H152" s="149">
        <v>7.85</v>
      </c>
      <c r="I152" s="150"/>
      <c r="L152" s="146"/>
      <c r="M152" s="151"/>
      <c r="T152" s="152"/>
      <c r="AT152" s="147" t="s">
        <v>159</v>
      </c>
      <c r="AU152" s="147" t="s">
        <v>85</v>
      </c>
      <c r="AV152" s="12" t="s">
        <v>85</v>
      </c>
      <c r="AW152" s="12" t="s">
        <v>32</v>
      </c>
      <c r="AX152" s="12" t="s">
        <v>83</v>
      </c>
      <c r="AY152" s="147" t="s">
        <v>122</v>
      </c>
    </row>
    <row r="153" spans="2:65" s="1" customFormat="1" ht="24.2" customHeight="1">
      <c r="B153" s="127"/>
      <c r="C153" s="128" t="s">
        <v>8</v>
      </c>
      <c r="D153" s="128" t="s">
        <v>124</v>
      </c>
      <c r="E153" s="129" t="s">
        <v>181</v>
      </c>
      <c r="F153" s="130" t="s">
        <v>182</v>
      </c>
      <c r="G153" s="131" t="s">
        <v>157</v>
      </c>
      <c r="H153" s="132">
        <v>12</v>
      </c>
      <c r="I153" s="133"/>
      <c r="J153" s="134">
        <f>ROUND(I153*H153,2)</f>
        <v>0</v>
      </c>
      <c r="K153" s="135"/>
      <c r="L153" s="30"/>
      <c r="M153" s="136" t="s">
        <v>1</v>
      </c>
      <c r="N153" s="137" t="s">
        <v>40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128</v>
      </c>
      <c r="AT153" s="140" t="s">
        <v>124</v>
      </c>
      <c r="AU153" s="140" t="s">
        <v>85</v>
      </c>
      <c r="AY153" s="15" t="s">
        <v>122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5" t="s">
        <v>83</v>
      </c>
      <c r="BK153" s="141">
        <f>ROUND(I153*H153,2)</f>
        <v>0</v>
      </c>
      <c r="BL153" s="15" t="s">
        <v>128</v>
      </c>
      <c r="BM153" s="140" t="s">
        <v>183</v>
      </c>
    </row>
    <row r="154" spans="2:65" s="1" customFormat="1" ht="39">
      <c r="B154" s="30"/>
      <c r="D154" s="142" t="s">
        <v>130</v>
      </c>
      <c r="F154" s="143" t="s">
        <v>184</v>
      </c>
      <c r="I154" s="144"/>
      <c r="L154" s="30"/>
      <c r="M154" s="145"/>
      <c r="T154" s="54"/>
      <c r="AT154" s="15" t="s">
        <v>130</v>
      </c>
      <c r="AU154" s="15" t="s">
        <v>85</v>
      </c>
    </row>
    <row r="155" spans="2:65" s="1" customFormat="1" ht="21.75" customHeight="1">
      <c r="B155" s="127"/>
      <c r="C155" s="128" t="s">
        <v>185</v>
      </c>
      <c r="D155" s="128" t="s">
        <v>124</v>
      </c>
      <c r="E155" s="129" t="s">
        <v>186</v>
      </c>
      <c r="F155" s="130" t="s">
        <v>187</v>
      </c>
      <c r="G155" s="131" t="s">
        <v>127</v>
      </c>
      <c r="H155" s="132">
        <v>1042.18</v>
      </c>
      <c r="I155" s="133"/>
      <c r="J155" s="134">
        <f>ROUND(I155*H155,2)</f>
        <v>0</v>
      </c>
      <c r="K155" s="135"/>
      <c r="L155" s="30"/>
      <c r="M155" s="136" t="s">
        <v>1</v>
      </c>
      <c r="N155" s="137" t="s">
        <v>40</v>
      </c>
      <c r="P155" s="138">
        <f>O155*H155</f>
        <v>0</v>
      </c>
      <c r="Q155" s="138">
        <v>8.4000000000000003E-4</v>
      </c>
      <c r="R155" s="138">
        <f>Q155*H155</f>
        <v>0.87543120000000008</v>
      </c>
      <c r="S155" s="138">
        <v>0</v>
      </c>
      <c r="T155" s="139">
        <f>S155*H155</f>
        <v>0</v>
      </c>
      <c r="AR155" s="140" t="s">
        <v>128</v>
      </c>
      <c r="AT155" s="140" t="s">
        <v>124</v>
      </c>
      <c r="AU155" s="140" t="s">
        <v>85</v>
      </c>
      <c r="AY155" s="15" t="s">
        <v>122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5" t="s">
        <v>83</v>
      </c>
      <c r="BK155" s="141">
        <f>ROUND(I155*H155,2)</f>
        <v>0</v>
      </c>
      <c r="BL155" s="15" t="s">
        <v>128</v>
      </c>
      <c r="BM155" s="140" t="s">
        <v>188</v>
      </c>
    </row>
    <row r="156" spans="2:65" s="12" customFormat="1" ht="11.25">
      <c r="B156" s="146"/>
      <c r="D156" s="142" t="s">
        <v>159</v>
      </c>
      <c r="E156" s="147" t="s">
        <v>1</v>
      </c>
      <c r="F156" s="148" t="s">
        <v>189</v>
      </c>
      <c r="H156" s="149">
        <v>11.1</v>
      </c>
      <c r="I156" s="150"/>
      <c r="L156" s="146"/>
      <c r="M156" s="151"/>
      <c r="T156" s="152"/>
      <c r="AT156" s="147" t="s">
        <v>159</v>
      </c>
      <c r="AU156" s="147" t="s">
        <v>85</v>
      </c>
      <c r="AV156" s="12" t="s">
        <v>85</v>
      </c>
      <c r="AW156" s="12" t="s">
        <v>32</v>
      </c>
      <c r="AX156" s="12" t="s">
        <v>75</v>
      </c>
      <c r="AY156" s="147" t="s">
        <v>122</v>
      </c>
    </row>
    <row r="157" spans="2:65" s="12" customFormat="1" ht="11.25">
      <c r="B157" s="146"/>
      <c r="D157" s="142" t="s">
        <v>159</v>
      </c>
      <c r="E157" s="147" t="s">
        <v>1</v>
      </c>
      <c r="F157" s="148" t="s">
        <v>190</v>
      </c>
      <c r="H157" s="149">
        <v>1031.08</v>
      </c>
      <c r="I157" s="150"/>
      <c r="L157" s="146"/>
      <c r="M157" s="151"/>
      <c r="T157" s="152"/>
      <c r="AT157" s="147" t="s">
        <v>159</v>
      </c>
      <c r="AU157" s="147" t="s">
        <v>85</v>
      </c>
      <c r="AV157" s="12" t="s">
        <v>85</v>
      </c>
      <c r="AW157" s="12" t="s">
        <v>32</v>
      </c>
      <c r="AX157" s="12" t="s">
        <v>75</v>
      </c>
      <c r="AY157" s="147" t="s">
        <v>122</v>
      </c>
    </row>
    <row r="158" spans="2:65" s="13" customFormat="1" ht="11.25">
      <c r="B158" s="153"/>
      <c r="D158" s="142" t="s">
        <v>159</v>
      </c>
      <c r="E158" s="154" t="s">
        <v>1</v>
      </c>
      <c r="F158" s="155" t="s">
        <v>191</v>
      </c>
      <c r="H158" s="156">
        <v>1042.1799999999998</v>
      </c>
      <c r="I158" s="157"/>
      <c r="L158" s="153"/>
      <c r="M158" s="158"/>
      <c r="T158" s="159"/>
      <c r="AT158" s="154" t="s">
        <v>159</v>
      </c>
      <c r="AU158" s="154" t="s">
        <v>85</v>
      </c>
      <c r="AV158" s="13" t="s">
        <v>128</v>
      </c>
      <c r="AW158" s="13" t="s">
        <v>32</v>
      </c>
      <c r="AX158" s="13" t="s">
        <v>83</v>
      </c>
      <c r="AY158" s="154" t="s">
        <v>122</v>
      </c>
    </row>
    <row r="159" spans="2:65" s="1" customFormat="1" ht="24.2" customHeight="1">
      <c r="B159" s="127"/>
      <c r="C159" s="128" t="s">
        <v>192</v>
      </c>
      <c r="D159" s="128" t="s">
        <v>124</v>
      </c>
      <c r="E159" s="129" t="s">
        <v>193</v>
      </c>
      <c r="F159" s="130" t="s">
        <v>194</v>
      </c>
      <c r="G159" s="131" t="s">
        <v>127</v>
      </c>
      <c r="H159" s="132">
        <v>1042.18</v>
      </c>
      <c r="I159" s="133"/>
      <c r="J159" s="134">
        <f>ROUND(I159*H159,2)</f>
        <v>0</v>
      </c>
      <c r="K159" s="135"/>
      <c r="L159" s="30"/>
      <c r="M159" s="136" t="s">
        <v>1</v>
      </c>
      <c r="N159" s="137" t="s">
        <v>40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128</v>
      </c>
      <c r="AT159" s="140" t="s">
        <v>124</v>
      </c>
      <c r="AU159" s="140" t="s">
        <v>85</v>
      </c>
      <c r="AY159" s="15" t="s">
        <v>122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5" t="s">
        <v>83</v>
      </c>
      <c r="BK159" s="141">
        <f>ROUND(I159*H159,2)</f>
        <v>0</v>
      </c>
      <c r="BL159" s="15" t="s">
        <v>128</v>
      </c>
      <c r="BM159" s="140" t="s">
        <v>195</v>
      </c>
    </row>
    <row r="160" spans="2:65" s="1" customFormat="1" ht="37.9" customHeight="1">
      <c r="B160" s="127"/>
      <c r="C160" s="128" t="s">
        <v>196</v>
      </c>
      <c r="D160" s="128" t="s">
        <v>124</v>
      </c>
      <c r="E160" s="129" t="s">
        <v>197</v>
      </c>
      <c r="F160" s="130" t="s">
        <v>198</v>
      </c>
      <c r="G160" s="131" t="s">
        <v>157</v>
      </c>
      <c r="H160" s="132">
        <v>578.47</v>
      </c>
      <c r="I160" s="133"/>
      <c r="J160" s="134">
        <f>ROUND(I160*H160,2)</f>
        <v>0</v>
      </c>
      <c r="K160" s="135"/>
      <c r="L160" s="30"/>
      <c r="M160" s="136" t="s">
        <v>1</v>
      </c>
      <c r="N160" s="137" t="s">
        <v>40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128</v>
      </c>
      <c r="AT160" s="140" t="s">
        <v>124</v>
      </c>
      <c r="AU160" s="140" t="s">
        <v>85</v>
      </c>
      <c r="AY160" s="15" t="s">
        <v>122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5" t="s">
        <v>83</v>
      </c>
      <c r="BK160" s="141">
        <f>ROUND(I160*H160,2)</f>
        <v>0</v>
      </c>
      <c r="BL160" s="15" t="s">
        <v>128</v>
      </c>
      <c r="BM160" s="140" t="s">
        <v>199</v>
      </c>
    </row>
    <row r="161" spans="2:65" s="12" customFormat="1" ht="22.5">
      <c r="B161" s="146"/>
      <c r="D161" s="142" t="s">
        <v>159</v>
      </c>
      <c r="E161" s="147" t="s">
        <v>1</v>
      </c>
      <c r="F161" s="148" t="s">
        <v>200</v>
      </c>
      <c r="H161" s="149">
        <v>391.61</v>
      </c>
      <c r="I161" s="150"/>
      <c r="L161" s="146"/>
      <c r="M161" s="151"/>
      <c r="T161" s="152"/>
      <c r="AT161" s="147" t="s">
        <v>159</v>
      </c>
      <c r="AU161" s="147" t="s">
        <v>85</v>
      </c>
      <c r="AV161" s="12" t="s">
        <v>85</v>
      </c>
      <c r="AW161" s="12" t="s">
        <v>32</v>
      </c>
      <c r="AX161" s="12" t="s">
        <v>75</v>
      </c>
      <c r="AY161" s="147" t="s">
        <v>122</v>
      </c>
    </row>
    <row r="162" spans="2:65" s="12" customFormat="1" ht="11.25">
      <c r="B162" s="146"/>
      <c r="D162" s="142" t="s">
        <v>159</v>
      </c>
      <c r="E162" s="147" t="s">
        <v>1</v>
      </c>
      <c r="F162" s="148" t="s">
        <v>201</v>
      </c>
      <c r="H162" s="149">
        <v>186.86</v>
      </c>
      <c r="I162" s="150"/>
      <c r="L162" s="146"/>
      <c r="M162" s="151"/>
      <c r="T162" s="152"/>
      <c r="AT162" s="147" t="s">
        <v>159</v>
      </c>
      <c r="AU162" s="147" t="s">
        <v>85</v>
      </c>
      <c r="AV162" s="12" t="s">
        <v>85</v>
      </c>
      <c r="AW162" s="12" t="s">
        <v>32</v>
      </c>
      <c r="AX162" s="12" t="s">
        <v>75</v>
      </c>
      <c r="AY162" s="147" t="s">
        <v>122</v>
      </c>
    </row>
    <row r="163" spans="2:65" s="13" customFormat="1" ht="11.25">
      <c r="B163" s="153"/>
      <c r="D163" s="142" t="s">
        <v>159</v>
      </c>
      <c r="E163" s="154" t="s">
        <v>1</v>
      </c>
      <c r="F163" s="155" t="s">
        <v>191</v>
      </c>
      <c r="H163" s="156">
        <v>578.47</v>
      </c>
      <c r="I163" s="157"/>
      <c r="L163" s="153"/>
      <c r="M163" s="158"/>
      <c r="T163" s="159"/>
      <c r="AT163" s="154" t="s">
        <v>159</v>
      </c>
      <c r="AU163" s="154" t="s">
        <v>85</v>
      </c>
      <c r="AV163" s="13" t="s">
        <v>128</v>
      </c>
      <c r="AW163" s="13" t="s">
        <v>32</v>
      </c>
      <c r="AX163" s="13" t="s">
        <v>83</v>
      </c>
      <c r="AY163" s="154" t="s">
        <v>122</v>
      </c>
    </row>
    <row r="164" spans="2:65" s="1" customFormat="1" ht="37.9" customHeight="1">
      <c r="B164" s="127"/>
      <c r="C164" s="128" t="s">
        <v>202</v>
      </c>
      <c r="D164" s="128" t="s">
        <v>124</v>
      </c>
      <c r="E164" s="129" t="s">
        <v>203</v>
      </c>
      <c r="F164" s="130" t="s">
        <v>204</v>
      </c>
      <c r="G164" s="131" t="s">
        <v>157</v>
      </c>
      <c r="H164" s="132">
        <v>204.75</v>
      </c>
      <c r="I164" s="133"/>
      <c r="J164" s="134">
        <f>ROUND(I164*H164,2)</f>
        <v>0</v>
      </c>
      <c r="K164" s="135"/>
      <c r="L164" s="30"/>
      <c r="M164" s="136" t="s">
        <v>1</v>
      </c>
      <c r="N164" s="137" t="s">
        <v>40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128</v>
      </c>
      <c r="AT164" s="140" t="s">
        <v>124</v>
      </c>
      <c r="AU164" s="140" t="s">
        <v>85</v>
      </c>
      <c r="AY164" s="15" t="s">
        <v>122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5" t="s">
        <v>83</v>
      </c>
      <c r="BK164" s="141">
        <f>ROUND(I164*H164,2)</f>
        <v>0</v>
      </c>
      <c r="BL164" s="15" t="s">
        <v>128</v>
      </c>
      <c r="BM164" s="140" t="s">
        <v>205</v>
      </c>
    </row>
    <row r="165" spans="2:65" s="12" customFormat="1" ht="22.5">
      <c r="B165" s="146"/>
      <c r="D165" s="142" t="s">
        <v>159</v>
      </c>
      <c r="E165" s="147" t="s">
        <v>1</v>
      </c>
      <c r="F165" s="148" t="s">
        <v>206</v>
      </c>
      <c r="H165" s="149">
        <v>391.61</v>
      </c>
      <c r="I165" s="150"/>
      <c r="L165" s="146"/>
      <c r="M165" s="151"/>
      <c r="T165" s="152"/>
      <c r="AT165" s="147" t="s">
        <v>159</v>
      </c>
      <c r="AU165" s="147" t="s">
        <v>85</v>
      </c>
      <c r="AV165" s="12" t="s">
        <v>85</v>
      </c>
      <c r="AW165" s="12" t="s">
        <v>32</v>
      </c>
      <c r="AX165" s="12" t="s">
        <v>75</v>
      </c>
      <c r="AY165" s="147" t="s">
        <v>122</v>
      </c>
    </row>
    <row r="166" spans="2:65" s="12" customFormat="1" ht="11.25">
      <c r="B166" s="146"/>
      <c r="D166" s="142" t="s">
        <v>159</v>
      </c>
      <c r="E166" s="147" t="s">
        <v>1</v>
      </c>
      <c r="F166" s="148" t="s">
        <v>207</v>
      </c>
      <c r="H166" s="149">
        <v>-186.86</v>
      </c>
      <c r="I166" s="150"/>
      <c r="L166" s="146"/>
      <c r="M166" s="151"/>
      <c r="T166" s="152"/>
      <c r="AT166" s="147" t="s">
        <v>159</v>
      </c>
      <c r="AU166" s="147" t="s">
        <v>85</v>
      </c>
      <c r="AV166" s="12" t="s">
        <v>85</v>
      </c>
      <c r="AW166" s="12" t="s">
        <v>32</v>
      </c>
      <c r="AX166" s="12" t="s">
        <v>75</v>
      </c>
      <c r="AY166" s="147" t="s">
        <v>122</v>
      </c>
    </row>
    <row r="167" spans="2:65" s="13" customFormat="1" ht="11.25">
      <c r="B167" s="153"/>
      <c r="D167" s="142" t="s">
        <v>159</v>
      </c>
      <c r="E167" s="154" t="s">
        <v>1</v>
      </c>
      <c r="F167" s="155" t="s">
        <v>191</v>
      </c>
      <c r="H167" s="156">
        <v>204.75</v>
      </c>
      <c r="I167" s="157"/>
      <c r="L167" s="153"/>
      <c r="M167" s="158"/>
      <c r="T167" s="159"/>
      <c r="AT167" s="154" t="s">
        <v>159</v>
      </c>
      <c r="AU167" s="154" t="s">
        <v>85</v>
      </c>
      <c r="AV167" s="13" t="s">
        <v>128</v>
      </c>
      <c r="AW167" s="13" t="s">
        <v>32</v>
      </c>
      <c r="AX167" s="13" t="s">
        <v>83</v>
      </c>
      <c r="AY167" s="154" t="s">
        <v>122</v>
      </c>
    </row>
    <row r="168" spans="2:65" s="1" customFormat="1" ht="37.9" customHeight="1">
      <c r="B168" s="127"/>
      <c r="C168" s="128" t="s">
        <v>208</v>
      </c>
      <c r="D168" s="128" t="s">
        <v>124</v>
      </c>
      <c r="E168" s="129" t="s">
        <v>209</v>
      </c>
      <c r="F168" s="130" t="s">
        <v>210</v>
      </c>
      <c r="G168" s="131" t="s">
        <v>157</v>
      </c>
      <c r="H168" s="132">
        <v>2047.5</v>
      </c>
      <c r="I168" s="133"/>
      <c r="J168" s="134">
        <f>ROUND(I168*H168,2)</f>
        <v>0</v>
      </c>
      <c r="K168" s="135"/>
      <c r="L168" s="30"/>
      <c r="M168" s="136" t="s">
        <v>1</v>
      </c>
      <c r="N168" s="137" t="s">
        <v>40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128</v>
      </c>
      <c r="AT168" s="140" t="s">
        <v>124</v>
      </c>
      <c r="AU168" s="140" t="s">
        <v>85</v>
      </c>
      <c r="AY168" s="15" t="s">
        <v>122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5" t="s">
        <v>83</v>
      </c>
      <c r="BK168" s="141">
        <f>ROUND(I168*H168,2)</f>
        <v>0</v>
      </c>
      <c r="BL168" s="15" t="s">
        <v>128</v>
      </c>
      <c r="BM168" s="140" t="s">
        <v>211</v>
      </c>
    </row>
    <row r="169" spans="2:65" s="12" customFormat="1" ht="22.5">
      <c r="B169" s="146"/>
      <c r="D169" s="142" t="s">
        <v>159</v>
      </c>
      <c r="E169" s="147" t="s">
        <v>1</v>
      </c>
      <c r="F169" s="148" t="s">
        <v>212</v>
      </c>
      <c r="H169" s="149">
        <v>2047.5</v>
      </c>
      <c r="I169" s="150"/>
      <c r="L169" s="146"/>
      <c r="M169" s="151"/>
      <c r="T169" s="152"/>
      <c r="AT169" s="147" t="s">
        <v>159</v>
      </c>
      <c r="AU169" s="147" t="s">
        <v>85</v>
      </c>
      <c r="AV169" s="12" t="s">
        <v>85</v>
      </c>
      <c r="AW169" s="12" t="s">
        <v>32</v>
      </c>
      <c r="AX169" s="12" t="s">
        <v>83</v>
      </c>
      <c r="AY169" s="147" t="s">
        <v>122</v>
      </c>
    </row>
    <row r="170" spans="2:65" s="1" customFormat="1" ht="24.2" customHeight="1">
      <c r="B170" s="127"/>
      <c r="C170" s="128" t="s">
        <v>213</v>
      </c>
      <c r="D170" s="128" t="s">
        <v>124</v>
      </c>
      <c r="E170" s="129" t="s">
        <v>214</v>
      </c>
      <c r="F170" s="130" t="s">
        <v>215</v>
      </c>
      <c r="G170" s="131" t="s">
        <v>157</v>
      </c>
      <c r="H170" s="132">
        <v>391.61</v>
      </c>
      <c r="I170" s="133"/>
      <c r="J170" s="134">
        <f>ROUND(I170*H170,2)</f>
        <v>0</v>
      </c>
      <c r="K170" s="135"/>
      <c r="L170" s="30"/>
      <c r="M170" s="136" t="s">
        <v>1</v>
      </c>
      <c r="N170" s="137" t="s">
        <v>40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128</v>
      </c>
      <c r="AT170" s="140" t="s">
        <v>124</v>
      </c>
      <c r="AU170" s="140" t="s">
        <v>85</v>
      </c>
      <c r="AY170" s="15" t="s">
        <v>122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5" t="s">
        <v>83</v>
      </c>
      <c r="BK170" s="141">
        <f>ROUND(I170*H170,2)</f>
        <v>0</v>
      </c>
      <c r="BL170" s="15" t="s">
        <v>128</v>
      </c>
      <c r="BM170" s="140" t="s">
        <v>216</v>
      </c>
    </row>
    <row r="171" spans="2:65" s="12" customFormat="1" ht="22.5">
      <c r="B171" s="146"/>
      <c r="D171" s="142" t="s">
        <v>159</v>
      </c>
      <c r="E171" s="147" t="s">
        <v>1</v>
      </c>
      <c r="F171" s="148" t="s">
        <v>217</v>
      </c>
      <c r="H171" s="149">
        <v>204.75</v>
      </c>
      <c r="I171" s="150"/>
      <c r="L171" s="146"/>
      <c r="M171" s="151"/>
      <c r="T171" s="152"/>
      <c r="AT171" s="147" t="s">
        <v>159</v>
      </c>
      <c r="AU171" s="147" t="s">
        <v>85</v>
      </c>
      <c r="AV171" s="12" t="s">
        <v>85</v>
      </c>
      <c r="AW171" s="12" t="s">
        <v>32</v>
      </c>
      <c r="AX171" s="12" t="s">
        <v>75</v>
      </c>
      <c r="AY171" s="147" t="s">
        <v>122</v>
      </c>
    </row>
    <row r="172" spans="2:65" s="12" customFormat="1" ht="22.5">
      <c r="B172" s="146"/>
      <c r="D172" s="142" t="s">
        <v>159</v>
      </c>
      <c r="E172" s="147" t="s">
        <v>1</v>
      </c>
      <c r="F172" s="148" t="s">
        <v>218</v>
      </c>
      <c r="H172" s="149">
        <v>186.86</v>
      </c>
      <c r="I172" s="150"/>
      <c r="L172" s="146"/>
      <c r="M172" s="151"/>
      <c r="T172" s="152"/>
      <c r="AT172" s="147" t="s">
        <v>159</v>
      </c>
      <c r="AU172" s="147" t="s">
        <v>85</v>
      </c>
      <c r="AV172" s="12" t="s">
        <v>85</v>
      </c>
      <c r="AW172" s="12" t="s">
        <v>32</v>
      </c>
      <c r="AX172" s="12" t="s">
        <v>75</v>
      </c>
      <c r="AY172" s="147" t="s">
        <v>122</v>
      </c>
    </row>
    <row r="173" spans="2:65" s="13" customFormat="1" ht="11.25">
      <c r="B173" s="153"/>
      <c r="D173" s="142" t="s">
        <v>159</v>
      </c>
      <c r="E173" s="154" t="s">
        <v>1</v>
      </c>
      <c r="F173" s="155" t="s">
        <v>191</v>
      </c>
      <c r="H173" s="156">
        <v>391.61</v>
      </c>
      <c r="I173" s="157"/>
      <c r="L173" s="153"/>
      <c r="M173" s="158"/>
      <c r="T173" s="159"/>
      <c r="AT173" s="154" t="s">
        <v>159</v>
      </c>
      <c r="AU173" s="154" t="s">
        <v>85</v>
      </c>
      <c r="AV173" s="13" t="s">
        <v>128</v>
      </c>
      <c r="AW173" s="13" t="s">
        <v>32</v>
      </c>
      <c r="AX173" s="13" t="s">
        <v>83</v>
      </c>
      <c r="AY173" s="154" t="s">
        <v>122</v>
      </c>
    </row>
    <row r="174" spans="2:65" s="1" customFormat="1" ht="24.2" customHeight="1">
      <c r="B174" s="127"/>
      <c r="C174" s="128" t="s">
        <v>219</v>
      </c>
      <c r="D174" s="128" t="s">
        <v>124</v>
      </c>
      <c r="E174" s="129" t="s">
        <v>220</v>
      </c>
      <c r="F174" s="130" t="s">
        <v>221</v>
      </c>
      <c r="G174" s="131" t="s">
        <v>222</v>
      </c>
      <c r="H174" s="132">
        <v>368.55</v>
      </c>
      <c r="I174" s="133"/>
      <c r="J174" s="134">
        <f>ROUND(I174*H174,2)</f>
        <v>0</v>
      </c>
      <c r="K174" s="135"/>
      <c r="L174" s="30"/>
      <c r="M174" s="136" t="s">
        <v>1</v>
      </c>
      <c r="N174" s="137" t="s">
        <v>40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128</v>
      </c>
      <c r="AT174" s="140" t="s">
        <v>124</v>
      </c>
      <c r="AU174" s="140" t="s">
        <v>85</v>
      </c>
      <c r="AY174" s="15" t="s">
        <v>122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5" t="s">
        <v>83</v>
      </c>
      <c r="BK174" s="141">
        <f>ROUND(I174*H174,2)</f>
        <v>0</v>
      </c>
      <c r="BL174" s="15" t="s">
        <v>128</v>
      </c>
      <c r="BM174" s="140" t="s">
        <v>223</v>
      </c>
    </row>
    <row r="175" spans="2:65" s="12" customFormat="1" ht="11.25">
      <c r="B175" s="146"/>
      <c r="D175" s="142" t="s">
        <v>159</v>
      </c>
      <c r="E175" s="147" t="s">
        <v>1</v>
      </c>
      <c r="F175" s="148" t="s">
        <v>224</v>
      </c>
      <c r="H175" s="149">
        <v>368.55</v>
      </c>
      <c r="I175" s="150"/>
      <c r="L175" s="146"/>
      <c r="M175" s="151"/>
      <c r="T175" s="152"/>
      <c r="AT175" s="147" t="s">
        <v>159</v>
      </c>
      <c r="AU175" s="147" t="s">
        <v>85</v>
      </c>
      <c r="AV175" s="12" t="s">
        <v>85</v>
      </c>
      <c r="AW175" s="12" t="s">
        <v>32</v>
      </c>
      <c r="AX175" s="12" t="s">
        <v>83</v>
      </c>
      <c r="AY175" s="147" t="s">
        <v>122</v>
      </c>
    </row>
    <row r="176" spans="2:65" s="1" customFormat="1" ht="16.5" customHeight="1">
      <c r="B176" s="127"/>
      <c r="C176" s="128" t="s">
        <v>225</v>
      </c>
      <c r="D176" s="128" t="s">
        <v>124</v>
      </c>
      <c r="E176" s="129" t="s">
        <v>226</v>
      </c>
      <c r="F176" s="130" t="s">
        <v>227</v>
      </c>
      <c r="G176" s="131" t="s">
        <v>157</v>
      </c>
      <c r="H176" s="132">
        <v>596.36</v>
      </c>
      <c r="I176" s="133"/>
      <c r="J176" s="134">
        <f>ROUND(I176*H176,2)</f>
        <v>0</v>
      </c>
      <c r="K176" s="135"/>
      <c r="L176" s="30"/>
      <c r="M176" s="136" t="s">
        <v>1</v>
      </c>
      <c r="N176" s="137" t="s">
        <v>40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128</v>
      </c>
      <c r="AT176" s="140" t="s">
        <v>124</v>
      </c>
      <c r="AU176" s="140" t="s">
        <v>85</v>
      </c>
      <c r="AY176" s="15" t="s">
        <v>122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5" t="s">
        <v>83</v>
      </c>
      <c r="BK176" s="141">
        <f>ROUND(I176*H176,2)</f>
        <v>0</v>
      </c>
      <c r="BL176" s="15" t="s">
        <v>128</v>
      </c>
      <c r="BM176" s="140" t="s">
        <v>228</v>
      </c>
    </row>
    <row r="177" spans="2:65" s="12" customFormat="1" ht="11.25">
      <c r="B177" s="146"/>
      <c r="D177" s="142" t="s">
        <v>159</v>
      </c>
      <c r="E177" s="147" t="s">
        <v>1</v>
      </c>
      <c r="F177" s="148" t="s">
        <v>229</v>
      </c>
      <c r="H177" s="149">
        <v>391.61</v>
      </c>
      <c r="I177" s="150"/>
      <c r="L177" s="146"/>
      <c r="M177" s="151"/>
      <c r="T177" s="152"/>
      <c r="AT177" s="147" t="s">
        <v>159</v>
      </c>
      <c r="AU177" s="147" t="s">
        <v>85</v>
      </c>
      <c r="AV177" s="12" t="s">
        <v>85</v>
      </c>
      <c r="AW177" s="12" t="s">
        <v>32</v>
      </c>
      <c r="AX177" s="12" t="s">
        <v>75</v>
      </c>
      <c r="AY177" s="147" t="s">
        <v>122</v>
      </c>
    </row>
    <row r="178" spans="2:65" s="12" customFormat="1" ht="11.25">
      <c r="B178" s="146"/>
      <c r="D178" s="142" t="s">
        <v>159</v>
      </c>
      <c r="E178" s="147" t="s">
        <v>1</v>
      </c>
      <c r="F178" s="148" t="s">
        <v>230</v>
      </c>
      <c r="H178" s="149">
        <v>204.75</v>
      </c>
      <c r="I178" s="150"/>
      <c r="L178" s="146"/>
      <c r="M178" s="151"/>
      <c r="T178" s="152"/>
      <c r="AT178" s="147" t="s">
        <v>159</v>
      </c>
      <c r="AU178" s="147" t="s">
        <v>85</v>
      </c>
      <c r="AV178" s="12" t="s">
        <v>85</v>
      </c>
      <c r="AW178" s="12" t="s">
        <v>32</v>
      </c>
      <c r="AX178" s="12" t="s">
        <v>75</v>
      </c>
      <c r="AY178" s="147" t="s">
        <v>122</v>
      </c>
    </row>
    <row r="179" spans="2:65" s="13" customFormat="1" ht="11.25">
      <c r="B179" s="153"/>
      <c r="D179" s="142" t="s">
        <v>159</v>
      </c>
      <c r="E179" s="154" t="s">
        <v>1</v>
      </c>
      <c r="F179" s="155" t="s">
        <v>191</v>
      </c>
      <c r="H179" s="156">
        <v>596.36</v>
      </c>
      <c r="I179" s="157"/>
      <c r="L179" s="153"/>
      <c r="M179" s="158"/>
      <c r="T179" s="159"/>
      <c r="AT179" s="154" t="s">
        <v>159</v>
      </c>
      <c r="AU179" s="154" t="s">
        <v>85</v>
      </c>
      <c r="AV179" s="13" t="s">
        <v>128</v>
      </c>
      <c r="AW179" s="13" t="s">
        <v>32</v>
      </c>
      <c r="AX179" s="13" t="s">
        <v>83</v>
      </c>
      <c r="AY179" s="154" t="s">
        <v>122</v>
      </c>
    </row>
    <row r="180" spans="2:65" s="1" customFormat="1" ht="24.2" customHeight="1">
      <c r="B180" s="127"/>
      <c r="C180" s="128" t="s">
        <v>7</v>
      </c>
      <c r="D180" s="128" t="s">
        <v>124</v>
      </c>
      <c r="E180" s="129" t="s">
        <v>231</v>
      </c>
      <c r="F180" s="130" t="s">
        <v>232</v>
      </c>
      <c r="G180" s="131" t="s">
        <v>157</v>
      </c>
      <c r="H180" s="132">
        <v>186.86</v>
      </c>
      <c r="I180" s="133"/>
      <c r="J180" s="134">
        <f>ROUND(I180*H180,2)</f>
        <v>0</v>
      </c>
      <c r="K180" s="135"/>
      <c r="L180" s="30"/>
      <c r="M180" s="136" t="s">
        <v>1</v>
      </c>
      <c r="N180" s="137" t="s">
        <v>40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128</v>
      </c>
      <c r="AT180" s="140" t="s">
        <v>124</v>
      </c>
      <c r="AU180" s="140" t="s">
        <v>85</v>
      </c>
      <c r="AY180" s="15" t="s">
        <v>122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5" t="s">
        <v>83</v>
      </c>
      <c r="BK180" s="141">
        <f>ROUND(I180*H180,2)</f>
        <v>0</v>
      </c>
      <c r="BL180" s="15" t="s">
        <v>128</v>
      </c>
      <c r="BM180" s="140" t="s">
        <v>233</v>
      </c>
    </row>
    <row r="181" spans="2:65" s="1" customFormat="1" ht="29.25">
      <c r="B181" s="30"/>
      <c r="D181" s="142" t="s">
        <v>130</v>
      </c>
      <c r="F181" s="143" t="s">
        <v>234</v>
      </c>
      <c r="I181" s="144"/>
      <c r="L181" s="30"/>
      <c r="M181" s="145"/>
      <c r="T181" s="54"/>
      <c r="AT181" s="15" t="s">
        <v>130</v>
      </c>
      <c r="AU181" s="15" t="s">
        <v>85</v>
      </c>
    </row>
    <row r="182" spans="2:65" s="12" customFormat="1" ht="22.5">
      <c r="B182" s="146"/>
      <c r="D182" s="142" t="s">
        <v>159</v>
      </c>
      <c r="E182" s="147" t="s">
        <v>1</v>
      </c>
      <c r="F182" s="148" t="s">
        <v>235</v>
      </c>
      <c r="H182" s="149">
        <v>3.03</v>
      </c>
      <c r="I182" s="150"/>
      <c r="L182" s="146"/>
      <c r="M182" s="151"/>
      <c r="T182" s="152"/>
      <c r="AT182" s="147" t="s">
        <v>159</v>
      </c>
      <c r="AU182" s="147" t="s">
        <v>85</v>
      </c>
      <c r="AV182" s="12" t="s">
        <v>85</v>
      </c>
      <c r="AW182" s="12" t="s">
        <v>32</v>
      </c>
      <c r="AX182" s="12" t="s">
        <v>75</v>
      </c>
      <c r="AY182" s="147" t="s">
        <v>122</v>
      </c>
    </row>
    <row r="183" spans="2:65" s="12" customFormat="1" ht="11.25">
      <c r="B183" s="146"/>
      <c r="D183" s="142" t="s">
        <v>159</v>
      </c>
      <c r="E183" s="147" t="s">
        <v>1</v>
      </c>
      <c r="F183" s="148" t="s">
        <v>236</v>
      </c>
      <c r="H183" s="149">
        <v>183.83</v>
      </c>
      <c r="I183" s="150"/>
      <c r="L183" s="146"/>
      <c r="M183" s="151"/>
      <c r="T183" s="152"/>
      <c r="AT183" s="147" t="s">
        <v>159</v>
      </c>
      <c r="AU183" s="147" t="s">
        <v>85</v>
      </c>
      <c r="AV183" s="12" t="s">
        <v>85</v>
      </c>
      <c r="AW183" s="12" t="s">
        <v>32</v>
      </c>
      <c r="AX183" s="12" t="s">
        <v>75</v>
      </c>
      <c r="AY183" s="147" t="s">
        <v>122</v>
      </c>
    </row>
    <row r="184" spans="2:65" s="13" customFormat="1" ht="11.25">
      <c r="B184" s="153"/>
      <c r="D184" s="142" t="s">
        <v>159</v>
      </c>
      <c r="E184" s="154" t="s">
        <v>1</v>
      </c>
      <c r="F184" s="155" t="s">
        <v>191</v>
      </c>
      <c r="H184" s="156">
        <v>186.86</v>
      </c>
      <c r="I184" s="157"/>
      <c r="L184" s="153"/>
      <c r="M184" s="158"/>
      <c r="T184" s="159"/>
      <c r="AT184" s="154" t="s">
        <v>159</v>
      </c>
      <c r="AU184" s="154" t="s">
        <v>85</v>
      </c>
      <c r="AV184" s="13" t="s">
        <v>128</v>
      </c>
      <c r="AW184" s="13" t="s">
        <v>32</v>
      </c>
      <c r="AX184" s="13" t="s">
        <v>83</v>
      </c>
      <c r="AY184" s="154" t="s">
        <v>122</v>
      </c>
    </row>
    <row r="185" spans="2:65" s="1" customFormat="1" ht="24.2" customHeight="1">
      <c r="B185" s="127"/>
      <c r="C185" s="128" t="s">
        <v>237</v>
      </c>
      <c r="D185" s="128" t="s">
        <v>124</v>
      </c>
      <c r="E185" s="129" t="s">
        <v>238</v>
      </c>
      <c r="F185" s="130" t="s">
        <v>239</v>
      </c>
      <c r="G185" s="131" t="s">
        <v>157</v>
      </c>
      <c r="H185" s="132">
        <v>138.11000000000001</v>
      </c>
      <c r="I185" s="133"/>
      <c r="J185" s="134">
        <f>ROUND(I185*H185,2)</f>
        <v>0</v>
      </c>
      <c r="K185" s="135"/>
      <c r="L185" s="30"/>
      <c r="M185" s="136" t="s">
        <v>1</v>
      </c>
      <c r="N185" s="137" t="s">
        <v>40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128</v>
      </c>
      <c r="AT185" s="140" t="s">
        <v>124</v>
      </c>
      <c r="AU185" s="140" t="s">
        <v>85</v>
      </c>
      <c r="AY185" s="15" t="s">
        <v>122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5" t="s">
        <v>83</v>
      </c>
      <c r="BK185" s="141">
        <f>ROUND(I185*H185,2)</f>
        <v>0</v>
      </c>
      <c r="BL185" s="15" t="s">
        <v>128</v>
      </c>
      <c r="BM185" s="140" t="s">
        <v>240</v>
      </c>
    </row>
    <row r="186" spans="2:65" s="12" customFormat="1" ht="22.5">
      <c r="B186" s="146"/>
      <c r="D186" s="142" t="s">
        <v>159</v>
      </c>
      <c r="E186" s="147" t="s">
        <v>1</v>
      </c>
      <c r="F186" s="148" t="s">
        <v>241</v>
      </c>
      <c r="H186" s="149">
        <v>138.11000000000001</v>
      </c>
      <c r="I186" s="150"/>
      <c r="L186" s="146"/>
      <c r="M186" s="151"/>
      <c r="T186" s="152"/>
      <c r="AT186" s="147" t="s">
        <v>159</v>
      </c>
      <c r="AU186" s="147" t="s">
        <v>85</v>
      </c>
      <c r="AV186" s="12" t="s">
        <v>85</v>
      </c>
      <c r="AW186" s="12" t="s">
        <v>32</v>
      </c>
      <c r="AX186" s="12" t="s">
        <v>83</v>
      </c>
      <c r="AY186" s="147" t="s">
        <v>122</v>
      </c>
    </row>
    <row r="187" spans="2:65" s="1" customFormat="1" ht="16.5" customHeight="1">
      <c r="B187" s="127"/>
      <c r="C187" s="160" t="s">
        <v>242</v>
      </c>
      <c r="D187" s="160" t="s">
        <v>243</v>
      </c>
      <c r="E187" s="161" t="s">
        <v>244</v>
      </c>
      <c r="F187" s="162" t="s">
        <v>245</v>
      </c>
      <c r="G187" s="163" t="s">
        <v>222</v>
      </c>
      <c r="H187" s="164">
        <v>276.22000000000003</v>
      </c>
      <c r="I187" s="165"/>
      <c r="J187" s="166">
        <f>ROUND(I187*H187,2)</f>
        <v>0</v>
      </c>
      <c r="K187" s="167"/>
      <c r="L187" s="168"/>
      <c r="M187" s="169" t="s">
        <v>1</v>
      </c>
      <c r="N187" s="170" t="s">
        <v>40</v>
      </c>
      <c r="P187" s="138">
        <f>O187*H187</f>
        <v>0</v>
      </c>
      <c r="Q187" s="138">
        <v>1</v>
      </c>
      <c r="R187" s="138">
        <f>Q187*H187</f>
        <v>276.22000000000003</v>
      </c>
      <c r="S187" s="138">
        <v>0</v>
      </c>
      <c r="T187" s="139">
        <f>S187*H187</f>
        <v>0</v>
      </c>
      <c r="AR187" s="140" t="s">
        <v>161</v>
      </c>
      <c r="AT187" s="140" t="s">
        <v>243</v>
      </c>
      <c r="AU187" s="140" t="s">
        <v>85</v>
      </c>
      <c r="AY187" s="15" t="s">
        <v>122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5" t="s">
        <v>83</v>
      </c>
      <c r="BK187" s="141">
        <f>ROUND(I187*H187,2)</f>
        <v>0</v>
      </c>
      <c r="BL187" s="15" t="s">
        <v>128</v>
      </c>
      <c r="BM187" s="140" t="s">
        <v>246</v>
      </c>
    </row>
    <row r="188" spans="2:65" s="12" customFormat="1" ht="11.25">
      <c r="B188" s="146"/>
      <c r="D188" s="142" t="s">
        <v>159</v>
      </c>
      <c r="F188" s="148" t="s">
        <v>247</v>
      </c>
      <c r="H188" s="149">
        <v>276.22000000000003</v>
      </c>
      <c r="I188" s="150"/>
      <c r="L188" s="146"/>
      <c r="M188" s="151"/>
      <c r="T188" s="152"/>
      <c r="AT188" s="147" t="s">
        <v>159</v>
      </c>
      <c r="AU188" s="147" t="s">
        <v>85</v>
      </c>
      <c r="AV188" s="12" t="s">
        <v>85</v>
      </c>
      <c r="AW188" s="12" t="s">
        <v>3</v>
      </c>
      <c r="AX188" s="12" t="s">
        <v>83</v>
      </c>
      <c r="AY188" s="147" t="s">
        <v>122</v>
      </c>
    </row>
    <row r="189" spans="2:65" s="11" customFormat="1" ht="22.9" customHeight="1">
      <c r="B189" s="115"/>
      <c r="D189" s="116" t="s">
        <v>74</v>
      </c>
      <c r="E189" s="125" t="s">
        <v>85</v>
      </c>
      <c r="F189" s="125" t="s">
        <v>248</v>
      </c>
      <c r="I189" s="118"/>
      <c r="J189" s="126">
        <f>BK189</f>
        <v>0</v>
      </c>
      <c r="L189" s="115"/>
      <c r="M189" s="120"/>
      <c r="P189" s="121">
        <f>SUM(P190:P192)</f>
        <v>0</v>
      </c>
      <c r="R189" s="121">
        <f>SUM(R190:R192)</f>
        <v>2.5018699999999998</v>
      </c>
      <c r="T189" s="122">
        <f>SUM(T190:T192)</f>
        <v>0</v>
      </c>
      <c r="AR189" s="116" t="s">
        <v>83</v>
      </c>
      <c r="AT189" s="123" t="s">
        <v>74</v>
      </c>
      <c r="AU189" s="123" t="s">
        <v>83</v>
      </c>
      <c r="AY189" s="116" t="s">
        <v>122</v>
      </c>
      <c r="BK189" s="124">
        <f>SUM(BK190:BK192)</f>
        <v>0</v>
      </c>
    </row>
    <row r="190" spans="2:65" s="1" customFormat="1" ht="16.5" customHeight="1">
      <c r="B190" s="127"/>
      <c r="C190" s="128" t="s">
        <v>249</v>
      </c>
      <c r="D190" s="128" t="s">
        <v>124</v>
      </c>
      <c r="E190" s="129" t="s">
        <v>250</v>
      </c>
      <c r="F190" s="130" t="s">
        <v>251</v>
      </c>
      <c r="G190" s="131" t="s">
        <v>157</v>
      </c>
      <c r="H190" s="132">
        <v>1</v>
      </c>
      <c r="I190" s="133"/>
      <c r="J190" s="134">
        <f>ROUND(I190*H190,2)</f>
        <v>0</v>
      </c>
      <c r="K190" s="135"/>
      <c r="L190" s="30"/>
      <c r="M190" s="136" t="s">
        <v>1</v>
      </c>
      <c r="N190" s="137" t="s">
        <v>40</v>
      </c>
      <c r="P190" s="138">
        <f>O190*H190</f>
        <v>0</v>
      </c>
      <c r="Q190" s="138">
        <v>2.5018699999999998</v>
      </c>
      <c r="R190" s="138">
        <f>Q190*H190</f>
        <v>2.5018699999999998</v>
      </c>
      <c r="S190" s="138">
        <v>0</v>
      </c>
      <c r="T190" s="139">
        <f>S190*H190</f>
        <v>0</v>
      </c>
      <c r="AR190" s="140" t="s">
        <v>128</v>
      </c>
      <c r="AT190" s="140" t="s">
        <v>124</v>
      </c>
      <c r="AU190" s="140" t="s">
        <v>85</v>
      </c>
      <c r="AY190" s="15" t="s">
        <v>122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5" t="s">
        <v>83</v>
      </c>
      <c r="BK190" s="141">
        <f>ROUND(I190*H190,2)</f>
        <v>0</v>
      </c>
      <c r="BL190" s="15" t="s">
        <v>128</v>
      </c>
      <c r="BM190" s="140" t="s">
        <v>252</v>
      </c>
    </row>
    <row r="191" spans="2:65" s="1" customFormat="1" ht="19.5">
      <c r="B191" s="30"/>
      <c r="D191" s="142" t="s">
        <v>130</v>
      </c>
      <c r="F191" s="143" t="s">
        <v>253</v>
      </c>
      <c r="I191" s="144"/>
      <c r="L191" s="30"/>
      <c r="M191" s="145"/>
      <c r="T191" s="54"/>
      <c r="AT191" s="15" t="s">
        <v>130</v>
      </c>
      <c r="AU191" s="15" t="s">
        <v>85</v>
      </c>
    </row>
    <row r="192" spans="2:65" s="12" customFormat="1" ht="11.25">
      <c r="B192" s="146"/>
      <c r="D192" s="142" t="s">
        <v>159</v>
      </c>
      <c r="E192" s="147" t="s">
        <v>1</v>
      </c>
      <c r="F192" s="148" t="s">
        <v>254</v>
      </c>
      <c r="H192" s="149">
        <v>1</v>
      </c>
      <c r="I192" s="150"/>
      <c r="L192" s="146"/>
      <c r="M192" s="151"/>
      <c r="T192" s="152"/>
      <c r="AT192" s="147" t="s">
        <v>159</v>
      </c>
      <c r="AU192" s="147" t="s">
        <v>85</v>
      </c>
      <c r="AV192" s="12" t="s">
        <v>85</v>
      </c>
      <c r="AW192" s="12" t="s">
        <v>32</v>
      </c>
      <c r="AX192" s="12" t="s">
        <v>83</v>
      </c>
      <c r="AY192" s="147" t="s">
        <v>122</v>
      </c>
    </row>
    <row r="193" spans="2:65" s="11" customFormat="1" ht="22.9" customHeight="1">
      <c r="B193" s="115"/>
      <c r="D193" s="116" t="s">
        <v>74</v>
      </c>
      <c r="E193" s="125" t="s">
        <v>128</v>
      </c>
      <c r="F193" s="125" t="s">
        <v>255</v>
      </c>
      <c r="I193" s="118"/>
      <c r="J193" s="126">
        <f>BK193</f>
        <v>0</v>
      </c>
      <c r="L193" s="115"/>
      <c r="M193" s="120"/>
      <c r="P193" s="121">
        <f>SUM(P194:P197)</f>
        <v>0</v>
      </c>
      <c r="R193" s="121">
        <f>SUM(R194:R197)</f>
        <v>0</v>
      </c>
      <c r="T193" s="122">
        <f>SUM(T194:T197)</f>
        <v>0</v>
      </c>
      <c r="AR193" s="116" t="s">
        <v>83</v>
      </c>
      <c r="AT193" s="123" t="s">
        <v>74</v>
      </c>
      <c r="AU193" s="123" t="s">
        <v>83</v>
      </c>
      <c r="AY193" s="116" t="s">
        <v>122</v>
      </c>
      <c r="BK193" s="124">
        <f>SUM(BK194:BK197)</f>
        <v>0</v>
      </c>
    </row>
    <row r="194" spans="2:65" s="1" customFormat="1" ht="24.2" customHeight="1">
      <c r="B194" s="127"/>
      <c r="C194" s="128" t="s">
        <v>256</v>
      </c>
      <c r="D194" s="128" t="s">
        <v>124</v>
      </c>
      <c r="E194" s="129" t="s">
        <v>257</v>
      </c>
      <c r="F194" s="130" t="s">
        <v>258</v>
      </c>
      <c r="G194" s="131" t="s">
        <v>157</v>
      </c>
      <c r="H194" s="132">
        <v>29.9</v>
      </c>
      <c r="I194" s="133"/>
      <c r="J194" s="134">
        <f>ROUND(I194*H194,2)</f>
        <v>0</v>
      </c>
      <c r="K194" s="135"/>
      <c r="L194" s="30"/>
      <c r="M194" s="136" t="s">
        <v>1</v>
      </c>
      <c r="N194" s="137" t="s">
        <v>40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128</v>
      </c>
      <c r="AT194" s="140" t="s">
        <v>124</v>
      </c>
      <c r="AU194" s="140" t="s">
        <v>85</v>
      </c>
      <c r="AY194" s="15" t="s">
        <v>122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5" t="s">
        <v>83</v>
      </c>
      <c r="BK194" s="141">
        <f>ROUND(I194*H194,2)</f>
        <v>0</v>
      </c>
      <c r="BL194" s="15" t="s">
        <v>128</v>
      </c>
      <c r="BM194" s="140" t="s">
        <v>259</v>
      </c>
    </row>
    <row r="195" spans="2:65" s="1" customFormat="1" ht="19.5">
      <c r="B195" s="30"/>
      <c r="D195" s="142" t="s">
        <v>130</v>
      </c>
      <c r="F195" s="143" t="s">
        <v>260</v>
      </c>
      <c r="I195" s="144"/>
      <c r="L195" s="30"/>
      <c r="M195" s="145"/>
      <c r="T195" s="54"/>
      <c r="AT195" s="15" t="s">
        <v>130</v>
      </c>
      <c r="AU195" s="15" t="s">
        <v>85</v>
      </c>
    </row>
    <row r="196" spans="2:65" s="12" customFormat="1" ht="11.25">
      <c r="B196" s="146"/>
      <c r="D196" s="142" t="s">
        <v>159</v>
      </c>
      <c r="E196" s="147" t="s">
        <v>1</v>
      </c>
      <c r="F196" s="148" t="s">
        <v>261</v>
      </c>
      <c r="H196" s="149">
        <v>29.9</v>
      </c>
      <c r="I196" s="150"/>
      <c r="L196" s="146"/>
      <c r="M196" s="151"/>
      <c r="T196" s="152"/>
      <c r="AT196" s="147" t="s">
        <v>159</v>
      </c>
      <c r="AU196" s="147" t="s">
        <v>85</v>
      </c>
      <c r="AV196" s="12" t="s">
        <v>85</v>
      </c>
      <c r="AW196" s="12" t="s">
        <v>32</v>
      </c>
      <c r="AX196" s="12" t="s">
        <v>83</v>
      </c>
      <c r="AY196" s="147" t="s">
        <v>122</v>
      </c>
    </row>
    <row r="197" spans="2:65" s="1" customFormat="1" ht="24.2" customHeight="1">
      <c r="B197" s="127"/>
      <c r="C197" s="128" t="s">
        <v>262</v>
      </c>
      <c r="D197" s="128" t="s">
        <v>124</v>
      </c>
      <c r="E197" s="129" t="s">
        <v>263</v>
      </c>
      <c r="F197" s="130" t="s">
        <v>264</v>
      </c>
      <c r="G197" s="131" t="s">
        <v>127</v>
      </c>
      <c r="H197" s="132">
        <v>2.5</v>
      </c>
      <c r="I197" s="133"/>
      <c r="J197" s="134">
        <f>ROUND(I197*H197,2)</f>
        <v>0</v>
      </c>
      <c r="K197" s="135"/>
      <c r="L197" s="30"/>
      <c r="M197" s="136" t="s">
        <v>1</v>
      </c>
      <c r="N197" s="137" t="s">
        <v>40</v>
      </c>
      <c r="P197" s="138">
        <f>O197*H197</f>
        <v>0</v>
      </c>
      <c r="Q197" s="138">
        <v>0</v>
      </c>
      <c r="R197" s="138">
        <f>Q197*H197</f>
        <v>0</v>
      </c>
      <c r="S197" s="138">
        <v>0</v>
      </c>
      <c r="T197" s="139">
        <f>S197*H197</f>
        <v>0</v>
      </c>
      <c r="AR197" s="140" t="s">
        <v>128</v>
      </c>
      <c r="AT197" s="140" t="s">
        <v>124</v>
      </c>
      <c r="AU197" s="140" t="s">
        <v>85</v>
      </c>
      <c r="AY197" s="15" t="s">
        <v>122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5" t="s">
        <v>83</v>
      </c>
      <c r="BK197" s="141">
        <f>ROUND(I197*H197,2)</f>
        <v>0</v>
      </c>
      <c r="BL197" s="15" t="s">
        <v>128</v>
      </c>
      <c r="BM197" s="140" t="s">
        <v>265</v>
      </c>
    </row>
    <row r="198" spans="2:65" s="11" customFormat="1" ht="22.9" customHeight="1">
      <c r="B198" s="115"/>
      <c r="D198" s="116" t="s">
        <v>74</v>
      </c>
      <c r="E198" s="125" t="s">
        <v>144</v>
      </c>
      <c r="F198" s="125" t="s">
        <v>266</v>
      </c>
      <c r="I198" s="118"/>
      <c r="J198" s="126">
        <f>BK198</f>
        <v>0</v>
      </c>
      <c r="L198" s="115"/>
      <c r="M198" s="120"/>
      <c r="P198" s="121">
        <f>SUM(P199:P206)</f>
        <v>0</v>
      </c>
      <c r="R198" s="121">
        <f>SUM(R199:R206)</f>
        <v>0.22655000000000003</v>
      </c>
      <c r="T198" s="122">
        <f>SUM(T199:T206)</f>
        <v>0</v>
      </c>
      <c r="AR198" s="116" t="s">
        <v>83</v>
      </c>
      <c r="AT198" s="123" t="s">
        <v>74</v>
      </c>
      <c r="AU198" s="123" t="s">
        <v>83</v>
      </c>
      <c r="AY198" s="116" t="s">
        <v>122</v>
      </c>
      <c r="BK198" s="124">
        <f>SUM(BK199:BK206)</f>
        <v>0</v>
      </c>
    </row>
    <row r="199" spans="2:65" s="1" customFormat="1" ht="24.2" customHeight="1">
      <c r="B199" s="127"/>
      <c r="C199" s="128" t="s">
        <v>267</v>
      </c>
      <c r="D199" s="128" t="s">
        <v>124</v>
      </c>
      <c r="E199" s="129" t="s">
        <v>268</v>
      </c>
      <c r="F199" s="130" t="s">
        <v>269</v>
      </c>
      <c r="G199" s="131" t="s">
        <v>127</v>
      </c>
      <c r="H199" s="132">
        <v>305</v>
      </c>
      <c r="I199" s="133"/>
      <c r="J199" s="134">
        <f>ROUND(I199*H199,2)</f>
        <v>0</v>
      </c>
      <c r="K199" s="135"/>
      <c r="L199" s="30"/>
      <c r="M199" s="136" t="s">
        <v>1</v>
      </c>
      <c r="N199" s="137" t="s">
        <v>40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128</v>
      </c>
      <c r="AT199" s="140" t="s">
        <v>124</v>
      </c>
      <c r="AU199" s="140" t="s">
        <v>85</v>
      </c>
      <c r="AY199" s="15" t="s">
        <v>122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5" t="s">
        <v>83</v>
      </c>
      <c r="BK199" s="141">
        <f>ROUND(I199*H199,2)</f>
        <v>0</v>
      </c>
      <c r="BL199" s="15" t="s">
        <v>128</v>
      </c>
      <c r="BM199" s="140" t="s">
        <v>270</v>
      </c>
    </row>
    <row r="200" spans="2:65" s="1" customFormat="1" ht="19.5">
      <c r="B200" s="30"/>
      <c r="D200" s="142" t="s">
        <v>130</v>
      </c>
      <c r="F200" s="143" t="s">
        <v>271</v>
      </c>
      <c r="I200" s="144"/>
      <c r="L200" s="30"/>
      <c r="M200" s="145"/>
      <c r="T200" s="54"/>
      <c r="AT200" s="15" t="s">
        <v>130</v>
      </c>
      <c r="AU200" s="15" t="s">
        <v>85</v>
      </c>
    </row>
    <row r="201" spans="2:65" s="1" customFormat="1" ht="24.2" customHeight="1">
      <c r="B201" s="127"/>
      <c r="C201" s="128" t="s">
        <v>272</v>
      </c>
      <c r="D201" s="128" t="s">
        <v>124</v>
      </c>
      <c r="E201" s="129" t="s">
        <v>273</v>
      </c>
      <c r="F201" s="130" t="s">
        <v>274</v>
      </c>
      <c r="G201" s="131" t="s">
        <v>127</v>
      </c>
      <c r="H201" s="132">
        <v>305</v>
      </c>
      <c r="I201" s="133"/>
      <c r="J201" s="134">
        <f>ROUND(I201*H201,2)</f>
        <v>0</v>
      </c>
      <c r="K201" s="135"/>
      <c r="L201" s="30"/>
      <c r="M201" s="136" t="s">
        <v>1</v>
      </c>
      <c r="N201" s="137" t="s">
        <v>40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128</v>
      </c>
      <c r="AT201" s="140" t="s">
        <v>124</v>
      </c>
      <c r="AU201" s="140" t="s">
        <v>85</v>
      </c>
      <c r="AY201" s="15" t="s">
        <v>122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5" t="s">
        <v>83</v>
      </c>
      <c r="BK201" s="141">
        <f>ROUND(I201*H201,2)</f>
        <v>0</v>
      </c>
      <c r="BL201" s="15" t="s">
        <v>128</v>
      </c>
      <c r="BM201" s="140" t="s">
        <v>275</v>
      </c>
    </row>
    <row r="202" spans="2:65" s="1" customFormat="1" ht="19.5">
      <c r="B202" s="30"/>
      <c r="D202" s="142" t="s">
        <v>130</v>
      </c>
      <c r="F202" s="143" t="s">
        <v>271</v>
      </c>
      <c r="I202" s="144"/>
      <c r="L202" s="30"/>
      <c r="M202" s="145"/>
      <c r="T202" s="54"/>
      <c r="AT202" s="15" t="s">
        <v>130</v>
      </c>
      <c r="AU202" s="15" t="s">
        <v>85</v>
      </c>
    </row>
    <row r="203" spans="2:65" s="1" customFormat="1" ht="24.2" customHeight="1">
      <c r="B203" s="127"/>
      <c r="C203" s="128" t="s">
        <v>276</v>
      </c>
      <c r="D203" s="128" t="s">
        <v>124</v>
      </c>
      <c r="E203" s="129" t="s">
        <v>277</v>
      </c>
      <c r="F203" s="130" t="s">
        <v>278</v>
      </c>
      <c r="G203" s="131" t="s">
        <v>127</v>
      </c>
      <c r="H203" s="132">
        <v>305</v>
      </c>
      <c r="I203" s="133"/>
      <c r="J203" s="134">
        <f>ROUND(I203*H203,2)</f>
        <v>0</v>
      </c>
      <c r="K203" s="135"/>
      <c r="L203" s="30"/>
      <c r="M203" s="136" t="s">
        <v>1</v>
      </c>
      <c r="N203" s="137" t="s">
        <v>40</v>
      </c>
      <c r="P203" s="138">
        <f>O203*H203</f>
        <v>0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128</v>
      </c>
      <c r="AT203" s="140" t="s">
        <v>124</v>
      </c>
      <c r="AU203" s="140" t="s">
        <v>85</v>
      </c>
      <c r="AY203" s="15" t="s">
        <v>122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5" t="s">
        <v>83</v>
      </c>
      <c r="BK203" s="141">
        <f>ROUND(I203*H203,2)</f>
        <v>0</v>
      </c>
      <c r="BL203" s="15" t="s">
        <v>128</v>
      </c>
      <c r="BM203" s="140" t="s">
        <v>279</v>
      </c>
    </row>
    <row r="204" spans="2:65" s="1" customFormat="1" ht="29.25">
      <c r="B204" s="30"/>
      <c r="D204" s="142" t="s">
        <v>130</v>
      </c>
      <c r="F204" s="143" t="s">
        <v>280</v>
      </c>
      <c r="I204" s="144"/>
      <c r="L204" s="30"/>
      <c r="M204" s="145"/>
      <c r="T204" s="54"/>
      <c r="AT204" s="15" t="s">
        <v>130</v>
      </c>
      <c r="AU204" s="15" t="s">
        <v>85</v>
      </c>
    </row>
    <row r="205" spans="2:65" s="1" customFormat="1" ht="16.5" customHeight="1">
      <c r="B205" s="127"/>
      <c r="C205" s="128" t="s">
        <v>281</v>
      </c>
      <c r="D205" s="128" t="s">
        <v>124</v>
      </c>
      <c r="E205" s="129" t="s">
        <v>282</v>
      </c>
      <c r="F205" s="130" t="s">
        <v>283</v>
      </c>
      <c r="G205" s="131" t="s">
        <v>127</v>
      </c>
      <c r="H205" s="132">
        <v>2.5</v>
      </c>
      <c r="I205" s="133"/>
      <c r="J205" s="134">
        <f>ROUND(I205*H205,2)</f>
        <v>0</v>
      </c>
      <c r="K205" s="135"/>
      <c r="L205" s="30"/>
      <c r="M205" s="136" t="s">
        <v>1</v>
      </c>
      <c r="N205" s="137" t="s">
        <v>40</v>
      </c>
      <c r="P205" s="138">
        <f>O205*H205</f>
        <v>0</v>
      </c>
      <c r="Q205" s="138">
        <v>9.0620000000000006E-2</v>
      </c>
      <c r="R205" s="138">
        <f>Q205*H205</f>
        <v>0.22655000000000003</v>
      </c>
      <c r="S205" s="138">
        <v>0</v>
      </c>
      <c r="T205" s="139">
        <f>S205*H205</f>
        <v>0</v>
      </c>
      <c r="AR205" s="140" t="s">
        <v>128</v>
      </c>
      <c r="AT205" s="140" t="s">
        <v>124</v>
      </c>
      <c r="AU205" s="140" t="s">
        <v>85</v>
      </c>
      <c r="AY205" s="15" t="s">
        <v>122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5" t="s">
        <v>83</v>
      </c>
      <c r="BK205" s="141">
        <f>ROUND(I205*H205,2)</f>
        <v>0</v>
      </c>
      <c r="BL205" s="15" t="s">
        <v>128</v>
      </c>
      <c r="BM205" s="140" t="s">
        <v>284</v>
      </c>
    </row>
    <row r="206" spans="2:65" s="1" customFormat="1" ht="19.5">
      <c r="B206" s="30"/>
      <c r="D206" s="142" t="s">
        <v>130</v>
      </c>
      <c r="F206" s="143" t="s">
        <v>285</v>
      </c>
      <c r="I206" s="144"/>
      <c r="L206" s="30"/>
      <c r="M206" s="145"/>
      <c r="T206" s="54"/>
      <c r="AT206" s="15" t="s">
        <v>130</v>
      </c>
      <c r="AU206" s="15" t="s">
        <v>85</v>
      </c>
    </row>
    <row r="207" spans="2:65" s="11" customFormat="1" ht="22.9" customHeight="1">
      <c r="B207" s="115"/>
      <c r="D207" s="116" t="s">
        <v>74</v>
      </c>
      <c r="E207" s="125" t="s">
        <v>161</v>
      </c>
      <c r="F207" s="125" t="s">
        <v>286</v>
      </c>
      <c r="I207" s="118"/>
      <c r="J207" s="126">
        <f>BK207</f>
        <v>0</v>
      </c>
      <c r="L207" s="115"/>
      <c r="M207" s="120"/>
      <c r="P207" s="121">
        <f>P208+SUM(P209:P249)+P256+P272</f>
        <v>0</v>
      </c>
      <c r="R207" s="121">
        <f>R208+SUM(R209:R249)+R256+R272</f>
        <v>11.232774999999997</v>
      </c>
      <c r="T207" s="122">
        <f>T208+SUM(T209:T249)+T256+T272</f>
        <v>0</v>
      </c>
      <c r="AR207" s="116" t="s">
        <v>83</v>
      </c>
      <c r="AT207" s="123" t="s">
        <v>74</v>
      </c>
      <c r="AU207" s="123" t="s">
        <v>83</v>
      </c>
      <c r="AY207" s="116" t="s">
        <v>122</v>
      </c>
      <c r="BK207" s="124">
        <f>BK208+SUM(BK209:BK249)+BK256+BK272</f>
        <v>0</v>
      </c>
    </row>
    <row r="208" spans="2:65" s="1" customFormat="1" ht="16.5" customHeight="1">
      <c r="B208" s="127"/>
      <c r="C208" s="128" t="s">
        <v>287</v>
      </c>
      <c r="D208" s="128" t="s">
        <v>124</v>
      </c>
      <c r="E208" s="129" t="s">
        <v>288</v>
      </c>
      <c r="F208" s="130" t="s">
        <v>289</v>
      </c>
      <c r="G208" s="131" t="s">
        <v>290</v>
      </c>
      <c r="H208" s="132">
        <v>1</v>
      </c>
      <c r="I208" s="133"/>
      <c r="J208" s="134">
        <f>ROUND(I208*H208,2)</f>
        <v>0</v>
      </c>
      <c r="K208" s="135"/>
      <c r="L208" s="30"/>
      <c r="M208" s="136" t="s">
        <v>1</v>
      </c>
      <c r="N208" s="137" t="s">
        <v>40</v>
      </c>
      <c r="P208" s="138">
        <f>O208*H208</f>
        <v>0</v>
      </c>
      <c r="Q208" s="138">
        <v>0</v>
      </c>
      <c r="R208" s="138">
        <f>Q208*H208</f>
        <v>0</v>
      </c>
      <c r="S208" s="138">
        <v>0</v>
      </c>
      <c r="T208" s="139">
        <f>S208*H208</f>
        <v>0</v>
      </c>
      <c r="AR208" s="140" t="s">
        <v>128</v>
      </c>
      <c r="AT208" s="140" t="s">
        <v>124</v>
      </c>
      <c r="AU208" s="140" t="s">
        <v>85</v>
      </c>
      <c r="AY208" s="15" t="s">
        <v>122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5" t="s">
        <v>83</v>
      </c>
      <c r="BK208" s="141">
        <f>ROUND(I208*H208,2)</f>
        <v>0</v>
      </c>
      <c r="BL208" s="15" t="s">
        <v>128</v>
      </c>
      <c r="BM208" s="140" t="s">
        <v>291</v>
      </c>
    </row>
    <row r="209" spans="2:65" s="1" customFormat="1" ht="29.25">
      <c r="B209" s="30"/>
      <c r="D209" s="142" t="s">
        <v>130</v>
      </c>
      <c r="F209" s="143" t="s">
        <v>292</v>
      </c>
      <c r="I209" s="144"/>
      <c r="L209" s="30"/>
      <c r="M209" s="145"/>
      <c r="T209" s="54"/>
      <c r="AT209" s="15" t="s">
        <v>130</v>
      </c>
      <c r="AU209" s="15" t="s">
        <v>85</v>
      </c>
    </row>
    <row r="210" spans="2:65" s="1" customFormat="1" ht="16.5" customHeight="1">
      <c r="B210" s="127"/>
      <c r="C210" s="128" t="s">
        <v>293</v>
      </c>
      <c r="D210" s="128" t="s">
        <v>124</v>
      </c>
      <c r="E210" s="129" t="s">
        <v>294</v>
      </c>
      <c r="F210" s="130" t="s">
        <v>295</v>
      </c>
      <c r="G210" s="131" t="s">
        <v>142</v>
      </c>
      <c r="H210" s="132">
        <v>298</v>
      </c>
      <c r="I210" s="133"/>
      <c r="J210" s="134">
        <f>ROUND(I210*H210,2)</f>
        <v>0</v>
      </c>
      <c r="K210" s="135"/>
      <c r="L210" s="30"/>
      <c r="M210" s="136" t="s">
        <v>1</v>
      </c>
      <c r="N210" s="137" t="s">
        <v>40</v>
      </c>
      <c r="P210" s="138">
        <f>O210*H210</f>
        <v>0</v>
      </c>
      <c r="Q210" s="138">
        <v>0</v>
      </c>
      <c r="R210" s="138">
        <f>Q210*H210</f>
        <v>0</v>
      </c>
      <c r="S210" s="138">
        <v>0</v>
      </c>
      <c r="T210" s="139">
        <f>S210*H210</f>
        <v>0</v>
      </c>
      <c r="AR210" s="140" t="s">
        <v>128</v>
      </c>
      <c r="AT210" s="140" t="s">
        <v>124</v>
      </c>
      <c r="AU210" s="140" t="s">
        <v>85</v>
      </c>
      <c r="AY210" s="15" t="s">
        <v>122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5" t="s">
        <v>83</v>
      </c>
      <c r="BK210" s="141">
        <f>ROUND(I210*H210,2)</f>
        <v>0</v>
      </c>
      <c r="BL210" s="15" t="s">
        <v>128</v>
      </c>
      <c r="BM210" s="140" t="s">
        <v>296</v>
      </c>
    </row>
    <row r="211" spans="2:65" s="1" customFormat="1" ht="19.5">
      <c r="B211" s="30"/>
      <c r="D211" s="142" t="s">
        <v>130</v>
      </c>
      <c r="F211" s="143" t="s">
        <v>297</v>
      </c>
      <c r="I211" s="144"/>
      <c r="L211" s="30"/>
      <c r="M211" s="145"/>
      <c r="T211" s="54"/>
      <c r="AT211" s="15" t="s">
        <v>130</v>
      </c>
      <c r="AU211" s="15" t="s">
        <v>85</v>
      </c>
    </row>
    <row r="212" spans="2:65" s="1" customFormat="1" ht="33" customHeight="1">
      <c r="B212" s="127"/>
      <c r="C212" s="128" t="s">
        <v>298</v>
      </c>
      <c r="D212" s="128" t="s">
        <v>124</v>
      </c>
      <c r="E212" s="129" t="s">
        <v>299</v>
      </c>
      <c r="F212" s="130" t="s">
        <v>300</v>
      </c>
      <c r="G212" s="131" t="s">
        <v>142</v>
      </c>
      <c r="H212" s="132">
        <v>298</v>
      </c>
      <c r="I212" s="133"/>
      <c r="J212" s="134">
        <f>ROUND(I212*H212,2)</f>
        <v>0</v>
      </c>
      <c r="K212" s="135"/>
      <c r="L212" s="30"/>
      <c r="M212" s="136" t="s">
        <v>1</v>
      </c>
      <c r="N212" s="137" t="s">
        <v>40</v>
      </c>
      <c r="P212" s="138">
        <f>O212*H212</f>
        <v>0</v>
      </c>
      <c r="Q212" s="138">
        <v>0</v>
      </c>
      <c r="R212" s="138">
        <f>Q212*H212</f>
        <v>0</v>
      </c>
      <c r="S212" s="138">
        <v>0</v>
      </c>
      <c r="T212" s="139">
        <f>S212*H212</f>
        <v>0</v>
      </c>
      <c r="AR212" s="140" t="s">
        <v>128</v>
      </c>
      <c r="AT212" s="140" t="s">
        <v>124</v>
      </c>
      <c r="AU212" s="140" t="s">
        <v>85</v>
      </c>
      <c r="AY212" s="15" t="s">
        <v>122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5" t="s">
        <v>83</v>
      </c>
      <c r="BK212" s="141">
        <f>ROUND(I212*H212,2)</f>
        <v>0</v>
      </c>
      <c r="BL212" s="15" t="s">
        <v>128</v>
      </c>
      <c r="BM212" s="140" t="s">
        <v>301</v>
      </c>
    </row>
    <row r="213" spans="2:65" s="1" customFormat="1" ht="24.2" customHeight="1">
      <c r="B213" s="127"/>
      <c r="C213" s="160" t="s">
        <v>302</v>
      </c>
      <c r="D213" s="160" t="s">
        <v>243</v>
      </c>
      <c r="E213" s="161" t="s">
        <v>303</v>
      </c>
      <c r="F213" s="162" t="s">
        <v>304</v>
      </c>
      <c r="G213" s="163" t="s">
        <v>142</v>
      </c>
      <c r="H213" s="164">
        <v>298</v>
      </c>
      <c r="I213" s="165"/>
      <c r="J213" s="166">
        <f>ROUND(I213*H213,2)</f>
        <v>0</v>
      </c>
      <c r="K213" s="167"/>
      <c r="L213" s="168"/>
      <c r="M213" s="169" t="s">
        <v>1</v>
      </c>
      <c r="N213" s="170" t="s">
        <v>40</v>
      </c>
      <c r="P213" s="138">
        <f>O213*H213</f>
        <v>0</v>
      </c>
      <c r="Q213" s="138">
        <v>3.2500000000000001E-2</v>
      </c>
      <c r="R213" s="138">
        <f>Q213*H213</f>
        <v>9.6850000000000005</v>
      </c>
      <c r="S213" s="138">
        <v>0</v>
      </c>
      <c r="T213" s="139">
        <f>S213*H213</f>
        <v>0</v>
      </c>
      <c r="AR213" s="140" t="s">
        <v>161</v>
      </c>
      <c r="AT213" s="140" t="s">
        <v>243</v>
      </c>
      <c r="AU213" s="140" t="s">
        <v>85</v>
      </c>
      <c r="AY213" s="15" t="s">
        <v>122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5" t="s">
        <v>83</v>
      </c>
      <c r="BK213" s="141">
        <f>ROUND(I213*H213,2)</f>
        <v>0</v>
      </c>
      <c r="BL213" s="15" t="s">
        <v>128</v>
      </c>
      <c r="BM213" s="140" t="s">
        <v>305</v>
      </c>
    </row>
    <row r="214" spans="2:65" s="1" customFormat="1" ht="29.25">
      <c r="B214" s="30"/>
      <c r="D214" s="142" t="s">
        <v>130</v>
      </c>
      <c r="F214" s="143" t="s">
        <v>306</v>
      </c>
      <c r="I214" s="144"/>
      <c r="L214" s="30"/>
      <c r="M214" s="145"/>
      <c r="T214" s="54"/>
      <c r="AT214" s="15" t="s">
        <v>130</v>
      </c>
      <c r="AU214" s="15" t="s">
        <v>85</v>
      </c>
    </row>
    <row r="215" spans="2:65" s="1" customFormat="1" ht="24.2" customHeight="1">
      <c r="B215" s="127"/>
      <c r="C215" s="128" t="s">
        <v>307</v>
      </c>
      <c r="D215" s="128" t="s">
        <v>124</v>
      </c>
      <c r="E215" s="129" t="s">
        <v>308</v>
      </c>
      <c r="F215" s="130" t="s">
        <v>309</v>
      </c>
      <c r="G215" s="131" t="s">
        <v>310</v>
      </c>
      <c r="H215" s="132">
        <v>60</v>
      </c>
      <c r="I215" s="133"/>
      <c r="J215" s="134">
        <f>ROUND(I215*H215,2)</f>
        <v>0</v>
      </c>
      <c r="K215" s="135"/>
      <c r="L215" s="30"/>
      <c r="M215" s="136" t="s">
        <v>1</v>
      </c>
      <c r="N215" s="137" t="s">
        <v>40</v>
      </c>
      <c r="P215" s="138">
        <f>O215*H215</f>
        <v>0</v>
      </c>
      <c r="Q215" s="138">
        <v>0</v>
      </c>
      <c r="R215" s="138">
        <f>Q215*H215</f>
        <v>0</v>
      </c>
      <c r="S215" s="138">
        <v>0</v>
      </c>
      <c r="T215" s="139">
        <f>S215*H215</f>
        <v>0</v>
      </c>
      <c r="AR215" s="140" t="s">
        <v>128</v>
      </c>
      <c r="AT215" s="140" t="s">
        <v>124</v>
      </c>
      <c r="AU215" s="140" t="s">
        <v>85</v>
      </c>
      <c r="AY215" s="15" t="s">
        <v>122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5" t="s">
        <v>83</v>
      </c>
      <c r="BK215" s="141">
        <f>ROUND(I215*H215,2)</f>
        <v>0</v>
      </c>
      <c r="BL215" s="15" t="s">
        <v>128</v>
      </c>
      <c r="BM215" s="140" t="s">
        <v>311</v>
      </c>
    </row>
    <row r="216" spans="2:65" s="1" customFormat="1" ht="16.5" customHeight="1">
      <c r="B216" s="127"/>
      <c r="C216" s="160" t="s">
        <v>312</v>
      </c>
      <c r="D216" s="160" t="s">
        <v>243</v>
      </c>
      <c r="E216" s="161" t="s">
        <v>313</v>
      </c>
      <c r="F216" s="162" t="s">
        <v>314</v>
      </c>
      <c r="G216" s="163" t="s">
        <v>310</v>
      </c>
      <c r="H216" s="164">
        <v>57</v>
      </c>
      <c r="I216" s="165"/>
      <c r="J216" s="166">
        <f>ROUND(I216*H216,2)</f>
        <v>0</v>
      </c>
      <c r="K216" s="167"/>
      <c r="L216" s="168"/>
      <c r="M216" s="169" t="s">
        <v>1</v>
      </c>
      <c r="N216" s="170" t="s">
        <v>40</v>
      </c>
      <c r="P216" s="138">
        <f>O216*H216</f>
        <v>0</v>
      </c>
      <c r="Q216" s="138">
        <v>1.3599999999999999E-2</v>
      </c>
      <c r="R216" s="138">
        <f>Q216*H216</f>
        <v>0.7752</v>
      </c>
      <c r="S216" s="138">
        <v>0</v>
      </c>
      <c r="T216" s="139">
        <f>S216*H216</f>
        <v>0</v>
      </c>
      <c r="AR216" s="140" t="s">
        <v>161</v>
      </c>
      <c r="AT216" s="140" t="s">
        <v>243</v>
      </c>
      <c r="AU216" s="140" t="s">
        <v>85</v>
      </c>
      <c r="AY216" s="15" t="s">
        <v>122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5" t="s">
        <v>83</v>
      </c>
      <c r="BK216" s="141">
        <f>ROUND(I216*H216,2)</f>
        <v>0</v>
      </c>
      <c r="BL216" s="15" t="s">
        <v>128</v>
      </c>
      <c r="BM216" s="140" t="s">
        <v>315</v>
      </c>
    </row>
    <row r="217" spans="2:65" s="1" customFormat="1" ht="16.5" customHeight="1">
      <c r="B217" s="127"/>
      <c r="C217" s="160" t="s">
        <v>316</v>
      </c>
      <c r="D217" s="160" t="s">
        <v>243</v>
      </c>
      <c r="E217" s="161" t="s">
        <v>317</v>
      </c>
      <c r="F217" s="162" t="s">
        <v>318</v>
      </c>
      <c r="G217" s="163" t="s">
        <v>310</v>
      </c>
      <c r="H217" s="164">
        <v>3</v>
      </c>
      <c r="I217" s="165"/>
      <c r="J217" s="166">
        <f>ROUND(I217*H217,2)</f>
        <v>0</v>
      </c>
      <c r="K217" s="167"/>
      <c r="L217" s="168"/>
      <c r="M217" s="169" t="s">
        <v>1</v>
      </c>
      <c r="N217" s="170" t="s">
        <v>40</v>
      </c>
      <c r="P217" s="138">
        <f>O217*H217</f>
        <v>0</v>
      </c>
      <c r="Q217" s="138">
        <v>3.95E-2</v>
      </c>
      <c r="R217" s="138">
        <f>Q217*H217</f>
        <v>0.11849999999999999</v>
      </c>
      <c r="S217" s="138">
        <v>0</v>
      </c>
      <c r="T217" s="139">
        <f>S217*H217</f>
        <v>0</v>
      </c>
      <c r="AR217" s="140" t="s">
        <v>161</v>
      </c>
      <c r="AT217" s="140" t="s">
        <v>243</v>
      </c>
      <c r="AU217" s="140" t="s">
        <v>85</v>
      </c>
      <c r="AY217" s="15" t="s">
        <v>122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5" t="s">
        <v>83</v>
      </c>
      <c r="BK217" s="141">
        <f>ROUND(I217*H217,2)</f>
        <v>0</v>
      </c>
      <c r="BL217" s="15" t="s">
        <v>128</v>
      </c>
      <c r="BM217" s="140" t="s">
        <v>319</v>
      </c>
    </row>
    <row r="218" spans="2:65" s="1" customFormat="1" ht="21.75" customHeight="1">
      <c r="B218" s="127"/>
      <c r="C218" s="128" t="s">
        <v>320</v>
      </c>
      <c r="D218" s="128" t="s">
        <v>124</v>
      </c>
      <c r="E218" s="129" t="s">
        <v>321</v>
      </c>
      <c r="F218" s="130" t="s">
        <v>322</v>
      </c>
      <c r="G218" s="131" t="s">
        <v>310</v>
      </c>
      <c r="H218" s="132">
        <v>1</v>
      </c>
      <c r="I218" s="133"/>
      <c r="J218" s="134">
        <f>ROUND(I218*H218,2)</f>
        <v>0</v>
      </c>
      <c r="K218" s="135"/>
      <c r="L218" s="30"/>
      <c r="M218" s="136" t="s">
        <v>1</v>
      </c>
      <c r="N218" s="137" t="s">
        <v>40</v>
      </c>
      <c r="P218" s="138">
        <f>O218*H218</f>
        <v>0</v>
      </c>
      <c r="Q218" s="138">
        <v>7.1599999999999997E-3</v>
      </c>
      <c r="R218" s="138">
        <f>Q218*H218</f>
        <v>7.1599999999999997E-3</v>
      </c>
      <c r="S218" s="138">
        <v>0</v>
      </c>
      <c r="T218" s="139">
        <f>S218*H218</f>
        <v>0</v>
      </c>
      <c r="AR218" s="140" t="s">
        <v>128</v>
      </c>
      <c r="AT218" s="140" t="s">
        <v>124</v>
      </c>
      <c r="AU218" s="140" t="s">
        <v>85</v>
      </c>
      <c r="AY218" s="15" t="s">
        <v>122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5" t="s">
        <v>83</v>
      </c>
      <c r="BK218" s="141">
        <f>ROUND(I218*H218,2)</f>
        <v>0</v>
      </c>
      <c r="BL218" s="15" t="s">
        <v>128</v>
      </c>
      <c r="BM218" s="140" t="s">
        <v>323</v>
      </c>
    </row>
    <row r="219" spans="2:65" s="1" customFormat="1" ht="24.2" customHeight="1">
      <c r="B219" s="127"/>
      <c r="C219" s="160" t="s">
        <v>324</v>
      </c>
      <c r="D219" s="160" t="s">
        <v>243</v>
      </c>
      <c r="E219" s="161" t="s">
        <v>325</v>
      </c>
      <c r="F219" s="162" t="s">
        <v>326</v>
      </c>
      <c r="G219" s="163" t="s">
        <v>310</v>
      </c>
      <c r="H219" s="164">
        <v>1</v>
      </c>
      <c r="I219" s="165"/>
      <c r="J219" s="166">
        <f>ROUND(I219*H219,2)</f>
        <v>0</v>
      </c>
      <c r="K219" s="167"/>
      <c r="L219" s="168"/>
      <c r="M219" s="169" t="s">
        <v>1</v>
      </c>
      <c r="N219" s="170" t="s">
        <v>40</v>
      </c>
      <c r="P219" s="138">
        <f>O219*H219</f>
        <v>0</v>
      </c>
      <c r="Q219" s="138">
        <v>0.185</v>
      </c>
      <c r="R219" s="138">
        <f>Q219*H219</f>
        <v>0.185</v>
      </c>
      <c r="S219" s="138">
        <v>0</v>
      </c>
      <c r="T219" s="139">
        <f>S219*H219</f>
        <v>0</v>
      </c>
      <c r="AR219" s="140" t="s">
        <v>161</v>
      </c>
      <c r="AT219" s="140" t="s">
        <v>243</v>
      </c>
      <c r="AU219" s="140" t="s">
        <v>85</v>
      </c>
      <c r="AY219" s="15" t="s">
        <v>122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5" t="s">
        <v>83</v>
      </c>
      <c r="BK219" s="141">
        <f>ROUND(I219*H219,2)</f>
        <v>0</v>
      </c>
      <c r="BL219" s="15" t="s">
        <v>128</v>
      </c>
      <c r="BM219" s="140" t="s">
        <v>327</v>
      </c>
    </row>
    <row r="220" spans="2:65" s="1" customFormat="1" ht="19.5">
      <c r="B220" s="30"/>
      <c r="D220" s="142" t="s">
        <v>130</v>
      </c>
      <c r="F220" s="143" t="s">
        <v>328</v>
      </c>
      <c r="I220" s="144"/>
      <c r="L220" s="30"/>
      <c r="M220" s="145"/>
      <c r="T220" s="54"/>
      <c r="AT220" s="15" t="s">
        <v>130</v>
      </c>
      <c r="AU220" s="15" t="s">
        <v>85</v>
      </c>
    </row>
    <row r="221" spans="2:65" s="1" customFormat="1" ht="24.2" customHeight="1">
      <c r="B221" s="127"/>
      <c r="C221" s="160" t="s">
        <v>329</v>
      </c>
      <c r="D221" s="160" t="s">
        <v>243</v>
      </c>
      <c r="E221" s="161" t="s">
        <v>330</v>
      </c>
      <c r="F221" s="162" t="s">
        <v>331</v>
      </c>
      <c r="G221" s="163" t="s">
        <v>310</v>
      </c>
      <c r="H221" s="164">
        <v>1</v>
      </c>
      <c r="I221" s="165"/>
      <c r="J221" s="166">
        <f>ROUND(I221*H221,2)</f>
        <v>0</v>
      </c>
      <c r="K221" s="167"/>
      <c r="L221" s="168"/>
      <c r="M221" s="169" t="s">
        <v>1</v>
      </c>
      <c r="N221" s="170" t="s">
        <v>40</v>
      </c>
      <c r="P221" s="138">
        <f>O221*H221</f>
        <v>0</v>
      </c>
      <c r="Q221" s="138">
        <v>6.1999999999999998E-3</v>
      </c>
      <c r="R221" s="138">
        <f>Q221*H221</f>
        <v>6.1999999999999998E-3</v>
      </c>
      <c r="S221" s="138">
        <v>0</v>
      </c>
      <c r="T221" s="139">
        <f>S221*H221</f>
        <v>0</v>
      </c>
      <c r="AR221" s="140" t="s">
        <v>161</v>
      </c>
      <c r="AT221" s="140" t="s">
        <v>243</v>
      </c>
      <c r="AU221" s="140" t="s">
        <v>85</v>
      </c>
      <c r="AY221" s="15" t="s">
        <v>122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5" t="s">
        <v>83</v>
      </c>
      <c r="BK221" s="141">
        <f>ROUND(I221*H221,2)</f>
        <v>0</v>
      </c>
      <c r="BL221" s="15" t="s">
        <v>128</v>
      </c>
      <c r="BM221" s="140" t="s">
        <v>332</v>
      </c>
    </row>
    <row r="222" spans="2:65" s="1" customFormat="1" ht="24.2" customHeight="1">
      <c r="B222" s="127"/>
      <c r="C222" s="128" t="s">
        <v>333</v>
      </c>
      <c r="D222" s="128" t="s">
        <v>124</v>
      </c>
      <c r="E222" s="129" t="s">
        <v>334</v>
      </c>
      <c r="F222" s="130" t="s">
        <v>335</v>
      </c>
      <c r="G222" s="131" t="s">
        <v>310</v>
      </c>
      <c r="H222" s="132">
        <v>2</v>
      </c>
      <c r="I222" s="133"/>
      <c r="J222" s="134">
        <f>ROUND(I222*H222,2)</f>
        <v>0</v>
      </c>
      <c r="K222" s="135"/>
      <c r="L222" s="30"/>
      <c r="M222" s="136" t="s">
        <v>1</v>
      </c>
      <c r="N222" s="137" t="s">
        <v>40</v>
      </c>
      <c r="P222" s="138">
        <f>O222*H222</f>
        <v>0</v>
      </c>
      <c r="Q222" s="138">
        <v>1.353E-2</v>
      </c>
      <c r="R222" s="138">
        <f>Q222*H222</f>
        <v>2.7060000000000001E-2</v>
      </c>
      <c r="S222" s="138">
        <v>0</v>
      </c>
      <c r="T222" s="139">
        <f>S222*H222</f>
        <v>0</v>
      </c>
      <c r="AR222" s="140" t="s">
        <v>128</v>
      </c>
      <c r="AT222" s="140" t="s">
        <v>124</v>
      </c>
      <c r="AU222" s="140" t="s">
        <v>85</v>
      </c>
      <c r="AY222" s="15" t="s">
        <v>122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5" t="s">
        <v>83</v>
      </c>
      <c r="BK222" s="141">
        <f>ROUND(I222*H222,2)</f>
        <v>0</v>
      </c>
      <c r="BL222" s="15" t="s">
        <v>128</v>
      </c>
      <c r="BM222" s="140" t="s">
        <v>336</v>
      </c>
    </row>
    <row r="223" spans="2:65" s="1" customFormat="1" ht="16.5" customHeight="1">
      <c r="B223" s="127"/>
      <c r="C223" s="160" t="s">
        <v>337</v>
      </c>
      <c r="D223" s="160" t="s">
        <v>243</v>
      </c>
      <c r="E223" s="161" t="s">
        <v>338</v>
      </c>
      <c r="F223" s="162" t="s">
        <v>339</v>
      </c>
      <c r="G223" s="163" t="s">
        <v>310</v>
      </c>
      <c r="H223" s="164">
        <v>2</v>
      </c>
      <c r="I223" s="165"/>
      <c r="J223" s="166">
        <f>ROUND(I223*H223,2)</f>
        <v>0</v>
      </c>
      <c r="K223" s="167"/>
      <c r="L223" s="168"/>
      <c r="M223" s="169" t="s">
        <v>1</v>
      </c>
      <c r="N223" s="170" t="s">
        <v>40</v>
      </c>
      <c r="P223" s="138">
        <f>O223*H223</f>
        <v>0</v>
      </c>
      <c r="Q223" s="138">
        <v>8.6999999999999994E-2</v>
      </c>
      <c r="R223" s="138">
        <f>Q223*H223</f>
        <v>0.17399999999999999</v>
      </c>
      <c r="S223" s="138">
        <v>0</v>
      </c>
      <c r="T223" s="139">
        <f>S223*H223</f>
        <v>0</v>
      </c>
      <c r="AR223" s="140" t="s">
        <v>161</v>
      </c>
      <c r="AT223" s="140" t="s">
        <v>243</v>
      </c>
      <c r="AU223" s="140" t="s">
        <v>85</v>
      </c>
      <c r="AY223" s="15" t="s">
        <v>122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5" t="s">
        <v>83</v>
      </c>
      <c r="BK223" s="141">
        <f>ROUND(I223*H223,2)</f>
        <v>0</v>
      </c>
      <c r="BL223" s="15" t="s">
        <v>128</v>
      </c>
      <c r="BM223" s="140" t="s">
        <v>340</v>
      </c>
    </row>
    <row r="224" spans="2:65" s="1" customFormat="1" ht="29.25">
      <c r="B224" s="30"/>
      <c r="D224" s="142" t="s">
        <v>130</v>
      </c>
      <c r="F224" s="143" t="s">
        <v>341</v>
      </c>
      <c r="I224" s="144"/>
      <c r="L224" s="30"/>
      <c r="M224" s="145"/>
      <c r="T224" s="54"/>
      <c r="AT224" s="15" t="s">
        <v>130</v>
      </c>
      <c r="AU224" s="15" t="s">
        <v>85</v>
      </c>
    </row>
    <row r="225" spans="2:65" s="1" customFormat="1" ht="21.75" customHeight="1">
      <c r="B225" s="127"/>
      <c r="C225" s="160" t="s">
        <v>342</v>
      </c>
      <c r="D225" s="160" t="s">
        <v>243</v>
      </c>
      <c r="E225" s="161" t="s">
        <v>343</v>
      </c>
      <c r="F225" s="162" t="s">
        <v>344</v>
      </c>
      <c r="G225" s="163" t="s">
        <v>310</v>
      </c>
      <c r="H225" s="164">
        <v>2</v>
      </c>
      <c r="I225" s="165"/>
      <c r="J225" s="166">
        <f>ROUND(I225*H225,2)</f>
        <v>0</v>
      </c>
      <c r="K225" s="167"/>
      <c r="L225" s="168"/>
      <c r="M225" s="169" t="s">
        <v>1</v>
      </c>
      <c r="N225" s="170" t="s">
        <v>40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161</v>
      </c>
      <c r="AT225" s="140" t="s">
        <v>243</v>
      </c>
      <c r="AU225" s="140" t="s">
        <v>85</v>
      </c>
      <c r="AY225" s="15" t="s">
        <v>122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5" t="s">
        <v>83</v>
      </c>
      <c r="BK225" s="141">
        <f>ROUND(I225*H225,2)</f>
        <v>0</v>
      </c>
      <c r="BL225" s="15" t="s">
        <v>128</v>
      </c>
      <c r="BM225" s="140" t="s">
        <v>345</v>
      </c>
    </row>
    <row r="226" spans="2:65" s="1" customFormat="1" ht="24.2" customHeight="1">
      <c r="B226" s="127"/>
      <c r="C226" s="128" t="s">
        <v>346</v>
      </c>
      <c r="D226" s="128" t="s">
        <v>124</v>
      </c>
      <c r="E226" s="129" t="s">
        <v>347</v>
      </c>
      <c r="F226" s="130" t="s">
        <v>348</v>
      </c>
      <c r="G226" s="131" t="s">
        <v>310</v>
      </c>
      <c r="H226" s="132">
        <v>1</v>
      </c>
      <c r="I226" s="133"/>
      <c r="J226" s="134">
        <f>ROUND(I226*H226,2)</f>
        <v>0</v>
      </c>
      <c r="K226" s="135"/>
      <c r="L226" s="30"/>
      <c r="M226" s="136" t="s">
        <v>1</v>
      </c>
      <c r="N226" s="137" t="s">
        <v>40</v>
      </c>
      <c r="P226" s="138">
        <f>O226*H226</f>
        <v>0</v>
      </c>
      <c r="Q226" s="138">
        <v>1.3610000000000001E-2</v>
      </c>
      <c r="R226" s="138">
        <f>Q226*H226</f>
        <v>1.3610000000000001E-2</v>
      </c>
      <c r="S226" s="138">
        <v>0</v>
      </c>
      <c r="T226" s="139">
        <f>S226*H226</f>
        <v>0</v>
      </c>
      <c r="AR226" s="140" t="s">
        <v>128</v>
      </c>
      <c r="AT226" s="140" t="s">
        <v>124</v>
      </c>
      <c r="AU226" s="140" t="s">
        <v>85</v>
      </c>
      <c r="AY226" s="15" t="s">
        <v>122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5" t="s">
        <v>83</v>
      </c>
      <c r="BK226" s="141">
        <f>ROUND(I226*H226,2)</f>
        <v>0</v>
      </c>
      <c r="BL226" s="15" t="s">
        <v>128</v>
      </c>
      <c r="BM226" s="140" t="s">
        <v>349</v>
      </c>
    </row>
    <row r="227" spans="2:65" s="1" customFormat="1" ht="16.5" customHeight="1">
      <c r="B227" s="127"/>
      <c r="C227" s="160" t="s">
        <v>350</v>
      </c>
      <c r="D227" s="160" t="s">
        <v>243</v>
      </c>
      <c r="E227" s="161" t="s">
        <v>351</v>
      </c>
      <c r="F227" s="162" t="s">
        <v>339</v>
      </c>
      <c r="G227" s="163" t="s">
        <v>310</v>
      </c>
      <c r="H227" s="164">
        <v>1</v>
      </c>
      <c r="I227" s="165"/>
      <c r="J227" s="166">
        <f>ROUND(I227*H227,2)</f>
        <v>0</v>
      </c>
      <c r="K227" s="167"/>
      <c r="L227" s="168"/>
      <c r="M227" s="169" t="s">
        <v>1</v>
      </c>
      <c r="N227" s="170" t="s">
        <v>40</v>
      </c>
      <c r="P227" s="138">
        <f>O227*H227</f>
        <v>0</v>
      </c>
      <c r="Q227" s="138">
        <v>9.0999999999999998E-2</v>
      </c>
      <c r="R227" s="138">
        <f>Q227*H227</f>
        <v>9.0999999999999998E-2</v>
      </c>
      <c r="S227" s="138">
        <v>0</v>
      </c>
      <c r="T227" s="139">
        <f>S227*H227</f>
        <v>0</v>
      </c>
      <c r="AR227" s="140" t="s">
        <v>161</v>
      </c>
      <c r="AT227" s="140" t="s">
        <v>243</v>
      </c>
      <c r="AU227" s="140" t="s">
        <v>85</v>
      </c>
      <c r="AY227" s="15" t="s">
        <v>122</v>
      </c>
      <c r="BE227" s="141">
        <f>IF(N227="základní",J227,0)</f>
        <v>0</v>
      </c>
      <c r="BF227" s="141">
        <f>IF(N227="snížená",J227,0)</f>
        <v>0</v>
      </c>
      <c r="BG227" s="141">
        <f>IF(N227="zákl. přenesená",J227,0)</f>
        <v>0</v>
      </c>
      <c r="BH227" s="141">
        <f>IF(N227="sníž. přenesená",J227,0)</f>
        <v>0</v>
      </c>
      <c r="BI227" s="141">
        <f>IF(N227="nulová",J227,0)</f>
        <v>0</v>
      </c>
      <c r="BJ227" s="15" t="s">
        <v>83</v>
      </c>
      <c r="BK227" s="141">
        <f>ROUND(I227*H227,2)</f>
        <v>0</v>
      </c>
      <c r="BL227" s="15" t="s">
        <v>128</v>
      </c>
      <c r="BM227" s="140" t="s">
        <v>352</v>
      </c>
    </row>
    <row r="228" spans="2:65" s="1" customFormat="1" ht="29.25">
      <c r="B228" s="30"/>
      <c r="D228" s="142" t="s">
        <v>130</v>
      </c>
      <c r="F228" s="143" t="s">
        <v>353</v>
      </c>
      <c r="I228" s="144"/>
      <c r="L228" s="30"/>
      <c r="M228" s="145"/>
      <c r="T228" s="54"/>
      <c r="AT228" s="15" t="s">
        <v>130</v>
      </c>
      <c r="AU228" s="15" t="s">
        <v>85</v>
      </c>
    </row>
    <row r="229" spans="2:65" s="1" customFormat="1" ht="16.5" customHeight="1">
      <c r="B229" s="127"/>
      <c r="C229" s="128" t="s">
        <v>354</v>
      </c>
      <c r="D229" s="128" t="s">
        <v>124</v>
      </c>
      <c r="E229" s="129" t="s">
        <v>355</v>
      </c>
      <c r="F229" s="130" t="s">
        <v>356</v>
      </c>
      <c r="G229" s="131" t="s">
        <v>142</v>
      </c>
      <c r="H229" s="132">
        <v>298</v>
      </c>
      <c r="I229" s="133"/>
      <c r="J229" s="134">
        <f t="shared" ref="J229:J234" si="0">ROUND(I229*H229,2)</f>
        <v>0</v>
      </c>
      <c r="K229" s="135"/>
      <c r="L229" s="30"/>
      <c r="M229" s="136" t="s">
        <v>1</v>
      </c>
      <c r="N229" s="137" t="s">
        <v>40</v>
      </c>
      <c r="P229" s="138">
        <f t="shared" ref="P229:P234" si="1">O229*H229</f>
        <v>0</v>
      </c>
      <c r="Q229" s="138">
        <v>0</v>
      </c>
      <c r="R229" s="138">
        <f t="shared" ref="R229:R234" si="2">Q229*H229</f>
        <v>0</v>
      </c>
      <c r="S229" s="138">
        <v>0</v>
      </c>
      <c r="T229" s="139">
        <f t="shared" ref="T229:T234" si="3">S229*H229</f>
        <v>0</v>
      </c>
      <c r="AR229" s="140" t="s">
        <v>128</v>
      </c>
      <c r="AT229" s="140" t="s">
        <v>124</v>
      </c>
      <c r="AU229" s="140" t="s">
        <v>85</v>
      </c>
      <c r="AY229" s="15" t="s">
        <v>122</v>
      </c>
      <c r="BE229" s="141">
        <f t="shared" ref="BE229:BE234" si="4">IF(N229="základní",J229,0)</f>
        <v>0</v>
      </c>
      <c r="BF229" s="141">
        <f t="shared" ref="BF229:BF234" si="5">IF(N229="snížená",J229,0)</f>
        <v>0</v>
      </c>
      <c r="BG229" s="141">
        <f t="shared" ref="BG229:BG234" si="6">IF(N229="zákl. přenesená",J229,0)</f>
        <v>0</v>
      </c>
      <c r="BH229" s="141">
        <f t="shared" ref="BH229:BH234" si="7">IF(N229="sníž. přenesená",J229,0)</f>
        <v>0</v>
      </c>
      <c r="BI229" s="141">
        <f t="shared" ref="BI229:BI234" si="8">IF(N229="nulová",J229,0)</f>
        <v>0</v>
      </c>
      <c r="BJ229" s="15" t="s">
        <v>83</v>
      </c>
      <c r="BK229" s="141">
        <f t="shared" ref="BK229:BK234" si="9">ROUND(I229*H229,2)</f>
        <v>0</v>
      </c>
      <c r="BL229" s="15" t="s">
        <v>128</v>
      </c>
      <c r="BM229" s="140" t="s">
        <v>357</v>
      </c>
    </row>
    <row r="230" spans="2:65" s="1" customFormat="1" ht="21.75" customHeight="1">
      <c r="B230" s="127"/>
      <c r="C230" s="128" t="s">
        <v>358</v>
      </c>
      <c r="D230" s="128" t="s">
        <v>124</v>
      </c>
      <c r="E230" s="129" t="s">
        <v>359</v>
      </c>
      <c r="F230" s="130" t="s">
        <v>360</v>
      </c>
      <c r="G230" s="131" t="s">
        <v>142</v>
      </c>
      <c r="H230" s="132">
        <v>298</v>
      </c>
      <c r="I230" s="133"/>
      <c r="J230" s="134">
        <f t="shared" si="0"/>
        <v>0</v>
      </c>
      <c r="K230" s="135"/>
      <c r="L230" s="30"/>
      <c r="M230" s="136" t="s">
        <v>1</v>
      </c>
      <c r="N230" s="137" t="s">
        <v>40</v>
      </c>
      <c r="P230" s="138">
        <f t="shared" si="1"/>
        <v>0</v>
      </c>
      <c r="Q230" s="138">
        <v>0</v>
      </c>
      <c r="R230" s="138">
        <f t="shared" si="2"/>
        <v>0</v>
      </c>
      <c r="S230" s="138">
        <v>0</v>
      </c>
      <c r="T230" s="139">
        <f t="shared" si="3"/>
        <v>0</v>
      </c>
      <c r="AR230" s="140" t="s">
        <v>128</v>
      </c>
      <c r="AT230" s="140" t="s">
        <v>124</v>
      </c>
      <c r="AU230" s="140" t="s">
        <v>85</v>
      </c>
      <c r="AY230" s="15" t="s">
        <v>122</v>
      </c>
      <c r="BE230" s="141">
        <f t="shared" si="4"/>
        <v>0</v>
      </c>
      <c r="BF230" s="141">
        <f t="shared" si="5"/>
        <v>0</v>
      </c>
      <c r="BG230" s="141">
        <f t="shared" si="6"/>
        <v>0</v>
      </c>
      <c r="BH230" s="141">
        <f t="shared" si="7"/>
        <v>0</v>
      </c>
      <c r="BI230" s="141">
        <f t="shared" si="8"/>
        <v>0</v>
      </c>
      <c r="BJ230" s="15" t="s">
        <v>83</v>
      </c>
      <c r="BK230" s="141">
        <f t="shared" si="9"/>
        <v>0</v>
      </c>
      <c r="BL230" s="15" t="s">
        <v>128</v>
      </c>
      <c r="BM230" s="140" t="s">
        <v>361</v>
      </c>
    </row>
    <row r="231" spans="2:65" s="1" customFormat="1" ht="16.5" customHeight="1">
      <c r="B231" s="127"/>
      <c r="C231" s="128" t="s">
        <v>362</v>
      </c>
      <c r="D231" s="128" t="s">
        <v>124</v>
      </c>
      <c r="E231" s="129" t="s">
        <v>363</v>
      </c>
      <c r="F231" s="130" t="s">
        <v>364</v>
      </c>
      <c r="G231" s="131" t="s">
        <v>310</v>
      </c>
      <c r="H231" s="132">
        <v>1</v>
      </c>
      <c r="I231" s="133"/>
      <c r="J231" s="134">
        <f t="shared" si="0"/>
        <v>0</v>
      </c>
      <c r="K231" s="135"/>
      <c r="L231" s="30"/>
      <c r="M231" s="136" t="s">
        <v>1</v>
      </c>
      <c r="N231" s="137" t="s">
        <v>40</v>
      </c>
      <c r="P231" s="138">
        <f t="shared" si="1"/>
        <v>0</v>
      </c>
      <c r="Q231" s="138">
        <v>0.04</v>
      </c>
      <c r="R231" s="138">
        <f t="shared" si="2"/>
        <v>0.04</v>
      </c>
      <c r="S231" s="138">
        <v>0</v>
      </c>
      <c r="T231" s="139">
        <f t="shared" si="3"/>
        <v>0</v>
      </c>
      <c r="AR231" s="140" t="s">
        <v>128</v>
      </c>
      <c r="AT231" s="140" t="s">
        <v>124</v>
      </c>
      <c r="AU231" s="140" t="s">
        <v>85</v>
      </c>
      <c r="AY231" s="15" t="s">
        <v>122</v>
      </c>
      <c r="BE231" s="141">
        <f t="shared" si="4"/>
        <v>0</v>
      </c>
      <c r="BF231" s="141">
        <f t="shared" si="5"/>
        <v>0</v>
      </c>
      <c r="BG231" s="141">
        <f t="shared" si="6"/>
        <v>0</v>
      </c>
      <c r="BH231" s="141">
        <f t="shared" si="7"/>
        <v>0</v>
      </c>
      <c r="BI231" s="141">
        <f t="shared" si="8"/>
        <v>0</v>
      </c>
      <c r="BJ231" s="15" t="s">
        <v>83</v>
      </c>
      <c r="BK231" s="141">
        <f t="shared" si="9"/>
        <v>0</v>
      </c>
      <c r="BL231" s="15" t="s">
        <v>128</v>
      </c>
      <c r="BM231" s="140" t="s">
        <v>365</v>
      </c>
    </row>
    <row r="232" spans="2:65" s="1" customFormat="1" ht="16.5" customHeight="1">
      <c r="B232" s="127"/>
      <c r="C232" s="160" t="s">
        <v>366</v>
      </c>
      <c r="D232" s="160" t="s">
        <v>243</v>
      </c>
      <c r="E232" s="161" t="s">
        <v>367</v>
      </c>
      <c r="F232" s="162" t="s">
        <v>368</v>
      </c>
      <c r="G232" s="163" t="s">
        <v>310</v>
      </c>
      <c r="H232" s="164">
        <v>1</v>
      </c>
      <c r="I232" s="165"/>
      <c r="J232" s="166">
        <f t="shared" si="0"/>
        <v>0</v>
      </c>
      <c r="K232" s="167"/>
      <c r="L232" s="168"/>
      <c r="M232" s="169" t="s">
        <v>1</v>
      </c>
      <c r="N232" s="170" t="s">
        <v>40</v>
      </c>
      <c r="P232" s="138">
        <f t="shared" si="1"/>
        <v>0</v>
      </c>
      <c r="Q232" s="138">
        <v>1.3299999999999999E-2</v>
      </c>
      <c r="R232" s="138">
        <f t="shared" si="2"/>
        <v>1.3299999999999999E-2</v>
      </c>
      <c r="S232" s="138">
        <v>0</v>
      </c>
      <c r="T232" s="139">
        <f t="shared" si="3"/>
        <v>0</v>
      </c>
      <c r="AR232" s="140" t="s">
        <v>161</v>
      </c>
      <c r="AT232" s="140" t="s">
        <v>243</v>
      </c>
      <c r="AU232" s="140" t="s">
        <v>85</v>
      </c>
      <c r="AY232" s="15" t="s">
        <v>122</v>
      </c>
      <c r="BE232" s="141">
        <f t="shared" si="4"/>
        <v>0</v>
      </c>
      <c r="BF232" s="141">
        <f t="shared" si="5"/>
        <v>0</v>
      </c>
      <c r="BG232" s="141">
        <f t="shared" si="6"/>
        <v>0</v>
      </c>
      <c r="BH232" s="141">
        <f t="shared" si="7"/>
        <v>0</v>
      </c>
      <c r="BI232" s="141">
        <f t="shared" si="8"/>
        <v>0</v>
      </c>
      <c r="BJ232" s="15" t="s">
        <v>83</v>
      </c>
      <c r="BK232" s="141">
        <f t="shared" si="9"/>
        <v>0</v>
      </c>
      <c r="BL232" s="15" t="s">
        <v>128</v>
      </c>
      <c r="BM232" s="140" t="s">
        <v>369</v>
      </c>
    </row>
    <row r="233" spans="2:65" s="1" customFormat="1" ht="24.2" customHeight="1">
      <c r="B233" s="127"/>
      <c r="C233" s="160" t="s">
        <v>370</v>
      </c>
      <c r="D233" s="160" t="s">
        <v>243</v>
      </c>
      <c r="E233" s="161" t="s">
        <v>371</v>
      </c>
      <c r="F233" s="162" t="s">
        <v>372</v>
      </c>
      <c r="G233" s="163" t="s">
        <v>310</v>
      </c>
      <c r="H233" s="164">
        <v>1</v>
      </c>
      <c r="I233" s="165"/>
      <c r="J233" s="166">
        <f t="shared" si="0"/>
        <v>0</v>
      </c>
      <c r="K233" s="167"/>
      <c r="L233" s="168"/>
      <c r="M233" s="169" t="s">
        <v>1</v>
      </c>
      <c r="N233" s="170" t="s">
        <v>40</v>
      </c>
      <c r="P233" s="138">
        <f t="shared" si="1"/>
        <v>0</v>
      </c>
      <c r="Q233" s="138">
        <v>2.9999999999999997E-4</v>
      </c>
      <c r="R233" s="138">
        <f t="shared" si="2"/>
        <v>2.9999999999999997E-4</v>
      </c>
      <c r="S233" s="138">
        <v>0</v>
      </c>
      <c r="T233" s="139">
        <f t="shared" si="3"/>
        <v>0</v>
      </c>
      <c r="AR233" s="140" t="s">
        <v>161</v>
      </c>
      <c r="AT233" s="140" t="s">
        <v>243</v>
      </c>
      <c r="AU233" s="140" t="s">
        <v>85</v>
      </c>
      <c r="AY233" s="15" t="s">
        <v>122</v>
      </c>
      <c r="BE233" s="141">
        <f t="shared" si="4"/>
        <v>0</v>
      </c>
      <c r="BF233" s="141">
        <f t="shared" si="5"/>
        <v>0</v>
      </c>
      <c r="BG233" s="141">
        <f t="shared" si="6"/>
        <v>0</v>
      </c>
      <c r="BH233" s="141">
        <f t="shared" si="7"/>
        <v>0</v>
      </c>
      <c r="BI233" s="141">
        <f t="shared" si="8"/>
        <v>0</v>
      </c>
      <c r="BJ233" s="15" t="s">
        <v>83</v>
      </c>
      <c r="BK233" s="141">
        <f t="shared" si="9"/>
        <v>0</v>
      </c>
      <c r="BL233" s="15" t="s">
        <v>128</v>
      </c>
      <c r="BM233" s="140" t="s">
        <v>373</v>
      </c>
    </row>
    <row r="234" spans="2:65" s="1" customFormat="1" ht="16.5" customHeight="1">
      <c r="B234" s="127"/>
      <c r="C234" s="128" t="s">
        <v>374</v>
      </c>
      <c r="D234" s="128" t="s">
        <v>124</v>
      </c>
      <c r="E234" s="129" t="s">
        <v>375</v>
      </c>
      <c r="F234" s="130" t="s">
        <v>376</v>
      </c>
      <c r="G234" s="131" t="s">
        <v>310</v>
      </c>
      <c r="H234" s="132">
        <v>1</v>
      </c>
      <c r="I234" s="133"/>
      <c r="J234" s="134">
        <f t="shared" si="0"/>
        <v>0</v>
      </c>
      <c r="K234" s="135"/>
      <c r="L234" s="30"/>
      <c r="M234" s="136" t="s">
        <v>1</v>
      </c>
      <c r="N234" s="137" t="s">
        <v>40</v>
      </c>
      <c r="P234" s="138">
        <f t="shared" si="1"/>
        <v>0</v>
      </c>
      <c r="Q234" s="138">
        <v>3.3E-4</v>
      </c>
      <c r="R234" s="138">
        <f t="shared" si="2"/>
        <v>3.3E-4</v>
      </c>
      <c r="S234" s="138">
        <v>0</v>
      </c>
      <c r="T234" s="139">
        <f t="shared" si="3"/>
        <v>0</v>
      </c>
      <c r="AR234" s="140" t="s">
        <v>128</v>
      </c>
      <c r="AT234" s="140" t="s">
        <v>124</v>
      </c>
      <c r="AU234" s="140" t="s">
        <v>85</v>
      </c>
      <c r="AY234" s="15" t="s">
        <v>122</v>
      </c>
      <c r="BE234" s="141">
        <f t="shared" si="4"/>
        <v>0</v>
      </c>
      <c r="BF234" s="141">
        <f t="shared" si="5"/>
        <v>0</v>
      </c>
      <c r="BG234" s="141">
        <f t="shared" si="6"/>
        <v>0</v>
      </c>
      <c r="BH234" s="141">
        <f t="shared" si="7"/>
        <v>0</v>
      </c>
      <c r="BI234" s="141">
        <f t="shared" si="8"/>
        <v>0</v>
      </c>
      <c r="BJ234" s="15" t="s">
        <v>83</v>
      </c>
      <c r="BK234" s="141">
        <f t="shared" si="9"/>
        <v>0</v>
      </c>
      <c r="BL234" s="15" t="s">
        <v>128</v>
      </c>
      <c r="BM234" s="140" t="s">
        <v>377</v>
      </c>
    </row>
    <row r="235" spans="2:65" s="1" customFormat="1" ht="19.5">
      <c r="B235" s="30"/>
      <c r="D235" s="142" t="s">
        <v>130</v>
      </c>
      <c r="F235" s="143" t="s">
        <v>378</v>
      </c>
      <c r="I235" s="144"/>
      <c r="L235" s="30"/>
      <c r="M235" s="145"/>
      <c r="T235" s="54"/>
      <c r="AT235" s="15" t="s">
        <v>130</v>
      </c>
      <c r="AU235" s="15" t="s">
        <v>85</v>
      </c>
    </row>
    <row r="236" spans="2:65" s="1" customFormat="1" ht="21.75" customHeight="1">
      <c r="B236" s="127"/>
      <c r="C236" s="128" t="s">
        <v>379</v>
      </c>
      <c r="D236" s="128" t="s">
        <v>124</v>
      </c>
      <c r="E236" s="129" t="s">
        <v>380</v>
      </c>
      <c r="F236" s="130" t="s">
        <v>381</v>
      </c>
      <c r="G236" s="131" t="s">
        <v>142</v>
      </c>
      <c r="H236" s="132">
        <v>303</v>
      </c>
      <c r="I236" s="133"/>
      <c r="J236" s="134">
        <f>ROUND(I236*H236,2)</f>
        <v>0</v>
      </c>
      <c r="K236" s="135"/>
      <c r="L236" s="30"/>
      <c r="M236" s="136" t="s">
        <v>1</v>
      </c>
      <c r="N236" s="137" t="s">
        <v>40</v>
      </c>
      <c r="P236" s="138">
        <f>O236*H236</f>
        <v>0</v>
      </c>
      <c r="Q236" s="138">
        <v>1.9000000000000001E-4</v>
      </c>
      <c r="R236" s="138">
        <f>Q236*H236</f>
        <v>5.7570000000000003E-2</v>
      </c>
      <c r="S236" s="138">
        <v>0</v>
      </c>
      <c r="T236" s="139">
        <f>S236*H236</f>
        <v>0</v>
      </c>
      <c r="AR236" s="140" t="s">
        <v>128</v>
      </c>
      <c r="AT236" s="140" t="s">
        <v>124</v>
      </c>
      <c r="AU236" s="140" t="s">
        <v>85</v>
      </c>
      <c r="AY236" s="15" t="s">
        <v>122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5" t="s">
        <v>83</v>
      </c>
      <c r="BK236" s="141">
        <f>ROUND(I236*H236,2)</f>
        <v>0</v>
      </c>
      <c r="BL236" s="15" t="s">
        <v>128</v>
      </c>
      <c r="BM236" s="140" t="s">
        <v>382</v>
      </c>
    </row>
    <row r="237" spans="2:65" s="1" customFormat="1" ht="24.2" customHeight="1">
      <c r="B237" s="127"/>
      <c r="C237" s="128" t="s">
        <v>383</v>
      </c>
      <c r="D237" s="128" t="s">
        <v>124</v>
      </c>
      <c r="E237" s="129" t="s">
        <v>384</v>
      </c>
      <c r="F237" s="130" t="s">
        <v>385</v>
      </c>
      <c r="G237" s="131" t="s">
        <v>142</v>
      </c>
      <c r="H237" s="132">
        <v>296.5</v>
      </c>
      <c r="I237" s="133"/>
      <c r="J237" s="134">
        <f>ROUND(I237*H237,2)</f>
        <v>0</v>
      </c>
      <c r="K237" s="135"/>
      <c r="L237" s="30"/>
      <c r="M237" s="136" t="s">
        <v>1</v>
      </c>
      <c r="N237" s="137" t="s">
        <v>40</v>
      </c>
      <c r="P237" s="138">
        <f>O237*H237</f>
        <v>0</v>
      </c>
      <c r="Q237" s="138">
        <v>1.2999999999999999E-4</v>
      </c>
      <c r="R237" s="138">
        <f>Q237*H237</f>
        <v>3.8544999999999996E-2</v>
      </c>
      <c r="S237" s="138">
        <v>0</v>
      </c>
      <c r="T237" s="139">
        <f>S237*H237</f>
        <v>0</v>
      </c>
      <c r="AR237" s="140" t="s">
        <v>128</v>
      </c>
      <c r="AT237" s="140" t="s">
        <v>124</v>
      </c>
      <c r="AU237" s="140" t="s">
        <v>85</v>
      </c>
      <c r="AY237" s="15" t="s">
        <v>122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5" t="s">
        <v>83</v>
      </c>
      <c r="BK237" s="141">
        <f>ROUND(I237*H237,2)</f>
        <v>0</v>
      </c>
      <c r="BL237" s="15" t="s">
        <v>128</v>
      </c>
      <c r="BM237" s="140" t="s">
        <v>386</v>
      </c>
    </row>
    <row r="238" spans="2:65" s="1" customFormat="1" ht="24.2" customHeight="1">
      <c r="B238" s="127"/>
      <c r="C238" s="128" t="s">
        <v>387</v>
      </c>
      <c r="D238" s="128" t="s">
        <v>124</v>
      </c>
      <c r="E238" s="129" t="s">
        <v>388</v>
      </c>
      <c r="F238" s="130" t="s">
        <v>389</v>
      </c>
      <c r="G238" s="131" t="s">
        <v>290</v>
      </c>
      <c r="H238" s="132">
        <v>1</v>
      </c>
      <c r="I238" s="133"/>
      <c r="J238" s="134">
        <f>ROUND(I238*H238,2)</f>
        <v>0</v>
      </c>
      <c r="K238" s="135"/>
      <c r="L238" s="30"/>
      <c r="M238" s="136" t="s">
        <v>1</v>
      </c>
      <c r="N238" s="137" t="s">
        <v>40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128</v>
      </c>
      <c r="AT238" s="140" t="s">
        <v>124</v>
      </c>
      <c r="AU238" s="140" t="s">
        <v>85</v>
      </c>
      <c r="AY238" s="15" t="s">
        <v>122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5" t="s">
        <v>83</v>
      </c>
      <c r="BK238" s="141">
        <f>ROUND(I238*H238,2)</f>
        <v>0</v>
      </c>
      <c r="BL238" s="15" t="s">
        <v>128</v>
      </c>
      <c r="BM238" s="140" t="s">
        <v>390</v>
      </c>
    </row>
    <row r="239" spans="2:65" s="1" customFormat="1" ht="16.5" customHeight="1">
      <c r="B239" s="127"/>
      <c r="C239" s="128" t="s">
        <v>391</v>
      </c>
      <c r="D239" s="128" t="s">
        <v>124</v>
      </c>
      <c r="E239" s="129" t="s">
        <v>392</v>
      </c>
      <c r="F239" s="130" t="s">
        <v>393</v>
      </c>
      <c r="G239" s="131" t="s">
        <v>310</v>
      </c>
      <c r="H239" s="132">
        <v>2</v>
      </c>
      <c r="I239" s="133"/>
      <c r="J239" s="134">
        <f>ROUND(I239*H239,2)</f>
        <v>0</v>
      </c>
      <c r="K239" s="135"/>
      <c r="L239" s="30"/>
      <c r="M239" s="136" t="s">
        <v>1</v>
      </c>
      <c r="N239" s="137" t="s">
        <v>40</v>
      </c>
      <c r="P239" s="138">
        <f>O239*H239</f>
        <v>0</v>
      </c>
      <c r="Q239" s="138">
        <v>0</v>
      </c>
      <c r="R239" s="138">
        <f>Q239*H239</f>
        <v>0</v>
      </c>
      <c r="S239" s="138">
        <v>0</v>
      </c>
      <c r="T239" s="139">
        <f>S239*H239</f>
        <v>0</v>
      </c>
      <c r="AR239" s="140" t="s">
        <v>128</v>
      </c>
      <c r="AT239" s="140" t="s">
        <v>124</v>
      </c>
      <c r="AU239" s="140" t="s">
        <v>85</v>
      </c>
      <c r="AY239" s="15" t="s">
        <v>122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5" t="s">
        <v>83</v>
      </c>
      <c r="BK239" s="141">
        <f>ROUND(I239*H239,2)</f>
        <v>0</v>
      </c>
      <c r="BL239" s="15" t="s">
        <v>128</v>
      </c>
      <c r="BM239" s="140" t="s">
        <v>394</v>
      </c>
    </row>
    <row r="240" spans="2:65" s="1" customFormat="1" ht="24.2" customHeight="1">
      <c r="B240" s="127"/>
      <c r="C240" s="128" t="s">
        <v>395</v>
      </c>
      <c r="D240" s="128" t="s">
        <v>124</v>
      </c>
      <c r="E240" s="129" t="s">
        <v>396</v>
      </c>
      <c r="F240" s="130" t="s">
        <v>397</v>
      </c>
      <c r="G240" s="131" t="s">
        <v>310</v>
      </c>
      <c r="H240" s="132">
        <v>1</v>
      </c>
      <c r="I240" s="133"/>
      <c r="J240" s="134">
        <f>ROUND(I240*H240,2)</f>
        <v>0</v>
      </c>
      <c r="K240" s="135"/>
      <c r="L240" s="30"/>
      <c r="M240" s="136" t="s">
        <v>1</v>
      </c>
      <c r="N240" s="137" t="s">
        <v>40</v>
      </c>
      <c r="P240" s="138">
        <f>O240*H240</f>
        <v>0</v>
      </c>
      <c r="Q240" s="138">
        <v>0</v>
      </c>
      <c r="R240" s="138">
        <f>Q240*H240</f>
        <v>0</v>
      </c>
      <c r="S240" s="138">
        <v>0</v>
      </c>
      <c r="T240" s="139">
        <f>S240*H240</f>
        <v>0</v>
      </c>
      <c r="AR240" s="140" t="s">
        <v>128</v>
      </c>
      <c r="AT240" s="140" t="s">
        <v>124</v>
      </c>
      <c r="AU240" s="140" t="s">
        <v>85</v>
      </c>
      <c r="AY240" s="15" t="s">
        <v>122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5" t="s">
        <v>83</v>
      </c>
      <c r="BK240" s="141">
        <f>ROUND(I240*H240,2)</f>
        <v>0</v>
      </c>
      <c r="BL240" s="15" t="s">
        <v>128</v>
      </c>
      <c r="BM240" s="140" t="s">
        <v>398</v>
      </c>
    </row>
    <row r="241" spans="2:65" s="1" customFormat="1" ht="19.5">
      <c r="B241" s="30"/>
      <c r="D241" s="142" t="s">
        <v>130</v>
      </c>
      <c r="F241" s="143" t="s">
        <v>399</v>
      </c>
      <c r="I241" s="144"/>
      <c r="L241" s="30"/>
      <c r="M241" s="145"/>
      <c r="T241" s="54"/>
      <c r="AT241" s="15" t="s">
        <v>130</v>
      </c>
      <c r="AU241" s="15" t="s">
        <v>85</v>
      </c>
    </row>
    <row r="242" spans="2:65" s="1" customFormat="1" ht="16.5" customHeight="1">
      <c r="B242" s="127"/>
      <c r="C242" s="128" t="s">
        <v>400</v>
      </c>
      <c r="D242" s="128" t="s">
        <v>124</v>
      </c>
      <c r="E242" s="129" t="s">
        <v>401</v>
      </c>
      <c r="F242" s="130" t="s">
        <v>402</v>
      </c>
      <c r="G242" s="131" t="s">
        <v>290</v>
      </c>
      <c r="H242" s="132">
        <v>1</v>
      </c>
      <c r="I242" s="133"/>
      <c r="J242" s="134">
        <f>ROUND(I242*H242,2)</f>
        <v>0</v>
      </c>
      <c r="K242" s="135"/>
      <c r="L242" s="30"/>
      <c r="M242" s="136" t="s">
        <v>1</v>
      </c>
      <c r="N242" s="137" t="s">
        <v>40</v>
      </c>
      <c r="P242" s="138">
        <f>O242*H242</f>
        <v>0</v>
      </c>
      <c r="Q242" s="138">
        <v>0</v>
      </c>
      <c r="R242" s="138">
        <f>Q242*H242</f>
        <v>0</v>
      </c>
      <c r="S242" s="138">
        <v>0</v>
      </c>
      <c r="T242" s="139">
        <f>S242*H242</f>
        <v>0</v>
      </c>
      <c r="AR242" s="140" t="s">
        <v>128</v>
      </c>
      <c r="AT242" s="140" t="s">
        <v>124</v>
      </c>
      <c r="AU242" s="140" t="s">
        <v>85</v>
      </c>
      <c r="AY242" s="15" t="s">
        <v>122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5" t="s">
        <v>83</v>
      </c>
      <c r="BK242" s="141">
        <f>ROUND(I242*H242,2)</f>
        <v>0</v>
      </c>
      <c r="BL242" s="15" t="s">
        <v>128</v>
      </c>
      <c r="BM242" s="140" t="s">
        <v>403</v>
      </c>
    </row>
    <row r="243" spans="2:65" s="1" customFormat="1" ht="16.5" customHeight="1">
      <c r="B243" s="127"/>
      <c r="C243" s="128" t="s">
        <v>404</v>
      </c>
      <c r="D243" s="128" t="s">
        <v>124</v>
      </c>
      <c r="E243" s="129" t="s">
        <v>405</v>
      </c>
      <c r="F243" s="130" t="s">
        <v>406</v>
      </c>
      <c r="G243" s="131" t="s">
        <v>310</v>
      </c>
      <c r="H243" s="132">
        <v>2</v>
      </c>
      <c r="I243" s="133"/>
      <c r="J243" s="134">
        <f>ROUND(I243*H243,2)</f>
        <v>0</v>
      </c>
      <c r="K243" s="135"/>
      <c r="L243" s="30"/>
      <c r="M243" s="136" t="s">
        <v>1</v>
      </c>
      <c r="N243" s="137" t="s">
        <v>40</v>
      </c>
      <c r="P243" s="138">
        <f>O243*H243</f>
        <v>0</v>
      </c>
      <c r="Q243" s="138">
        <v>0</v>
      </c>
      <c r="R243" s="138">
        <f>Q243*H243</f>
        <v>0</v>
      </c>
      <c r="S243" s="138">
        <v>0</v>
      </c>
      <c r="T243" s="139">
        <f>S243*H243</f>
        <v>0</v>
      </c>
      <c r="AR243" s="140" t="s">
        <v>128</v>
      </c>
      <c r="AT243" s="140" t="s">
        <v>124</v>
      </c>
      <c r="AU243" s="140" t="s">
        <v>85</v>
      </c>
      <c r="AY243" s="15" t="s">
        <v>122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5" t="s">
        <v>83</v>
      </c>
      <c r="BK243" s="141">
        <f>ROUND(I243*H243,2)</f>
        <v>0</v>
      </c>
      <c r="BL243" s="15" t="s">
        <v>128</v>
      </c>
      <c r="BM243" s="140" t="s">
        <v>407</v>
      </c>
    </row>
    <row r="244" spans="2:65" s="1" customFormat="1" ht="16.5" customHeight="1">
      <c r="B244" s="127"/>
      <c r="C244" s="128" t="s">
        <v>408</v>
      </c>
      <c r="D244" s="128" t="s">
        <v>124</v>
      </c>
      <c r="E244" s="129" t="s">
        <v>409</v>
      </c>
      <c r="F244" s="130" t="s">
        <v>410</v>
      </c>
      <c r="G244" s="131" t="s">
        <v>310</v>
      </c>
      <c r="H244" s="132">
        <v>1</v>
      </c>
      <c r="I244" s="133"/>
      <c r="J244" s="134">
        <f>ROUND(I244*H244,2)</f>
        <v>0</v>
      </c>
      <c r="K244" s="135"/>
      <c r="L244" s="30"/>
      <c r="M244" s="136" t="s">
        <v>1</v>
      </c>
      <c r="N244" s="137" t="s">
        <v>40</v>
      </c>
      <c r="P244" s="138">
        <f>O244*H244</f>
        <v>0</v>
      </c>
      <c r="Q244" s="138">
        <v>0</v>
      </c>
      <c r="R244" s="138">
        <f>Q244*H244</f>
        <v>0</v>
      </c>
      <c r="S244" s="138">
        <v>0</v>
      </c>
      <c r="T244" s="139">
        <f>S244*H244</f>
        <v>0</v>
      </c>
      <c r="AR244" s="140" t="s">
        <v>128</v>
      </c>
      <c r="AT244" s="140" t="s">
        <v>124</v>
      </c>
      <c r="AU244" s="140" t="s">
        <v>85</v>
      </c>
      <c r="AY244" s="15" t="s">
        <v>122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5" t="s">
        <v>83</v>
      </c>
      <c r="BK244" s="141">
        <f>ROUND(I244*H244,2)</f>
        <v>0</v>
      </c>
      <c r="BL244" s="15" t="s">
        <v>128</v>
      </c>
      <c r="BM244" s="140" t="s">
        <v>411</v>
      </c>
    </row>
    <row r="245" spans="2:65" s="1" customFormat="1" ht="19.5">
      <c r="B245" s="30"/>
      <c r="D245" s="142" t="s">
        <v>130</v>
      </c>
      <c r="F245" s="143" t="s">
        <v>412</v>
      </c>
      <c r="I245" s="144"/>
      <c r="L245" s="30"/>
      <c r="M245" s="145"/>
      <c r="T245" s="54"/>
      <c r="AT245" s="15" t="s">
        <v>130</v>
      </c>
      <c r="AU245" s="15" t="s">
        <v>85</v>
      </c>
    </row>
    <row r="246" spans="2:65" s="1" customFormat="1" ht="16.5" customHeight="1">
      <c r="B246" s="127"/>
      <c r="C246" s="128" t="s">
        <v>413</v>
      </c>
      <c r="D246" s="128" t="s">
        <v>124</v>
      </c>
      <c r="E246" s="129" t="s">
        <v>414</v>
      </c>
      <c r="F246" s="130" t="s">
        <v>415</v>
      </c>
      <c r="G246" s="131" t="s">
        <v>290</v>
      </c>
      <c r="H246" s="132">
        <v>1</v>
      </c>
      <c r="I246" s="133"/>
      <c r="J246" s="134">
        <f>ROUND(I246*H246,2)</f>
        <v>0</v>
      </c>
      <c r="K246" s="135"/>
      <c r="L246" s="30"/>
      <c r="M246" s="136" t="s">
        <v>1</v>
      </c>
      <c r="N246" s="137" t="s">
        <v>40</v>
      </c>
      <c r="P246" s="138">
        <f>O246*H246</f>
        <v>0</v>
      </c>
      <c r="Q246" s="138">
        <v>0</v>
      </c>
      <c r="R246" s="138">
        <f>Q246*H246</f>
        <v>0</v>
      </c>
      <c r="S246" s="138">
        <v>0</v>
      </c>
      <c r="T246" s="139">
        <f>S246*H246</f>
        <v>0</v>
      </c>
      <c r="AR246" s="140" t="s">
        <v>128</v>
      </c>
      <c r="AT246" s="140" t="s">
        <v>124</v>
      </c>
      <c r="AU246" s="140" t="s">
        <v>85</v>
      </c>
      <c r="AY246" s="15" t="s">
        <v>122</v>
      </c>
      <c r="BE246" s="141">
        <f>IF(N246="základní",J246,0)</f>
        <v>0</v>
      </c>
      <c r="BF246" s="141">
        <f>IF(N246="snížená",J246,0)</f>
        <v>0</v>
      </c>
      <c r="BG246" s="141">
        <f>IF(N246="zákl. přenesená",J246,0)</f>
        <v>0</v>
      </c>
      <c r="BH246" s="141">
        <f>IF(N246="sníž. přenesená",J246,0)</f>
        <v>0</v>
      </c>
      <c r="BI246" s="141">
        <f>IF(N246="nulová",J246,0)</f>
        <v>0</v>
      </c>
      <c r="BJ246" s="15" t="s">
        <v>83</v>
      </c>
      <c r="BK246" s="141">
        <f>ROUND(I246*H246,2)</f>
        <v>0</v>
      </c>
      <c r="BL246" s="15" t="s">
        <v>128</v>
      </c>
      <c r="BM246" s="140" t="s">
        <v>416</v>
      </c>
    </row>
    <row r="247" spans="2:65" s="1" customFormat="1" ht="16.5" customHeight="1">
      <c r="B247" s="127"/>
      <c r="C247" s="128" t="s">
        <v>417</v>
      </c>
      <c r="D247" s="128" t="s">
        <v>124</v>
      </c>
      <c r="E247" s="129" t="s">
        <v>418</v>
      </c>
      <c r="F247" s="130" t="s">
        <v>419</v>
      </c>
      <c r="G247" s="131" t="s">
        <v>310</v>
      </c>
      <c r="H247" s="132">
        <v>2</v>
      </c>
      <c r="I247" s="133"/>
      <c r="J247" s="134">
        <f>ROUND(I247*H247,2)</f>
        <v>0</v>
      </c>
      <c r="K247" s="135"/>
      <c r="L247" s="30"/>
      <c r="M247" s="136" t="s">
        <v>1</v>
      </c>
      <c r="N247" s="137" t="s">
        <v>40</v>
      </c>
      <c r="P247" s="138">
        <f>O247*H247</f>
        <v>0</v>
      </c>
      <c r="Q247" s="138">
        <v>0</v>
      </c>
      <c r="R247" s="138">
        <f>Q247*H247</f>
        <v>0</v>
      </c>
      <c r="S247" s="138">
        <v>0</v>
      </c>
      <c r="T247" s="139">
        <f>S247*H247</f>
        <v>0</v>
      </c>
      <c r="AR247" s="140" t="s">
        <v>128</v>
      </c>
      <c r="AT247" s="140" t="s">
        <v>124</v>
      </c>
      <c r="AU247" s="140" t="s">
        <v>85</v>
      </c>
      <c r="AY247" s="15" t="s">
        <v>122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5" t="s">
        <v>83</v>
      </c>
      <c r="BK247" s="141">
        <f>ROUND(I247*H247,2)</f>
        <v>0</v>
      </c>
      <c r="BL247" s="15" t="s">
        <v>128</v>
      </c>
      <c r="BM247" s="140" t="s">
        <v>420</v>
      </c>
    </row>
    <row r="248" spans="2:65" s="1" customFormat="1" ht="21.75" customHeight="1">
      <c r="B248" s="127"/>
      <c r="C248" s="128" t="s">
        <v>421</v>
      </c>
      <c r="D248" s="128" t="s">
        <v>124</v>
      </c>
      <c r="E248" s="129" t="s">
        <v>422</v>
      </c>
      <c r="F248" s="130" t="s">
        <v>423</v>
      </c>
      <c r="G248" s="131" t="s">
        <v>290</v>
      </c>
      <c r="H248" s="132">
        <v>1</v>
      </c>
      <c r="I248" s="133"/>
      <c r="J248" s="134">
        <f>ROUND(I248*H248,2)</f>
        <v>0</v>
      </c>
      <c r="K248" s="135"/>
      <c r="L248" s="30"/>
      <c r="M248" s="136" t="s">
        <v>1</v>
      </c>
      <c r="N248" s="137" t="s">
        <v>40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128</v>
      </c>
      <c r="AT248" s="140" t="s">
        <v>124</v>
      </c>
      <c r="AU248" s="140" t="s">
        <v>85</v>
      </c>
      <c r="AY248" s="15" t="s">
        <v>122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5" t="s">
        <v>83</v>
      </c>
      <c r="BK248" s="141">
        <f>ROUND(I248*H248,2)</f>
        <v>0</v>
      </c>
      <c r="BL248" s="15" t="s">
        <v>128</v>
      </c>
      <c r="BM248" s="140" t="s">
        <v>424</v>
      </c>
    </row>
    <row r="249" spans="2:65" s="11" customFormat="1" ht="20.85" customHeight="1">
      <c r="B249" s="115"/>
      <c r="D249" s="116" t="s">
        <v>74</v>
      </c>
      <c r="E249" s="125" t="s">
        <v>425</v>
      </c>
      <c r="F249" s="125" t="s">
        <v>426</v>
      </c>
      <c r="I249" s="118"/>
      <c r="J249" s="126">
        <f>BK249</f>
        <v>0</v>
      </c>
      <c r="L249" s="115"/>
      <c r="M249" s="120"/>
      <c r="P249" s="121">
        <f>SUM(P250:P255)</f>
        <v>0</v>
      </c>
      <c r="R249" s="121">
        <f>SUM(R250:R255)</f>
        <v>0</v>
      </c>
      <c r="T249" s="122">
        <f>SUM(T250:T255)</f>
        <v>0</v>
      </c>
      <c r="AR249" s="116" t="s">
        <v>83</v>
      </c>
      <c r="AT249" s="123" t="s">
        <v>74</v>
      </c>
      <c r="AU249" s="123" t="s">
        <v>85</v>
      </c>
      <c r="AY249" s="116" t="s">
        <v>122</v>
      </c>
      <c r="BK249" s="124">
        <f>SUM(BK250:BK255)</f>
        <v>0</v>
      </c>
    </row>
    <row r="250" spans="2:65" s="1" customFormat="1" ht="24.2" customHeight="1">
      <c r="B250" s="127"/>
      <c r="C250" s="128" t="s">
        <v>427</v>
      </c>
      <c r="D250" s="128" t="s">
        <v>124</v>
      </c>
      <c r="E250" s="129" t="s">
        <v>428</v>
      </c>
      <c r="F250" s="130" t="s">
        <v>429</v>
      </c>
      <c r="G250" s="131" t="s">
        <v>290</v>
      </c>
      <c r="H250" s="132">
        <v>1</v>
      </c>
      <c r="I250" s="133"/>
      <c r="J250" s="134">
        <f>ROUND(I250*H250,2)</f>
        <v>0</v>
      </c>
      <c r="K250" s="135"/>
      <c r="L250" s="30"/>
      <c r="M250" s="136" t="s">
        <v>1</v>
      </c>
      <c r="N250" s="137" t="s">
        <v>40</v>
      </c>
      <c r="P250" s="138">
        <f>O250*H250</f>
        <v>0</v>
      </c>
      <c r="Q250" s="138">
        <v>0</v>
      </c>
      <c r="R250" s="138">
        <f>Q250*H250</f>
        <v>0</v>
      </c>
      <c r="S250" s="138">
        <v>0</v>
      </c>
      <c r="T250" s="139">
        <f>S250*H250</f>
        <v>0</v>
      </c>
      <c r="AR250" s="140" t="s">
        <v>128</v>
      </c>
      <c r="AT250" s="140" t="s">
        <v>124</v>
      </c>
      <c r="AU250" s="140" t="s">
        <v>135</v>
      </c>
      <c r="AY250" s="15" t="s">
        <v>122</v>
      </c>
      <c r="BE250" s="141">
        <f>IF(N250="základní",J250,0)</f>
        <v>0</v>
      </c>
      <c r="BF250" s="141">
        <f>IF(N250="snížená",J250,0)</f>
        <v>0</v>
      </c>
      <c r="BG250" s="141">
        <f>IF(N250="zákl. přenesená",J250,0)</f>
        <v>0</v>
      </c>
      <c r="BH250" s="141">
        <f>IF(N250="sníž. přenesená",J250,0)</f>
        <v>0</v>
      </c>
      <c r="BI250" s="141">
        <f>IF(N250="nulová",J250,0)</f>
        <v>0</v>
      </c>
      <c r="BJ250" s="15" t="s">
        <v>83</v>
      </c>
      <c r="BK250" s="141">
        <f>ROUND(I250*H250,2)</f>
        <v>0</v>
      </c>
      <c r="BL250" s="15" t="s">
        <v>128</v>
      </c>
      <c r="BM250" s="140" t="s">
        <v>430</v>
      </c>
    </row>
    <row r="251" spans="2:65" s="1" customFormat="1" ht="19.5">
      <c r="B251" s="30"/>
      <c r="D251" s="142" t="s">
        <v>130</v>
      </c>
      <c r="F251" s="143" t="s">
        <v>431</v>
      </c>
      <c r="I251" s="144"/>
      <c r="L251" s="30"/>
      <c r="M251" s="145"/>
      <c r="T251" s="54"/>
      <c r="AT251" s="15" t="s">
        <v>130</v>
      </c>
      <c r="AU251" s="15" t="s">
        <v>135</v>
      </c>
    </row>
    <row r="252" spans="2:65" s="1" customFormat="1" ht="16.5" customHeight="1">
      <c r="B252" s="127"/>
      <c r="C252" s="128" t="s">
        <v>432</v>
      </c>
      <c r="D252" s="128" t="s">
        <v>124</v>
      </c>
      <c r="E252" s="129" t="s">
        <v>433</v>
      </c>
      <c r="F252" s="130" t="s">
        <v>434</v>
      </c>
      <c r="G252" s="131" t="s">
        <v>290</v>
      </c>
      <c r="H252" s="132">
        <v>1</v>
      </c>
      <c r="I252" s="133"/>
      <c r="J252" s="134">
        <f>ROUND(I252*H252,2)</f>
        <v>0</v>
      </c>
      <c r="K252" s="135"/>
      <c r="L252" s="30"/>
      <c r="M252" s="136" t="s">
        <v>1</v>
      </c>
      <c r="N252" s="137" t="s">
        <v>40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128</v>
      </c>
      <c r="AT252" s="140" t="s">
        <v>124</v>
      </c>
      <c r="AU252" s="140" t="s">
        <v>135</v>
      </c>
      <c r="AY252" s="15" t="s">
        <v>122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5" t="s">
        <v>83</v>
      </c>
      <c r="BK252" s="141">
        <f>ROUND(I252*H252,2)</f>
        <v>0</v>
      </c>
      <c r="BL252" s="15" t="s">
        <v>128</v>
      </c>
      <c r="BM252" s="140" t="s">
        <v>435</v>
      </c>
    </row>
    <row r="253" spans="2:65" s="1" customFormat="1" ht="29.25">
      <c r="B253" s="30"/>
      <c r="D253" s="142" t="s">
        <v>130</v>
      </c>
      <c r="F253" s="143" t="s">
        <v>436</v>
      </c>
      <c r="I253" s="144"/>
      <c r="L253" s="30"/>
      <c r="M253" s="145"/>
      <c r="T253" s="54"/>
      <c r="AT253" s="15" t="s">
        <v>130</v>
      </c>
      <c r="AU253" s="15" t="s">
        <v>135</v>
      </c>
    </row>
    <row r="254" spans="2:65" s="1" customFormat="1" ht="24.2" customHeight="1">
      <c r="B254" s="127"/>
      <c r="C254" s="128" t="s">
        <v>437</v>
      </c>
      <c r="D254" s="128" t="s">
        <v>124</v>
      </c>
      <c r="E254" s="129" t="s">
        <v>438</v>
      </c>
      <c r="F254" s="130" t="s">
        <v>439</v>
      </c>
      <c r="G254" s="131" t="s">
        <v>290</v>
      </c>
      <c r="H254" s="132">
        <v>2</v>
      </c>
      <c r="I254" s="133"/>
      <c r="J254" s="134">
        <f>ROUND(I254*H254,2)</f>
        <v>0</v>
      </c>
      <c r="K254" s="135"/>
      <c r="L254" s="30"/>
      <c r="M254" s="136" t="s">
        <v>1</v>
      </c>
      <c r="N254" s="137" t="s">
        <v>40</v>
      </c>
      <c r="P254" s="138">
        <f>O254*H254</f>
        <v>0</v>
      </c>
      <c r="Q254" s="138">
        <v>0</v>
      </c>
      <c r="R254" s="138">
        <f>Q254*H254</f>
        <v>0</v>
      </c>
      <c r="S254" s="138">
        <v>0</v>
      </c>
      <c r="T254" s="139">
        <f>S254*H254</f>
        <v>0</v>
      </c>
      <c r="AR254" s="140" t="s">
        <v>128</v>
      </c>
      <c r="AT254" s="140" t="s">
        <v>124</v>
      </c>
      <c r="AU254" s="140" t="s">
        <v>135</v>
      </c>
      <c r="AY254" s="15" t="s">
        <v>122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5" t="s">
        <v>83</v>
      </c>
      <c r="BK254" s="141">
        <f>ROUND(I254*H254,2)</f>
        <v>0</v>
      </c>
      <c r="BL254" s="15" t="s">
        <v>128</v>
      </c>
      <c r="BM254" s="140" t="s">
        <v>440</v>
      </c>
    </row>
    <row r="255" spans="2:65" s="1" customFormat="1" ht="19.5">
      <c r="B255" s="30"/>
      <c r="D255" s="142" t="s">
        <v>130</v>
      </c>
      <c r="F255" s="143" t="s">
        <v>441</v>
      </c>
      <c r="I255" s="144"/>
      <c r="L255" s="30"/>
      <c r="M255" s="145"/>
      <c r="T255" s="54"/>
      <c r="AT255" s="15" t="s">
        <v>130</v>
      </c>
      <c r="AU255" s="15" t="s">
        <v>135</v>
      </c>
    </row>
    <row r="256" spans="2:65" s="11" customFormat="1" ht="20.85" customHeight="1">
      <c r="B256" s="115"/>
      <c r="D256" s="116" t="s">
        <v>74</v>
      </c>
      <c r="E256" s="125" t="s">
        <v>442</v>
      </c>
      <c r="F256" s="125" t="s">
        <v>443</v>
      </c>
      <c r="I256" s="118"/>
      <c r="J256" s="126">
        <f>BK256</f>
        <v>0</v>
      </c>
      <c r="L256" s="115"/>
      <c r="M256" s="120"/>
      <c r="P256" s="121">
        <f>SUM(P257:P271)</f>
        <v>0</v>
      </c>
      <c r="R256" s="121">
        <f>SUM(R257:R271)</f>
        <v>0</v>
      </c>
      <c r="T256" s="122">
        <f>SUM(T257:T271)</f>
        <v>0</v>
      </c>
      <c r="AR256" s="116" t="s">
        <v>83</v>
      </c>
      <c r="AT256" s="123" t="s">
        <v>74</v>
      </c>
      <c r="AU256" s="123" t="s">
        <v>85</v>
      </c>
      <c r="AY256" s="116" t="s">
        <v>122</v>
      </c>
      <c r="BK256" s="124">
        <f>SUM(BK257:BK271)</f>
        <v>0</v>
      </c>
    </row>
    <row r="257" spans="2:65" s="1" customFormat="1" ht="24.2" customHeight="1">
      <c r="B257" s="127"/>
      <c r="C257" s="128" t="s">
        <v>444</v>
      </c>
      <c r="D257" s="128" t="s">
        <v>124</v>
      </c>
      <c r="E257" s="129" t="s">
        <v>445</v>
      </c>
      <c r="F257" s="130" t="s">
        <v>446</v>
      </c>
      <c r="G257" s="131" t="s">
        <v>142</v>
      </c>
      <c r="H257" s="132">
        <v>305</v>
      </c>
      <c r="I257" s="133"/>
      <c r="J257" s="134">
        <f>ROUND(I257*H257,2)</f>
        <v>0</v>
      </c>
      <c r="K257" s="135"/>
      <c r="L257" s="30"/>
      <c r="M257" s="136" t="s">
        <v>1</v>
      </c>
      <c r="N257" s="137" t="s">
        <v>40</v>
      </c>
      <c r="P257" s="138">
        <f>O257*H257</f>
        <v>0</v>
      </c>
      <c r="Q257" s="138">
        <v>0</v>
      </c>
      <c r="R257" s="138">
        <f>Q257*H257</f>
        <v>0</v>
      </c>
      <c r="S257" s="138">
        <v>0</v>
      </c>
      <c r="T257" s="139">
        <f>S257*H257</f>
        <v>0</v>
      </c>
      <c r="AR257" s="140" t="s">
        <v>128</v>
      </c>
      <c r="AT257" s="140" t="s">
        <v>124</v>
      </c>
      <c r="AU257" s="140" t="s">
        <v>135</v>
      </c>
      <c r="AY257" s="15" t="s">
        <v>122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5" t="s">
        <v>83</v>
      </c>
      <c r="BK257" s="141">
        <f>ROUND(I257*H257,2)</f>
        <v>0</v>
      </c>
      <c r="BL257" s="15" t="s">
        <v>128</v>
      </c>
      <c r="BM257" s="140" t="s">
        <v>447</v>
      </c>
    </row>
    <row r="258" spans="2:65" s="1" customFormat="1" ht="24.2" customHeight="1">
      <c r="B258" s="127"/>
      <c r="C258" s="160" t="s">
        <v>448</v>
      </c>
      <c r="D258" s="160" t="s">
        <v>243</v>
      </c>
      <c r="E258" s="161" t="s">
        <v>449</v>
      </c>
      <c r="F258" s="162" t="s">
        <v>450</v>
      </c>
      <c r="G258" s="163" t="s">
        <v>142</v>
      </c>
      <c r="H258" s="164">
        <v>305</v>
      </c>
      <c r="I258" s="165"/>
      <c r="J258" s="166">
        <f>ROUND(I258*H258,2)</f>
        <v>0</v>
      </c>
      <c r="K258" s="167"/>
      <c r="L258" s="168"/>
      <c r="M258" s="169" t="s">
        <v>1</v>
      </c>
      <c r="N258" s="170" t="s">
        <v>40</v>
      </c>
      <c r="P258" s="138">
        <f>O258*H258</f>
        <v>0</v>
      </c>
      <c r="Q258" s="138">
        <v>0</v>
      </c>
      <c r="R258" s="138">
        <f>Q258*H258</f>
        <v>0</v>
      </c>
      <c r="S258" s="138">
        <v>0</v>
      </c>
      <c r="T258" s="139">
        <f>S258*H258</f>
        <v>0</v>
      </c>
      <c r="AR258" s="140" t="s">
        <v>161</v>
      </c>
      <c r="AT258" s="140" t="s">
        <v>243</v>
      </c>
      <c r="AU258" s="140" t="s">
        <v>135</v>
      </c>
      <c r="AY258" s="15" t="s">
        <v>122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5" t="s">
        <v>83</v>
      </c>
      <c r="BK258" s="141">
        <f>ROUND(I258*H258,2)</f>
        <v>0</v>
      </c>
      <c r="BL258" s="15" t="s">
        <v>128</v>
      </c>
      <c r="BM258" s="140" t="s">
        <v>451</v>
      </c>
    </row>
    <row r="259" spans="2:65" s="1" customFormat="1" ht="29.25">
      <c r="B259" s="30"/>
      <c r="D259" s="142" t="s">
        <v>130</v>
      </c>
      <c r="F259" s="143" t="s">
        <v>452</v>
      </c>
      <c r="I259" s="144"/>
      <c r="L259" s="30"/>
      <c r="M259" s="145"/>
      <c r="T259" s="54"/>
      <c r="AT259" s="15" t="s">
        <v>130</v>
      </c>
      <c r="AU259" s="15" t="s">
        <v>135</v>
      </c>
    </row>
    <row r="260" spans="2:65" s="1" customFormat="1" ht="24.2" customHeight="1">
      <c r="B260" s="127"/>
      <c r="C260" s="128" t="s">
        <v>453</v>
      </c>
      <c r="D260" s="128" t="s">
        <v>124</v>
      </c>
      <c r="E260" s="129" t="s">
        <v>454</v>
      </c>
      <c r="F260" s="130" t="s">
        <v>455</v>
      </c>
      <c r="G260" s="131" t="s">
        <v>310</v>
      </c>
      <c r="H260" s="132">
        <v>2</v>
      </c>
      <c r="I260" s="133"/>
      <c r="J260" s="134">
        <f t="shared" ref="J260:J271" si="10">ROUND(I260*H260,2)</f>
        <v>0</v>
      </c>
      <c r="K260" s="135"/>
      <c r="L260" s="30"/>
      <c r="M260" s="136" t="s">
        <v>1</v>
      </c>
      <c r="N260" s="137" t="s">
        <v>40</v>
      </c>
      <c r="P260" s="138">
        <f t="shared" ref="P260:P271" si="11">O260*H260</f>
        <v>0</v>
      </c>
      <c r="Q260" s="138">
        <v>0</v>
      </c>
      <c r="R260" s="138">
        <f t="shared" ref="R260:R271" si="12">Q260*H260</f>
        <v>0</v>
      </c>
      <c r="S260" s="138">
        <v>0</v>
      </c>
      <c r="T260" s="139">
        <f t="shared" ref="T260:T271" si="13">S260*H260</f>
        <v>0</v>
      </c>
      <c r="AR260" s="140" t="s">
        <v>128</v>
      </c>
      <c r="AT260" s="140" t="s">
        <v>124</v>
      </c>
      <c r="AU260" s="140" t="s">
        <v>135</v>
      </c>
      <c r="AY260" s="15" t="s">
        <v>122</v>
      </c>
      <c r="BE260" s="141">
        <f t="shared" ref="BE260:BE271" si="14">IF(N260="základní",J260,0)</f>
        <v>0</v>
      </c>
      <c r="BF260" s="141">
        <f t="shared" ref="BF260:BF271" si="15">IF(N260="snížená",J260,0)</f>
        <v>0</v>
      </c>
      <c r="BG260" s="141">
        <f t="shared" ref="BG260:BG271" si="16">IF(N260="zákl. přenesená",J260,0)</f>
        <v>0</v>
      </c>
      <c r="BH260" s="141">
        <f t="shared" ref="BH260:BH271" si="17">IF(N260="sníž. přenesená",J260,0)</f>
        <v>0</v>
      </c>
      <c r="BI260" s="141">
        <f t="shared" ref="BI260:BI271" si="18">IF(N260="nulová",J260,0)</f>
        <v>0</v>
      </c>
      <c r="BJ260" s="15" t="s">
        <v>83</v>
      </c>
      <c r="BK260" s="141">
        <f t="shared" ref="BK260:BK271" si="19">ROUND(I260*H260,2)</f>
        <v>0</v>
      </c>
      <c r="BL260" s="15" t="s">
        <v>128</v>
      </c>
      <c r="BM260" s="140" t="s">
        <v>456</v>
      </c>
    </row>
    <row r="261" spans="2:65" s="1" customFormat="1" ht="16.5" customHeight="1">
      <c r="B261" s="127"/>
      <c r="C261" s="160" t="s">
        <v>457</v>
      </c>
      <c r="D261" s="160" t="s">
        <v>243</v>
      </c>
      <c r="E261" s="161" t="s">
        <v>458</v>
      </c>
      <c r="F261" s="162" t="s">
        <v>459</v>
      </c>
      <c r="G261" s="163" t="s">
        <v>310</v>
      </c>
      <c r="H261" s="164">
        <v>2</v>
      </c>
      <c r="I261" s="165"/>
      <c r="J261" s="166">
        <f t="shared" si="10"/>
        <v>0</v>
      </c>
      <c r="K261" s="167"/>
      <c r="L261" s="168"/>
      <c r="M261" s="169" t="s">
        <v>1</v>
      </c>
      <c r="N261" s="170" t="s">
        <v>40</v>
      </c>
      <c r="P261" s="138">
        <f t="shared" si="11"/>
        <v>0</v>
      </c>
      <c r="Q261" s="138">
        <v>0</v>
      </c>
      <c r="R261" s="138">
        <f t="shared" si="12"/>
        <v>0</v>
      </c>
      <c r="S261" s="138">
        <v>0</v>
      </c>
      <c r="T261" s="139">
        <f t="shared" si="13"/>
        <v>0</v>
      </c>
      <c r="AR261" s="140" t="s">
        <v>161</v>
      </c>
      <c r="AT261" s="140" t="s">
        <v>243</v>
      </c>
      <c r="AU261" s="140" t="s">
        <v>135</v>
      </c>
      <c r="AY261" s="15" t="s">
        <v>122</v>
      </c>
      <c r="BE261" s="141">
        <f t="shared" si="14"/>
        <v>0</v>
      </c>
      <c r="BF261" s="141">
        <f t="shared" si="15"/>
        <v>0</v>
      </c>
      <c r="BG261" s="141">
        <f t="shared" si="16"/>
        <v>0</v>
      </c>
      <c r="BH261" s="141">
        <f t="shared" si="17"/>
        <v>0</v>
      </c>
      <c r="BI261" s="141">
        <f t="shared" si="18"/>
        <v>0</v>
      </c>
      <c r="BJ261" s="15" t="s">
        <v>83</v>
      </c>
      <c r="BK261" s="141">
        <f t="shared" si="19"/>
        <v>0</v>
      </c>
      <c r="BL261" s="15" t="s">
        <v>128</v>
      </c>
      <c r="BM261" s="140" t="s">
        <v>460</v>
      </c>
    </row>
    <row r="262" spans="2:65" s="1" customFormat="1" ht="21.75" customHeight="1">
      <c r="B262" s="127"/>
      <c r="C262" s="160" t="s">
        <v>461</v>
      </c>
      <c r="D262" s="160" t="s">
        <v>243</v>
      </c>
      <c r="E262" s="161" t="s">
        <v>462</v>
      </c>
      <c r="F262" s="162" t="s">
        <v>463</v>
      </c>
      <c r="G262" s="163" t="s">
        <v>310</v>
      </c>
      <c r="H262" s="164">
        <v>2</v>
      </c>
      <c r="I262" s="165"/>
      <c r="J262" s="166">
        <f t="shared" si="10"/>
        <v>0</v>
      </c>
      <c r="K262" s="167"/>
      <c r="L262" s="168"/>
      <c r="M262" s="169" t="s">
        <v>1</v>
      </c>
      <c r="N262" s="170" t="s">
        <v>40</v>
      </c>
      <c r="P262" s="138">
        <f t="shared" si="11"/>
        <v>0</v>
      </c>
      <c r="Q262" s="138">
        <v>0</v>
      </c>
      <c r="R262" s="138">
        <f t="shared" si="12"/>
        <v>0</v>
      </c>
      <c r="S262" s="138">
        <v>0</v>
      </c>
      <c r="T262" s="139">
        <f t="shared" si="13"/>
        <v>0</v>
      </c>
      <c r="AR262" s="140" t="s">
        <v>161</v>
      </c>
      <c r="AT262" s="140" t="s">
        <v>243</v>
      </c>
      <c r="AU262" s="140" t="s">
        <v>135</v>
      </c>
      <c r="AY262" s="15" t="s">
        <v>122</v>
      </c>
      <c r="BE262" s="141">
        <f t="shared" si="14"/>
        <v>0</v>
      </c>
      <c r="BF262" s="141">
        <f t="shared" si="15"/>
        <v>0</v>
      </c>
      <c r="BG262" s="141">
        <f t="shared" si="16"/>
        <v>0</v>
      </c>
      <c r="BH262" s="141">
        <f t="shared" si="17"/>
        <v>0</v>
      </c>
      <c r="BI262" s="141">
        <f t="shared" si="18"/>
        <v>0</v>
      </c>
      <c r="BJ262" s="15" t="s">
        <v>83</v>
      </c>
      <c r="BK262" s="141">
        <f t="shared" si="19"/>
        <v>0</v>
      </c>
      <c r="BL262" s="15" t="s">
        <v>128</v>
      </c>
      <c r="BM262" s="140" t="s">
        <v>464</v>
      </c>
    </row>
    <row r="263" spans="2:65" s="1" customFormat="1" ht="33" customHeight="1">
      <c r="B263" s="127"/>
      <c r="C263" s="128" t="s">
        <v>465</v>
      </c>
      <c r="D263" s="128" t="s">
        <v>124</v>
      </c>
      <c r="E263" s="129" t="s">
        <v>466</v>
      </c>
      <c r="F263" s="130" t="s">
        <v>467</v>
      </c>
      <c r="G263" s="131" t="s">
        <v>310</v>
      </c>
      <c r="H263" s="132">
        <v>10</v>
      </c>
      <c r="I263" s="133"/>
      <c r="J263" s="134">
        <f t="shared" si="10"/>
        <v>0</v>
      </c>
      <c r="K263" s="135"/>
      <c r="L263" s="30"/>
      <c r="M263" s="136" t="s">
        <v>1</v>
      </c>
      <c r="N263" s="137" t="s">
        <v>40</v>
      </c>
      <c r="P263" s="138">
        <f t="shared" si="11"/>
        <v>0</v>
      </c>
      <c r="Q263" s="138">
        <v>0</v>
      </c>
      <c r="R263" s="138">
        <f t="shared" si="12"/>
        <v>0</v>
      </c>
      <c r="S263" s="138">
        <v>0</v>
      </c>
      <c r="T263" s="139">
        <f t="shared" si="13"/>
        <v>0</v>
      </c>
      <c r="AR263" s="140" t="s">
        <v>128</v>
      </c>
      <c r="AT263" s="140" t="s">
        <v>124</v>
      </c>
      <c r="AU263" s="140" t="s">
        <v>135</v>
      </c>
      <c r="AY263" s="15" t="s">
        <v>122</v>
      </c>
      <c r="BE263" s="141">
        <f t="shared" si="14"/>
        <v>0</v>
      </c>
      <c r="BF263" s="141">
        <f t="shared" si="15"/>
        <v>0</v>
      </c>
      <c r="BG263" s="141">
        <f t="shared" si="16"/>
        <v>0</v>
      </c>
      <c r="BH263" s="141">
        <f t="shared" si="17"/>
        <v>0</v>
      </c>
      <c r="BI263" s="141">
        <f t="shared" si="18"/>
        <v>0</v>
      </c>
      <c r="BJ263" s="15" t="s">
        <v>83</v>
      </c>
      <c r="BK263" s="141">
        <f t="shared" si="19"/>
        <v>0</v>
      </c>
      <c r="BL263" s="15" t="s">
        <v>128</v>
      </c>
      <c r="BM263" s="140" t="s">
        <v>468</v>
      </c>
    </row>
    <row r="264" spans="2:65" s="1" customFormat="1" ht="16.5" customHeight="1">
      <c r="B264" s="127"/>
      <c r="C264" s="160" t="s">
        <v>469</v>
      </c>
      <c r="D264" s="160" t="s">
        <v>243</v>
      </c>
      <c r="E264" s="161" t="s">
        <v>470</v>
      </c>
      <c r="F264" s="162" t="s">
        <v>471</v>
      </c>
      <c r="G264" s="163" t="s">
        <v>310</v>
      </c>
      <c r="H264" s="164">
        <v>2</v>
      </c>
      <c r="I264" s="165"/>
      <c r="J264" s="166">
        <f t="shared" si="10"/>
        <v>0</v>
      </c>
      <c r="K264" s="167"/>
      <c r="L264" s="168"/>
      <c r="M264" s="169" t="s">
        <v>1</v>
      </c>
      <c r="N264" s="170" t="s">
        <v>40</v>
      </c>
      <c r="P264" s="138">
        <f t="shared" si="11"/>
        <v>0</v>
      </c>
      <c r="Q264" s="138">
        <v>0</v>
      </c>
      <c r="R264" s="138">
        <f t="shared" si="12"/>
        <v>0</v>
      </c>
      <c r="S264" s="138">
        <v>0</v>
      </c>
      <c r="T264" s="139">
        <f t="shared" si="13"/>
        <v>0</v>
      </c>
      <c r="AR264" s="140" t="s">
        <v>161</v>
      </c>
      <c r="AT264" s="140" t="s">
        <v>243</v>
      </c>
      <c r="AU264" s="140" t="s">
        <v>135</v>
      </c>
      <c r="AY264" s="15" t="s">
        <v>122</v>
      </c>
      <c r="BE264" s="141">
        <f t="shared" si="14"/>
        <v>0</v>
      </c>
      <c r="BF264" s="141">
        <f t="shared" si="15"/>
        <v>0</v>
      </c>
      <c r="BG264" s="141">
        <f t="shared" si="16"/>
        <v>0</v>
      </c>
      <c r="BH264" s="141">
        <f t="shared" si="17"/>
        <v>0</v>
      </c>
      <c r="BI264" s="141">
        <f t="shared" si="18"/>
        <v>0</v>
      </c>
      <c r="BJ264" s="15" t="s">
        <v>83</v>
      </c>
      <c r="BK264" s="141">
        <f t="shared" si="19"/>
        <v>0</v>
      </c>
      <c r="BL264" s="15" t="s">
        <v>128</v>
      </c>
      <c r="BM264" s="140" t="s">
        <v>472</v>
      </c>
    </row>
    <row r="265" spans="2:65" s="1" customFormat="1" ht="16.5" customHeight="1">
      <c r="B265" s="127"/>
      <c r="C265" s="160" t="s">
        <v>473</v>
      </c>
      <c r="D265" s="160" t="s">
        <v>243</v>
      </c>
      <c r="E265" s="161" t="s">
        <v>474</v>
      </c>
      <c r="F265" s="162" t="s">
        <v>475</v>
      </c>
      <c r="G265" s="163" t="s">
        <v>310</v>
      </c>
      <c r="H265" s="164">
        <v>2</v>
      </c>
      <c r="I265" s="165"/>
      <c r="J265" s="166">
        <f t="shared" si="10"/>
        <v>0</v>
      </c>
      <c r="K265" s="167"/>
      <c r="L265" s="168"/>
      <c r="M265" s="169" t="s">
        <v>1</v>
      </c>
      <c r="N265" s="170" t="s">
        <v>40</v>
      </c>
      <c r="P265" s="138">
        <f t="shared" si="11"/>
        <v>0</v>
      </c>
      <c r="Q265" s="138">
        <v>0</v>
      </c>
      <c r="R265" s="138">
        <f t="shared" si="12"/>
        <v>0</v>
      </c>
      <c r="S265" s="138">
        <v>0</v>
      </c>
      <c r="T265" s="139">
        <f t="shared" si="13"/>
        <v>0</v>
      </c>
      <c r="AR265" s="140" t="s">
        <v>161</v>
      </c>
      <c r="AT265" s="140" t="s">
        <v>243</v>
      </c>
      <c r="AU265" s="140" t="s">
        <v>135</v>
      </c>
      <c r="AY265" s="15" t="s">
        <v>122</v>
      </c>
      <c r="BE265" s="141">
        <f t="shared" si="14"/>
        <v>0</v>
      </c>
      <c r="BF265" s="141">
        <f t="shared" si="15"/>
        <v>0</v>
      </c>
      <c r="BG265" s="141">
        <f t="shared" si="16"/>
        <v>0</v>
      </c>
      <c r="BH265" s="141">
        <f t="shared" si="17"/>
        <v>0</v>
      </c>
      <c r="BI265" s="141">
        <f t="shared" si="18"/>
        <v>0</v>
      </c>
      <c r="BJ265" s="15" t="s">
        <v>83</v>
      </c>
      <c r="BK265" s="141">
        <f t="shared" si="19"/>
        <v>0</v>
      </c>
      <c r="BL265" s="15" t="s">
        <v>128</v>
      </c>
      <c r="BM265" s="140" t="s">
        <v>476</v>
      </c>
    </row>
    <row r="266" spans="2:65" s="1" customFormat="1" ht="16.5" customHeight="1">
      <c r="B266" s="127"/>
      <c r="C266" s="160" t="s">
        <v>477</v>
      </c>
      <c r="D266" s="160" t="s">
        <v>243</v>
      </c>
      <c r="E266" s="161" t="s">
        <v>478</v>
      </c>
      <c r="F266" s="162" t="s">
        <v>479</v>
      </c>
      <c r="G266" s="163" t="s">
        <v>310</v>
      </c>
      <c r="H266" s="164">
        <v>1</v>
      </c>
      <c r="I266" s="165"/>
      <c r="J266" s="166">
        <f t="shared" si="10"/>
        <v>0</v>
      </c>
      <c r="K266" s="167"/>
      <c r="L266" s="168"/>
      <c r="M266" s="169" t="s">
        <v>1</v>
      </c>
      <c r="N266" s="170" t="s">
        <v>40</v>
      </c>
      <c r="P266" s="138">
        <f t="shared" si="11"/>
        <v>0</v>
      </c>
      <c r="Q266" s="138">
        <v>0</v>
      </c>
      <c r="R266" s="138">
        <f t="shared" si="12"/>
        <v>0</v>
      </c>
      <c r="S266" s="138">
        <v>0</v>
      </c>
      <c r="T266" s="139">
        <f t="shared" si="13"/>
        <v>0</v>
      </c>
      <c r="AR266" s="140" t="s">
        <v>161</v>
      </c>
      <c r="AT266" s="140" t="s">
        <v>243</v>
      </c>
      <c r="AU266" s="140" t="s">
        <v>135</v>
      </c>
      <c r="AY266" s="15" t="s">
        <v>122</v>
      </c>
      <c r="BE266" s="141">
        <f t="shared" si="14"/>
        <v>0</v>
      </c>
      <c r="BF266" s="141">
        <f t="shared" si="15"/>
        <v>0</v>
      </c>
      <c r="BG266" s="141">
        <f t="shared" si="16"/>
        <v>0</v>
      </c>
      <c r="BH266" s="141">
        <f t="shared" si="17"/>
        <v>0</v>
      </c>
      <c r="BI266" s="141">
        <f t="shared" si="18"/>
        <v>0</v>
      </c>
      <c r="BJ266" s="15" t="s">
        <v>83</v>
      </c>
      <c r="BK266" s="141">
        <f t="shared" si="19"/>
        <v>0</v>
      </c>
      <c r="BL266" s="15" t="s">
        <v>128</v>
      </c>
      <c r="BM266" s="140" t="s">
        <v>480</v>
      </c>
    </row>
    <row r="267" spans="2:65" s="1" customFormat="1" ht="16.5" customHeight="1">
      <c r="B267" s="127"/>
      <c r="C267" s="160" t="s">
        <v>481</v>
      </c>
      <c r="D267" s="160" t="s">
        <v>243</v>
      </c>
      <c r="E267" s="161" t="s">
        <v>482</v>
      </c>
      <c r="F267" s="162" t="s">
        <v>483</v>
      </c>
      <c r="G267" s="163" t="s">
        <v>310</v>
      </c>
      <c r="H267" s="164">
        <v>5</v>
      </c>
      <c r="I267" s="165"/>
      <c r="J267" s="166">
        <f t="shared" si="10"/>
        <v>0</v>
      </c>
      <c r="K267" s="167"/>
      <c r="L267" s="168"/>
      <c r="M267" s="169" t="s">
        <v>1</v>
      </c>
      <c r="N267" s="170" t="s">
        <v>40</v>
      </c>
      <c r="P267" s="138">
        <f t="shared" si="11"/>
        <v>0</v>
      </c>
      <c r="Q267" s="138">
        <v>0</v>
      </c>
      <c r="R267" s="138">
        <f t="shared" si="12"/>
        <v>0</v>
      </c>
      <c r="S267" s="138">
        <v>0</v>
      </c>
      <c r="T267" s="139">
        <f t="shared" si="13"/>
        <v>0</v>
      </c>
      <c r="AR267" s="140" t="s">
        <v>161</v>
      </c>
      <c r="AT267" s="140" t="s">
        <v>243</v>
      </c>
      <c r="AU267" s="140" t="s">
        <v>135</v>
      </c>
      <c r="AY267" s="15" t="s">
        <v>122</v>
      </c>
      <c r="BE267" s="141">
        <f t="shared" si="14"/>
        <v>0</v>
      </c>
      <c r="BF267" s="141">
        <f t="shared" si="15"/>
        <v>0</v>
      </c>
      <c r="BG267" s="141">
        <f t="shared" si="16"/>
        <v>0</v>
      </c>
      <c r="BH267" s="141">
        <f t="shared" si="17"/>
        <v>0</v>
      </c>
      <c r="BI267" s="141">
        <f t="shared" si="18"/>
        <v>0</v>
      </c>
      <c r="BJ267" s="15" t="s">
        <v>83</v>
      </c>
      <c r="BK267" s="141">
        <f t="shared" si="19"/>
        <v>0</v>
      </c>
      <c r="BL267" s="15" t="s">
        <v>128</v>
      </c>
      <c r="BM267" s="140" t="s">
        <v>484</v>
      </c>
    </row>
    <row r="268" spans="2:65" s="1" customFormat="1" ht="24.2" customHeight="1">
      <c r="B268" s="127"/>
      <c r="C268" s="128" t="s">
        <v>485</v>
      </c>
      <c r="D268" s="128" t="s">
        <v>124</v>
      </c>
      <c r="E268" s="129" t="s">
        <v>486</v>
      </c>
      <c r="F268" s="130" t="s">
        <v>487</v>
      </c>
      <c r="G268" s="131" t="s">
        <v>310</v>
      </c>
      <c r="H268" s="132">
        <v>4</v>
      </c>
      <c r="I268" s="133"/>
      <c r="J268" s="134">
        <f t="shared" si="10"/>
        <v>0</v>
      </c>
      <c r="K268" s="135"/>
      <c r="L268" s="30"/>
      <c r="M268" s="136" t="s">
        <v>1</v>
      </c>
      <c r="N268" s="137" t="s">
        <v>40</v>
      </c>
      <c r="P268" s="138">
        <f t="shared" si="11"/>
        <v>0</v>
      </c>
      <c r="Q268" s="138">
        <v>0</v>
      </c>
      <c r="R268" s="138">
        <f t="shared" si="12"/>
        <v>0</v>
      </c>
      <c r="S268" s="138">
        <v>0</v>
      </c>
      <c r="T268" s="139">
        <f t="shared" si="13"/>
        <v>0</v>
      </c>
      <c r="AR268" s="140" t="s">
        <v>128</v>
      </c>
      <c r="AT268" s="140" t="s">
        <v>124</v>
      </c>
      <c r="AU268" s="140" t="s">
        <v>135</v>
      </c>
      <c r="AY268" s="15" t="s">
        <v>122</v>
      </c>
      <c r="BE268" s="141">
        <f t="shared" si="14"/>
        <v>0</v>
      </c>
      <c r="BF268" s="141">
        <f t="shared" si="15"/>
        <v>0</v>
      </c>
      <c r="BG268" s="141">
        <f t="shared" si="16"/>
        <v>0</v>
      </c>
      <c r="BH268" s="141">
        <f t="shared" si="17"/>
        <v>0</v>
      </c>
      <c r="BI268" s="141">
        <f t="shared" si="18"/>
        <v>0</v>
      </c>
      <c r="BJ268" s="15" t="s">
        <v>83</v>
      </c>
      <c r="BK268" s="141">
        <f t="shared" si="19"/>
        <v>0</v>
      </c>
      <c r="BL268" s="15" t="s">
        <v>128</v>
      </c>
      <c r="BM268" s="140" t="s">
        <v>488</v>
      </c>
    </row>
    <row r="269" spans="2:65" s="1" customFormat="1" ht="16.5" customHeight="1">
      <c r="B269" s="127"/>
      <c r="C269" s="160" t="s">
        <v>489</v>
      </c>
      <c r="D269" s="160" t="s">
        <v>243</v>
      </c>
      <c r="E269" s="161" t="s">
        <v>490</v>
      </c>
      <c r="F269" s="162" t="s">
        <v>491</v>
      </c>
      <c r="G269" s="163" t="s">
        <v>310</v>
      </c>
      <c r="H269" s="164">
        <v>2</v>
      </c>
      <c r="I269" s="165"/>
      <c r="J269" s="166">
        <f t="shared" si="10"/>
        <v>0</v>
      </c>
      <c r="K269" s="167"/>
      <c r="L269" s="168"/>
      <c r="M269" s="169" t="s">
        <v>1</v>
      </c>
      <c r="N269" s="170" t="s">
        <v>40</v>
      </c>
      <c r="P269" s="138">
        <f t="shared" si="11"/>
        <v>0</v>
      </c>
      <c r="Q269" s="138">
        <v>0</v>
      </c>
      <c r="R269" s="138">
        <f t="shared" si="12"/>
        <v>0</v>
      </c>
      <c r="S269" s="138">
        <v>0</v>
      </c>
      <c r="T269" s="139">
        <f t="shared" si="13"/>
        <v>0</v>
      </c>
      <c r="AR269" s="140" t="s">
        <v>161</v>
      </c>
      <c r="AT269" s="140" t="s">
        <v>243</v>
      </c>
      <c r="AU269" s="140" t="s">
        <v>135</v>
      </c>
      <c r="AY269" s="15" t="s">
        <v>122</v>
      </c>
      <c r="BE269" s="141">
        <f t="shared" si="14"/>
        <v>0</v>
      </c>
      <c r="BF269" s="141">
        <f t="shared" si="15"/>
        <v>0</v>
      </c>
      <c r="BG269" s="141">
        <f t="shared" si="16"/>
        <v>0</v>
      </c>
      <c r="BH269" s="141">
        <f t="shared" si="17"/>
        <v>0</v>
      </c>
      <c r="BI269" s="141">
        <f t="shared" si="18"/>
        <v>0</v>
      </c>
      <c r="BJ269" s="15" t="s">
        <v>83</v>
      </c>
      <c r="BK269" s="141">
        <f t="shared" si="19"/>
        <v>0</v>
      </c>
      <c r="BL269" s="15" t="s">
        <v>128</v>
      </c>
      <c r="BM269" s="140" t="s">
        <v>492</v>
      </c>
    </row>
    <row r="270" spans="2:65" s="1" customFormat="1" ht="16.5" customHeight="1">
      <c r="B270" s="127"/>
      <c r="C270" s="160" t="s">
        <v>493</v>
      </c>
      <c r="D270" s="160" t="s">
        <v>243</v>
      </c>
      <c r="E270" s="161" t="s">
        <v>494</v>
      </c>
      <c r="F270" s="162" t="s">
        <v>495</v>
      </c>
      <c r="G270" s="163" t="s">
        <v>310</v>
      </c>
      <c r="H270" s="164">
        <v>2</v>
      </c>
      <c r="I270" s="165"/>
      <c r="J270" s="166">
        <f t="shared" si="10"/>
        <v>0</v>
      </c>
      <c r="K270" s="167"/>
      <c r="L270" s="168"/>
      <c r="M270" s="169" t="s">
        <v>1</v>
      </c>
      <c r="N270" s="170" t="s">
        <v>40</v>
      </c>
      <c r="P270" s="138">
        <f t="shared" si="11"/>
        <v>0</v>
      </c>
      <c r="Q270" s="138">
        <v>0</v>
      </c>
      <c r="R270" s="138">
        <f t="shared" si="12"/>
        <v>0</v>
      </c>
      <c r="S270" s="138">
        <v>0</v>
      </c>
      <c r="T270" s="139">
        <f t="shared" si="13"/>
        <v>0</v>
      </c>
      <c r="AR270" s="140" t="s">
        <v>161</v>
      </c>
      <c r="AT270" s="140" t="s">
        <v>243</v>
      </c>
      <c r="AU270" s="140" t="s">
        <v>135</v>
      </c>
      <c r="AY270" s="15" t="s">
        <v>122</v>
      </c>
      <c r="BE270" s="141">
        <f t="shared" si="14"/>
        <v>0</v>
      </c>
      <c r="BF270" s="141">
        <f t="shared" si="15"/>
        <v>0</v>
      </c>
      <c r="BG270" s="141">
        <f t="shared" si="16"/>
        <v>0</v>
      </c>
      <c r="BH270" s="141">
        <f t="shared" si="17"/>
        <v>0</v>
      </c>
      <c r="BI270" s="141">
        <f t="shared" si="18"/>
        <v>0</v>
      </c>
      <c r="BJ270" s="15" t="s">
        <v>83</v>
      </c>
      <c r="BK270" s="141">
        <f t="shared" si="19"/>
        <v>0</v>
      </c>
      <c r="BL270" s="15" t="s">
        <v>128</v>
      </c>
      <c r="BM270" s="140" t="s">
        <v>496</v>
      </c>
    </row>
    <row r="271" spans="2:65" s="1" customFormat="1" ht="16.5" customHeight="1">
      <c r="B271" s="127"/>
      <c r="C271" s="128" t="s">
        <v>497</v>
      </c>
      <c r="D271" s="128" t="s">
        <v>124</v>
      </c>
      <c r="E271" s="129" t="s">
        <v>498</v>
      </c>
      <c r="F271" s="130" t="s">
        <v>499</v>
      </c>
      <c r="G271" s="131" t="s">
        <v>290</v>
      </c>
      <c r="H271" s="132">
        <v>1</v>
      </c>
      <c r="I271" s="133"/>
      <c r="J271" s="134">
        <f t="shared" si="10"/>
        <v>0</v>
      </c>
      <c r="K271" s="135"/>
      <c r="L271" s="30"/>
      <c r="M271" s="136" t="s">
        <v>1</v>
      </c>
      <c r="N271" s="137" t="s">
        <v>40</v>
      </c>
      <c r="P271" s="138">
        <f t="shared" si="11"/>
        <v>0</v>
      </c>
      <c r="Q271" s="138">
        <v>0</v>
      </c>
      <c r="R271" s="138">
        <f t="shared" si="12"/>
        <v>0</v>
      </c>
      <c r="S271" s="138">
        <v>0</v>
      </c>
      <c r="T271" s="139">
        <f t="shared" si="13"/>
        <v>0</v>
      </c>
      <c r="AR271" s="140" t="s">
        <v>128</v>
      </c>
      <c r="AT271" s="140" t="s">
        <v>124</v>
      </c>
      <c r="AU271" s="140" t="s">
        <v>135</v>
      </c>
      <c r="AY271" s="15" t="s">
        <v>122</v>
      </c>
      <c r="BE271" s="141">
        <f t="shared" si="14"/>
        <v>0</v>
      </c>
      <c r="BF271" s="141">
        <f t="shared" si="15"/>
        <v>0</v>
      </c>
      <c r="BG271" s="141">
        <f t="shared" si="16"/>
        <v>0</v>
      </c>
      <c r="BH271" s="141">
        <f t="shared" si="17"/>
        <v>0</v>
      </c>
      <c r="BI271" s="141">
        <f t="shared" si="18"/>
        <v>0</v>
      </c>
      <c r="BJ271" s="15" t="s">
        <v>83</v>
      </c>
      <c r="BK271" s="141">
        <f t="shared" si="19"/>
        <v>0</v>
      </c>
      <c r="BL271" s="15" t="s">
        <v>128</v>
      </c>
      <c r="BM271" s="140" t="s">
        <v>500</v>
      </c>
    </row>
    <row r="272" spans="2:65" s="11" customFormat="1" ht="20.85" customHeight="1">
      <c r="B272" s="115"/>
      <c r="D272" s="116" t="s">
        <v>74</v>
      </c>
      <c r="E272" s="125" t="s">
        <v>501</v>
      </c>
      <c r="F272" s="125" t="s">
        <v>502</v>
      </c>
      <c r="I272" s="118"/>
      <c r="J272" s="126">
        <f>BK272</f>
        <v>0</v>
      </c>
      <c r="L272" s="115"/>
      <c r="M272" s="120"/>
      <c r="P272" s="121">
        <f>SUM(P273:P277)</f>
        <v>0</v>
      </c>
      <c r="R272" s="121">
        <f>SUM(R273:R277)</f>
        <v>0</v>
      </c>
      <c r="T272" s="122">
        <f>SUM(T273:T277)</f>
        <v>0</v>
      </c>
      <c r="AR272" s="116" t="s">
        <v>83</v>
      </c>
      <c r="AT272" s="123" t="s">
        <v>74</v>
      </c>
      <c r="AU272" s="123" t="s">
        <v>85</v>
      </c>
      <c r="AY272" s="116" t="s">
        <v>122</v>
      </c>
      <c r="BK272" s="124">
        <f>SUM(BK273:BK277)</f>
        <v>0</v>
      </c>
    </row>
    <row r="273" spans="2:65" s="1" customFormat="1" ht="16.5" customHeight="1">
      <c r="B273" s="127"/>
      <c r="C273" s="128" t="s">
        <v>503</v>
      </c>
      <c r="D273" s="128" t="s">
        <v>124</v>
      </c>
      <c r="E273" s="129" t="s">
        <v>504</v>
      </c>
      <c r="F273" s="130" t="s">
        <v>505</v>
      </c>
      <c r="G273" s="131" t="s">
        <v>142</v>
      </c>
      <c r="H273" s="132">
        <v>305</v>
      </c>
      <c r="I273" s="133"/>
      <c r="J273" s="134">
        <f>ROUND(I273*H273,2)</f>
        <v>0</v>
      </c>
      <c r="K273" s="135"/>
      <c r="L273" s="30"/>
      <c r="M273" s="136" t="s">
        <v>1</v>
      </c>
      <c r="N273" s="137" t="s">
        <v>40</v>
      </c>
      <c r="P273" s="138">
        <f>O273*H273</f>
        <v>0</v>
      </c>
      <c r="Q273" s="138">
        <v>0</v>
      </c>
      <c r="R273" s="138">
        <f>Q273*H273</f>
        <v>0</v>
      </c>
      <c r="S273" s="138">
        <v>0</v>
      </c>
      <c r="T273" s="139">
        <f>S273*H273</f>
        <v>0</v>
      </c>
      <c r="AR273" s="140" t="s">
        <v>128</v>
      </c>
      <c r="AT273" s="140" t="s">
        <v>124</v>
      </c>
      <c r="AU273" s="140" t="s">
        <v>135</v>
      </c>
      <c r="AY273" s="15" t="s">
        <v>122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5" t="s">
        <v>83</v>
      </c>
      <c r="BK273" s="141">
        <f>ROUND(I273*H273,2)</f>
        <v>0</v>
      </c>
      <c r="BL273" s="15" t="s">
        <v>128</v>
      </c>
      <c r="BM273" s="140" t="s">
        <v>506</v>
      </c>
    </row>
    <row r="274" spans="2:65" s="1" customFormat="1" ht="16.5" customHeight="1">
      <c r="B274" s="127"/>
      <c r="C274" s="128" t="s">
        <v>425</v>
      </c>
      <c r="D274" s="128" t="s">
        <v>124</v>
      </c>
      <c r="E274" s="129" t="s">
        <v>507</v>
      </c>
      <c r="F274" s="130" t="s">
        <v>508</v>
      </c>
      <c r="G274" s="131" t="s">
        <v>142</v>
      </c>
      <c r="H274" s="132">
        <v>305</v>
      </c>
      <c r="I274" s="133"/>
      <c r="J274" s="134">
        <f>ROUND(I274*H274,2)</f>
        <v>0</v>
      </c>
      <c r="K274" s="135"/>
      <c r="L274" s="30"/>
      <c r="M274" s="136" t="s">
        <v>1</v>
      </c>
      <c r="N274" s="137" t="s">
        <v>40</v>
      </c>
      <c r="P274" s="138">
        <f>O274*H274</f>
        <v>0</v>
      </c>
      <c r="Q274" s="138">
        <v>0</v>
      </c>
      <c r="R274" s="138">
        <f>Q274*H274</f>
        <v>0</v>
      </c>
      <c r="S274" s="138">
        <v>0</v>
      </c>
      <c r="T274" s="139">
        <f>S274*H274</f>
        <v>0</v>
      </c>
      <c r="AR274" s="140" t="s">
        <v>128</v>
      </c>
      <c r="AT274" s="140" t="s">
        <v>124</v>
      </c>
      <c r="AU274" s="140" t="s">
        <v>135</v>
      </c>
      <c r="AY274" s="15" t="s">
        <v>122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5" t="s">
        <v>83</v>
      </c>
      <c r="BK274" s="141">
        <f>ROUND(I274*H274,2)</f>
        <v>0</v>
      </c>
      <c r="BL274" s="15" t="s">
        <v>128</v>
      </c>
      <c r="BM274" s="140" t="s">
        <v>509</v>
      </c>
    </row>
    <row r="275" spans="2:65" s="1" customFormat="1" ht="16.5" customHeight="1">
      <c r="B275" s="127"/>
      <c r="C275" s="128" t="s">
        <v>442</v>
      </c>
      <c r="D275" s="128" t="s">
        <v>124</v>
      </c>
      <c r="E275" s="129" t="s">
        <v>510</v>
      </c>
      <c r="F275" s="130" t="s">
        <v>415</v>
      </c>
      <c r="G275" s="131" t="s">
        <v>290</v>
      </c>
      <c r="H275" s="132">
        <v>1</v>
      </c>
      <c r="I275" s="133"/>
      <c r="J275" s="134">
        <f>ROUND(I275*H275,2)</f>
        <v>0</v>
      </c>
      <c r="K275" s="135"/>
      <c r="L275" s="30"/>
      <c r="M275" s="136" t="s">
        <v>1</v>
      </c>
      <c r="N275" s="137" t="s">
        <v>40</v>
      </c>
      <c r="P275" s="138">
        <f>O275*H275</f>
        <v>0</v>
      </c>
      <c r="Q275" s="138">
        <v>0</v>
      </c>
      <c r="R275" s="138">
        <f>Q275*H275</f>
        <v>0</v>
      </c>
      <c r="S275" s="138">
        <v>0</v>
      </c>
      <c r="T275" s="139">
        <f>S275*H275</f>
        <v>0</v>
      </c>
      <c r="AR275" s="140" t="s">
        <v>128</v>
      </c>
      <c r="AT275" s="140" t="s">
        <v>124</v>
      </c>
      <c r="AU275" s="140" t="s">
        <v>135</v>
      </c>
      <c r="AY275" s="15" t="s">
        <v>122</v>
      </c>
      <c r="BE275" s="141">
        <f>IF(N275="základní",J275,0)</f>
        <v>0</v>
      </c>
      <c r="BF275" s="141">
        <f>IF(N275="snížená",J275,0)</f>
        <v>0</v>
      </c>
      <c r="BG275" s="141">
        <f>IF(N275="zákl. přenesená",J275,0)</f>
        <v>0</v>
      </c>
      <c r="BH275" s="141">
        <f>IF(N275="sníž. přenesená",J275,0)</f>
        <v>0</v>
      </c>
      <c r="BI275" s="141">
        <f>IF(N275="nulová",J275,0)</f>
        <v>0</v>
      </c>
      <c r="BJ275" s="15" t="s">
        <v>83</v>
      </c>
      <c r="BK275" s="141">
        <f>ROUND(I275*H275,2)</f>
        <v>0</v>
      </c>
      <c r="BL275" s="15" t="s">
        <v>128</v>
      </c>
      <c r="BM275" s="140" t="s">
        <v>511</v>
      </c>
    </row>
    <row r="276" spans="2:65" s="1" customFormat="1" ht="16.5" customHeight="1">
      <c r="B276" s="127"/>
      <c r="C276" s="128" t="s">
        <v>501</v>
      </c>
      <c r="D276" s="128" t="s">
        <v>124</v>
      </c>
      <c r="E276" s="129" t="s">
        <v>512</v>
      </c>
      <c r="F276" s="130" t="s">
        <v>513</v>
      </c>
      <c r="G276" s="131" t="s">
        <v>290</v>
      </c>
      <c r="H276" s="132">
        <v>1</v>
      </c>
      <c r="I276" s="133"/>
      <c r="J276" s="134">
        <f>ROUND(I276*H276,2)</f>
        <v>0</v>
      </c>
      <c r="K276" s="135"/>
      <c r="L276" s="30"/>
      <c r="M276" s="136" t="s">
        <v>1</v>
      </c>
      <c r="N276" s="137" t="s">
        <v>40</v>
      </c>
      <c r="P276" s="138">
        <f>O276*H276</f>
        <v>0</v>
      </c>
      <c r="Q276" s="138">
        <v>0</v>
      </c>
      <c r="R276" s="138">
        <f>Q276*H276</f>
        <v>0</v>
      </c>
      <c r="S276" s="138">
        <v>0</v>
      </c>
      <c r="T276" s="139">
        <f>S276*H276</f>
        <v>0</v>
      </c>
      <c r="AR276" s="140" t="s">
        <v>128</v>
      </c>
      <c r="AT276" s="140" t="s">
        <v>124</v>
      </c>
      <c r="AU276" s="140" t="s">
        <v>135</v>
      </c>
      <c r="AY276" s="15" t="s">
        <v>122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5" t="s">
        <v>83</v>
      </c>
      <c r="BK276" s="141">
        <f>ROUND(I276*H276,2)</f>
        <v>0</v>
      </c>
      <c r="BL276" s="15" t="s">
        <v>128</v>
      </c>
      <c r="BM276" s="140" t="s">
        <v>514</v>
      </c>
    </row>
    <row r="277" spans="2:65" s="1" customFormat="1" ht="16.5" customHeight="1">
      <c r="B277" s="127"/>
      <c r="C277" s="128" t="s">
        <v>515</v>
      </c>
      <c r="D277" s="128" t="s">
        <v>124</v>
      </c>
      <c r="E277" s="129" t="s">
        <v>516</v>
      </c>
      <c r="F277" s="130" t="s">
        <v>517</v>
      </c>
      <c r="G277" s="131" t="s">
        <v>290</v>
      </c>
      <c r="H277" s="132">
        <v>1</v>
      </c>
      <c r="I277" s="133"/>
      <c r="J277" s="134">
        <f>ROUND(I277*H277,2)</f>
        <v>0</v>
      </c>
      <c r="K277" s="135"/>
      <c r="L277" s="30"/>
      <c r="M277" s="136" t="s">
        <v>1</v>
      </c>
      <c r="N277" s="137" t="s">
        <v>40</v>
      </c>
      <c r="P277" s="138">
        <f>O277*H277</f>
        <v>0</v>
      </c>
      <c r="Q277" s="138">
        <v>0</v>
      </c>
      <c r="R277" s="138">
        <f>Q277*H277</f>
        <v>0</v>
      </c>
      <c r="S277" s="138">
        <v>0</v>
      </c>
      <c r="T277" s="139">
        <f>S277*H277</f>
        <v>0</v>
      </c>
      <c r="AR277" s="140" t="s">
        <v>128</v>
      </c>
      <c r="AT277" s="140" t="s">
        <v>124</v>
      </c>
      <c r="AU277" s="140" t="s">
        <v>135</v>
      </c>
      <c r="AY277" s="15" t="s">
        <v>122</v>
      </c>
      <c r="BE277" s="141">
        <f>IF(N277="základní",J277,0)</f>
        <v>0</v>
      </c>
      <c r="BF277" s="141">
        <f>IF(N277="snížená",J277,0)</f>
        <v>0</v>
      </c>
      <c r="BG277" s="141">
        <f>IF(N277="zákl. přenesená",J277,0)</f>
        <v>0</v>
      </c>
      <c r="BH277" s="141">
        <f>IF(N277="sníž. přenesená",J277,0)</f>
        <v>0</v>
      </c>
      <c r="BI277" s="141">
        <f>IF(N277="nulová",J277,0)</f>
        <v>0</v>
      </c>
      <c r="BJ277" s="15" t="s">
        <v>83</v>
      </c>
      <c r="BK277" s="141">
        <f>ROUND(I277*H277,2)</f>
        <v>0</v>
      </c>
      <c r="BL277" s="15" t="s">
        <v>128</v>
      </c>
      <c r="BM277" s="140" t="s">
        <v>518</v>
      </c>
    </row>
    <row r="278" spans="2:65" s="11" customFormat="1" ht="22.9" customHeight="1">
      <c r="B278" s="115"/>
      <c r="D278" s="116" t="s">
        <v>74</v>
      </c>
      <c r="E278" s="125" t="s">
        <v>166</v>
      </c>
      <c r="F278" s="125" t="s">
        <v>519</v>
      </c>
      <c r="I278" s="118"/>
      <c r="J278" s="126">
        <f>BK278</f>
        <v>0</v>
      </c>
      <c r="L278" s="115"/>
      <c r="M278" s="120"/>
      <c r="P278" s="121">
        <f>SUM(P279:P286)</f>
        <v>0</v>
      </c>
      <c r="R278" s="121">
        <f>SUM(R279:R286)</f>
        <v>0.45791999999999999</v>
      </c>
      <c r="T278" s="122">
        <f>SUM(T279:T286)</f>
        <v>0.57800000000000007</v>
      </c>
      <c r="AR278" s="116" t="s">
        <v>83</v>
      </c>
      <c r="AT278" s="123" t="s">
        <v>74</v>
      </c>
      <c r="AU278" s="123" t="s">
        <v>83</v>
      </c>
      <c r="AY278" s="116" t="s">
        <v>122</v>
      </c>
      <c r="BK278" s="124">
        <f>SUM(BK279:BK286)</f>
        <v>0</v>
      </c>
    </row>
    <row r="279" spans="2:65" s="1" customFormat="1" ht="24.2" customHeight="1">
      <c r="B279" s="127"/>
      <c r="C279" s="128" t="s">
        <v>520</v>
      </c>
      <c r="D279" s="128" t="s">
        <v>124</v>
      </c>
      <c r="E279" s="129" t="s">
        <v>521</v>
      </c>
      <c r="F279" s="130" t="s">
        <v>522</v>
      </c>
      <c r="G279" s="131" t="s">
        <v>142</v>
      </c>
      <c r="H279" s="132">
        <v>3</v>
      </c>
      <c r="I279" s="133"/>
      <c r="J279" s="134">
        <f>ROUND(I279*H279,2)</f>
        <v>0</v>
      </c>
      <c r="K279" s="135"/>
      <c r="L279" s="30"/>
      <c r="M279" s="136" t="s">
        <v>1</v>
      </c>
      <c r="N279" s="137" t="s">
        <v>40</v>
      </c>
      <c r="P279" s="138">
        <f>O279*H279</f>
        <v>0</v>
      </c>
      <c r="Q279" s="138">
        <v>0.15134</v>
      </c>
      <c r="R279" s="138">
        <f>Q279*H279</f>
        <v>0.45401999999999998</v>
      </c>
      <c r="S279" s="138">
        <v>0</v>
      </c>
      <c r="T279" s="139">
        <f>S279*H279</f>
        <v>0</v>
      </c>
      <c r="AR279" s="140" t="s">
        <v>128</v>
      </c>
      <c r="AT279" s="140" t="s">
        <v>124</v>
      </c>
      <c r="AU279" s="140" t="s">
        <v>85</v>
      </c>
      <c r="AY279" s="15" t="s">
        <v>122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5" t="s">
        <v>83</v>
      </c>
      <c r="BK279" s="141">
        <f>ROUND(I279*H279,2)</f>
        <v>0</v>
      </c>
      <c r="BL279" s="15" t="s">
        <v>128</v>
      </c>
      <c r="BM279" s="140" t="s">
        <v>523</v>
      </c>
    </row>
    <row r="280" spans="2:65" s="1" customFormat="1" ht="19.5">
      <c r="B280" s="30"/>
      <c r="D280" s="142" t="s">
        <v>130</v>
      </c>
      <c r="F280" s="143" t="s">
        <v>524</v>
      </c>
      <c r="I280" s="144"/>
      <c r="L280" s="30"/>
      <c r="M280" s="145"/>
      <c r="T280" s="54"/>
      <c r="AT280" s="15" t="s">
        <v>130</v>
      </c>
      <c r="AU280" s="15" t="s">
        <v>85</v>
      </c>
    </row>
    <row r="281" spans="2:65" s="1" customFormat="1" ht="16.5" customHeight="1">
      <c r="B281" s="127"/>
      <c r="C281" s="128" t="s">
        <v>525</v>
      </c>
      <c r="D281" s="128" t="s">
        <v>124</v>
      </c>
      <c r="E281" s="129" t="s">
        <v>526</v>
      </c>
      <c r="F281" s="130" t="s">
        <v>527</v>
      </c>
      <c r="G281" s="131" t="s">
        <v>127</v>
      </c>
      <c r="H281" s="132">
        <v>13</v>
      </c>
      <c r="I281" s="133"/>
      <c r="J281" s="134">
        <f>ROUND(I281*H281,2)</f>
        <v>0</v>
      </c>
      <c r="K281" s="135"/>
      <c r="L281" s="30"/>
      <c r="M281" s="136" t="s">
        <v>1</v>
      </c>
      <c r="N281" s="137" t="s">
        <v>40</v>
      </c>
      <c r="P281" s="138">
        <f>O281*H281</f>
        <v>0</v>
      </c>
      <c r="Q281" s="138">
        <v>2.9999999999999997E-4</v>
      </c>
      <c r="R281" s="138">
        <f>Q281*H281</f>
        <v>3.8999999999999998E-3</v>
      </c>
      <c r="S281" s="138">
        <v>0</v>
      </c>
      <c r="T281" s="139">
        <f>S281*H281</f>
        <v>0</v>
      </c>
      <c r="AR281" s="140" t="s">
        <v>128</v>
      </c>
      <c r="AT281" s="140" t="s">
        <v>124</v>
      </c>
      <c r="AU281" s="140" t="s">
        <v>85</v>
      </c>
      <c r="AY281" s="15" t="s">
        <v>122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5" t="s">
        <v>83</v>
      </c>
      <c r="BK281" s="141">
        <f>ROUND(I281*H281,2)</f>
        <v>0</v>
      </c>
      <c r="BL281" s="15" t="s">
        <v>128</v>
      </c>
      <c r="BM281" s="140" t="s">
        <v>528</v>
      </c>
    </row>
    <row r="282" spans="2:65" s="1" customFormat="1" ht="19.5">
      <c r="B282" s="30"/>
      <c r="D282" s="142" t="s">
        <v>130</v>
      </c>
      <c r="F282" s="143" t="s">
        <v>529</v>
      </c>
      <c r="I282" s="144"/>
      <c r="L282" s="30"/>
      <c r="M282" s="145"/>
      <c r="T282" s="54"/>
      <c r="AT282" s="15" t="s">
        <v>130</v>
      </c>
      <c r="AU282" s="15" t="s">
        <v>85</v>
      </c>
    </row>
    <row r="283" spans="2:65" s="1" customFormat="1" ht="16.5" customHeight="1">
      <c r="B283" s="127"/>
      <c r="C283" s="128" t="s">
        <v>530</v>
      </c>
      <c r="D283" s="128" t="s">
        <v>124</v>
      </c>
      <c r="E283" s="129" t="s">
        <v>531</v>
      </c>
      <c r="F283" s="130" t="s">
        <v>532</v>
      </c>
      <c r="G283" s="131" t="s">
        <v>142</v>
      </c>
      <c r="H283" s="132">
        <v>605</v>
      </c>
      <c r="I283" s="133"/>
      <c r="J283" s="134">
        <f>ROUND(I283*H283,2)</f>
        <v>0</v>
      </c>
      <c r="K283" s="135"/>
      <c r="L283" s="30"/>
      <c r="M283" s="136" t="s">
        <v>1</v>
      </c>
      <c r="N283" s="137" t="s">
        <v>40</v>
      </c>
      <c r="P283" s="138">
        <f>O283*H283</f>
        <v>0</v>
      </c>
      <c r="Q283" s="138">
        <v>0</v>
      </c>
      <c r="R283" s="138">
        <f>Q283*H283</f>
        <v>0</v>
      </c>
      <c r="S283" s="138">
        <v>0</v>
      </c>
      <c r="T283" s="139">
        <f>S283*H283</f>
        <v>0</v>
      </c>
      <c r="AR283" s="140" t="s">
        <v>128</v>
      </c>
      <c r="AT283" s="140" t="s">
        <v>124</v>
      </c>
      <c r="AU283" s="140" t="s">
        <v>85</v>
      </c>
      <c r="AY283" s="15" t="s">
        <v>122</v>
      </c>
      <c r="BE283" s="141">
        <f>IF(N283="základní",J283,0)</f>
        <v>0</v>
      </c>
      <c r="BF283" s="141">
        <f>IF(N283="snížená",J283,0)</f>
        <v>0</v>
      </c>
      <c r="BG283" s="141">
        <f>IF(N283="zákl. přenesená",J283,0)</f>
        <v>0</v>
      </c>
      <c r="BH283" s="141">
        <f>IF(N283="sníž. přenesená",J283,0)</f>
        <v>0</v>
      </c>
      <c r="BI283" s="141">
        <f>IF(N283="nulová",J283,0)</f>
        <v>0</v>
      </c>
      <c r="BJ283" s="15" t="s">
        <v>83</v>
      </c>
      <c r="BK283" s="141">
        <f>ROUND(I283*H283,2)</f>
        <v>0</v>
      </c>
      <c r="BL283" s="15" t="s">
        <v>128</v>
      </c>
      <c r="BM283" s="140" t="s">
        <v>533</v>
      </c>
    </row>
    <row r="284" spans="2:65" s="1" customFormat="1" ht="24.2" customHeight="1">
      <c r="B284" s="127"/>
      <c r="C284" s="128" t="s">
        <v>534</v>
      </c>
      <c r="D284" s="128" t="s">
        <v>124</v>
      </c>
      <c r="E284" s="129" t="s">
        <v>535</v>
      </c>
      <c r="F284" s="130" t="s">
        <v>536</v>
      </c>
      <c r="G284" s="131" t="s">
        <v>290</v>
      </c>
      <c r="H284" s="132">
        <v>2</v>
      </c>
      <c r="I284" s="133"/>
      <c r="J284" s="134">
        <f>ROUND(I284*H284,2)</f>
        <v>0</v>
      </c>
      <c r="K284" s="135"/>
      <c r="L284" s="30"/>
      <c r="M284" s="136" t="s">
        <v>1</v>
      </c>
      <c r="N284" s="137" t="s">
        <v>40</v>
      </c>
      <c r="P284" s="138">
        <f>O284*H284</f>
        <v>0</v>
      </c>
      <c r="Q284" s="138">
        <v>0</v>
      </c>
      <c r="R284" s="138">
        <f>Q284*H284</f>
        <v>0</v>
      </c>
      <c r="S284" s="138">
        <v>0.26200000000000001</v>
      </c>
      <c r="T284" s="139">
        <f>S284*H284</f>
        <v>0.52400000000000002</v>
      </c>
      <c r="AR284" s="140" t="s">
        <v>128</v>
      </c>
      <c r="AT284" s="140" t="s">
        <v>124</v>
      </c>
      <c r="AU284" s="140" t="s">
        <v>85</v>
      </c>
      <c r="AY284" s="15" t="s">
        <v>122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5" t="s">
        <v>83</v>
      </c>
      <c r="BK284" s="141">
        <f>ROUND(I284*H284,2)</f>
        <v>0</v>
      </c>
      <c r="BL284" s="15" t="s">
        <v>128</v>
      </c>
      <c r="BM284" s="140" t="s">
        <v>537</v>
      </c>
    </row>
    <row r="285" spans="2:65" s="1" customFormat="1" ht="24.2" customHeight="1">
      <c r="B285" s="127"/>
      <c r="C285" s="128" t="s">
        <v>538</v>
      </c>
      <c r="D285" s="128" t="s">
        <v>124</v>
      </c>
      <c r="E285" s="129" t="s">
        <v>539</v>
      </c>
      <c r="F285" s="130" t="s">
        <v>540</v>
      </c>
      <c r="G285" s="131" t="s">
        <v>310</v>
      </c>
      <c r="H285" s="132">
        <v>1</v>
      </c>
      <c r="I285" s="133"/>
      <c r="J285" s="134">
        <f>ROUND(I285*H285,2)</f>
        <v>0</v>
      </c>
      <c r="K285" s="135"/>
      <c r="L285" s="30"/>
      <c r="M285" s="136" t="s">
        <v>1</v>
      </c>
      <c r="N285" s="137" t="s">
        <v>40</v>
      </c>
      <c r="P285" s="138">
        <f>O285*H285</f>
        <v>0</v>
      </c>
      <c r="Q285" s="138">
        <v>0</v>
      </c>
      <c r="R285" s="138">
        <f>Q285*H285</f>
        <v>0</v>
      </c>
      <c r="S285" s="138">
        <v>5.3999999999999999E-2</v>
      </c>
      <c r="T285" s="139">
        <f>S285*H285</f>
        <v>5.3999999999999999E-2</v>
      </c>
      <c r="AR285" s="140" t="s">
        <v>128</v>
      </c>
      <c r="AT285" s="140" t="s">
        <v>124</v>
      </c>
      <c r="AU285" s="140" t="s">
        <v>85</v>
      </c>
      <c r="AY285" s="15" t="s">
        <v>122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5" t="s">
        <v>83</v>
      </c>
      <c r="BK285" s="141">
        <f>ROUND(I285*H285,2)</f>
        <v>0</v>
      </c>
      <c r="BL285" s="15" t="s">
        <v>128</v>
      </c>
      <c r="BM285" s="140" t="s">
        <v>541</v>
      </c>
    </row>
    <row r="286" spans="2:65" s="1" customFormat="1" ht="16.5" customHeight="1">
      <c r="B286" s="127"/>
      <c r="C286" s="128" t="s">
        <v>542</v>
      </c>
      <c r="D286" s="128" t="s">
        <v>124</v>
      </c>
      <c r="E286" s="129" t="s">
        <v>543</v>
      </c>
      <c r="F286" s="130" t="s">
        <v>544</v>
      </c>
      <c r="G286" s="131" t="s">
        <v>290</v>
      </c>
      <c r="H286" s="132">
        <v>1</v>
      </c>
      <c r="I286" s="133"/>
      <c r="J286" s="134">
        <f>ROUND(I286*H286,2)</f>
        <v>0</v>
      </c>
      <c r="K286" s="135"/>
      <c r="L286" s="30"/>
      <c r="M286" s="136" t="s">
        <v>1</v>
      </c>
      <c r="N286" s="137" t="s">
        <v>40</v>
      </c>
      <c r="P286" s="138">
        <f>O286*H286</f>
        <v>0</v>
      </c>
      <c r="Q286" s="138">
        <v>0</v>
      </c>
      <c r="R286" s="138">
        <f>Q286*H286</f>
        <v>0</v>
      </c>
      <c r="S286" s="138">
        <v>0</v>
      </c>
      <c r="T286" s="139">
        <f>S286*H286</f>
        <v>0</v>
      </c>
      <c r="AR286" s="140" t="s">
        <v>128</v>
      </c>
      <c r="AT286" s="140" t="s">
        <v>124</v>
      </c>
      <c r="AU286" s="140" t="s">
        <v>85</v>
      </c>
      <c r="AY286" s="15" t="s">
        <v>122</v>
      </c>
      <c r="BE286" s="141">
        <f>IF(N286="základní",J286,0)</f>
        <v>0</v>
      </c>
      <c r="BF286" s="141">
        <f>IF(N286="snížená",J286,0)</f>
        <v>0</v>
      </c>
      <c r="BG286" s="141">
        <f>IF(N286="zákl. přenesená",J286,0)</f>
        <v>0</v>
      </c>
      <c r="BH286" s="141">
        <f>IF(N286="sníž. přenesená",J286,0)</f>
        <v>0</v>
      </c>
      <c r="BI286" s="141">
        <f>IF(N286="nulová",J286,0)</f>
        <v>0</v>
      </c>
      <c r="BJ286" s="15" t="s">
        <v>83</v>
      </c>
      <c r="BK286" s="141">
        <f>ROUND(I286*H286,2)</f>
        <v>0</v>
      </c>
      <c r="BL286" s="15" t="s">
        <v>128</v>
      </c>
      <c r="BM286" s="140" t="s">
        <v>545</v>
      </c>
    </row>
    <row r="287" spans="2:65" s="11" customFormat="1" ht="22.9" customHeight="1">
      <c r="B287" s="115"/>
      <c r="D287" s="116" t="s">
        <v>74</v>
      </c>
      <c r="E287" s="125" t="s">
        <v>546</v>
      </c>
      <c r="F287" s="125" t="s">
        <v>547</v>
      </c>
      <c r="I287" s="118"/>
      <c r="J287" s="126">
        <f>BK287</f>
        <v>0</v>
      </c>
      <c r="L287" s="115"/>
      <c r="M287" s="120"/>
      <c r="P287" s="121">
        <f>SUM(P288:P305)</f>
        <v>0</v>
      </c>
      <c r="R287" s="121">
        <f>SUM(R288:R305)</f>
        <v>0</v>
      </c>
      <c r="T287" s="122">
        <f>SUM(T288:T305)</f>
        <v>0</v>
      </c>
      <c r="AR287" s="116" t="s">
        <v>83</v>
      </c>
      <c r="AT287" s="123" t="s">
        <v>74</v>
      </c>
      <c r="AU287" s="123" t="s">
        <v>83</v>
      </c>
      <c r="AY287" s="116" t="s">
        <v>122</v>
      </c>
      <c r="BK287" s="124">
        <f>SUM(BK288:BK305)</f>
        <v>0</v>
      </c>
    </row>
    <row r="288" spans="2:65" s="1" customFormat="1" ht="21.75" customHeight="1">
      <c r="B288" s="127"/>
      <c r="C288" s="128" t="s">
        <v>548</v>
      </c>
      <c r="D288" s="128" t="s">
        <v>124</v>
      </c>
      <c r="E288" s="129" t="s">
        <v>549</v>
      </c>
      <c r="F288" s="130" t="s">
        <v>550</v>
      </c>
      <c r="G288" s="131" t="s">
        <v>222</v>
      </c>
      <c r="H288" s="132">
        <v>134.19999999999999</v>
      </c>
      <c r="I288" s="133"/>
      <c r="J288" s="134">
        <f>ROUND(I288*H288,2)</f>
        <v>0</v>
      </c>
      <c r="K288" s="135"/>
      <c r="L288" s="30"/>
      <c r="M288" s="136" t="s">
        <v>1</v>
      </c>
      <c r="N288" s="137" t="s">
        <v>40</v>
      </c>
      <c r="P288" s="138">
        <f>O288*H288</f>
        <v>0</v>
      </c>
      <c r="Q288" s="138">
        <v>0</v>
      </c>
      <c r="R288" s="138">
        <f>Q288*H288</f>
        <v>0</v>
      </c>
      <c r="S288" s="138">
        <v>0</v>
      </c>
      <c r="T288" s="139">
        <f>S288*H288</f>
        <v>0</v>
      </c>
      <c r="AR288" s="140" t="s">
        <v>128</v>
      </c>
      <c r="AT288" s="140" t="s">
        <v>124</v>
      </c>
      <c r="AU288" s="140" t="s">
        <v>85</v>
      </c>
      <c r="AY288" s="15" t="s">
        <v>122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5" t="s">
        <v>83</v>
      </c>
      <c r="BK288" s="141">
        <f>ROUND(I288*H288,2)</f>
        <v>0</v>
      </c>
      <c r="BL288" s="15" t="s">
        <v>128</v>
      </c>
      <c r="BM288" s="140" t="s">
        <v>551</v>
      </c>
    </row>
    <row r="289" spans="2:65" s="12" customFormat="1" ht="22.5">
      <c r="B289" s="146"/>
      <c r="D289" s="142" t="s">
        <v>159</v>
      </c>
      <c r="E289" s="147" t="s">
        <v>1</v>
      </c>
      <c r="F289" s="148" t="s">
        <v>552</v>
      </c>
      <c r="H289" s="149">
        <v>134.19999999999999</v>
      </c>
      <c r="I289" s="150"/>
      <c r="L289" s="146"/>
      <c r="M289" s="151"/>
      <c r="T289" s="152"/>
      <c r="AT289" s="147" t="s">
        <v>159</v>
      </c>
      <c r="AU289" s="147" t="s">
        <v>85</v>
      </c>
      <c r="AV289" s="12" t="s">
        <v>85</v>
      </c>
      <c r="AW289" s="12" t="s">
        <v>32</v>
      </c>
      <c r="AX289" s="12" t="s">
        <v>83</v>
      </c>
      <c r="AY289" s="147" t="s">
        <v>122</v>
      </c>
    </row>
    <row r="290" spans="2:65" s="1" customFormat="1" ht="24.2" customHeight="1">
      <c r="B290" s="127"/>
      <c r="C290" s="128" t="s">
        <v>553</v>
      </c>
      <c r="D290" s="128" t="s">
        <v>124</v>
      </c>
      <c r="E290" s="129" t="s">
        <v>554</v>
      </c>
      <c r="F290" s="130" t="s">
        <v>555</v>
      </c>
      <c r="G290" s="131" t="s">
        <v>222</v>
      </c>
      <c r="H290" s="132">
        <v>2549.8000000000002</v>
      </c>
      <c r="I290" s="133"/>
      <c r="J290" s="134">
        <f>ROUND(I290*H290,2)</f>
        <v>0</v>
      </c>
      <c r="K290" s="135"/>
      <c r="L290" s="30"/>
      <c r="M290" s="136" t="s">
        <v>1</v>
      </c>
      <c r="N290" s="137" t="s">
        <v>40</v>
      </c>
      <c r="P290" s="138">
        <f>O290*H290</f>
        <v>0</v>
      </c>
      <c r="Q290" s="138">
        <v>0</v>
      </c>
      <c r="R290" s="138">
        <f>Q290*H290</f>
        <v>0</v>
      </c>
      <c r="S290" s="138">
        <v>0</v>
      </c>
      <c r="T290" s="139">
        <f>S290*H290</f>
        <v>0</v>
      </c>
      <c r="AR290" s="140" t="s">
        <v>128</v>
      </c>
      <c r="AT290" s="140" t="s">
        <v>124</v>
      </c>
      <c r="AU290" s="140" t="s">
        <v>85</v>
      </c>
      <c r="AY290" s="15" t="s">
        <v>122</v>
      </c>
      <c r="BE290" s="141">
        <f>IF(N290="základní",J290,0)</f>
        <v>0</v>
      </c>
      <c r="BF290" s="141">
        <f>IF(N290="snížená",J290,0)</f>
        <v>0</v>
      </c>
      <c r="BG290" s="141">
        <f>IF(N290="zákl. přenesená",J290,0)</f>
        <v>0</v>
      </c>
      <c r="BH290" s="141">
        <f>IF(N290="sníž. přenesená",J290,0)</f>
        <v>0</v>
      </c>
      <c r="BI290" s="141">
        <f>IF(N290="nulová",J290,0)</f>
        <v>0</v>
      </c>
      <c r="BJ290" s="15" t="s">
        <v>83</v>
      </c>
      <c r="BK290" s="141">
        <f>ROUND(I290*H290,2)</f>
        <v>0</v>
      </c>
      <c r="BL290" s="15" t="s">
        <v>128</v>
      </c>
      <c r="BM290" s="140" t="s">
        <v>556</v>
      </c>
    </row>
    <row r="291" spans="2:65" s="12" customFormat="1" ht="22.5">
      <c r="B291" s="146"/>
      <c r="D291" s="142" t="s">
        <v>159</v>
      </c>
      <c r="E291" s="147" t="s">
        <v>1</v>
      </c>
      <c r="F291" s="148" t="s">
        <v>557</v>
      </c>
      <c r="H291" s="149">
        <v>2549.8000000000002</v>
      </c>
      <c r="I291" s="150"/>
      <c r="L291" s="146"/>
      <c r="M291" s="151"/>
      <c r="T291" s="152"/>
      <c r="AT291" s="147" t="s">
        <v>159</v>
      </c>
      <c r="AU291" s="147" t="s">
        <v>85</v>
      </c>
      <c r="AV291" s="12" t="s">
        <v>85</v>
      </c>
      <c r="AW291" s="12" t="s">
        <v>32</v>
      </c>
      <c r="AX291" s="12" t="s">
        <v>83</v>
      </c>
      <c r="AY291" s="147" t="s">
        <v>122</v>
      </c>
    </row>
    <row r="292" spans="2:65" s="1" customFormat="1" ht="21.75" customHeight="1">
      <c r="B292" s="127"/>
      <c r="C292" s="128" t="s">
        <v>558</v>
      </c>
      <c r="D292" s="128" t="s">
        <v>124</v>
      </c>
      <c r="E292" s="129" t="s">
        <v>559</v>
      </c>
      <c r="F292" s="130" t="s">
        <v>560</v>
      </c>
      <c r="G292" s="131" t="s">
        <v>222</v>
      </c>
      <c r="H292" s="132">
        <v>43.573999999999998</v>
      </c>
      <c r="I292" s="133"/>
      <c r="J292" s="134">
        <f>ROUND(I292*H292,2)</f>
        <v>0</v>
      </c>
      <c r="K292" s="135"/>
      <c r="L292" s="30"/>
      <c r="M292" s="136" t="s">
        <v>1</v>
      </c>
      <c r="N292" s="137" t="s">
        <v>40</v>
      </c>
      <c r="P292" s="138">
        <f>O292*H292</f>
        <v>0</v>
      </c>
      <c r="Q292" s="138">
        <v>0</v>
      </c>
      <c r="R292" s="138">
        <f>Q292*H292</f>
        <v>0</v>
      </c>
      <c r="S292" s="138">
        <v>0</v>
      </c>
      <c r="T292" s="139">
        <f>S292*H292</f>
        <v>0</v>
      </c>
      <c r="AR292" s="140" t="s">
        <v>128</v>
      </c>
      <c r="AT292" s="140" t="s">
        <v>124</v>
      </c>
      <c r="AU292" s="140" t="s">
        <v>85</v>
      </c>
      <c r="AY292" s="15" t="s">
        <v>122</v>
      </c>
      <c r="BE292" s="141">
        <f>IF(N292="základní",J292,0)</f>
        <v>0</v>
      </c>
      <c r="BF292" s="141">
        <f>IF(N292="snížená",J292,0)</f>
        <v>0</v>
      </c>
      <c r="BG292" s="141">
        <f>IF(N292="zákl. přenesená",J292,0)</f>
        <v>0</v>
      </c>
      <c r="BH292" s="141">
        <f>IF(N292="sníž. přenesená",J292,0)</f>
        <v>0</v>
      </c>
      <c r="BI292" s="141">
        <f>IF(N292="nulová",J292,0)</f>
        <v>0</v>
      </c>
      <c r="BJ292" s="15" t="s">
        <v>83</v>
      </c>
      <c r="BK292" s="141">
        <f>ROUND(I292*H292,2)</f>
        <v>0</v>
      </c>
      <c r="BL292" s="15" t="s">
        <v>128</v>
      </c>
      <c r="BM292" s="140" t="s">
        <v>561</v>
      </c>
    </row>
    <row r="293" spans="2:65" s="12" customFormat="1" ht="11.25">
      <c r="B293" s="146"/>
      <c r="D293" s="142" t="s">
        <v>159</v>
      </c>
      <c r="E293" s="147" t="s">
        <v>1</v>
      </c>
      <c r="F293" s="148" t="s">
        <v>562</v>
      </c>
      <c r="H293" s="149">
        <v>29.89</v>
      </c>
      <c r="I293" s="150"/>
      <c r="L293" s="146"/>
      <c r="M293" s="151"/>
      <c r="T293" s="152"/>
      <c r="AT293" s="147" t="s">
        <v>159</v>
      </c>
      <c r="AU293" s="147" t="s">
        <v>85</v>
      </c>
      <c r="AV293" s="12" t="s">
        <v>85</v>
      </c>
      <c r="AW293" s="12" t="s">
        <v>32</v>
      </c>
      <c r="AX293" s="12" t="s">
        <v>75</v>
      </c>
      <c r="AY293" s="147" t="s">
        <v>122</v>
      </c>
    </row>
    <row r="294" spans="2:65" s="12" customFormat="1" ht="11.25">
      <c r="B294" s="146"/>
      <c r="D294" s="142" t="s">
        <v>159</v>
      </c>
      <c r="E294" s="147" t="s">
        <v>1</v>
      </c>
      <c r="F294" s="148" t="s">
        <v>563</v>
      </c>
      <c r="H294" s="149">
        <v>13.683999999999999</v>
      </c>
      <c r="I294" s="150"/>
      <c r="L294" s="146"/>
      <c r="M294" s="151"/>
      <c r="T294" s="152"/>
      <c r="AT294" s="147" t="s">
        <v>159</v>
      </c>
      <c r="AU294" s="147" t="s">
        <v>85</v>
      </c>
      <c r="AV294" s="12" t="s">
        <v>85</v>
      </c>
      <c r="AW294" s="12" t="s">
        <v>32</v>
      </c>
      <c r="AX294" s="12" t="s">
        <v>75</v>
      </c>
      <c r="AY294" s="147" t="s">
        <v>122</v>
      </c>
    </row>
    <row r="295" spans="2:65" s="13" customFormat="1" ht="11.25">
      <c r="B295" s="153"/>
      <c r="D295" s="142" t="s">
        <v>159</v>
      </c>
      <c r="E295" s="154" t="s">
        <v>1</v>
      </c>
      <c r="F295" s="155" t="s">
        <v>191</v>
      </c>
      <c r="H295" s="156">
        <v>43.573999999999998</v>
      </c>
      <c r="I295" s="157"/>
      <c r="L295" s="153"/>
      <c r="M295" s="158"/>
      <c r="T295" s="159"/>
      <c r="AT295" s="154" t="s">
        <v>159</v>
      </c>
      <c r="AU295" s="154" t="s">
        <v>85</v>
      </c>
      <c r="AV295" s="13" t="s">
        <v>128</v>
      </c>
      <c r="AW295" s="13" t="s">
        <v>32</v>
      </c>
      <c r="AX295" s="13" t="s">
        <v>83</v>
      </c>
      <c r="AY295" s="154" t="s">
        <v>122</v>
      </c>
    </row>
    <row r="296" spans="2:65" s="1" customFormat="1" ht="24.2" customHeight="1">
      <c r="B296" s="127"/>
      <c r="C296" s="128" t="s">
        <v>564</v>
      </c>
      <c r="D296" s="128" t="s">
        <v>124</v>
      </c>
      <c r="E296" s="129" t="s">
        <v>565</v>
      </c>
      <c r="F296" s="130" t="s">
        <v>566</v>
      </c>
      <c r="G296" s="131" t="s">
        <v>222</v>
      </c>
      <c r="H296" s="132">
        <v>827.90599999999995</v>
      </c>
      <c r="I296" s="133"/>
      <c r="J296" s="134">
        <f>ROUND(I296*H296,2)</f>
        <v>0</v>
      </c>
      <c r="K296" s="135"/>
      <c r="L296" s="30"/>
      <c r="M296" s="136" t="s">
        <v>1</v>
      </c>
      <c r="N296" s="137" t="s">
        <v>40</v>
      </c>
      <c r="P296" s="138">
        <f>O296*H296</f>
        <v>0</v>
      </c>
      <c r="Q296" s="138">
        <v>0</v>
      </c>
      <c r="R296" s="138">
        <f>Q296*H296</f>
        <v>0</v>
      </c>
      <c r="S296" s="138">
        <v>0</v>
      </c>
      <c r="T296" s="139">
        <f>S296*H296</f>
        <v>0</v>
      </c>
      <c r="AR296" s="140" t="s">
        <v>128</v>
      </c>
      <c r="AT296" s="140" t="s">
        <v>124</v>
      </c>
      <c r="AU296" s="140" t="s">
        <v>85</v>
      </c>
      <c r="AY296" s="15" t="s">
        <v>122</v>
      </c>
      <c r="BE296" s="141">
        <f>IF(N296="základní",J296,0)</f>
        <v>0</v>
      </c>
      <c r="BF296" s="141">
        <f>IF(N296="snížená",J296,0)</f>
        <v>0</v>
      </c>
      <c r="BG296" s="141">
        <f>IF(N296="zákl. přenesená",J296,0)</f>
        <v>0</v>
      </c>
      <c r="BH296" s="141">
        <f>IF(N296="sníž. přenesená",J296,0)</f>
        <v>0</v>
      </c>
      <c r="BI296" s="141">
        <f>IF(N296="nulová",J296,0)</f>
        <v>0</v>
      </c>
      <c r="BJ296" s="15" t="s">
        <v>83</v>
      </c>
      <c r="BK296" s="141">
        <f>ROUND(I296*H296,2)</f>
        <v>0</v>
      </c>
      <c r="BL296" s="15" t="s">
        <v>128</v>
      </c>
      <c r="BM296" s="140" t="s">
        <v>567</v>
      </c>
    </row>
    <row r="297" spans="2:65" s="12" customFormat="1" ht="22.5">
      <c r="B297" s="146"/>
      <c r="D297" s="142" t="s">
        <v>159</v>
      </c>
      <c r="E297" s="147" t="s">
        <v>1</v>
      </c>
      <c r="F297" s="148" t="s">
        <v>568</v>
      </c>
      <c r="H297" s="149">
        <v>827.90599999999995</v>
      </c>
      <c r="I297" s="150"/>
      <c r="L297" s="146"/>
      <c r="M297" s="151"/>
      <c r="T297" s="152"/>
      <c r="AT297" s="147" t="s">
        <v>159</v>
      </c>
      <c r="AU297" s="147" t="s">
        <v>85</v>
      </c>
      <c r="AV297" s="12" t="s">
        <v>85</v>
      </c>
      <c r="AW297" s="12" t="s">
        <v>32</v>
      </c>
      <c r="AX297" s="12" t="s">
        <v>83</v>
      </c>
      <c r="AY297" s="147" t="s">
        <v>122</v>
      </c>
    </row>
    <row r="298" spans="2:65" s="1" customFormat="1" ht="24.2" customHeight="1">
      <c r="B298" s="127"/>
      <c r="C298" s="128" t="s">
        <v>569</v>
      </c>
      <c r="D298" s="128" t="s">
        <v>124</v>
      </c>
      <c r="E298" s="129" t="s">
        <v>570</v>
      </c>
      <c r="F298" s="130" t="s">
        <v>571</v>
      </c>
      <c r="G298" s="131" t="s">
        <v>222</v>
      </c>
      <c r="H298" s="132">
        <v>177.774</v>
      </c>
      <c r="I298" s="133"/>
      <c r="J298" s="134">
        <f>ROUND(I298*H298,2)</f>
        <v>0</v>
      </c>
      <c r="K298" s="135"/>
      <c r="L298" s="30"/>
      <c r="M298" s="136" t="s">
        <v>1</v>
      </c>
      <c r="N298" s="137" t="s">
        <v>40</v>
      </c>
      <c r="P298" s="138">
        <f>O298*H298</f>
        <v>0</v>
      </c>
      <c r="Q298" s="138">
        <v>0</v>
      </c>
      <c r="R298" s="138">
        <f>Q298*H298</f>
        <v>0</v>
      </c>
      <c r="S298" s="138">
        <v>0</v>
      </c>
      <c r="T298" s="139">
        <f>S298*H298</f>
        <v>0</v>
      </c>
      <c r="AR298" s="140" t="s">
        <v>128</v>
      </c>
      <c r="AT298" s="140" t="s">
        <v>124</v>
      </c>
      <c r="AU298" s="140" t="s">
        <v>85</v>
      </c>
      <c r="AY298" s="15" t="s">
        <v>122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5" t="s">
        <v>83</v>
      </c>
      <c r="BK298" s="141">
        <f>ROUND(I298*H298,2)</f>
        <v>0</v>
      </c>
      <c r="BL298" s="15" t="s">
        <v>128</v>
      </c>
      <c r="BM298" s="140" t="s">
        <v>572</v>
      </c>
    </row>
    <row r="299" spans="2:65" s="12" customFormat="1" ht="11.25">
      <c r="B299" s="146"/>
      <c r="D299" s="142" t="s">
        <v>159</v>
      </c>
      <c r="E299" s="147" t="s">
        <v>1</v>
      </c>
      <c r="F299" s="148" t="s">
        <v>573</v>
      </c>
      <c r="H299" s="149">
        <v>134.19999999999999</v>
      </c>
      <c r="I299" s="150"/>
      <c r="L299" s="146"/>
      <c r="M299" s="151"/>
      <c r="T299" s="152"/>
      <c r="AT299" s="147" t="s">
        <v>159</v>
      </c>
      <c r="AU299" s="147" t="s">
        <v>85</v>
      </c>
      <c r="AV299" s="12" t="s">
        <v>85</v>
      </c>
      <c r="AW299" s="12" t="s">
        <v>32</v>
      </c>
      <c r="AX299" s="12" t="s">
        <v>75</v>
      </c>
      <c r="AY299" s="147" t="s">
        <v>122</v>
      </c>
    </row>
    <row r="300" spans="2:65" s="12" customFormat="1" ht="11.25">
      <c r="B300" s="146"/>
      <c r="D300" s="142" t="s">
        <v>159</v>
      </c>
      <c r="E300" s="147" t="s">
        <v>1</v>
      </c>
      <c r="F300" s="148" t="s">
        <v>574</v>
      </c>
      <c r="H300" s="149">
        <v>13.683999999999999</v>
      </c>
      <c r="I300" s="150"/>
      <c r="L300" s="146"/>
      <c r="M300" s="151"/>
      <c r="T300" s="152"/>
      <c r="AT300" s="147" t="s">
        <v>159</v>
      </c>
      <c r="AU300" s="147" t="s">
        <v>85</v>
      </c>
      <c r="AV300" s="12" t="s">
        <v>85</v>
      </c>
      <c r="AW300" s="12" t="s">
        <v>32</v>
      </c>
      <c r="AX300" s="12" t="s">
        <v>75</v>
      </c>
      <c r="AY300" s="147" t="s">
        <v>122</v>
      </c>
    </row>
    <row r="301" spans="2:65" s="12" customFormat="1" ht="11.25">
      <c r="B301" s="146"/>
      <c r="D301" s="142" t="s">
        <v>159</v>
      </c>
      <c r="E301" s="147" t="s">
        <v>1</v>
      </c>
      <c r="F301" s="148" t="s">
        <v>575</v>
      </c>
      <c r="H301" s="149">
        <v>29.89</v>
      </c>
      <c r="I301" s="150"/>
      <c r="L301" s="146"/>
      <c r="M301" s="151"/>
      <c r="T301" s="152"/>
      <c r="AT301" s="147" t="s">
        <v>159</v>
      </c>
      <c r="AU301" s="147" t="s">
        <v>85</v>
      </c>
      <c r="AV301" s="12" t="s">
        <v>85</v>
      </c>
      <c r="AW301" s="12" t="s">
        <v>32</v>
      </c>
      <c r="AX301" s="12" t="s">
        <v>75</v>
      </c>
      <c r="AY301" s="147" t="s">
        <v>122</v>
      </c>
    </row>
    <row r="302" spans="2:65" s="13" customFormat="1" ht="11.25">
      <c r="B302" s="153"/>
      <c r="D302" s="142" t="s">
        <v>159</v>
      </c>
      <c r="E302" s="154" t="s">
        <v>1</v>
      </c>
      <c r="F302" s="155" t="s">
        <v>191</v>
      </c>
      <c r="H302" s="156">
        <v>177.774</v>
      </c>
      <c r="I302" s="157"/>
      <c r="L302" s="153"/>
      <c r="M302" s="158"/>
      <c r="T302" s="159"/>
      <c r="AT302" s="154" t="s">
        <v>159</v>
      </c>
      <c r="AU302" s="154" t="s">
        <v>85</v>
      </c>
      <c r="AV302" s="13" t="s">
        <v>128</v>
      </c>
      <c r="AW302" s="13" t="s">
        <v>32</v>
      </c>
      <c r="AX302" s="13" t="s">
        <v>83</v>
      </c>
      <c r="AY302" s="154" t="s">
        <v>122</v>
      </c>
    </row>
    <row r="303" spans="2:65" s="1" customFormat="1" ht="24.2" customHeight="1">
      <c r="B303" s="127"/>
      <c r="C303" s="128" t="s">
        <v>576</v>
      </c>
      <c r="D303" s="128" t="s">
        <v>124</v>
      </c>
      <c r="E303" s="129" t="s">
        <v>577</v>
      </c>
      <c r="F303" s="130" t="s">
        <v>578</v>
      </c>
      <c r="G303" s="131" t="s">
        <v>222</v>
      </c>
      <c r="H303" s="132">
        <v>13.683999999999999</v>
      </c>
      <c r="I303" s="133"/>
      <c r="J303" s="134">
        <f>ROUND(I303*H303,2)</f>
        <v>0</v>
      </c>
      <c r="K303" s="135"/>
      <c r="L303" s="30"/>
      <c r="M303" s="136" t="s">
        <v>1</v>
      </c>
      <c r="N303" s="137" t="s">
        <v>40</v>
      </c>
      <c r="P303" s="138">
        <f>O303*H303</f>
        <v>0</v>
      </c>
      <c r="Q303" s="138">
        <v>0</v>
      </c>
      <c r="R303" s="138">
        <f>Q303*H303</f>
        <v>0</v>
      </c>
      <c r="S303" s="138">
        <v>0</v>
      </c>
      <c r="T303" s="139">
        <f>S303*H303</f>
        <v>0</v>
      </c>
      <c r="AR303" s="140" t="s">
        <v>128</v>
      </c>
      <c r="AT303" s="140" t="s">
        <v>124</v>
      </c>
      <c r="AU303" s="140" t="s">
        <v>85</v>
      </c>
      <c r="AY303" s="15" t="s">
        <v>122</v>
      </c>
      <c r="BE303" s="141">
        <f>IF(N303="základní",J303,0)</f>
        <v>0</v>
      </c>
      <c r="BF303" s="141">
        <f>IF(N303="snížená",J303,0)</f>
        <v>0</v>
      </c>
      <c r="BG303" s="141">
        <f>IF(N303="zákl. přenesená",J303,0)</f>
        <v>0</v>
      </c>
      <c r="BH303" s="141">
        <f>IF(N303="sníž. přenesená",J303,0)</f>
        <v>0</v>
      </c>
      <c r="BI303" s="141">
        <f>IF(N303="nulová",J303,0)</f>
        <v>0</v>
      </c>
      <c r="BJ303" s="15" t="s">
        <v>83</v>
      </c>
      <c r="BK303" s="141">
        <f>ROUND(I303*H303,2)</f>
        <v>0</v>
      </c>
      <c r="BL303" s="15" t="s">
        <v>128</v>
      </c>
      <c r="BM303" s="140" t="s">
        <v>579</v>
      </c>
    </row>
    <row r="304" spans="2:65" s="1" customFormat="1" ht="37.9" customHeight="1">
      <c r="B304" s="127"/>
      <c r="C304" s="128" t="s">
        <v>580</v>
      </c>
      <c r="D304" s="128" t="s">
        <v>124</v>
      </c>
      <c r="E304" s="129" t="s">
        <v>581</v>
      </c>
      <c r="F304" s="130" t="s">
        <v>582</v>
      </c>
      <c r="G304" s="131" t="s">
        <v>222</v>
      </c>
      <c r="H304" s="132">
        <v>134.19999999999999</v>
      </c>
      <c r="I304" s="133"/>
      <c r="J304" s="134">
        <f>ROUND(I304*H304,2)</f>
        <v>0</v>
      </c>
      <c r="K304" s="135"/>
      <c r="L304" s="30"/>
      <c r="M304" s="136" t="s">
        <v>1</v>
      </c>
      <c r="N304" s="137" t="s">
        <v>40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128</v>
      </c>
      <c r="AT304" s="140" t="s">
        <v>124</v>
      </c>
      <c r="AU304" s="140" t="s">
        <v>85</v>
      </c>
      <c r="AY304" s="15" t="s">
        <v>122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5" t="s">
        <v>83</v>
      </c>
      <c r="BK304" s="141">
        <f>ROUND(I304*H304,2)</f>
        <v>0</v>
      </c>
      <c r="BL304" s="15" t="s">
        <v>128</v>
      </c>
      <c r="BM304" s="140" t="s">
        <v>583</v>
      </c>
    </row>
    <row r="305" spans="2:65" s="1" customFormat="1" ht="44.25" customHeight="1">
      <c r="B305" s="127"/>
      <c r="C305" s="128" t="s">
        <v>584</v>
      </c>
      <c r="D305" s="128" t="s">
        <v>124</v>
      </c>
      <c r="E305" s="129" t="s">
        <v>585</v>
      </c>
      <c r="F305" s="130" t="s">
        <v>586</v>
      </c>
      <c r="G305" s="131" t="s">
        <v>222</v>
      </c>
      <c r="H305" s="132">
        <v>29.89</v>
      </c>
      <c r="I305" s="133"/>
      <c r="J305" s="134">
        <f>ROUND(I305*H305,2)</f>
        <v>0</v>
      </c>
      <c r="K305" s="135"/>
      <c r="L305" s="30"/>
      <c r="M305" s="136" t="s">
        <v>1</v>
      </c>
      <c r="N305" s="137" t="s">
        <v>40</v>
      </c>
      <c r="P305" s="138">
        <f>O305*H305</f>
        <v>0</v>
      </c>
      <c r="Q305" s="138">
        <v>0</v>
      </c>
      <c r="R305" s="138">
        <f>Q305*H305</f>
        <v>0</v>
      </c>
      <c r="S305" s="138">
        <v>0</v>
      </c>
      <c r="T305" s="139">
        <f>S305*H305</f>
        <v>0</v>
      </c>
      <c r="AR305" s="140" t="s">
        <v>128</v>
      </c>
      <c r="AT305" s="140" t="s">
        <v>124</v>
      </c>
      <c r="AU305" s="140" t="s">
        <v>85</v>
      </c>
      <c r="AY305" s="15" t="s">
        <v>122</v>
      </c>
      <c r="BE305" s="141">
        <f>IF(N305="základní",J305,0)</f>
        <v>0</v>
      </c>
      <c r="BF305" s="141">
        <f>IF(N305="snížená",J305,0)</f>
        <v>0</v>
      </c>
      <c r="BG305" s="141">
        <f>IF(N305="zákl. přenesená",J305,0)</f>
        <v>0</v>
      </c>
      <c r="BH305" s="141">
        <f>IF(N305="sníž. přenesená",J305,0)</f>
        <v>0</v>
      </c>
      <c r="BI305" s="141">
        <f>IF(N305="nulová",J305,0)</f>
        <v>0</v>
      </c>
      <c r="BJ305" s="15" t="s">
        <v>83</v>
      </c>
      <c r="BK305" s="141">
        <f>ROUND(I305*H305,2)</f>
        <v>0</v>
      </c>
      <c r="BL305" s="15" t="s">
        <v>128</v>
      </c>
      <c r="BM305" s="140" t="s">
        <v>587</v>
      </c>
    </row>
    <row r="306" spans="2:65" s="11" customFormat="1" ht="22.9" customHeight="1">
      <c r="B306" s="115"/>
      <c r="D306" s="116" t="s">
        <v>74</v>
      </c>
      <c r="E306" s="125" t="s">
        <v>588</v>
      </c>
      <c r="F306" s="125" t="s">
        <v>589</v>
      </c>
      <c r="I306" s="118"/>
      <c r="J306" s="126">
        <f>BK306</f>
        <v>0</v>
      </c>
      <c r="L306" s="115"/>
      <c r="M306" s="120"/>
      <c r="P306" s="121">
        <f>SUM(P307:P308)</f>
        <v>0</v>
      </c>
      <c r="R306" s="121">
        <f>SUM(R307:R308)</f>
        <v>0</v>
      </c>
      <c r="T306" s="122">
        <f>SUM(T307:T308)</f>
        <v>0</v>
      </c>
      <c r="AR306" s="116" t="s">
        <v>83</v>
      </c>
      <c r="AT306" s="123" t="s">
        <v>74</v>
      </c>
      <c r="AU306" s="123" t="s">
        <v>83</v>
      </c>
      <c r="AY306" s="116" t="s">
        <v>122</v>
      </c>
      <c r="BK306" s="124">
        <f>SUM(BK307:BK308)</f>
        <v>0</v>
      </c>
    </row>
    <row r="307" spans="2:65" s="1" customFormat="1" ht="24.2" customHeight="1">
      <c r="B307" s="127"/>
      <c r="C307" s="128" t="s">
        <v>590</v>
      </c>
      <c r="D307" s="128" t="s">
        <v>124</v>
      </c>
      <c r="E307" s="129" t="s">
        <v>591</v>
      </c>
      <c r="F307" s="130" t="s">
        <v>592</v>
      </c>
      <c r="G307" s="131" t="s">
        <v>222</v>
      </c>
      <c r="H307" s="132">
        <v>16.41</v>
      </c>
      <c r="I307" s="133"/>
      <c r="J307" s="134">
        <f>ROUND(I307*H307,2)</f>
        <v>0</v>
      </c>
      <c r="K307" s="135"/>
      <c r="L307" s="30"/>
      <c r="M307" s="136" t="s">
        <v>1</v>
      </c>
      <c r="N307" s="137" t="s">
        <v>40</v>
      </c>
      <c r="P307" s="138">
        <f>O307*H307</f>
        <v>0</v>
      </c>
      <c r="Q307" s="138">
        <v>0</v>
      </c>
      <c r="R307" s="138">
        <f>Q307*H307</f>
        <v>0</v>
      </c>
      <c r="S307" s="138">
        <v>0</v>
      </c>
      <c r="T307" s="139">
        <f>S307*H307</f>
        <v>0</v>
      </c>
      <c r="AR307" s="140" t="s">
        <v>128</v>
      </c>
      <c r="AT307" s="140" t="s">
        <v>124</v>
      </c>
      <c r="AU307" s="140" t="s">
        <v>85</v>
      </c>
      <c r="AY307" s="15" t="s">
        <v>122</v>
      </c>
      <c r="BE307" s="141">
        <f>IF(N307="základní",J307,0)</f>
        <v>0</v>
      </c>
      <c r="BF307" s="141">
        <f>IF(N307="snížená",J307,0)</f>
        <v>0</v>
      </c>
      <c r="BG307" s="141">
        <f>IF(N307="zákl. přenesená",J307,0)</f>
        <v>0</v>
      </c>
      <c r="BH307" s="141">
        <f>IF(N307="sníž. přenesená",J307,0)</f>
        <v>0</v>
      </c>
      <c r="BI307" s="141">
        <f>IF(N307="nulová",J307,0)</f>
        <v>0</v>
      </c>
      <c r="BJ307" s="15" t="s">
        <v>83</v>
      </c>
      <c r="BK307" s="141">
        <f>ROUND(I307*H307,2)</f>
        <v>0</v>
      </c>
      <c r="BL307" s="15" t="s">
        <v>128</v>
      </c>
      <c r="BM307" s="140" t="s">
        <v>593</v>
      </c>
    </row>
    <row r="308" spans="2:65" s="1" customFormat="1" ht="16.5" customHeight="1">
      <c r="B308" s="127"/>
      <c r="C308" s="128" t="s">
        <v>594</v>
      </c>
      <c r="D308" s="128" t="s">
        <v>124</v>
      </c>
      <c r="E308" s="129" t="s">
        <v>595</v>
      </c>
      <c r="F308" s="130" t="s">
        <v>596</v>
      </c>
      <c r="G308" s="131" t="s">
        <v>222</v>
      </c>
      <c r="H308" s="132">
        <v>276.22000000000003</v>
      </c>
      <c r="I308" s="133"/>
      <c r="J308" s="134">
        <f>ROUND(I308*H308,2)</f>
        <v>0</v>
      </c>
      <c r="K308" s="135"/>
      <c r="L308" s="30"/>
      <c r="M308" s="136" t="s">
        <v>1</v>
      </c>
      <c r="N308" s="137" t="s">
        <v>40</v>
      </c>
      <c r="P308" s="138">
        <f>O308*H308</f>
        <v>0</v>
      </c>
      <c r="Q308" s="138">
        <v>0</v>
      </c>
      <c r="R308" s="138">
        <f>Q308*H308</f>
        <v>0</v>
      </c>
      <c r="S308" s="138">
        <v>0</v>
      </c>
      <c r="T308" s="139">
        <f>S308*H308</f>
        <v>0</v>
      </c>
      <c r="AR308" s="140" t="s">
        <v>128</v>
      </c>
      <c r="AT308" s="140" t="s">
        <v>124</v>
      </c>
      <c r="AU308" s="140" t="s">
        <v>85</v>
      </c>
      <c r="AY308" s="15" t="s">
        <v>122</v>
      </c>
      <c r="BE308" s="141">
        <f>IF(N308="základní",J308,0)</f>
        <v>0</v>
      </c>
      <c r="BF308" s="141">
        <f>IF(N308="snížená",J308,0)</f>
        <v>0</v>
      </c>
      <c r="BG308" s="141">
        <f>IF(N308="zákl. přenesená",J308,0)</f>
        <v>0</v>
      </c>
      <c r="BH308" s="141">
        <f>IF(N308="sníž. přenesená",J308,0)</f>
        <v>0</v>
      </c>
      <c r="BI308" s="141">
        <f>IF(N308="nulová",J308,0)</f>
        <v>0</v>
      </c>
      <c r="BJ308" s="15" t="s">
        <v>83</v>
      </c>
      <c r="BK308" s="141">
        <f>ROUND(I308*H308,2)</f>
        <v>0</v>
      </c>
      <c r="BL308" s="15" t="s">
        <v>128</v>
      </c>
      <c r="BM308" s="140" t="s">
        <v>597</v>
      </c>
    </row>
    <row r="309" spans="2:65" s="11" customFormat="1" ht="25.9" customHeight="1">
      <c r="B309" s="115"/>
      <c r="D309" s="116" t="s">
        <v>74</v>
      </c>
      <c r="E309" s="117" t="s">
        <v>598</v>
      </c>
      <c r="F309" s="117" t="s">
        <v>599</v>
      </c>
      <c r="I309" s="118"/>
      <c r="J309" s="119">
        <f>BK309</f>
        <v>0</v>
      </c>
      <c r="L309" s="115"/>
      <c r="M309" s="120"/>
      <c r="P309" s="121">
        <f>SUM(P310:P322)</f>
        <v>0</v>
      </c>
      <c r="R309" s="121">
        <f>SUM(R310:R322)</f>
        <v>0</v>
      </c>
      <c r="T309" s="122">
        <f>SUM(T310:T322)</f>
        <v>0</v>
      </c>
      <c r="AR309" s="116" t="s">
        <v>144</v>
      </c>
      <c r="AT309" s="123" t="s">
        <v>74</v>
      </c>
      <c r="AU309" s="123" t="s">
        <v>75</v>
      </c>
      <c r="AY309" s="116" t="s">
        <v>122</v>
      </c>
      <c r="BK309" s="124">
        <f>SUM(BK310:BK322)</f>
        <v>0</v>
      </c>
    </row>
    <row r="310" spans="2:65" s="1" customFormat="1" ht="16.5" customHeight="1">
      <c r="B310" s="127"/>
      <c r="C310" s="128" t="s">
        <v>600</v>
      </c>
      <c r="D310" s="128" t="s">
        <v>124</v>
      </c>
      <c r="E310" s="129" t="s">
        <v>601</v>
      </c>
      <c r="F310" s="130" t="s">
        <v>602</v>
      </c>
      <c r="G310" s="131" t="s">
        <v>603</v>
      </c>
      <c r="H310" s="132">
        <v>9</v>
      </c>
      <c r="I310" s="133"/>
      <c r="J310" s="134">
        <f t="shared" ref="J310:J322" si="20">ROUND(I310*H310,2)</f>
        <v>0</v>
      </c>
      <c r="K310" s="135"/>
      <c r="L310" s="30"/>
      <c r="M310" s="136" t="s">
        <v>1</v>
      </c>
      <c r="N310" s="137" t="s">
        <v>40</v>
      </c>
      <c r="P310" s="138">
        <f t="shared" ref="P310:P322" si="21">O310*H310</f>
        <v>0</v>
      </c>
      <c r="Q310" s="138">
        <v>0</v>
      </c>
      <c r="R310" s="138">
        <f t="shared" ref="R310:R322" si="22">Q310*H310</f>
        <v>0</v>
      </c>
      <c r="S310" s="138">
        <v>0</v>
      </c>
      <c r="T310" s="139">
        <f t="shared" ref="T310:T322" si="23">S310*H310</f>
        <v>0</v>
      </c>
      <c r="AR310" s="140" t="s">
        <v>128</v>
      </c>
      <c r="AT310" s="140" t="s">
        <v>124</v>
      </c>
      <c r="AU310" s="140" t="s">
        <v>83</v>
      </c>
      <c r="AY310" s="15" t="s">
        <v>122</v>
      </c>
      <c r="BE310" s="141">
        <f t="shared" ref="BE310:BE322" si="24">IF(N310="základní",J310,0)</f>
        <v>0</v>
      </c>
      <c r="BF310" s="141">
        <f t="shared" ref="BF310:BF322" si="25">IF(N310="snížená",J310,0)</f>
        <v>0</v>
      </c>
      <c r="BG310" s="141">
        <f t="shared" ref="BG310:BG322" si="26">IF(N310="zákl. přenesená",J310,0)</f>
        <v>0</v>
      </c>
      <c r="BH310" s="141">
        <f t="shared" ref="BH310:BH322" si="27">IF(N310="sníž. přenesená",J310,0)</f>
        <v>0</v>
      </c>
      <c r="BI310" s="141">
        <f t="shared" ref="BI310:BI322" si="28">IF(N310="nulová",J310,0)</f>
        <v>0</v>
      </c>
      <c r="BJ310" s="15" t="s">
        <v>83</v>
      </c>
      <c r="BK310" s="141">
        <f t="shared" ref="BK310:BK322" si="29">ROUND(I310*H310,2)</f>
        <v>0</v>
      </c>
      <c r="BL310" s="15" t="s">
        <v>128</v>
      </c>
      <c r="BM310" s="140" t="s">
        <v>604</v>
      </c>
    </row>
    <row r="311" spans="2:65" s="1" customFormat="1" ht="16.5" customHeight="1">
      <c r="B311" s="127"/>
      <c r="C311" s="128" t="s">
        <v>605</v>
      </c>
      <c r="D311" s="128" t="s">
        <v>124</v>
      </c>
      <c r="E311" s="129" t="s">
        <v>606</v>
      </c>
      <c r="F311" s="130" t="s">
        <v>607</v>
      </c>
      <c r="G311" s="131" t="s">
        <v>290</v>
      </c>
      <c r="H311" s="132">
        <v>1</v>
      </c>
      <c r="I311" s="133"/>
      <c r="J311" s="134">
        <f t="shared" si="20"/>
        <v>0</v>
      </c>
      <c r="K311" s="135"/>
      <c r="L311" s="30"/>
      <c r="M311" s="136" t="s">
        <v>1</v>
      </c>
      <c r="N311" s="137" t="s">
        <v>40</v>
      </c>
      <c r="P311" s="138">
        <f t="shared" si="21"/>
        <v>0</v>
      </c>
      <c r="Q311" s="138">
        <v>0</v>
      </c>
      <c r="R311" s="138">
        <f t="shared" si="22"/>
        <v>0</v>
      </c>
      <c r="S311" s="138">
        <v>0</v>
      </c>
      <c r="T311" s="139">
        <f t="shared" si="23"/>
        <v>0</v>
      </c>
      <c r="AR311" s="140" t="s">
        <v>128</v>
      </c>
      <c r="AT311" s="140" t="s">
        <v>124</v>
      </c>
      <c r="AU311" s="140" t="s">
        <v>83</v>
      </c>
      <c r="AY311" s="15" t="s">
        <v>122</v>
      </c>
      <c r="BE311" s="141">
        <f t="shared" si="24"/>
        <v>0</v>
      </c>
      <c r="BF311" s="141">
        <f t="shared" si="25"/>
        <v>0</v>
      </c>
      <c r="BG311" s="141">
        <f t="shared" si="26"/>
        <v>0</v>
      </c>
      <c r="BH311" s="141">
        <f t="shared" si="27"/>
        <v>0</v>
      </c>
      <c r="BI311" s="141">
        <f t="shared" si="28"/>
        <v>0</v>
      </c>
      <c r="BJ311" s="15" t="s">
        <v>83</v>
      </c>
      <c r="BK311" s="141">
        <f t="shared" si="29"/>
        <v>0</v>
      </c>
      <c r="BL311" s="15" t="s">
        <v>128</v>
      </c>
      <c r="BM311" s="140" t="s">
        <v>608</v>
      </c>
    </row>
    <row r="312" spans="2:65" s="1" customFormat="1" ht="33" customHeight="1">
      <c r="B312" s="127"/>
      <c r="C312" s="128" t="s">
        <v>609</v>
      </c>
      <c r="D312" s="128" t="s">
        <v>124</v>
      </c>
      <c r="E312" s="129" t="s">
        <v>610</v>
      </c>
      <c r="F312" s="130" t="s">
        <v>611</v>
      </c>
      <c r="G312" s="131" t="s">
        <v>290</v>
      </c>
      <c r="H312" s="132">
        <v>1</v>
      </c>
      <c r="I312" s="133"/>
      <c r="J312" s="134">
        <f t="shared" si="20"/>
        <v>0</v>
      </c>
      <c r="K312" s="135"/>
      <c r="L312" s="30"/>
      <c r="M312" s="136" t="s">
        <v>1</v>
      </c>
      <c r="N312" s="137" t="s">
        <v>40</v>
      </c>
      <c r="P312" s="138">
        <f t="shared" si="21"/>
        <v>0</v>
      </c>
      <c r="Q312" s="138">
        <v>0</v>
      </c>
      <c r="R312" s="138">
        <f t="shared" si="22"/>
        <v>0</v>
      </c>
      <c r="S312" s="138">
        <v>0</v>
      </c>
      <c r="T312" s="139">
        <f t="shared" si="23"/>
        <v>0</v>
      </c>
      <c r="AR312" s="140" t="s">
        <v>128</v>
      </c>
      <c r="AT312" s="140" t="s">
        <v>124</v>
      </c>
      <c r="AU312" s="140" t="s">
        <v>83</v>
      </c>
      <c r="AY312" s="15" t="s">
        <v>122</v>
      </c>
      <c r="BE312" s="141">
        <f t="shared" si="24"/>
        <v>0</v>
      </c>
      <c r="BF312" s="141">
        <f t="shared" si="25"/>
        <v>0</v>
      </c>
      <c r="BG312" s="141">
        <f t="shared" si="26"/>
        <v>0</v>
      </c>
      <c r="BH312" s="141">
        <f t="shared" si="27"/>
        <v>0</v>
      </c>
      <c r="BI312" s="141">
        <f t="shared" si="28"/>
        <v>0</v>
      </c>
      <c r="BJ312" s="15" t="s">
        <v>83</v>
      </c>
      <c r="BK312" s="141">
        <f t="shared" si="29"/>
        <v>0</v>
      </c>
      <c r="BL312" s="15" t="s">
        <v>128</v>
      </c>
      <c r="BM312" s="140" t="s">
        <v>612</v>
      </c>
    </row>
    <row r="313" spans="2:65" s="1" customFormat="1" ht="37.9" customHeight="1">
      <c r="B313" s="127"/>
      <c r="C313" s="128" t="s">
        <v>613</v>
      </c>
      <c r="D313" s="128" t="s">
        <v>124</v>
      </c>
      <c r="E313" s="129" t="s">
        <v>614</v>
      </c>
      <c r="F313" s="130" t="s">
        <v>615</v>
      </c>
      <c r="G313" s="131" t="s">
        <v>290</v>
      </c>
      <c r="H313" s="132">
        <v>1</v>
      </c>
      <c r="I313" s="133"/>
      <c r="J313" s="134">
        <f t="shared" si="20"/>
        <v>0</v>
      </c>
      <c r="K313" s="135"/>
      <c r="L313" s="30"/>
      <c r="M313" s="136" t="s">
        <v>1</v>
      </c>
      <c r="N313" s="137" t="s">
        <v>40</v>
      </c>
      <c r="P313" s="138">
        <f t="shared" si="21"/>
        <v>0</v>
      </c>
      <c r="Q313" s="138">
        <v>0</v>
      </c>
      <c r="R313" s="138">
        <f t="shared" si="22"/>
        <v>0</v>
      </c>
      <c r="S313" s="138">
        <v>0</v>
      </c>
      <c r="T313" s="139">
        <f t="shared" si="23"/>
        <v>0</v>
      </c>
      <c r="AR313" s="140" t="s">
        <v>128</v>
      </c>
      <c r="AT313" s="140" t="s">
        <v>124</v>
      </c>
      <c r="AU313" s="140" t="s">
        <v>83</v>
      </c>
      <c r="AY313" s="15" t="s">
        <v>122</v>
      </c>
      <c r="BE313" s="141">
        <f t="shared" si="24"/>
        <v>0</v>
      </c>
      <c r="BF313" s="141">
        <f t="shared" si="25"/>
        <v>0</v>
      </c>
      <c r="BG313" s="141">
        <f t="shared" si="26"/>
        <v>0</v>
      </c>
      <c r="BH313" s="141">
        <f t="shared" si="27"/>
        <v>0</v>
      </c>
      <c r="BI313" s="141">
        <f t="shared" si="28"/>
        <v>0</v>
      </c>
      <c r="BJ313" s="15" t="s">
        <v>83</v>
      </c>
      <c r="BK313" s="141">
        <f t="shared" si="29"/>
        <v>0</v>
      </c>
      <c r="BL313" s="15" t="s">
        <v>128</v>
      </c>
      <c r="BM313" s="140" t="s">
        <v>616</v>
      </c>
    </row>
    <row r="314" spans="2:65" s="1" customFormat="1" ht="37.9" customHeight="1">
      <c r="B314" s="127"/>
      <c r="C314" s="128" t="s">
        <v>617</v>
      </c>
      <c r="D314" s="128" t="s">
        <v>124</v>
      </c>
      <c r="E314" s="129" t="s">
        <v>618</v>
      </c>
      <c r="F314" s="130" t="s">
        <v>619</v>
      </c>
      <c r="G314" s="131" t="s">
        <v>620</v>
      </c>
      <c r="H314" s="132">
        <v>2.89</v>
      </c>
      <c r="I314" s="133"/>
      <c r="J314" s="134">
        <f t="shared" si="20"/>
        <v>0</v>
      </c>
      <c r="K314" s="135"/>
      <c r="L314" s="30"/>
      <c r="M314" s="136" t="s">
        <v>1</v>
      </c>
      <c r="N314" s="137" t="s">
        <v>40</v>
      </c>
      <c r="P314" s="138">
        <f t="shared" si="21"/>
        <v>0</v>
      </c>
      <c r="Q314" s="138">
        <v>0</v>
      </c>
      <c r="R314" s="138">
        <f t="shared" si="22"/>
        <v>0</v>
      </c>
      <c r="S314" s="138">
        <v>0</v>
      </c>
      <c r="T314" s="139">
        <f t="shared" si="23"/>
        <v>0</v>
      </c>
      <c r="AR314" s="140" t="s">
        <v>128</v>
      </c>
      <c r="AT314" s="140" t="s">
        <v>124</v>
      </c>
      <c r="AU314" s="140" t="s">
        <v>83</v>
      </c>
      <c r="AY314" s="15" t="s">
        <v>122</v>
      </c>
      <c r="BE314" s="141">
        <f t="shared" si="24"/>
        <v>0</v>
      </c>
      <c r="BF314" s="141">
        <f t="shared" si="25"/>
        <v>0</v>
      </c>
      <c r="BG314" s="141">
        <f t="shared" si="26"/>
        <v>0</v>
      </c>
      <c r="BH314" s="141">
        <f t="shared" si="27"/>
        <v>0</v>
      </c>
      <c r="BI314" s="141">
        <f t="shared" si="28"/>
        <v>0</v>
      </c>
      <c r="BJ314" s="15" t="s">
        <v>83</v>
      </c>
      <c r="BK314" s="141">
        <f t="shared" si="29"/>
        <v>0</v>
      </c>
      <c r="BL314" s="15" t="s">
        <v>128</v>
      </c>
      <c r="BM314" s="140" t="s">
        <v>621</v>
      </c>
    </row>
    <row r="315" spans="2:65" s="1" customFormat="1" ht="16.5" customHeight="1">
      <c r="B315" s="127"/>
      <c r="C315" s="128" t="s">
        <v>622</v>
      </c>
      <c r="D315" s="128" t="s">
        <v>124</v>
      </c>
      <c r="E315" s="129" t="s">
        <v>623</v>
      </c>
      <c r="F315" s="130" t="s">
        <v>624</v>
      </c>
      <c r="G315" s="131" t="s">
        <v>290</v>
      </c>
      <c r="H315" s="132">
        <v>1</v>
      </c>
      <c r="I315" s="133"/>
      <c r="J315" s="134">
        <f t="shared" si="20"/>
        <v>0</v>
      </c>
      <c r="K315" s="135"/>
      <c r="L315" s="30"/>
      <c r="M315" s="136" t="s">
        <v>1</v>
      </c>
      <c r="N315" s="137" t="s">
        <v>40</v>
      </c>
      <c r="P315" s="138">
        <f t="shared" si="21"/>
        <v>0</v>
      </c>
      <c r="Q315" s="138">
        <v>0</v>
      </c>
      <c r="R315" s="138">
        <f t="shared" si="22"/>
        <v>0</v>
      </c>
      <c r="S315" s="138">
        <v>0</v>
      </c>
      <c r="T315" s="139">
        <f t="shared" si="23"/>
        <v>0</v>
      </c>
      <c r="AR315" s="140" t="s">
        <v>128</v>
      </c>
      <c r="AT315" s="140" t="s">
        <v>124</v>
      </c>
      <c r="AU315" s="140" t="s">
        <v>83</v>
      </c>
      <c r="AY315" s="15" t="s">
        <v>122</v>
      </c>
      <c r="BE315" s="141">
        <f t="shared" si="24"/>
        <v>0</v>
      </c>
      <c r="BF315" s="141">
        <f t="shared" si="25"/>
        <v>0</v>
      </c>
      <c r="BG315" s="141">
        <f t="shared" si="26"/>
        <v>0</v>
      </c>
      <c r="BH315" s="141">
        <f t="shared" si="27"/>
        <v>0</v>
      </c>
      <c r="BI315" s="141">
        <f t="shared" si="28"/>
        <v>0</v>
      </c>
      <c r="BJ315" s="15" t="s">
        <v>83</v>
      </c>
      <c r="BK315" s="141">
        <f t="shared" si="29"/>
        <v>0</v>
      </c>
      <c r="BL315" s="15" t="s">
        <v>128</v>
      </c>
      <c r="BM315" s="140" t="s">
        <v>625</v>
      </c>
    </row>
    <row r="316" spans="2:65" s="1" customFormat="1" ht="16.5" customHeight="1">
      <c r="B316" s="127"/>
      <c r="C316" s="128" t="s">
        <v>626</v>
      </c>
      <c r="D316" s="128" t="s">
        <v>124</v>
      </c>
      <c r="E316" s="129" t="s">
        <v>627</v>
      </c>
      <c r="F316" s="130" t="s">
        <v>628</v>
      </c>
      <c r="G316" s="131" t="s">
        <v>290</v>
      </c>
      <c r="H316" s="132">
        <v>1</v>
      </c>
      <c r="I316" s="133"/>
      <c r="J316" s="134">
        <f t="shared" si="20"/>
        <v>0</v>
      </c>
      <c r="K316" s="135"/>
      <c r="L316" s="30"/>
      <c r="M316" s="136" t="s">
        <v>1</v>
      </c>
      <c r="N316" s="137" t="s">
        <v>40</v>
      </c>
      <c r="P316" s="138">
        <f t="shared" si="21"/>
        <v>0</v>
      </c>
      <c r="Q316" s="138">
        <v>0</v>
      </c>
      <c r="R316" s="138">
        <f t="shared" si="22"/>
        <v>0</v>
      </c>
      <c r="S316" s="138">
        <v>0</v>
      </c>
      <c r="T316" s="139">
        <f t="shared" si="23"/>
        <v>0</v>
      </c>
      <c r="AR316" s="140" t="s">
        <v>128</v>
      </c>
      <c r="AT316" s="140" t="s">
        <v>124</v>
      </c>
      <c r="AU316" s="140" t="s">
        <v>83</v>
      </c>
      <c r="AY316" s="15" t="s">
        <v>122</v>
      </c>
      <c r="BE316" s="141">
        <f t="shared" si="24"/>
        <v>0</v>
      </c>
      <c r="BF316" s="141">
        <f t="shared" si="25"/>
        <v>0</v>
      </c>
      <c r="BG316" s="141">
        <f t="shared" si="26"/>
        <v>0</v>
      </c>
      <c r="BH316" s="141">
        <f t="shared" si="27"/>
        <v>0</v>
      </c>
      <c r="BI316" s="141">
        <f t="shared" si="28"/>
        <v>0</v>
      </c>
      <c r="BJ316" s="15" t="s">
        <v>83</v>
      </c>
      <c r="BK316" s="141">
        <f t="shared" si="29"/>
        <v>0</v>
      </c>
      <c r="BL316" s="15" t="s">
        <v>128</v>
      </c>
      <c r="BM316" s="140" t="s">
        <v>629</v>
      </c>
    </row>
    <row r="317" spans="2:65" s="1" customFormat="1" ht="21.75" customHeight="1">
      <c r="B317" s="127"/>
      <c r="C317" s="128" t="s">
        <v>630</v>
      </c>
      <c r="D317" s="128" t="s">
        <v>124</v>
      </c>
      <c r="E317" s="129" t="s">
        <v>631</v>
      </c>
      <c r="F317" s="130" t="s">
        <v>632</v>
      </c>
      <c r="G317" s="131" t="s">
        <v>290</v>
      </c>
      <c r="H317" s="132">
        <v>1</v>
      </c>
      <c r="I317" s="133"/>
      <c r="J317" s="134">
        <f t="shared" si="20"/>
        <v>0</v>
      </c>
      <c r="K317" s="135"/>
      <c r="L317" s="30"/>
      <c r="M317" s="136" t="s">
        <v>1</v>
      </c>
      <c r="N317" s="137" t="s">
        <v>40</v>
      </c>
      <c r="P317" s="138">
        <f t="shared" si="21"/>
        <v>0</v>
      </c>
      <c r="Q317" s="138">
        <v>0</v>
      </c>
      <c r="R317" s="138">
        <f t="shared" si="22"/>
        <v>0</v>
      </c>
      <c r="S317" s="138">
        <v>0</v>
      </c>
      <c r="T317" s="139">
        <f t="shared" si="23"/>
        <v>0</v>
      </c>
      <c r="AR317" s="140" t="s">
        <v>128</v>
      </c>
      <c r="AT317" s="140" t="s">
        <v>124</v>
      </c>
      <c r="AU317" s="140" t="s">
        <v>83</v>
      </c>
      <c r="AY317" s="15" t="s">
        <v>122</v>
      </c>
      <c r="BE317" s="141">
        <f t="shared" si="24"/>
        <v>0</v>
      </c>
      <c r="BF317" s="141">
        <f t="shared" si="25"/>
        <v>0</v>
      </c>
      <c r="BG317" s="141">
        <f t="shared" si="26"/>
        <v>0</v>
      </c>
      <c r="BH317" s="141">
        <f t="shared" si="27"/>
        <v>0</v>
      </c>
      <c r="BI317" s="141">
        <f t="shared" si="28"/>
        <v>0</v>
      </c>
      <c r="BJ317" s="15" t="s">
        <v>83</v>
      </c>
      <c r="BK317" s="141">
        <f t="shared" si="29"/>
        <v>0</v>
      </c>
      <c r="BL317" s="15" t="s">
        <v>128</v>
      </c>
      <c r="BM317" s="140" t="s">
        <v>633</v>
      </c>
    </row>
    <row r="318" spans="2:65" s="1" customFormat="1" ht="16.5" customHeight="1">
      <c r="B318" s="127"/>
      <c r="C318" s="128" t="s">
        <v>634</v>
      </c>
      <c r="D318" s="128" t="s">
        <v>124</v>
      </c>
      <c r="E318" s="129" t="s">
        <v>635</v>
      </c>
      <c r="F318" s="130" t="s">
        <v>636</v>
      </c>
      <c r="G318" s="131" t="s">
        <v>290</v>
      </c>
      <c r="H318" s="132">
        <v>1</v>
      </c>
      <c r="I318" s="133"/>
      <c r="J318" s="134">
        <f t="shared" si="20"/>
        <v>0</v>
      </c>
      <c r="K318" s="135"/>
      <c r="L318" s="30"/>
      <c r="M318" s="136" t="s">
        <v>1</v>
      </c>
      <c r="N318" s="137" t="s">
        <v>40</v>
      </c>
      <c r="P318" s="138">
        <f t="shared" si="21"/>
        <v>0</v>
      </c>
      <c r="Q318" s="138">
        <v>0</v>
      </c>
      <c r="R318" s="138">
        <f t="shared" si="22"/>
        <v>0</v>
      </c>
      <c r="S318" s="138">
        <v>0</v>
      </c>
      <c r="T318" s="139">
        <f t="shared" si="23"/>
        <v>0</v>
      </c>
      <c r="AR318" s="140" t="s">
        <v>128</v>
      </c>
      <c r="AT318" s="140" t="s">
        <v>124</v>
      </c>
      <c r="AU318" s="140" t="s">
        <v>83</v>
      </c>
      <c r="AY318" s="15" t="s">
        <v>122</v>
      </c>
      <c r="BE318" s="141">
        <f t="shared" si="24"/>
        <v>0</v>
      </c>
      <c r="BF318" s="141">
        <f t="shared" si="25"/>
        <v>0</v>
      </c>
      <c r="BG318" s="141">
        <f t="shared" si="26"/>
        <v>0</v>
      </c>
      <c r="BH318" s="141">
        <f t="shared" si="27"/>
        <v>0</v>
      </c>
      <c r="BI318" s="141">
        <f t="shared" si="28"/>
        <v>0</v>
      </c>
      <c r="BJ318" s="15" t="s">
        <v>83</v>
      </c>
      <c r="BK318" s="141">
        <f t="shared" si="29"/>
        <v>0</v>
      </c>
      <c r="BL318" s="15" t="s">
        <v>128</v>
      </c>
      <c r="BM318" s="140" t="s">
        <v>637</v>
      </c>
    </row>
    <row r="319" spans="2:65" s="1" customFormat="1" ht="24.2" customHeight="1">
      <c r="B319" s="127"/>
      <c r="C319" s="128" t="s">
        <v>638</v>
      </c>
      <c r="D319" s="128" t="s">
        <v>124</v>
      </c>
      <c r="E319" s="129" t="s">
        <v>639</v>
      </c>
      <c r="F319" s="130" t="s">
        <v>640</v>
      </c>
      <c r="G319" s="131" t="s">
        <v>290</v>
      </c>
      <c r="H319" s="132">
        <v>1</v>
      </c>
      <c r="I319" s="133"/>
      <c r="J319" s="134">
        <f t="shared" si="20"/>
        <v>0</v>
      </c>
      <c r="K319" s="135"/>
      <c r="L319" s="30"/>
      <c r="M319" s="136" t="s">
        <v>1</v>
      </c>
      <c r="N319" s="137" t="s">
        <v>40</v>
      </c>
      <c r="P319" s="138">
        <f t="shared" si="21"/>
        <v>0</v>
      </c>
      <c r="Q319" s="138">
        <v>0</v>
      </c>
      <c r="R319" s="138">
        <f t="shared" si="22"/>
        <v>0</v>
      </c>
      <c r="S319" s="138">
        <v>0</v>
      </c>
      <c r="T319" s="139">
        <f t="shared" si="23"/>
        <v>0</v>
      </c>
      <c r="AR319" s="140" t="s">
        <v>128</v>
      </c>
      <c r="AT319" s="140" t="s">
        <v>124</v>
      </c>
      <c r="AU319" s="140" t="s">
        <v>83</v>
      </c>
      <c r="AY319" s="15" t="s">
        <v>122</v>
      </c>
      <c r="BE319" s="141">
        <f t="shared" si="24"/>
        <v>0</v>
      </c>
      <c r="BF319" s="141">
        <f t="shared" si="25"/>
        <v>0</v>
      </c>
      <c r="BG319" s="141">
        <f t="shared" si="26"/>
        <v>0</v>
      </c>
      <c r="BH319" s="141">
        <f t="shared" si="27"/>
        <v>0</v>
      </c>
      <c r="BI319" s="141">
        <f t="shared" si="28"/>
        <v>0</v>
      </c>
      <c r="BJ319" s="15" t="s">
        <v>83</v>
      </c>
      <c r="BK319" s="141">
        <f t="shared" si="29"/>
        <v>0</v>
      </c>
      <c r="BL319" s="15" t="s">
        <v>128</v>
      </c>
      <c r="BM319" s="140" t="s">
        <v>641</v>
      </c>
    </row>
    <row r="320" spans="2:65" s="1" customFormat="1" ht="24.2" customHeight="1">
      <c r="B320" s="127"/>
      <c r="C320" s="128" t="s">
        <v>642</v>
      </c>
      <c r="D320" s="128" t="s">
        <v>124</v>
      </c>
      <c r="E320" s="129" t="s">
        <v>643</v>
      </c>
      <c r="F320" s="130" t="s">
        <v>644</v>
      </c>
      <c r="G320" s="131" t="s">
        <v>290</v>
      </c>
      <c r="H320" s="132">
        <v>1</v>
      </c>
      <c r="I320" s="133"/>
      <c r="J320" s="134">
        <f t="shared" si="20"/>
        <v>0</v>
      </c>
      <c r="K320" s="135"/>
      <c r="L320" s="30"/>
      <c r="M320" s="136" t="s">
        <v>1</v>
      </c>
      <c r="N320" s="137" t="s">
        <v>40</v>
      </c>
      <c r="P320" s="138">
        <f t="shared" si="21"/>
        <v>0</v>
      </c>
      <c r="Q320" s="138">
        <v>0</v>
      </c>
      <c r="R320" s="138">
        <f t="shared" si="22"/>
        <v>0</v>
      </c>
      <c r="S320" s="138">
        <v>0</v>
      </c>
      <c r="T320" s="139">
        <f t="shared" si="23"/>
        <v>0</v>
      </c>
      <c r="AR320" s="140" t="s">
        <v>128</v>
      </c>
      <c r="AT320" s="140" t="s">
        <v>124</v>
      </c>
      <c r="AU320" s="140" t="s">
        <v>83</v>
      </c>
      <c r="AY320" s="15" t="s">
        <v>122</v>
      </c>
      <c r="BE320" s="141">
        <f t="shared" si="24"/>
        <v>0</v>
      </c>
      <c r="BF320" s="141">
        <f t="shared" si="25"/>
        <v>0</v>
      </c>
      <c r="BG320" s="141">
        <f t="shared" si="26"/>
        <v>0</v>
      </c>
      <c r="BH320" s="141">
        <f t="shared" si="27"/>
        <v>0</v>
      </c>
      <c r="BI320" s="141">
        <f t="shared" si="28"/>
        <v>0</v>
      </c>
      <c r="BJ320" s="15" t="s">
        <v>83</v>
      </c>
      <c r="BK320" s="141">
        <f t="shared" si="29"/>
        <v>0</v>
      </c>
      <c r="BL320" s="15" t="s">
        <v>128</v>
      </c>
      <c r="BM320" s="140" t="s">
        <v>645</v>
      </c>
    </row>
    <row r="321" spans="2:65" s="1" customFormat="1" ht="33" customHeight="1">
      <c r="B321" s="127"/>
      <c r="C321" s="128" t="s">
        <v>646</v>
      </c>
      <c r="D321" s="128" t="s">
        <v>124</v>
      </c>
      <c r="E321" s="129" t="s">
        <v>647</v>
      </c>
      <c r="F321" s="130" t="s">
        <v>648</v>
      </c>
      <c r="G321" s="131" t="s">
        <v>290</v>
      </c>
      <c r="H321" s="132">
        <v>1</v>
      </c>
      <c r="I321" s="133"/>
      <c r="J321" s="134">
        <f t="shared" si="20"/>
        <v>0</v>
      </c>
      <c r="K321" s="135"/>
      <c r="L321" s="30"/>
      <c r="M321" s="136" t="s">
        <v>1</v>
      </c>
      <c r="N321" s="137" t="s">
        <v>40</v>
      </c>
      <c r="P321" s="138">
        <f t="shared" si="21"/>
        <v>0</v>
      </c>
      <c r="Q321" s="138">
        <v>0</v>
      </c>
      <c r="R321" s="138">
        <f t="shared" si="22"/>
        <v>0</v>
      </c>
      <c r="S321" s="138">
        <v>0</v>
      </c>
      <c r="T321" s="139">
        <f t="shared" si="23"/>
        <v>0</v>
      </c>
      <c r="AR321" s="140" t="s">
        <v>128</v>
      </c>
      <c r="AT321" s="140" t="s">
        <v>124</v>
      </c>
      <c r="AU321" s="140" t="s">
        <v>83</v>
      </c>
      <c r="AY321" s="15" t="s">
        <v>122</v>
      </c>
      <c r="BE321" s="141">
        <f t="shared" si="24"/>
        <v>0</v>
      </c>
      <c r="BF321" s="141">
        <f t="shared" si="25"/>
        <v>0</v>
      </c>
      <c r="BG321" s="141">
        <f t="shared" si="26"/>
        <v>0</v>
      </c>
      <c r="BH321" s="141">
        <f t="shared" si="27"/>
        <v>0</v>
      </c>
      <c r="BI321" s="141">
        <f t="shared" si="28"/>
        <v>0</v>
      </c>
      <c r="BJ321" s="15" t="s">
        <v>83</v>
      </c>
      <c r="BK321" s="141">
        <f t="shared" si="29"/>
        <v>0</v>
      </c>
      <c r="BL321" s="15" t="s">
        <v>128</v>
      </c>
      <c r="BM321" s="140" t="s">
        <v>649</v>
      </c>
    </row>
    <row r="322" spans="2:65" s="1" customFormat="1" ht="16.5" customHeight="1">
      <c r="B322" s="127"/>
      <c r="C322" s="128" t="s">
        <v>650</v>
      </c>
      <c r="D322" s="128" t="s">
        <v>124</v>
      </c>
      <c r="E322" s="129" t="s">
        <v>651</v>
      </c>
      <c r="F322" s="130" t="s">
        <v>652</v>
      </c>
      <c r="G322" s="131" t="s">
        <v>290</v>
      </c>
      <c r="H322" s="132">
        <v>1</v>
      </c>
      <c r="I322" s="133"/>
      <c r="J322" s="134">
        <f t="shared" si="20"/>
        <v>0</v>
      </c>
      <c r="K322" s="135"/>
      <c r="L322" s="30"/>
      <c r="M322" s="171" t="s">
        <v>1</v>
      </c>
      <c r="N322" s="172" t="s">
        <v>40</v>
      </c>
      <c r="O322" s="173"/>
      <c r="P322" s="174">
        <f t="shared" si="21"/>
        <v>0</v>
      </c>
      <c r="Q322" s="174">
        <v>0</v>
      </c>
      <c r="R322" s="174">
        <f t="shared" si="22"/>
        <v>0</v>
      </c>
      <c r="S322" s="174">
        <v>0</v>
      </c>
      <c r="T322" s="175">
        <f t="shared" si="23"/>
        <v>0</v>
      </c>
      <c r="AR322" s="140" t="s">
        <v>128</v>
      </c>
      <c r="AT322" s="140" t="s">
        <v>124</v>
      </c>
      <c r="AU322" s="140" t="s">
        <v>83</v>
      </c>
      <c r="AY322" s="15" t="s">
        <v>122</v>
      </c>
      <c r="BE322" s="141">
        <f t="shared" si="24"/>
        <v>0</v>
      </c>
      <c r="BF322" s="141">
        <f t="shared" si="25"/>
        <v>0</v>
      </c>
      <c r="BG322" s="141">
        <f t="shared" si="26"/>
        <v>0</v>
      </c>
      <c r="BH322" s="141">
        <f t="shared" si="27"/>
        <v>0</v>
      </c>
      <c r="BI322" s="141">
        <f t="shared" si="28"/>
        <v>0</v>
      </c>
      <c r="BJ322" s="15" t="s">
        <v>83</v>
      </c>
      <c r="BK322" s="141">
        <f t="shared" si="29"/>
        <v>0</v>
      </c>
      <c r="BL322" s="15" t="s">
        <v>128</v>
      </c>
      <c r="BM322" s="140" t="s">
        <v>653</v>
      </c>
    </row>
    <row r="323" spans="2:65" s="1" customFormat="1" ht="6.95" customHeight="1">
      <c r="B323" s="42"/>
      <c r="C323" s="43"/>
      <c r="D323" s="43"/>
      <c r="E323" s="43"/>
      <c r="F323" s="43"/>
      <c r="G323" s="43"/>
      <c r="H323" s="43"/>
      <c r="I323" s="43"/>
      <c r="J323" s="43"/>
      <c r="K323" s="43"/>
      <c r="L323" s="30"/>
    </row>
  </sheetData>
  <autoFilter ref="C128:K322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74a - SO 1 - VODOVOD</vt:lpstr>
      <vt:lpstr>'74a - SO 1 - VODOVOD'!Názvy_tisku</vt:lpstr>
      <vt:lpstr>'Rekapitulace stavby'!Názvy_tisku</vt:lpstr>
      <vt:lpstr>'74a - SO 1 - VODOVOD'!Oblast_tisku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DESKTOP-IKVKI5Q\Dell</dc:creator>
  <cp:lastModifiedBy>Eva Vondrášková</cp:lastModifiedBy>
  <dcterms:created xsi:type="dcterms:W3CDTF">2025-05-20T06:06:23Z</dcterms:created>
  <dcterms:modified xsi:type="dcterms:W3CDTF">2025-05-20T06:08:55Z</dcterms:modified>
</cp:coreProperties>
</file>