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VZ_mesta_CK\2025\2025-049_ Modernizace-ucebny-informatiky-VT1_ZS-Za-Nadražím_kat-II_VZMR-na-casti\VZMR\zadání\pracovní\"/>
    </mc:Choice>
  </mc:AlternateContent>
  <xr:revisionPtr revIDLastSave="0" documentId="8_{E7FD4682-981D-49D4-B27C-EEE9B50CCDE2}" xr6:coauthVersionLast="47" xr6:coauthVersionMax="47" xr10:uidLastSave="{00000000-0000-0000-0000-000000000000}"/>
  <bookViews>
    <workbookView xWindow="-28920" yWindow="1710" windowWidth="29040" windowHeight="15720" activeTab="1" xr2:uid="{00000000-000D-0000-FFFF-FFFF00000000}"/>
  </bookViews>
  <sheets>
    <sheet name="Rekapitulace stavby" sheetId="1" r:id="rId1"/>
    <sheet name="01 - ZŠ Za Nádražím, Česk..." sheetId="2" r:id="rId2"/>
  </sheets>
  <definedNames>
    <definedName name="_xlnm._FilterDatabase" localSheetId="1" hidden="1">'01 - ZŠ Za Nádražím, Česk...'!$C$133:$K$259</definedName>
    <definedName name="_xlnm.Print_Titles" localSheetId="1">'01 - ZŠ Za Nádražím, Česk...'!$133:$133</definedName>
    <definedName name="_xlnm.Print_Titles" localSheetId="0">'Rekapitulace stavby'!$92:$92</definedName>
    <definedName name="_xlnm.Print_Area" localSheetId="1">'01 - ZŠ Za Nádražím, Česk...'!$C$4:$J$76,'01 - ZŠ Za Nádražím, Česk...'!$C$82:$J$115,'01 - ZŠ Za Nádražím, Česk...'!$C$121:$K$259</definedName>
    <definedName name="_xlnm.Print_Area" localSheetId="0">'Rekapitulace stavby'!$D$4:$AO$76,'Rekapitulace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/>
  <c r="J35" i="2"/>
  <c r="AX95" i="1"/>
  <c r="BI256" i="2"/>
  <c r="BH256" i="2"/>
  <c r="BG256" i="2"/>
  <c r="BF256" i="2"/>
  <c r="T256" i="2"/>
  <c r="T255" i="2"/>
  <c r="R256" i="2"/>
  <c r="R255" i="2"/>
  <c r="P256" i="2"/>
  <c r="P255" i="2"/>
  <c r="BI250" i="2"/>
  <c r="BH250" i="2"/>
  <c r="BG250" i="2"/>
  <c r="BF250" i="2"/>
  <c r="T250" i="2"/>
  <c r="R250" i="2"/>
  <c r="P250" i="2"/>
  <c r="BI245" i="2"/>
  <c r="BH245" i="2"/>
  <c r="BG245" i="2"/>
  <c r="BF245" i="2"/>
  <c r="T245" i="2"/>
  <c r="R245" i="2"/>
  <c r="P245" i="2"/>
  <c r="BI243" i="2"/>
  <c r="BH243" i="2"/>
  <c r="BG243" i="2"/>
  <c r="BF243" i="2"/>
  <c r="T243" i="2"/>
  <c r="R243" i="2"/>
  <c r="P243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8" i="2"/>
  <c r="BH228" i="2"/>
  <c r="BG228" i="2"/>
  <c r="BF228" i="2"/>
  <c r="T228" i="2"/>
  <c r="T227" i="2"/>
  <c r="R228" i="2"/>
  <c r="R227" i="2" s="1"/>
  <c r="P228" i="2"/>
  <c r="P227" i="2" s="1"/>
  <c r="BI226" i="2"/>
  <c r="BH226" i="2"/>
  <c r="BG226" i="2"/>
  <c r="BF226" i="2"/>
  <c r="T226" i="2"/>
  <c r="R226" i="2"/>
  <c r="P226" i="2"/>
  <c r="BI224" i="2"/>
  <c r="BH224" i="2"/>
  <c r="BG224" i="2"/>
  <c r="BF224" i="2"/>
  <c r="T224" i="2"/>
  <c r="R224" i="2"/>
  <c r="P224" i="2"/>
  <c r="BI221" i="2"/>
  <c r="BH221" i="2"/>
  <c r="BG221" i="2"/>
  <c r="BF221" i="2"/>
  <c r="T221" i="2"/>
  <c r="R221" i="2"/>
  <c r="P221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195" i="2"/>
  <c r="BH195" i="2"/>
  <c r="BG195" i="2"/>
  <c r="BF195" i="2"/>
  <c r="T195" i="2"/>
  <c r="T194" i="2"/>
  <c r="R195" i="2"/>
  <c r="R194" i="2"/>
  <c r="P195" i="2"/>
  <c r="P194" i="2" s="1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T181" i="2"/>
  <c r="R182" i="2"/>
  <c r="R181" i="2"/>
  <c r="P182" i="2"/>
  <c r="P181" i="2" s="1"/>
  <c r="BI180" i="2"/>
  <c r="BH180" i="2"/>
  <c r="BG180" i="2"/>
  <c r="BF180" i="2"/>
  <c r="T180" i="2"/>
  <c r="T179" i="2" s="1"/>
  <c r="R180" i="2"/>
  <c r="R179" i="2"/>
  <c r="P180" i="2"/>
  <c r="P179" i="2" s="1"/>
  <c r="BI177" i="2"/>
  <c r="BH177" i="2"/>
  <c r="BG177" i="2"/>
  <c r="BF177" i="2"/>
  <c r="T177" i="2"/>
  <c r="T176" i="2"/>
  <c r="R177" i="2"/>
  <c r="R176" i="2"/>
  <c r="P177" i="2"/>
  <c r="P176" i="2" s="1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66" i="2"/>
  <c r="BH166" i="2"/>
  <c r="BG166" i="2"/>
  <c r="BF166" i="2"/>
  <c r="T166" i="2"/>
  <c r="R166" i="2"/>
  <c r="P166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3" i="2"/>
  <c r="BH153" i="2"/>
  <c r="BG153" i="2"/>
  <c r="F35" i="2" s="1"/>
  <c r="BF153" i="2"/>
  <c r="T153" i="2"/>
  <c r="R153" i="2"/>
  <c r="P153" i="2"/>
  <c r="BI149" i="2"/>
  <c r="BH149" i="2"/>
  <c r="BG149" i="2"/>
  <c r="BF149" i="2"/>
  <c r="T149" i="2"/>
  <c r="R149" i="2"/>
  <c r="P149" i="2"/>
  <c r="BI143" i="2"/>
  <c r="BH143" i="2"/>
  <c r="BG143" i="2"/>
  <c r="BF143" i="2"/>
  <c r="T143" i="2"/>
  <c r="R143" i="2"/>
  <c r="P143" i="2"/>
  <c r="BI141" i="2"/>
  <c r="BH141" i="2"/>
  <c r="F36" i="2" s="1"/>
  <c r="BG141" i="2"/>
  <c r="BF141" i="2"/>
  <c r="T141" i="2"/>
  <c r="R141" i="2"/>
  <c r="P141" i="2"/>
  <c r="BI137" i="2"/>
  <c r="F37" i="2" s="1"/>
  <c r="BH137" i="2"/>
  <c r="BG137" i="2"/>
  <c r="BF137" i="2"/>
  <c r="J34" i="2" s="1"/>
  <c r="T137" i="2"/>
  <c r="T136" i="2"/>
  <c r="R137" i="2"/>
  <c r="R136" i="2"/>
  <c r="P137" i="2"/>
  <c r="P136" i="2"/>
  <c r="J131" i="2"/>
  <c r="J130" i="2"/>
  <c r="F130" i="2"/>
  <c r="F128" i="2"/>
  <c r="E126" i="2"/>
  <c r="J92" i="2"/>
  <c r="J91" i="2"/>
  <c r="F91" i="2"/>
  <c r="F89" i="2"/>
  <c r="E87" i="2"/>
  <c r="J18" i="2"/>
  <c r="E18" i="2"/>
  <c r="F131" i="2"/>
  <c r="J17" i="2"/>
  <c r="J12" i="2"/>
  <c r="J128" i="2" s="1"/>
  <c r="E7" i="2"/>
  <c r="E124" i="2"/>
  <c r="L90" i="1"/>
  <c r="AM90" i="1"/>
  <c r="AM89" i="1"/>
  <c r="L89" i="1"/>
  <c r="AM87" i="1"/>
  <c r="L87" i="1"/>
  <c r="L85" i="1"/>
  <c r="L84" i="1"/>
  <c r="BK256" i="2"/>
  <c r="BK250" i="2"/>
  <c r="BK245" i="2"/>
  <c r="BK243" i="2"/>
  <c r="BK242" i="2"/>
  <c r="BK237" i="2"/>
  <c r="BK231" i="2"/>
  <c r="BK230" i="2"/>
  <c r="BK228" i="2"/>
  <c r="BK226" i="2"/>
  <c r="BK224" i="2"/>
  <c r="BK221" i="2"/>
  <c r="BK217" i="2"/>
  <c r="BK215" i="2"/>
  <c r="BK214" i="2"/>
  <c r="BK210" i="2"/>
  <c r="J209" i="2"/>
  <c r="J208" i="2"/>
  <c r="J207" i="2"/>
  <c r="BK195" i="2"/>
  <c r="J191" i="2"/>
  <c r="J188" i="2"/>
  <c r="BK182" i="2"/>
  <c r="BK180" i="2"/>
  <c r="J177" i="2"/>
  <c r="BK174" i="2"/>
  <c r="J172" i="2"/>
  <c r="BK166" i="2"/>
  <c r="J162" i="2"/>
  <c r="BK157" i="2"/>
  <c r="J153" i="2"/>
  <c r="BK143" i="2"/>
  <c r="J141" i="2"/>
  <c r="BK209" i="2"/>
  <c r="BK204" i="2"/>
  <c r="J195" i="2"/>
  <c r="BK188" i="2"/>
  <c r="J184" i="2"/>
  <c r="J182" i="2"/>
  <c r="BK177" i="2"/>
  <c r="J175" i="2"/>
  <c r="BK172" i="2"/>
  <c r="J171" i="2"/>
  <c r="BK162" i="2"/>
  <c r="J158" i="2"/>
  <c r="BK153" i="2"/>
  <c r="J149" i="2"/>
  <c r="BK141" i="2"/>
  <c r="J137" i="2"/>
  <c r="J256" i="2"/>
  <c r="J250" i="2"/>
  <c r="J245" i="2"/>
  <c r="J243" i="2"/>
  <c r="J242" i="2"/>
  <c r="J237" i="2"/>
  <c r="J231" i="2"/>
  <c r="J230" i="2"/>
  <c r="J228" i="2"/>
  <c r="J226" i="2"/>
  <c r="J224" i="2"/>
  <c r="J221" i="2"/>
  <c r="J217" i="2"/>
  <c r="J215" i="2"/>
  <c r="J214" i="2"/>
  <c r="J210" i="2"/>
  <c r="BK208" i="2"/>
  <c r="BK207" i="2"/>
  <c r="J204" i="2"/>
  <c r="BK191" i="2"/>
  <c r="BK184" i="2"/>
  <c r="J180" i="2"/>
  <c r="BK175" i="2"/>
  <c r="J174" i="2"/>
  <c r="BK171" i="2"/>
  <c r="J166" i="2"/>
  <c r="BK158" i="2"/>
  <c r="J157" i="2"/>
  <c r="BK149" i="2"/>
  <c r="J143" i="2"/>
  <c r="BK137" i="2"/>
  <c r="AS94" i="1"/>
  <c r="F34" i="2" l="1"/>
  <c r="R140" i="2"/>
  <c r="P156" i="2"/>
  <c r="R183" i="2"/>
  <c r="BK156" i="2"/>
  <c r="J156" i="2"/>
  <c r="J100" i="2"/>
  <c r="P170" i="2"/>
  <c r="T183" i="2"/>
  <c r="R229" i="2"/>
  <c r="R244" i="2"/>
  <c r="T140" i="2"/>
  <c r="T135" i="2"/>
  <c r="R170" i="2"/>
  <c r="T203" i="2"/>
  <c r="T178" i="2" s="1"/>
  <c r="T134" i="2" s="1"/>
  <c r="BK244" i="2"/>
  <c r="J244" i="2" s="1"/>
  <c r="J113" i="2" s="1"/>
  <c r="BK140" i="2"/>
  <c r="J140" i="2"/>
  <c r="J99" i="2"/>
  <c r="T156" i="2"/>
  <c r="P183" i="2"/>
  <c r="P229" i="2"/>
  <c r="P236" i="2"/>
  <c r="T244" i="2"/>
  <c r="T235" i="2" s="1"/>
  <c r="P140" i="2"/>
  <c r="P135" i="2" s="1"/>
  <c r="T170" i="2"/>
  <c r="R203" i="2"/>
  <c r="R178" i="2" s="1"/>
  <c r="T229" i="2"/>
  <c r="R236" i="2"/>
  <c r="R235" i="2"/>
  <c r="BK170" i="2"/>
  <c r="J170" i="2"/>
  <c r="J101" i="2" s="1"/>
  <c r="BK203" i="2"/>
  <c r="J203" i="2"/>
  <c r="J108" i="2"/>
  <c r="BK229" i="2"/>
  <c r="J229" i="2"/>
  <c r="J110" i="2"/>
  <c r="T236" i="2"/>
  <c r="R156" i="2"/>
  <c r="R135" i="2" s="1"/>
  <c r="BK183" i="2"/>
  <c r="J183" i="2"/>
  <c r="J106" i="2"/>
  <c r="P203" i="2"/>
  <c r="P178" i="2" s="1"/>
  <c r="BK236" i="2"/>
  <c r="J236" i="2"/>
  <c r="J112" i="2"/>
  <c r="P244" i="2"/>
  <c r="BK176" i="2"/>
  <c r="J176" i="2"/>
  <c r="J102" i="2" s="1"/>
  <c r="BK136" i="2"/>
  <c r="J136" i="2"/>
  <c r="J98" i="2"/>
  <c r="BK181" i="2"/>
  <c r="J181" i="2"/>
  <c r="J105" i="2"/>
  <c r="BK194" i="2"/>
  <c r="J194" i="2"/>
  <c r="J107" i="2"/>
  <c r="BK179" i="2"/>
  <c r="BK255" i="2"/>
  <c r="J255" i="2"/>
  <c r="J114" i="2"/>
  <c r="BK227" i="2"/>
  <c r="BK178" i="2" s="1"/>
  <c r="J178" i="2" s="1"/>
  <c r="J103" i="2" s="1"/>
  <c r="J227" i="2"/>
  <c r="J109" i="2"/>
  <c r="BB95" i="1"/>
  <c r="E85" i="2"/>
  <c r="J89" i="2"/>
  <c r="F92" i="2"/>
  <c r="BE137" i="2"/>
  <c r="BE141" i="2"/>
  <c r="BE143" i="2"/>
  <c r="BE149" i="2"/>
  <c r="BE153" i="2"/>
  <c r="BE157" i="2"/>
  <c r="BE158" i="2"/>
  <c r="BE162" i="2"/>
  <c r="BE166" i="2"/>
  <c r="BE171" i="2"/>
  <c r="BE172" i="2"/>
  <c r="BE174" i="2"/>
  <c r="BE175" i="2"/>
  <c r="BE177" i="2"/>
  <c r="BE180" i="2"/>
  <c r="BE182" i="2"/>
  <c r="BE184" i="2"/>
  <c r="BE188" i="2"/>
  <c r="BE191" i="2"/>
  <c r="BE195" i="2"/>
  <c r="BE204" i="2"/>
  <c r="BE207" i="2"/>
  <c r="BE208" i="2"/>
  <c r="BE209" i="2"/>
  <c r="BE210" i="2"/>
  <c r="BE214" i="2"/>
  <c r="BE215" i="2"/>
  <c r="BE217" i="2"/>
  <c r="BE221" i="2"/>
  <c r="BE224" i="2"/>
  <c r="BE226" i="2"/>
  <c r="BE228" i="2"/>
  <c r="BE230" i="2"/>
  <c r="BE231" i="2"/>
  <c r="BE237" i="2"/>
  <c r="BE242" i="2"/>
  <c r="BE243" i="2"/>
  <c r="BE245" i="2"/>
  <c r="BE250" i="2"/>
  <c r="BE256" i="2"/>
  <c r="AW95" i="1"/>
  <c r="BC95" i="1"/>
  <c r="BA95" i="1"/>
  <c r="BD95" i="1"/>
  <c r="BB94" i="1"/>
  <c r="W31" i="1"/>
  <c r="BC94" i="1"/>
  <c r="W32" i="1" s="1"/>
  <c r="BA94" i="1"/>
  <c r="W30" i="1"/>
  <c r="BD94" i="1"/>
  <c r="W33" i="1"/>
  <c r="R134" i="2" l="1"/>
  <c r="P235" i="2"/>
  <c r="P134" i="2"/>
  <c r="AU95" i="1"/>
  <c r="BK235" i="2"/>
  <c r="J235" i="2"/>
  <c r="J111" i="2"/>
  <c r="J179" i="2"/>
  <c r="J104" i="2"/>
  <c r="BK135" i="2"/>
  <c r="BK134" i="2"/>
  <c r="J134" i="2"/>
  <c r="J96" i="2"/>
  <c r="AW94" i="1"/>
  <c r="AK30" i="1"/>
  <c r="AX94" i="1"/>
  <c r="AY94" i="1"/>
  <c r="J33" i="2"/>
  <c r="AV95" i="1"/>
  <c r="AT95" i="1"/>
  <c r="F33" i="2"/>
  <c r="AZ95" i="1"/>
  <c r="AZ94" i="1"/>
  <c r="W29" i="1"/>
  <c r="AU94" i="1"/>
  <c r="J135" i="2" l="1"/>
  <c r="J97" i="2"/>
  <c r="J30" i="2"/>
  <c r="AG95" i="1"/>
  <c r="AG94" i="1"/>
  <c r="AK26" i="1"/>
  <c r="AV94" i="1"/>
  <c r="AK29" i="1"/>
  <c r="AK35" i="1"/>
  <c r="J39" i="2" l="1"/>
  <c r="AN95" i="1"/>
  <c r="AT94" i="1"/>
  <c r="AN94" i="1"/>
</calcChain>
</file>

<file path=xl/sharedStrings.xml><?xml version="1.0" encoding="utf-8"?>
<sst xmlns="http://schemas.openxmlformats.org/spreadsheetml/2006/main" count="1623" uniqueCount="371">
  <si>
    <t>Export Komplet</t>
  </si>
  <si>
    <t/>
  </si>
  <si>
    <t>2.0</t>
  </si>
  <si>
    <t>ZAMOK</t>
  </si>
  <si>
    <t>False</t>
  </si>
  <si>
    <t>{0bfdfbad-b8ae-43b8-8365-6c492a42783f}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</si>
  <si>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</si>
  <si>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</si>
  <si>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</si>
  <si>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</si>
  <si>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</si>
  <si>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</si>
  <si>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</si>
  <si>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</si>
  <si>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20250308H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</si>
  <si>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</si>
  <si>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</si>
  <si>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ZŠ Za Nádražím, Český Krumlov - modernizace počítačových učeben</t>
  </si>
  <si>
    <t>KSO:</t>
  </si>
  <si>
    <t>CC-CZ:</t>
  </si>
  <si>
    <t>Místo:</t>
  </si>
  <si>
    <t xml:space="preserve"> </t>
  </si>
  <si>
    <t>Datum:</t>
  </si>
  <si>
    <t>12. 3. 2025</t>
  </si>
  <si>
    <t>Zadavatel:</t>
  </si>
  <si>
    <t>IČ:</t>
  </si>
  <si>
    <t>Město Český Krumlov</t>
  </si>
  <si>
    <t>DIČ:</t>
  </si>
  <si>
    <t>Uchazeč:</t>
  </si>
  <si>
    <t>Vyplň údaj</t>
  </si>
  <si>
    <t>Projektant:</t>
  </si>
  <si>
    <t>WÍZNER AA</t>
  </si>
  <si>
    <t>True</t>
  </si>
  <si>
    <t>Zpracovatel:</t>
  </si>
  <si>
    <t>75454084</t>
  </si>
  <si>
    <t>Filip Šimek www.rozp.cz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</si>
  <si>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</si>
  <si>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</si>
  <si>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</si>
  <si>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</si>
  <si>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</si>
  <si>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</si>
  <si>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</si>
  <si>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</si>
  <si>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</si>
  <si>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</si>
  <si>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</si>
  <si>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</si>
  <si>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</si>
  <si>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</si>
  <si>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</si>
  <si>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</si>
  <si>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</si>
  <si>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</si>
  <si>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</si>
  <si>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</si>
  <si>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</si>
  <si>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</si>
  <si>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</si>
  <si>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</si>
  <si>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</si>
  <si>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</si>
  <si>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</si>
  <si>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</si>
  <si>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</si>
  <si>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</si>
  <si>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</si>
  <si>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</si>
  <si>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</si>
  <si>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</si>
  <si>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</si>
  <si>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</si>
  <si>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</si>
  <si>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</si>
  <si>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</si>
  <si>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</si>
  <si>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</si>
  <si>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</si>
  <si>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</si>
  <si>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</si>
  <si>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</si>
  <si>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</si>
  <si>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</si>
  <si>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ZŠ Za Nádražím, Český Krumlov - modernizace počítačových učeben - VT1</t>
  </si>
  <si>
    <t>STA</t>
  </si>
  <si>
    <t>1</t>
  </si>
  <si>
    <t>{86ebd9f8-4123-426e-bea8-7811565e570c}</t>
  </si>
  <si>
    <t>2</t>
  </si>
  <si>
    <t>KRYCÍ LIST SOUPISU PRACÍ</t>
  </si>
  <si>
    <t>Objekt:</t>
  </si>
  <si>
    <t>01 - ZŠ Za Nádražím, Český Krumlov - modernizace počítačových učeben - VT1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</si>
  <si>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</si>
  <si>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</si>
  <si>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</si>
  <si>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</si>
  <si>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</si>
  <si>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</si>
  <si>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</si>
  <si>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</si>
  <si>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</si>
  <si>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</si>
  <si>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</si>
  <si>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</si>
  <si>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</t>
  </si>
  <si>
    <t xml:space="preserve">    741 - Elektroinstalace - silnoproud</t>
  </si>
  <si>
    <t xml:space="preserve">    762 - Konstrukce tesařské</t>
  </si>
  <si>
    <t xml:space="preserve">    766 - Konstrukce truhlářské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</si>
  <si>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</si>
  <si>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</si>
  <si>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</si>
  <si>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VRN - Vedlejší rozpočtové náklady</t>
  </si>
  <si>
    <t xml:space="preserve">    1 - Vedlejší náklady</t>
  </si>
  <si>
    <t xml:space="preserve">    2 - Ostatní náklady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</si>
  <si>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</si>
  <si>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</si>
  <si>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</si>
  <si>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</si>
  <si>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</si>
  <si>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</si>
  <si>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</si>
  <si>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</si>
  <si>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</si>
  <si>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</si>
  <si>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</si>
  <si>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</si>
  <si>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</si>
  <si>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</si>
  <si>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</si>
  <si>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</si>
  <si>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</si>
  <si>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</si>
  <si>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</si>
  <si>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</si>
  <si>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310237241</t>
  </si>
  <si>
    <t>Zazdívka otvorů pl přes 0,09 do 0,25 m2 ve zdivu nadzákladovém cihlami pálenými tl do 300 mm</t>
  </si>
  <si>
    <t>kus</t>
  </si>
  <si>
    <t>CS ÚRS 2025 01</t>
  </si>
  <si>
    <t>4</t>
  </si>
  <si>
    <t>1213761898</t>
  </si>
  <si>
    <t>VV</t>
  </si>
  <si>
    <t>začištění bouraných otvorů</t>
  </si>
  <si>
    <t>6</t>
  </si>
  <si>
    <t>Úpravy povrchů, podlahy a osazování výplní</t>
  </si>
  <si>
    <t>612325222</t>
  </si>
  <si>
    <t>Vápenocementová štuková omítka malých ploch přes 0,09 do 0,25 m2 na stěnách</t>
  </si>
  <si>
    <t>705621461</t>
  </si>
  <si>
    <t>3*2</t>
  </si>
  <si>
    <t>612325223</t>
  </si>
  <si>
    <t>Vápenocementová štuková omítka malých ploch přes 0,25 do 1 m2 na stěnách</t>
  </si>
  <si>
    <t>-1872761354</t>
  </si>
  <si>
    <t>prostupy oprava omítek oboustraně</t>
  </si>
  <si>
    <t>1*2</t>
  </si>
  <si>
    <t>niky + drobné</t>
  </si>
  <si>
    <t>Součet</t>
  </si>
  <si>
    <t>612325419</t>
  </si>
  <si>
    <t>Oprava vnitřní vápenocementové hladké omítky tl do 20 mm stěn v rozsahu plochy přes 30 do 50 % s celoplošným přeštukováním tl do 3 mm</t>
  </si>
  <si>
    <t>m2</t>
  </si>
  <si>
    <t>-521249740</t>
  </si>
  <si>
    <t>oprava pod obkladem stěn</t>
  </si>
  <si>
    <t>1,25*(7,5+5*2)</t>
  </si>
  <si>
    <t>5</t>
  </si>
  <si>
    <t>631312141</t>
  </si>
  <si>
    <t>Doplnění rýh v dosavadních mazaninách betonem prostým</t>
  </si>
  <si>
    <t>m3</t>
  </si>
  <si>
    <t>1950799199</t>
  </si>
  <si>
    <t xml:space="preserve">obetonování potrubí </t>
  </si>
  <si>
    <t>6,5*0,3*0,1</t>
  </si>
  <si>
    <t>9</t>
  </si>
  <si>
    <t>Ostatní konstrukce a práce, bourání</t>
  </si>
  <si>
    <t>952901111</t>
  </si>
  <si>
    <t>Vyčištění budov bytové a občanské výstavby při výšce podlaží do 4 m</t>
  </si>
  <si>
    <t>-215454389</t>
  </si>
  <si>
    <t>7</t>
  </si>
  <si>
    <t>973031324</t>
  </si>
  <si>
    <t>Vysekání kapes ve zdivu cihelném na MV nebo MVC pl do 0,10 m2 hl do 150 mm</t>
  </si>
  <si>
    <t>950760943</t>
  </si>
  <si>
    <t>G</t>
  </si>
  <si>
    <t>8</t>
  </si>
  <si>
    <t>973031344</t>
  </si>
  <si>
    <t>Vysekání kapes ve zdivu cihelném na MV nebo MVC pl do 0,25 m2 hl do 150 mm</t>
  </si>
  <si>
    <t>-352326010</t>
  </si>
  <si>
    <t>H</t>
  </si>
  <si>
    <t>974042535</t>
  </si>
  <si>
    <t>Vysekání rýh v dlažbě betonové nebo jiné monolitické hl do 50 mm š do 200 mm</t>
  </si>
  <si>
    <t>m</t>
  </si>
  <si>
    <t>1017847423</t>
  </si>
  <si>
    <t>J</t>
  </si>
  <si>
    <t>6,5</t>
  </si>
  <si>
    <t>997</t>
  </si>
  <si>
    <t>Přesun sutě</t>
  </si>
  <si>
    <t>10</t>
  </si>
  <si>
    <t>997013213</t>
  </si>
  <si>
    <t>Vnitrostaveništní doprava suti a vybouraných hmot pro budovy v přes 9 do 12 m ručně</t>
  </si>
  <si>
    <t>t</t>
  </si>
  <si>
    <t>849611534</t>
  </si>
  <si>
    <t>11</t>
  </si>
  <si>
    <t>997013509</t>
  </si>
  <si>
    <t>Příplatek k odvozu suti a vybouraných hmot na skládku ZKD 1 km přes 1 km</t>
  </si>
  <si>
    <t>-741010892</t>
  </si>
  <si>
    <t>0,907*30 "Přepočtené koeficientem množství</t>
  </si>
  <si>
    <t>12</t>
  </si>
  <si>
    <t>997013511</t>
  </si>
  <si>
    <t>Odvoz suti a vybouraných hmot z meziskládky na skládku do 1 km s naložením a se složením</t>
  </si>
  <si>
    <t>1826168135</t>
  </si>
  <si>
    <t>13</t>
  </si>
  <si>
    <t>997013631</t>
  </si>
  <si>
    <t>Poplatek za uložení na skládce (skládkovné) stavebního odpadu směsného kód odpadu 17 09 04</t>
  </si>
  <si>
    <t>140281703</t>
  </si>
  <si>
    <t>998</t>
  </si>
  <si>
    <t>Přesun hmot</t>
  </si>
  <si>
    <t>14</t>
  </si>
  <si>
    <t>998018002</t>
  </si>
  <si>
    <t>Přesun hmot pro budovy ruční pro budovy v přes 6 do 12 m</t>
  </si>
  <si>
    <t>-949549941</t>
  </si>
  <si>
    <t>PSV</t>
  </si>
  <si>
    <t>Práce a dodávky PSV</t>
  </si>
  <si>
    <t>721</t>
  </si>
  <si>
    <t>Zdravotechnika</t>
  </si>
  <si>
    <t>721501</t>
  </si>
  <si>
    <t>ZTI - viz samostatný rozpočet</t>
  </si>
  <si>
    <t>kpl</t>
  </si>
  <si>
    <t>16</t>
  </si>
  <si>
    <t>603666063</t>
  </si>
  <si>
    <t>741</t>
  </si>
  <si>
    <t>Elektroinstalace - silnoproud</t>
  </si>
  <si>
    <t>741501</t>
  </si>
  <si>
    <t>EI - viz samostatný rozpočet</t>
  </si>
  <si>
    <t>120673601</t>
  </si>
  <si>
    <t>762</t>
  </si>
  <si>
    <t>Konstrukce tesařské</t>
  </si>
  <si>
    <t>17</t>
  </si>
  <si>
    <t>762431828</t>
  </si>
  <si>
    <t>Demontáž obložení stěn z desek dřevoštěpkových tl přes 15 mm na pero a drážku přibíjených</t>
  </si>
  <si>
    <t>1106504266</t>
  </si>
  <si>
    <t>D vč. dřevěné lišty</t>
  </si>
  <si>
    <t>18</t>
  </si>
  <si>
    <t>762511801</t>
  </si>
  <si>
    <t>Demontáž nosné dřevěné konstrukce vyvýšené podlahy</t>
  </si>
  <si>
    <t>-1749979374</t>
  </si>
  <si>
    <t>8,7*1</t>
  </si>
  <si>
    <t>19</t>
  </si>
  <si>
    <t>762511867</t>
  </si>
  <si>
    <t>Demontáž kce podkladové z desek dřevoštěpkových tl přes 15 mm na pero a drážku šroubovaných</t>
  </si>
  <si>
    <t>1491095816</t>
  </si>
  <si>
    <t>8,7*1,3</t>
  </si>
  <si>
    <t>766</t>
  </si>
  <si>
    <t>Konstrukce truhlářské</t>
  </si>
  <si>
    <t>20</t>
  </si>
  <si>
    <t>766501101</t>
  </si>
  <si>
    <t>D+M úprava dveřního křídla učebny - specifikace viz PD příloha č. 1</t>
  </si>
  <si>
    <t>-2035841519</t>
  </si>
  <si>
    <t>- stávající dřevěné, bezprahové, hladké, plné, jednokřídlé dveře do ocelové zárubně</t>
  </si>
  <si>
    <t xml:space="preserve"> o světlých rozměrech 900/1970 mm</t>
  </si>
  <si>
    <t>- dveře budou z obou stran doplněny o vodorovná nerezová madla ve výšce 800-900 mm nad podlahou</t>
  </si>
  <si>
    <t xml:space="preserve"> madlo bude přez celou šíři dveří</t>
  </si>
  <si>
    <t>- dveře budou opatřeny z obou stran do výšky 400 mm okopovým plechem proti mechanickému poškození dveří vozíkem</t>
  </si>
  <si>
    <t>- dveřní kování klika/koule bude nahrazena za kliku ergonomického tvaru pro osoby se špatnou pohyblivostí horních končetin</t>
  </si>
  <si>
    <t>776</t>
  </si>
  <si>
    <t>Podlahy povlakové</t>
  </si>
  <si>
    <t>776111116</t>
  </si>
  <si>
    <t>Odstranění zbytků lepidla z podkladu povlakových podlah broušením</t>
  </si>
  <si>
    <t>-2108655871</t>
  </si>
  <si>
    <t>A</t>
  </si>
  <si>
    <t>62,81</t>
  </si>
  <si>
    <t>22</t>
  </si>
  <si>
    <t>776111311</t>
  </si>
  <si>
    <t>Vysátí podkladu povlakových podlah</t>
  </si>
  <si>
    <t>1192510986</t>
  </si>
  <si>
    <t>23</t>
  </si>
  <si>
    <t>776121112</t>
  </si>
  <si>
    <t>Vodou ředitelná penetrace savého podkladu povlakových podlah</t>
  </si>
  <si>
    <t>-680792510</t>
  </si>
  <si>
    <t>24</t>
  </si>
  <si>
    <t>776141112</t>
  </si>
  <si>
    <t>Stěrka podlahová nivelační pro vyrovnání podkladu povlakových podlah pevnosti 20 MPa tl přes 3 do 5 mm</t>
  </si>
  <si>
    <t>-1901814959</t>
  </si>
  <si>
    <t>25</t>
  </si>
  <si>
    <t>776201812</t>
  </si>
  <si>
    <t>Demontáž lepených povlakových podlah s podložkou ručně</t>
  </si>
  <si>
    <t>89246182</t>
  </si>
  <si>
    <t>B</t>
  </si>
  <si>
    <t>26</t>
  </si>
  <si>
    <t>776221221</t>
  </si>
  <si>
    <t>Lepení elektrostaticky vodivých čtverců z PVC</t>
  </si>
  <si>
    <t>100310683</t>
  </si>
  <si>
    <t>27</t>
  </si>
  <si>
    <t>M</t>
  </si>
  <si>
    <t>28411142</t>
  </si>
  <si>
    <t>podlahovina vinylová homogenní protiskluzná se vsypem a výztuž. vrstvou, elektrostaticky vodivá, třída zátěže 34/43, hořlavost Bfl-s1 tl 2,00mm</t>
  </si>
  <si>
    <t>32</t>
  </si>
  <si>
    <t>-1331734083</t>
  </si>
  <si>
    <t>62,81*1,1 "Přepočtené koeficientem množství</t>
  </si>
  <si>
    <t>28</t>
  </si>
  <si>
    <t>776410811</t>
  </si>
  <si>
    <t>Odstranění soklíků a lišt pryžových nebo plastových</t>
  </si>
  <si>
    <t>2055463104</t>
  </si>
  <si>
    <t>8,7*2+7,5*2</t>
  </si>
  <si>
    <t>29</t>
  </si>
  <si>
    <t>776411111</t>
  </si>
  <si>
    <t>Montáž obvodových soklíků výšky do 80 mm</t>
  </si>
  <si>
    <t>-2071844794</t>
  </si>
  <si>
    <t>30</t>
  </si>
  <si>
    <t>28411009</t>
  </si>
  <si>
    <t>lišta soklová PVC 18x80mm</t>
  </si>
  <si>
    <t>1882273581</t>
  </si>
  <si>
    <t>32,4*1,02 "Přepočtené koeficientem množství</t>
  </si>
  <si>
    <t>31</t>
  </si>
  <si>
    <t>998776102</t>
  </si>
  <si>
    <t>Přesun hmot tonážní pro podlahy povlakové v objektech v přes 6 do 12 m</t>
  </si>
  <si>
    <t>715236436</t>
  </si>
  <si>
    <t>783</t>
  </si>
  <si>
    <t>Dokončovací práce - nátěry</t>
  </si>
  <si>
    <t>783101R</t>
  </si>
  <si>
    <t>Oprava omyvatelného nátěru na chodbě</t>
  </si>
  <si>
    <t>279283783</t>
  </si>
  <si>
    <t>784</t>
  </si>
  <si>
    <t>Dokončovací práce - malby a tapety</t>
  </si>
  <si>
    <t>33</t>
  </si>
  <si>
    <t>784181101</t>
  </si>
  <si>
    <t>Základní akrylátová jednonásobná bezbarvá penetrace podkladu v místnostech v do 3,80 m</t>
  </si>
  <si>
    <t>-1300830014</t>
  </si>
  <si>
    <t>34</t>
  </si>
  <si>
    <t>784211101</t>
  </si>
  <si>
    <t>Dvojnásobné bílé malby ze směsí za mokra výborně oděruvzdorných v místnostech v do 3,80 m</t>
  </si>
  <si>
    <t>-351069039</t>
  </si>
  <si>
    <t xml:space="preserve">nová výmalba + oprava </t>
  </si>
  <si>
    <t>3,35*(8,7*2+7,5*2)</t>
  </si>
  <si>
    <t>VRN</t>
  </si>
  <si>
    <t>Vedlejší rozpočtové náklady</t>
  </si>
  <si>
    <t>Vedlejší náklady</t>
  </si>
  <si>
    <t>35</t>
  </si>
  <si>
    <t>005121010R</t>
  </si>
  <si>
    <t>Vybudování a likvidace zařízení staveniště dle podmínek smlouvy o dílo</t>
  </si>
  <si>
    <t>KČ</t>
  </si>
  <si>
    <t>-2066959276</t>
  </si>
  <si>
    <t>Náklady spojené s případným vypracováním projektové dokumentace zařízení staveniště, zřízením přípojek energií k objektům zařízení staveniště,</t>
  </si>
  <si>
    <t>vybudování případných měřících odběrných míst a zřízení, případná příprava území pro objekty zařízení staveniště a vlastní vybudování objektů zařízení</t>
  </si>
  <si>
    <t>staveniště. ad.</t>
  </si>
  <si>
    <t>36</t>
  </si>
  <si>
    <t>005121020R</t>
  </si>
  <si>
    <t>Provoz investora a třetích osob</t>
  </si>
  <si>
    <t>-1736535756</t>
  </si>
  <si>
    <t>37</t>
  </si>
  <si>
    <t>005121030R</t>
  </si>
  <si>
    <t>Protiprašná a protiznečišťující opatření</t>
  </si>
  <si>
    <t>1228625367</t>
  </si>
  <si>
    <t>Ostatní náklady</t>
  </si>
  <si>
    <t>38</t>
  </si>
  <si>
    <t>005211010R</t>
  </si>
  <si>
    <t>Revize, zkoušky, atesty</t>
  </si>
  <si>
    <t>320933300</t>
  </si>
  <si>
    <t xml:space="preserve">Náklady na provedení všech nezbytných zkoušek, atestů a revizí podle ČSN, ČSN EN, podmínek projektové dokumentace, stavebního povolení a případných </t>
  </si>
  <si>
    <t xml:space="preserve">právních nebo technických předpisů platných v době provádění a předání díla, kterými bude prokázáno dosažení předepsané kvality a </t>
  </si>
  <si>
    <t>předepsaných technických parametrů díla v průběhu výstavby, při předání a převzetí díla a při kolaudaci stavby.</t>
  </si>
  <si>
    <t>39</t>
  </si>
  <si>
    <t>005211080R</t>
  </si>
  <si>
    <t>Naplnění podmínek a povinností vyplývajících z plánu BOZP</t>
  </si>
  <si>
    <t>-626172890</t>
  </si>
  <si>
    <t>Náklady na ochranu staveniště před vstupem nepovolaných osob, včetně příslušného značení, náklady na oplocení staveniště či na jeho osvětlení</t>
  </si>
  <si>
    <t xml:space="preserve">náklady na vypracování potřebné dokumentace pro provoz staveniště z hlediska požární ochrany (požární řád a poplachová směrnice), </t>
  </si>
  <si>
    <t xml:space="preserve"> z hlediska provozu staveniště (provozně dopravní řád) a z hlediska bezpečnosti práce (plán BOZP).</t>
  </si>
  <si>
    <t>HZS</t>
  </si>
  <si>
    <t>Hodinové zúčtovací sazby</t>
  </si>
  <si>
    <t>40</t>
  </si>
  <si>
    <t>HZS1301</t>
  </si>
  <si>
    <t>Hodinová zúčtovací sazba zedník</t>
  </si>
  <si>
    <t>hod</t>
  </si>
  <si>
    <t>512</t>
  </si>
  <si>
    <t>-958330792</t>
  </si>
  <si>
    <t>nezměřitelné práce - rekonstrukce</t>
  </si>
  <si>
    <t>bude čerpáno jen se souhlasem objednatele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</si>
</sst>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opLeftCell="A39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178"/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177" t="s">
        <v>14</v>
      </c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9"/>
      <c r="BE5" s="174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179" t="s">
        <v>17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9"/>
      <c r="BE6" s="175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175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175"/>
      <c r="BS8" s="16" t="s">
        <v>6</v>
      </c>
    </row>
    <row r="9" spans="1:74" ht="14.45" customHeight="1">
      <c r="B9" s="19"/>
      <c r="AR9" s="19"/>
      <c r="BE9" s="175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175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175"/>
      <c r="BS11" s="16" t="s">
        <v>6</v>
      </c>
    </row>
    <row r="12" spans="1:74" ht="6.95" customHeight="1">
      <c r="B12" s="19"/>
      <c r="AR12" s="19"/>
      <c r="BE12" s="175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175"/>
      <c r="BS13" s="16" t="s">
        <v>6</v>
      </c>
    </row>
    <row r="14" spans="1:74" ht="12.75">
      <c r="B14" s="19"/>
      <c r="E14" s="180" t="s">
        <v>29</v>
      </c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26" t="s">
        <v>27</v>
      </c>
      <c r="AN14" s="28" t="s">
        <v>29</v>
      </c>
      <c r="AR14" s="19"/>
      <c r="BE14" s="175"/>
      <c r="BS14" s="16" t="s">
        <v>6</v>
      </c>
    </row>
    <row r="15" spans="1:74" ht="6.95" customHeight="1">
      <c r="B15" s="19"/>
      <c r="AR15" s="19"/>
      <c r="BE15" s="175"/>
      <c r="BS15" s="16" t="s">
        <v>4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175"/>
      <c r="BS16" s="16" t="s">
        <v>4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175"/>
      <c r="BS17" s="16" t="s">
        <v>32</v>
      </c>
    </row>
    <row r="18" spans="2:71" ht="6.95" customHeight="1">
      <c r="B18" s="19"/>
      <c r="AR18" s="19"/>
      <c r="BE18" s="175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34</v>
      </c>
      <c r="AR19" s="19"/>
      <c r="BE19" s="175"/>
      <c r="BS19" s="16" t="s">
        <v>6</v>
      </c>
    </row>
    <row r="20" spans="2:71" ht="18.399999999999999" customHeight="1">
      <c r="B20" s="19"/>
      <c r="E20" s="24" t="s">
        <v>35</v>
      </c>
      <c r="AK20" s="26" t="s">
        <v>27</v>
      </c>
      <c r="AN20" s="24" t="s">
        <v>1</v>
      </c>
      <c r="AR20" s="19"/>
      <c r="BE20" s="175"/>
      <c r="BS20" s="16" t="s">
        <v>32</v>
      </c>
    </row>
    <row r="21" spans="2:71" ht="6.95" customHeight="1">
      <c r="B21" s="19"/>
      <c r="AR21" s="19"/>
      <c r="BE21" s="175"/>
    </row>
    <row r="22" spans="2:71" ht="12" customHeight="1">
      <c r="B22" s="19"/>
      <c r="D22" s="26" t="s">
        <v>36</v>
      </c>
      <c r="AR22" s="19"/>
      <c r="BE22" s="175"/>
    </row>
    <row r="23" spans="2:71" ht="16.5" customHeight="1">
      <c r="B23" s="19"/>
      <c r="E23" s="182" t="s">
        <v>1</v>
      </c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R23" s="19"/>
      <c r="BE23" s="175"/>
    </row>
    <row r="24" spans="2:71" ht="6.95" customHeight="1">
      <c r="B24" s="19"/>
      <c r="AR24" s="19"/>
      <c r="BE24" s="175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75"/>
    </row>
    <row r="26" spans="2:71" s="1" customFormat="1" ht="25.9" customHeight="1">
      <c r="B26" s="31"/>
      <c r="D26" s="32" t="s">
        <v>37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183">
        <f>ROUND(AG94,2)</f>
        <v>0</v>
      </c>
      <c r="AL26" s="184"/>
      <c r="AM26" s="184"/>
      <c r="AN26" s="184"/>
      <c r="AO26" s="184"/>
      <c r="AR26" s="31"/>
      <c r="BE26" s="175"/>
    </row>
    <row r="27" spans="2:71" s="1" customFormat="1" ht="6.95" customHeight="1">
      <c r="B27" s="31"/>
      <c r="AR27" s="31"/>
      <c r="BE27" s="175"/>
    </row>
    <row r="28" spans="2:71" s="1" customFormat="1" ht="12.75">
      <c r="B28" s="31"/>
      <c r="L28" s="185" t="s">
        <v>38</v>
      </c>
      <c r="M28" s="185"/>
      <c r="N28" s="185"/>
      <c r="O28" s="185"/>
      <c r="P28" s="185"/>
      <c r="W28" s="185" t="s">
        <v>39</v>
      </c>
      <c r="X28" s="185"/>
      <c r="Y28" s="185"/>
      <c r="Z28" s="185"/>
      <c r="AA28" s="185"/>
      <c r="AB28" s="185"/>
      <c r="AC28" s="185"/>
      <c r="AD28" s="185"/>
      <c r="AE28" s="185"/>
      <c r="AK28" s="185" t="s">
        <v>40</v>
      </c>
      <c r="AL28" s="185"/>
      <c r="AM28" s="185"/>
      <c r="AN28" s="185"/>
      <c r="AO28" s="185"/>
      <c r="AR28" s="31"/>
      <c r="BE28" s="175"/>
    </row>
    <row r="29" spans="2:71" s="2" customFormat="1" ht="14.45" customHeight="1">
      <c r="B29" s="35"/>
      <c r="D29" s="26" t="s">
        <v>41</v>
      </c>
      <c r="F29" s="26" t="s">
        <v>42</v>
      </c>
      <c r="L29" s="188">
        <v>0.21</v>
      </c>
      <c r="M29" s="187"/>
      <c r="N29" s="187"/>
      <c r="O29" s="187"/>
      <c r="P29" s="187"/>
      <c r="W29" s="186">
        <f>ROUND(AZ94, 2)</f>
        <v>0</v>
      </c>
      <c r="X29" s="187"/>
      <c r="Y29" s="187"/>
      <c r="Z29" s="187"/>
      <c r="AA29" s="187"/>
      <c r="AB29" s="187"/>
      <c r="AC29" s="187"/>
      <c r="AD29" s="187"/>
      <c r="AE29" s="187"/>
      <c r="AK29" s="186">
        <f>ROUND(AV94, 2)</f>
        <v>0</v>
      </c>
      <c r="AL29" s="187"/>
      <c r="AM29" s="187"/>
      <c r="AN29" s="187"/>
      <c r="AO29" s="187"/>
      <c r="AR29" s="35"/>
      <c r="BE29" s="176"/>
    </row>
    <row r="30" spans="2:71" s="2" customFormat="1" ht="14.45" customHeight="1">
      <c r="B30" s="35"/>
      <c r="F30" s="26" t="s">
        <v>43</v>
      </c>
      <c r="L30" s="188">
        <v>0.15</v>
      </c>
      <c r="M30" s="187"/>
      <c r="N30" s="187"/>
      <c r="O30" s="187"/>
      <c r="P30" s="187"/>
      <c r="W30" s="186">
        <f>ROUND(BA94, 2)</f>
        <v>0</v>
      </c>
      <c r="X30" s="187"/>
      <c r="Y30" s="187"/>
      <c r="Z30" s="187"/>
      <c r="AA30" s="187"/>
      <c r="AB30" s="187"/>
      <c r="AC30" s="187"/>
      <c r="AD30" s="187"/>
      <c r="AE30" s="187"/>
      <c r="AK30" s="186">
        <f>ROUND(AW94, 2)</f>
        <v>0</v>
      </c>
      <c r="AL30" s="187"/>
      <c r="AM30" s="187"/>
      <c r="AN30" s="187"/>
      <c r="AO30" s="187"/>
      <c r="AR30" s="35"/>
      <c r="BE30" s="176"/>
    </row>
    <row r="31" spans="2:71" s="2" customFormat="1" ht="14.45" hidden="1" customHeight="1">
      <c r="B31" s="35"/>
      <c r="F31" s="26" t="s">
        <v>44</v>
      </c>
      <c r="L31" s="188">
        <v>0.21</v>
      </c>
      <c r="M31" s="187"/>
      <c r="N31" s="187"/>
      <c r="O31" s="187"/>
      <c r="P31" s="187"/>
      <c r="W31" s="186">
        <f>ROUND(BB94, 2)</f>
        <v>0</v>
      </c>
      <c r="X31" s="187"/>
      <c r="Y31" s="187"/>
      <c r="Z31" s="187"/>
      <c r="AA31" s="187"/>
      <c r="AB31" s="187"/>
      <c r="AC31" s="187"/>
      <c r="AD31" s="187"/>
      <c r="AE31" s="187"/>
      <c r="AK31" s="186">
        <v>0</v>
      </c>
      <c r="AL31" s="187"/>
      <c r="AM31" s="187"/>
      <c r="AN31" s="187"/>
      <c r="AO31" s="187"/>
      <c r="AR31" s="35"/>
      <c r="BE31" s="176"/>
    </row>
    <row r="32" spans="2:71" s="2" customFormat="1" ht="14.45" hidden="1" customHeight="1">
      <c r="B32" s="35"/>
      <c r="F32" s="26" t="s">
        <v>45</v>
      </c>
      <c r="L32" s="188">
        <v>0.15</v>
      </c>
      <c r="M32" s="187"/>
      <c r="N32" s="187"/>
      <c r="O32" s="187"/>
      <c r="P32" s="187"/>
      <c r="W32" s="186">
        <f>ROUND(BC94, 2)</f>
        <v>0</v>
      </c>
      <c r="X32" s="187"/>
      <c r="Y32" s="187"/>
      <c r="Z32" s="187"/>
      <c r="AA32" s="187"/>
      <c r="AB32" s="187"/>
      <c r="AC32" s="187"/>
      <c r="AD32" s="187"/>
      <c r="AE32" s="187"/>
      <c r="AK32" s="186">
        <v>0</v>
      </c>
      <c r="AL32" s="187"/>
      <c r="AM32" s="187"/>
      <c r="AN32" s="187"/>
      <c r="AO32" s="187"/>
      <c r="AR32" s="35"/>
      <c r="BE32" s="176"/>
    </row>
    <row r="33" spans="2:57" s="2" customFormat="1" ht="14.45" hidden="1" customHeight="1">
      <c r="B33" s="35"/>
      <c r="F33" s="26" t="s">
        <v>46</v>
      </c>
      <c r="L33" s="188">
        <v>0</v>
      </c>
      <c r="M33" s="187"/>
      <c r="N33" s="187"/>
      <c r="O33" s="187"/>
      <c r="P33" s="187"/>
      <c r="W33" s="186">
        <f>ROUND(BD94, 2)</f>
        <v>0</v>
      </c>
      <c r="X33" s="187"/>
      <c r="Y33" s="187"/>
      <c r="Z33" s="187"/>
      <c r="AA33" s="187"/>
      <c r="AB33" s="187"/>
      <c r="AC33" s="187"/>
      <c r="AD33" s="187"/>
      <c r="AE33" s="187"/>
      <c r="AK33" s="186">
        <v>0</v>
      </c>
      <c r="AL33" s="187"/>
      <c r="AM33" s="187"/>
      <c r="AN33" s="187"/>
      <c r="AO33" s="187"/>
      <c r="AR33" s="35"/>
      <c r="BE33" s="176"/>
    </row>
    <row r="34" spans="2:57" s="1" customFormat="1" ht="6.95" customHeight="1">
      <c r="B34" s="31"/>
      <c r="AR34" s="31"/>
      <c r="BE34" s="175"/>
    </row>
    <row r="35" spans="2:57" s="1" customFormat="1" ht="25.9" customHeight="1">
      <c r="B35" s="31"/>
      <c r="C35" s="36"/>
      <c r="D35" s="37" t="s">
        <v>47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48</v>
      </c>
      <c r="U35" s="38"/>
      <c r="V35" s="38"/>
      <c r="W35" s="38"/>
      <c r="X35" s="189" t="s">
        <v>49</v>
      </c>
      <c r="Y35" s="190"/>
      <c r="Z35" s="190"/>
      <c r="AA35" s="190"/>
      <c r="AB35" s="190"/>
      <c r="AC35" s="38"/>
      <c r="AD35" s="38"/>
      <c r="AE35" s="38"/>
      <c r="AF35" s="38"/>
      <c r="AG35" s="38"/>
      <c r="AH35" s="38"/>
      <c r="AI35" s="38"/>
      <c r="AJ35" s="38"/>
      <c r="AK35" s="191">
        <f>SUM(AK26:AK33)</f>
        <v>0</v>
      </c>
      <c r="AL35" s="190"/>
      <c r="AM35" s="190"/>
      <c r="AN35" s="190"/>
      <c r="AO35" s="192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50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51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53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52</v>
      </c>
      <c r="AI60" s="33"/>
      <c r="AJ60" s="33"/>
      <c r="AK60" s="33"/>
      <c r="AL60" s="33"/>
      <c r="AM60" s="42" t="s">
        <v>53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54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55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52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53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52</v>
      </c>
      <c r="AI75" s="33"/>
      <c r="AJ75" s="33"/>
      <c r="AK75" s="33"/>
      <c r="AL75" s="33"/>
      <c r="AM75" s="42" t="s">
        <v>53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56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20250308H</v>
      </c>
      <c r="AR84" s="47"/>
    </row>
    <row r="85" spans="1:91" s="4" customFormat="1" ht="36.950000000000003" customHeight="1">
      <c r="B85" s="48"/>
      <c r="C85" s="49" t="s">
        <v>16</v>
      </c>
      <c r="L85" s="193" t="str">
        <f>K6</f>
        <v>ZŠ Za Nádražím, Český Krumlov - modernizace počítačových učeben</v>
      </c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  <c r="AA85" s="194"/>
      <c r="AB85" s="194"/>
      <c r="AC85" s="194"/>
      <c r="AD85" s="194"/>
      <c r="AE85" s="194"/>
      <c r="AF85" s="194"/>
      <c r="AG85" s="194"/>
      <c r="AH85" s="194"/>
      <c r="AI85" s="194"/>
      <c r="AJ85" s="194"/>
      <c r="AK85" s="194"/>
      <c r="AL85" s="194"/>
      <c r="AM85" s="194"/>
      <c r="AN85" s="194"/>
      <c r="AO85" s="194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5" t="str">
        <f>IF(AN8= "","",AN8)</f>
        <v>12. 3. 2025</v>
      </c>
      <c r="AN87" s="195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Český Krumlov</v>
      </c>
      <c r="AI89" s="26" t="s">
        <v>30</v>
      </c>
      <c r="AM89" s="196" t="str">
        <f>IF(E17="","",E17)</f>
        <v>WÍZNER AA</v>
      </c>
      <c r="AN89" s="197"/>
      <c r="AO89" s="197"/>
      <c r="AP89" s="197"/>
      <c r="AR89" s="31"/>
      <c r="AS89" s="198" t="s">
        <v>57</v>
      </c>
      <c r="AT89" s="19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6" t="str">
        <f>IF(E20="","",E20)</f>
        <v>Filip Šimek www.rozp.cz</v>
      </c>
      <c r="AN90" s="197"/>
      <c r="AO90" s="197"/>
      <c r="AP90" s="197"/>
      <c r="AR90" s="31"/>
      <c r="AS90" s="200"/>
      <c r="AT90" s="201"/>
      <c r="BD90" s="55"/>
    </row>
    <row r="91" spans="1:91" s="1" customFormat="1" ht="10.9" customHeight="1">
      <c r="B91" s="31"/>
      <c r="AR91" s="31"/>
      <c r="AS91" s="200"/>
      <c r="AT91" s="201"/>
      <c r="BD91" s="55"/>
    </row>
    <row r="92" spans="1:91" s="1" customFormat="1" ht="29.25" customHeight="1">
      <c r="B92" s="31"/>
      <c r="C92" s="202" t="s">
        <v>58</v>
      </c>
      <c r="D92" s="203"/>
      <c r="E92" s="203"/>
      <c r="F92" s="203"/>
      <c r="G92" s="203"/>
      <c r="H92" s="56"/>
      <c r="I92" s="204" t="s">
        <v>59</v>
      </c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  <c r="X92" s="203"/>
      <c r="Y92" s="203"/>
      <c r="Z92" s="203"/>
      <c r="AA92" s="203"/>
      <c r="AB92" s="203"/>
      <c r="AC92" s="203"/>
      <c r="AD92" s="203"/>
      <c r="AE92" s="203"/>
      <c r="AF92" s="203"/>
      <c r="AG92" s="205" t="s">
        <v>60</v>
      </c>
      <c r="AH92" s="203"/>
      <c r="AI92" s="203"/>
      <c r="AJ92" s="203"/>
      <c r="AK92" s="203"/>
      <c r="AL92" s="203"/>
      <c r="AM92" s="203"/>
      <c r="AN92" s="204" t="s">
        <v>61</v>
      </c>
      <c r="AO92" s="203"/>
      <c r="AP92" s="206"/>
      <c r="AQ92" s="57" t="s">
        <v>62</v>
      </c>
      <c r="AR92" s="31"/>
      <c r="AS92" s="58" t="s">
        <v>63</v>
      </c>
      <c r="AT92" s="59" t="s">
        <v>64</v>
      </c>
      <c r="AU92" s="59" t="s">
        <v>65</v>
      </c>
      <c r="AV92" s="59" t="s">
        <v>66</v>
      </c>
      <c r="AW92" s="59" t="s">
        <v>67</v>
      </c>
      <c r="AX92" s="59" t="s">
        <v>68</v>
      </c>
      <c r="AY92" s="59" t="s">
        <v>69</v>
      </c>
      <c r="AZ92" s="59" t="s">
        <v>70</v>
      </c>
      <c r="BA92" s="59" t="s">
        <v>71</v>
      </c>
      <c r="BB92" s="59" t="s">
        <v>72</v>
      </c>
      <c r="BC92" s="59" t="s">
        <v>73</v>
      </c>
      <c r="BD92" s="60" t="s">
        <v>74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10">
        <f>ROUND(AG95,2)</f>
        <v>0</v>
      </c>
      <c r="AH94" s="210"/>
      <c r="AI94" s="210"/>
      <c r="AJ94" s="210"/>
      <c r="AK94" s="210"/>
      <c r="AL94" s="210"/>
      <c r="AM94" s="210"/>
      <c r="AN94" s="211">
        <f>SUM(AG94,AT94)</f>
        <v>0</v>
      </c>
      <c r="AO94" s="211"/>
      <c r="AP94" s="211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76</v>
      </c>
      <c r="BT94" s="71" t="s">
        <v>77</v>
      </c>
      <c r="BU94" s="72" t="s">
        <v>78</v>
      </c>
      <c r="BV94" s="71" t="s">
        <v>79</v>
      </c>
      <c r="BW94" s="71" t="s">
        <v>5</v>
      </c>
      <c r="BX94" s="71" t="s">
        <v>80</v>
      </c>
      <c r="CL94" s="71" t="s">
        <v>1</v>
      </c>
    </row>
    <row r="95" spans="1:91" s="6" customFormat="1" ht="24.75" customHeight="1">
      <c r="A95" s="73" t="s">
        <v>81</v>
      </c>
      <c r="B95" s="74"/>
      <c r="C95" s="75"/>
      <c r="D95" s="209" t="s">
        <v>82</v>
      </c>
      <c r="E95" s="209"/>
      <c r="F95" s="209"/>
      <c r="G95" s="209"/>
      <c r="H95" s="209"/>
      <c r="I95" s="76"/>
      <c r="J95" s="209" t="s">
        <v>83</v>
      </c>
      <c r="K95" s="209"/>
      <c r="L95" s="209"/>
      <c r="M95" s="209"/>
      <c r="N95" s="209"/>
      <c r="O95" s="209"/>
      <c r="P95" s="209"/>
      <c r="Q95" s="209"/>
      <c r="R95" s="209"/>
      <c r="S95" s="209"/>
      <c r="T95" s="209"/>
      <c r="U95" s="209"/>
      <c r="V95" s="209"/>
      <c r="W95" s="209"/>
      <c r="X95" s="209"/>
      <c r="Y95" s="209"/>
      <c r="Z95" s="209"/>
      <c r="AA95" s="209"/>
      <c r="AB95" s="209"/>
      <c r="AC95" s="209"/>
      <c r="AD95" s="209"/>
      <c r="AE95" s="209"/>
      <c r="AF95" s="209"/>
      <c r="AG95" s="207">
        <f>'01 - ZŠ Za Nádražím, Česk...'!J30</f>
        <v>0</v>
      </c>
      <c r="AH95" s="208"/>
      <c r="AI95" s="208"/>
      <c r="AJ95" s="208"/>
      <c r="AK95" s="208"/>
      <c r="AL95" s="208"/>
      <c r="AM95" s="208"/>
      <c r="AN95" s="207">
        <f>SUM(AG95,AT95)</f>
        <v>0</v>
      </c>
      <c r="AO95" s="208"/>
      <c r="AP95" s="208"/>
      <c r="AQ95" s="77" t="s">
        <v>84</v>
      </c>
      <c r="AR95" s="74"/>
      <c r="AS95" s="78">
        <v>0</v>
      </c>
      <c r="AT95" s="79">
        <f>ROUND(SUM(AV95:AW95),2)</f>
        <v>0</v>
      </c>
      <c r="AU95" s="80">
        <f>'01 - ZŠ Za Nádražím, Česk...'!P134</f>
        <v>0</v>
      </c>
      <c r="AV95" s="79">
        <f>'01 - ZŠ Za Nádražím, Česk...'!J33</f>
        <v>0</v>
      </c>
      <c r="AW95" s="79">
        <f>'01 - ZŠ Za Nádražím, Česk...'!J34</f>
        <v>0</v>
      </c>
      <c r="AX95" s="79">
        <f>'01 - ZŠ Za Nádražím, Česk...'!J35</f>
        <v>0</v>
      </c>
      <c r="AY95" s="79">
        <f>'01 - ZŠ Za Nádražím, Česk...'!J36</f>
        <v>0</v>
      </c>
      <c r="AZ95" s="79">
        <f>'01 - ZŠ Za Nádražím, Česk...'!F33</f>
        <v>0</v>
      </c>
      <c r="BA95" s="79">
        <f>'01 - ZŠ Za Nádražím, Česk...'!F34</f>
        <v>0</v>
      </c>
      <c r="BB95" s="79">
        <f>'01 - ZŠ Za Nádražím, Česk...'!F35</f>
        <v>0</v>
      </c>
      <c r="BC95" s="79">
        <f>'01 - ZŠ Za Nádražím, Česk...'!F36</f>
        <v>0</v>
      </c>
      <c r="BD95" s="81">
        <f>'01 - ZŠ Za Nádražím, Česk...'!F37</f>
        <v>0</v>
      </c>
      <c r="BT95" s="82" t="s">
        <v>85</v>
      </c>
      <c r="BV95" s="82" t="s">
        <v>79</v>
      </c>
      <c r="BW95" s="82" t="s">
        <v>86</v>
      </c>
      <c r="BX95" s="82" t="s">
        <v>5</v>
      </c>
      <c r="CL95" s="82" t="s">
        <v>1</v>
      </c>
      <c r="CM95" s="82" t="s">
        <v>87</v>
      </c>
    </row>
    <row r="96" spans="1:91" s="1" customFormat="1" ht="30" customHeight="1">
      <c r="B96" s="31"/>
      <c r="AR96" s="31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31"/>
    </row>
  </sheetData>
  <sheetProtection algorithmName="SHA-512" hashValue="obD4tZUGo8ygljXyfsDzbQmw7K8DZfzwXJZs3cJagL3J/Mu6V81k2TsBv03g3Erb/sBIh+A7Ts2BsY/ZfADKXQ==" saltValue="iy/3S5/k+i4ODYR+mMPeQCM7wgzF46npPY2if1tdTc3Zuv7rSUT+W2grV22GRmLjf1ubrodSSKJare1zt01VCQ==" spinCount="100000" sheet="1" objects="1" scenarios="1" formatColumns="0" formatRows="0"/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ZŠ Za Nádražím, Česk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60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87</v>
      </c>
    </row>
    <row r="4" spans="2:46" ht="24.95" customHeight="1">
      <c r="B4" s="19"/>
      <c r="D4" s="20" t="s">
        <v>88</v>
      </c>
      <c r="L4" s="19"/>
      <c r="M4" s="83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26.25" customHeight="1">
      <c r="B7" s="19"/>
      <c r="E7" s="212" t="str">
        <f>'Rekapitulace stavby'!K6</f>
        <v>ZŠ Za Nádražím, Český Krumlov - modernizace počítačových učeben</v>
      </c>
      <c r="F7" s="213"/>
      <c r="G7" s="213"/>
      <c r="H7" s="213"/>
      <c r="L7" s="19"/>
    </row>
    <row r="8" spans="2:46" s="1" customFormat="1" ht="12" customHeight="1">
      <c r="B8" s="31"/>
      <c r="D8" s="26" t="s">
        <v>89</v>
      </c>
      <c r="L8" s="31"/>
    </row>
    <row r="9" spans="2:46" s="1" customFormat="1" ht="30" customHeight="1">
      <c r="B9" s="31"/>
      <c r="E9" s="193" t="s">
        <v>90</v>
      </c>
      <c r="F9" s="214"/>
      <c r="G9" s="214"/>
      <c r="H9" s="214"/>
      <c r="L9" s="31"/>
    </row>
    <row r="10" spans="2:46" s="1" customFormat="1" ht="11.25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12. 3. 2025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">
        <v>1</v>
      </c>
      <c r="L14" s="31"/>
    </row>
    <row r="15" spans="2:46" s="1" customFormat="1" ht="18" customHeight="1">
      <c r="B15" s="31"/>
      <c r="E15" s="24" t="s">
        <v>26</v>
      </c>
      <c r="I15" s="26" t="s">
        <v>27</v>
      </c>
      <c r="J15" s="24" t="s">
        <v>1</v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28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15" t="str">
        <f>'Rekapitulace stavby'!E14</f>
        <v>Vyplň údaj</v>
      </c>
      <c r="F18" s="177"/>
      <c r="G18" s="177"/>
      <c r="H18" s="177"/>
      <c r="I18" s="26" t="s">
        <v>27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30</v>
      </c>
      <c r="I20" s="26" t="s">
        <v>25</v>
      </c>
      <c r="J20" s="24" t="s">
        <v>1</v>
      </c>
      <c r="L20" s="31"/>
    </row>
    <row r="21" spans="2:12" s="1" customFormat="1" ht="18" customHeight="1">
      <c r="B21" s="31"/>
      <c r="E21" s="24" t="s">
        <v>31</v>
      </c>
      <c r="I21" s="26" t="s">
        <v>27</v>
      </c>
      <c r="J21" s="24" t="s">
        <v>1</v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33</v>
      </c>
      <c r="I23" s="26" t="s">
        <v>25</v>
      </c>
      <c r="J23" s="24" t="s">
        <v>34</v>
      </c>
      <c r="L23" s="31"/>
    </row>
    <row r="24" spans="2:12" s="1" customFormat="1" ht="18" customHeight="1">
      <c r="B24" s="31"/>
      <c r="E24" s="24" t="s">
        <v>35</v>
      </c>
      <c r="I24" s="26" t="s">
        <v>27</v>
      </c>
      <c r="J24" s="24" t="s">
        <v>1</v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36</v>
      </c>
      <c r="L26" s="31"/>
    </row>
    <row r="27" spans="2:12" s="7" customFormat="1" ht="16.5" customHeight="1">
      <c r="B27" s="84"/>
      <c r="E27" s="182" t="s">
        <v>1</v>
      </c>
      <c r="F27" s="182"/>
      <c r="G27" s="182"/>
      <c r="H27" s="182"/>
      <c r="L27" s="84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5" t="s">
        <v>37</v>
      </c>
      <c r="J30" s="65">
        <f>ROUND(J134,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39</v>
      </c>
      <c r="I32" s="34" t="s">
        <v>38</v>
      </c>
      <c r="J32" s="34" t="s">
        <v>40</v>
      </c>
      <c r="L32" s="31"/>
    </row>
    <row r="33" spans="2:12" s="1" customFormat="1" ht="14.45" customHeight="1">
      <c r="B33" s="31"/>
      <c r="D33" s="54" t="s">
        <v>41</v>
      </c>
      <c r="E33" s="26" t="s">
        <v>42</v>
      </c>
      <c r="F33" s="86">
        <f>ROUND((SUM(BE134:BE259)),  2)</f>
        <v>0</v>
      </c>
      <c r="I33" s="87">
        <v>0.21</v>
      </c>
      <c r="J33" s="86">
        <f>ROUND(((SUM(BE134:BE259))*I33),  2)</f>
        <v>0</v>
      </c>
      <c r="L33" s="31"/>
    </row>
    <row r="34" spans="2:12" s="1" customFormat="1" ht="14.45" customHeight="1">
      <c r="B34" s="31"/>
      <c r="E34" s="26" t="s">
        <v>43</v>
      </c>
      <c r="F34" s="86">
        <f>ROUND((SUM(BF134:BF259)),  2)</f>
        <v>0</v>
      </c>
      <c r="I34" s="87">
        <v>0.15</v>
      </c>
      <c r="J34" s="86">
        <f>ROUND(((SUM(BF134:BF259))*I34),  2)</f>
        <v>0</v>
      </c>
      <c r="L34" s="31"/>
    </row>
    <row r="35" spans="2:12" s="1" customFormat="1" ht="14.45" hidden="1" customHeight="1">
      <c r="B35" s="31"/>
      <c r="E35" s="26" t="s">
        <v>44</v>
      </c>
      <c r="F35" s="86">
        <f>ROUND((SUM(BG134:BG259)),  2)</f>
        <v>0</v>
      </c>
      <c r="I35" s="87">
        <v>0.21</v>
      </c>
      <c r="J35" s="86">
        <f>0</f>
        <v>0</v>
      </c>
      <c r="L35" s="31"/>
    </row>
    <row r="36" spans="2:12" s="1" customFormat="1" ht="14.45" hidden="1" customHeight="1">
      <c r="B36" s="31"/>
      <c r="E36" s="26" t="s">
        <v>45</v>
      </c>
      <c r="F36" s="86">
        <f>ROUND((SUM(BH134:BH259)),  2)</f>
        <v>0</v>
      </c>
      <c r="I36" s="87">
        <v>0.15</v>
      </c>
      <c r="J36" s="86">
        <f>0</f>
        <v>0</v>
      </c>
      <c r="L36" s="31"/>
    </row>
    <row r="37" spans="2:12" s="1" customFormat="1" ht="14.45" hidden="1" customHeight="1">
      <c r="B37" s="31"/>
      <c r="E37" s="26" t="s">
        <v>46</v>
      </c>
      <c r="F37" s="86">
        <f>ROUND((SUM(BI134:BI259)),  2)</f>
        <v>0</v>
      </c>
      <c r="I37" s="87">
        <v>0</v>
      </c>
      <c r="J37" s="86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88"/>
      <c r="D39" s="89" t="s">
        <v>47</v>
      </c>
      <c r="E39" s="56"/>
      <c r="F39" s="56"/>
      <c r="G39" s="90" t="s">
        <v>48</v>
      </c>
      <c r="H39" s="91" t="s">
        <v>49</v>
      </c>
      <c r="I39" s="56"/>
      <c r="J39" s="92">
        <f>SUM(J30:J37)</f>
        <v>0</v>
      </c>
      <c r="K39" s="93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50</v>
      </c>
      <c r="E50" s="41"/>
      <c r="F50" s="41"/>
      <c r="G50" s="40" t="s">
        <v>51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52</v>
      </c>
      <c r="E61" s="33"/>
      <c r="F61" s="94" t="s">
        <v>53</v>
      </c>
      <c r="G61" s="42" t="s">
        <v>52</v>
      </c>
      <c r="H61" s="33"/>
      <c r="I61" s="33"/>
      <c r="J61" s="95" t="s">
        <v>53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54</v>
      </c>
      <c r="E65" s="41"/>
      <c r="F65" s="41"/>
      <c r="G65" s="40" t="s">
        <v>55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52</v>
      </c>
      <c r="E76" s="33"/>
      <c r="F76" s="94" t="s">
        <v>53</v>
      </c>
      <c r="G76" s="42" t="s">
        <v>52</v>
      </c>
      <c r="H76" s="33"/>
      <c r="I76" s="33"/>
      <c r="J76" s="95" t="s">
        <v>53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91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26.25" customHeight="1">
      <c r="B85" s="31"/>
      <c r="E85" s="212" t="str">
        <f>E7</f>
        <v>ZŠ Za Nádražím, Český Krumlov - modernizace počítačových učeben</v>
      </c>
      <c r="F85" s="213"/>
      <c r="G85" s="213"/>
      <c r="H85" s="213"/>
      <c r="L85" s="31"/>
    </row>
    <row r="86" spans="2:47" s="1" customFormat="1" ht="12" customHeight="1">
      <c r="B86" s="31"/>
      <c r="C86" s="26" t="s">
        <v>89</v>
      </c>
      <c r="L86" s="31"/>
    </row>
    <row r="87" spans="2:47" s="1" customFormat="1" ht="30" customHeight="1">
      <c r="B87" s="31"/>
      <c r="E87" s="193" t="str">
        <f>E9</f>
        <v>01 - ZŠ Za Nádražím, Český Krumlov - modernizace počítačových učeben - VT1</v>
      </c>
      <c r="F87" s="214"/>
      <c r="G87" s="214"/>
      <c r="H87" s="214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12. 3. 2025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>Město Český Krumlov</v>
      </c>
      <c r="I91" s="26" t="s">
        <v>30</v>
      </c>
      <c r="J91" s="29" t="str">
        <f>E21</f>
        <v>WÍZNER AA</v>
      </c>
      <c r="L91" s="31"/>
    </row>
    <row r="92" spans="2:47" s="1" customFormat="1" ht="25.7" customHeight="1">
      <c r="B92" s="31"/>
      <c r="C92" s="26" t="s">
        <v>28</v>
      </c>
      <c r="F92" s="24" t="str">
        <f>IF(E18="","",E18)</f>
        <v>Vyplň údaj</v>
      </c>
      <c r="I92" s="26" t="s">
        <v>33</v>
      </c>
      <c r="J92" s="29" t="str">
        <f>E24</f>
        <v>Filip Šimek www.rozp.cz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96" t="s">
        <v>92</v>
      </c>
      <c r="D94" s="88"/>
      <c r="E94" s="88"/>
      <c r="F94" s="88"/>
      <c r="G94" s="88"/>
      <c r="H94" s="88"/>
      <c r="I94" s="88"/>
      <c r="J94" s="97" t="s">
        <v>93</v>
      </c>
      <c r="K94" s="88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98" t="s">
        <v>94</v>
      </c>
      <c r="J96" s="65">
        <f>J134</f>
        <v>0</v>
      </c>
      <c r="L96" s="31"/>
      <c r="AU96" s="16" t="s">
        <v>95</v>
      </c>
    </row>
    <row r="97" spans="2:12" s="8" customFormat="1" ht="24.95" customHeight="1">
      <c r="B97" s="99"/>
      <c r="D97" s="100" t="s">
        <v>96</v>
      </c>
      <c r="E97" s="101"/>
      <c r="F97" s="101"/>
      <c r="G97" s="101"/>
      <c r="H97" s="101"/>
      <c r="I97" s="101"/>
      <c r="J97" s="102">
        <f>J135</f>
        <v>0</v>
      </c>
      <c r="L97" s="99"/>
    </row>
    <row r="98" spans="2:12" s="9" customFormat="1" ht="19.899999999999999" customHeight="1">
      <c r="B98" s="103"/>
      <c r="D98" s="104" t="s">
        <v>97</v>
      </c>
      <c r="E98" s="105"/>
      <c r="F98" s="105"/>
      <c r="G98" s="105"/>
      <c r="H98" s="105"/>
      <c r="I98" s="105"/>
      <c r="J98" s="106">
        <f>J136</f>
        <v>0</v>
      </c>
      <c r="L98" s="103"/>
    </row>
    <row r="99" spans="2:12" s="9" customFormat="1" ht="19.899999999999999" customHeight="1">
      <c r="B99" s="103"/>
      <c r="D99" s="104" t="s">
        <v>98</v>
      </c>
      <c r="E99" s="105"/>
      <c r="F99" s="105"/>
      <c r="G99" s="105"/>
      <c r="H99" s="105"/>
      <c r="I99" s="105"/>
      <c r="J99" s="106">
        <f>J140</f>
        <v>0</v>
      </c>
      <c r="L99" s="103"/>
    </row>
    <row r="100" spans="2:12" s="9" customFormat="1" ht="19.899999999999999" customHeight="1">
      <c r="B100" s="103"/>
      <c r="D100" s="104" t="s">
        <v>99</v>
      </c>
      <c r="E100" s="105"/>
      <c r="F100" s="105"/>
      <c r="G100" s="105"/>
      <c r="H100" s="105"/>
      <c r="I100" s="105"/>
      <c r="J100" s="106">
        <f>J156</f>
        <v>0</v>
      </c>
      <c r="L100" s="103"/>
    </row>
    <row r="101" spans="2:12" s="9" customFormat="1" ht="19.899999999999999" customHeight="1">
      <c r="B101" s="103"/>
      <c r="D101" s="104" t="s">
        <v>100</v>
      </c>
      <c r="E101" s="105"/>
      <c r="F101" s="105"/>
      <c r="G101" s="105"/>
      <c r="H101" s="105"/>
      <c r="I101" s="105"/>
      <c r="J101" s="106">
        <f>J170</f>
        <v>0</v>
      </c>
      <c r="L101" s="103"/>
    </row>
    <row r="102" spans="2:12" s="9" customFormat="1" ht="19.899999999999999" customHeight="1">
      <c r="B102" s="103"/>
      <c r="D102" s="104" t="s">
        <v>101</v>
      </c>
      <c r="E102" s="105"/>
      <c r="F102" s="105"/>
      <c r="G102" s="105"/>
      <c r="H102" s="105"/>
      <c r="I102" s="105"/>
      <c r="J102" s="106">
        <f>J176</f>
        <v>0</v>
      </c>
      <c r="L102" s="103"/>
    </row>
    <row r="103" spans="2:12" s="8" customFormat="1" ht="24.95" customHeight="1">
      <c r="B103" s="99"/>
      <c r="D103" s="100" t="s">
        <v>102</v>
      </c>
      <c r="E103" s="101"/>
      <c r="F103" s="101"/>
      <c r="G103" s="101"/>
      <c r="H103" s="101"/>
      <c r="I103" s="101"/>
      <c r="J103" s="102">
        <f>J178</f>
        <v>0</v>
      </c>
      <c r="L103" s="99"/>
    </row>
    <row r="104" spans="2:12" s="9" customFormat="1" ht="19.899999999999999" customHeight="1">
      <c r="B104" s="103"/>
      <c r="D104" s="104" t="s">
        <v>103</v>
      </c>
      <c r="E104" s="105"/>
      <c r="F104" s="105"/>
      <c r="G104" s="105"/>
      <c r="H104" s="105"/>
      <c r="I104" s="105"/>
      <c r="J104" s="106">
        <f>J179</f>
        <v>0</v>
      </c>
      <c r="L104" s="103"/>
    </row>
    <row r="105" spans="2:12" s="9" customFormat="1" ht="19.899999999999999" customHeight="1">
      <c r="B105" s="103"/>
      <c r="D105" s="104" t="s">
        <v>104</v>
      </c>
      <c r="E105" s="105"/>
      <c r="F105" s="105"/>
      <c r="G105" s="105"/>
      <c r="H105" s="105"/>
      <c r="I105" s="105"/>
      <c r="J105" s="106">
        <f>J181</f>
        <v>0</v>
      </c>
      <c r="L105" s="103"/>
    </row>
    <row r="106" spans="2:12" s="9" customFormat="1" ht="19.899999999999999" customHeight="1">
      <c r="B106" s="103"/>
      <c r="D106" s="104" t="s">
        <v>105</v>
      </c>
      <c r="E106" s="105"/>
      <c r="F106" s="105"/>
      <c r="G106" s="105"/>
      <c r="H106" s="105"/>
      <c r="I106" s="105"/>
      <c r="J106" s="106">
        <f>J183</f>
        <v>0</v>
      </c>
      <c r="L106" s="103"/>
    </row>
    <row r="107" spans="2:12" s="9" customFormat="1" ht="19.899999999999999" customHeight="1">
      <c r="B107" s="103"/>
      <c r="D107" s="104" t="s">
        <v>106</v>
      </c>
      <c r="E107" s="105"/>
      <c r="F107" s="105"/>
      <c r="G107" s="105"/>
      <c r="H107" s="105"/>
      <c r="I107" s="105"/>
      <c r="J107" s="106">
        <f>J194</f>
        <v>0</v>
      </c>
      <c r="L107" s="103"/>
    </row>
    <row r="108" spans="2:12" s="9" customFormat="1" ht="19.899999999999999" customHeight="1">
      <c r="B108" s="103"/>
      <c r="D108" s="104" t="s">
        <v>107</v>
      </c>
      <c r="E108" s="105"/>
      <c r="F108" s="105"/>
      <c r="G108" s="105"/>
      <c r="H108" s="105"/>
      <c r="I108" s="105"/>
      <c r="J108" s="106">
        <f>J203</f>
        <v>0</v>
      </c>
      <c r="L108" s="103"/>
    </row>
    <row r="109" spans="2:12" s="9" customFormat="1" ht="19.899999999999999" customHeight="1">
      <c r="B109" s="103"/>
      <c r="D109" s="104" t="s">
        <v>108</v>
      </c>
      <c r="E109" s="105"/>
      <c r="F109" s="105"/>
      <c r="G109" s="105"/>
      <c r="H109" s="105"/>
      <c r="I109" s="105"/>
      <c r="J109" s="106">
        <f>J227</f>
        <v>0</v>
      </c>
      <c r="L109" s="103"/>
    </row>
    <row r="110" spans="2:12" s="9" customFormat="1" ht="19.899999999999999" customHeight="1">
      <c r="B110" s="103"/>
      <c r="D110" s="104" t="s">
        <v>109</v>
      </c>
      <c r="E110" s="105"/>
      <c r="F110" s="105"/>
      <c r="G110" s="105"/>
      <c r="H110" s="105"/>
      <c r="I110" s="105"/>
      <c r="J110" s="106">
        <f>J229</f>
        <v>0</v>
      </c>
      <c r="L110" s="103"/>
    </row>
    <row r="111" spans="2:12" s="8" customFormat="1" ht="24.95" customHeight="1">
      <c r="B111" s="99"/>
      <c r="D111" s="100" t="s">
        <v>110</v>
      </c>
      <c r="E111" s="101"/>
      <c r="F111" s="101"/>
      <c r="G111" s="101"/>
      <c r="H111" s="101"/>
      <c r="I111" s="101"/>
      <c r="J111" s="102">
        <f>J235</f>
        <v>0</v>
      </c>
      <c r="L111" s="99"/>
    </row>
    <row r="112" spans="2:12" s="9" customFormat="1" ht="19.899999999999999" customHeight="1">
      <c r="B112" s="103"/>
      <c r="D112" s="104" t="s">
        <v>111</v>
      </c>
      <c r="E112" s="105"/>
      <c r="F112" s="105"/>
      <c r="G112" s="105"/>
      <c r="H112" s="105"/>
      <c r="I112" s="105"/>
      <c r="J112" s="106">
        <f>J236</f>
        <v>0</v>
      </c>
      <c r="L112" s="103"/>
    </row>
    <row r="113" spans="2:12" s="9" customFormat="1" ht="19.899999999999999" customHeight="1">
      <c r="B113" s="103"/>
      <c r="D113" s="104" t="s">
        <v>112</v>
      </c>
      <c r="E113" s="105"/>
      <c r="F113" s="105"/>
      <c r="G113" s="105"/>
      <c r="H113" s="105"/>
      <c r="I113" s="105"/>
      <c r="J113" s="106">
        <f>J244</f>
        <v>0</v>
      </c>
      <c r="L113" s="103"/>
    </row>
    <row r="114" spans="2:12" s="8" customFormat="1" ht="24.95" customHeight="1">
      <c r="B114" s="99"/>
      <c r="D114" s="100" t="s">
        <v>113</v>
      </c>
      <c r="E114" s="101"/>
      <c r="F114" s="101"/>
      <c r="G114" s="101"/>
      <c r="H114" s="101"/>
      <c r="I114" s="101"/>
      <c r="J114" s="102">
        <f>J255</f>
        <v>0</v>
      </c>
      <c r="L114" s="99"/>
    </row>
    <row r="115" spans="2:12" s="1" customFormat="1" ht="21.75" customHeight="1">
      <c r="B115" s="31"/>
      <c r="L115" s="31"/>
    </row>
    <row r="116" spans="2:12" s="1" customFormat="1" ht="6.95" customHeight="1">
      <c r="B116" s="43"/>
      <c r="C116" s="44"/>
      <c r="D116" s="44"/>
      <c r="E116" s="44"/>
      <c r="F116" s="44"/>
      <c r="G116" s="44"/>
      <c r="H116" s="44"/>
      <c r="I116" s="44"/>
      <c r="J116" s="44"/>
      <c r="K116" s="44"/>
      <c r="L116" s="31"/>
    </row>
    <row r="120" spans="2:12" s="1" customFormat="1" ht="6.95" customHeight="1">
      <c r="B120" s="45"/>
      <c r="C120" s="46"/>
      <c r="D120" s="46"/>
      <c r="E120" s="46"/>
      <c r="F120" s="46"/>
      <c r="G120" s="46"/>
      <c r="H120" s="46"/>
      <c r="I120" s="46"/>
      <c r="J120" s="46"/>
      <c r="K120" s="46"/>
      <c r="L120" s="31"/>
    </row>
    <row r="121" spans="2:12" s="1" customFormat="1" ht="24.95" customHeight="1">
      <c r="B121" s="31"/>
      <c r="C121" s="20" t="s">
        <v>114</v>
      </c>
      <c r="L121" s="31"/>
    </row>
    <row r="122" spans="2:12" s="1" customFormat="1" ht="6.95" customHeight="1">
      <c r="B122" s="31"/>
      <c r="L122" s="31"/>
    </row>
    <row r="123" spans="2:12" s="1" customFormat="1" ht="12" customHeight="1">
      <c r="B123" s="31"/>
      <c r="C123" s="26" t="s">
        <v>16</v>
      </c>
      <c r="L123" s="31"/>
    </row>
    <row r="124" spans="2:12" s="1" customFormat="1" ht="26.25" customHeight="1">
      <c r="B124" s="31"/>
      <c r="E124" s="212" t="str">
        <f>E7</f>
        <v>ZŠ Za Nádražím, Český Krumlov - modernizace počítačových učeben</v>
      </c>
      <c r="F124" s="213"/>
      <c r="G124" s="213"/>
      <c r="H124" s="213"/>
      <c r="L124" s="31"/>
    </row>
    <row r="125" spans="2:12" s="1" customFormat="1" ht="12" customHeight="1">
      <c r="B125" s="31"/>
      <c r="C125" s="26" t="s">
        <v>89</v>
      </c>
      <c r="L125" s="31"/>
    </row>
    <row r="126" spans="2:12" s="1" customFormat="1" ht="30" customHeight="1">
      <c r="B126" s="31"/>
      <c r="E126" s="193" t="str">
        <f>E9</f>
        <v>01 - ZŠ Za Nádražím, Český Krumlov - modernizace počítačových učeben - VT1</v>
      </c>
      <c r="F126" s="214"/>
      <c r="G126" s="214"/>
      <c r="H126" s="214"/>
      <c r="L126" s="31"/>
    </row>
    <row r="127" spans="2:12" s="1" customFormat="1" ht="6.95" customHeight="1">
      <c r="B127" s="31"/>
      <c r="L127" s="31"/>
    </row>
    <row r="128" spans="2:12" s="1" customFormat="1" ht="12" customHeight="1">
      <c r="B128" s="31"/>
      <c r="C128" s="26" t="s">
        <v>20</v>
      </c>
      <c r="F128" s="24" t="str">
        <f>F12</f>
        <v xml:space="preserve"> </v>
      </c>
      <c r="I128" s="26" t="s">
        <v>22</v>
      </c>
      <c r="J128" s="51" t="str">
        <f>IF(J12="","",J12)</f>
        <v>12. 3. 2025</v>
      </c>
      <c r="L128" s="31"/>
    </row>
    <row r="129" spans="2:65" s="1" customFormat="1" ht="6.95" customHeight="1">
      <c r="B129" s="31"/>
      <c r="L129" s="31"/>
    </row>
    <row r="130" spans="2:65" s="1" customFormat="1" ht="15.2" customHeight="1">
      <c r="B130" s="31"/>
      <c r="C130" s="26" t="s">
        <v>24</v>
      </c>
      <c r="F130" s="24" t="str">
        <f>E15</f>
        <v>Město Český Krumlov</v>
      </c>
      <c r="I130" s="26" t="s">
        <v>30</v>
      </c>
      <c r="J130" s="29" t="str">
        <f>E21</f>
        <v>WÍZNER AA</v>
      </c>
      <c r="L130" s="31"/>
    </row>
    <row r="131" spans="2:65" s="1" customFormat="1" ht="25.7" customHeight="1">
      <c r="B131" s="31"/>
      <c r="C131" s="26" t="s">
        <v>28</v>
      </c>
      <c r="F131" s="24" t="str">
        <f>IF(E18="","",E18)</f>
        <v>Vyplň údaj</v>
      </c>
      <c r="I131" s="26" t="s">
        <v>33</v>
      </c>
      <c r="J131" s="29" t="str">
        <f>E24</f>
        <v>Filip Šimek www.rozp.cz</v>
      </c>
      <c r="L131" s="31"/>
    </row>
    <row r="132" spans="2:65" s="1" customFormat="1" ht="10.35" customHeight="1">
      <c r="B132" s="31"/>
      <c r="L132" s="31"/>
    </row>
    <row r="133" spans="2:65" s="10" customFormat="1" ht="29.25" customHeight="1">
      <c r="B133" s="107"/>
      <c r="C133" s="108" t="s">
        <v>115</v>
      </c>
      <c r="D133" s="109" t="s">
        <v>62</v>
      </c>
      <c r="E133" s="109" t="s">
        <v>58</v>
      </c>
      <c r="F133" s="109" t="s">
        <v>59</v>
      </c>
      <c r="G133" s="109" t="s">
        <v>116</v>
      </c>
      <c r="H133" s="109" t="s">
        <v>117</v>
      </c>
      <c r="I133" s="109" t="s">
        <v>118</v>
      </c>
      <c r="J133" s="109" t="s">
        <v>93</v>
      </c>
      <c r="K133" s="110" t="s">
        <v>119</v>
      </c>
      <c r="L133" s="107"/>
      <c r="M133" s="58" t="s">
        <v>1</v>
      </c>
      <c r="N133" s="59" t="s">
        <v>41</v>
      </c>
      <c r="O133" s="59" t="s">
        <v>120</v>
      </c>
      <c r="P133" s="59" t="s">
        <v>121</v>
      </c>
      <c r="Q133" s="59" t="s">
        <v>122</v>
      </c>
      <c r="R133" s="59" t="s">
        <v>123</v>
      </c>
      <c r="S133" s="59" t="s">
        <v>124</v>
      </c>
      <c r="T133" s="60" t="s">
        <v>125</v>
      </c>
    </row>
    <row r="134" spans="2:65" s="1" customFormat="1" ht="22.9" customHeight="1">
      <c r="B134" s="31"/>
      <c r="C134" s="63" t="s">
        <v>126</v>
      </c>
      <c r="J134" s="111">
        <f>BK134</f>
        <v>0</v>
      </c>
      <c r="L134" s="31"/>
      <c r="M134" s="61"/>
      <c r="N134" s="52"/>
      <c r="O134" s="52"/>
      <c r="P134" s="112">
        <f>P135+P178+P235+P255</f>
        <v>0</v>
      </c>
      <c r="Q134" s="52"/>
      <c r="R134" s="112">
        <f>R135+R178+R235+R255</f>
        <v>2.6556351499999997</v>
      </c>
      <c r="S134" s="52"/>
      <c r="T134" s="113">
        <f>T135+T178+T235+T255</f>
        <v>0.90740304999999999</v>
      </c>
      <c r="AT134" s="16" t="s">
        <v>76</v>
      </c>
      <c r="AU134" s="16" t="s">
        <v>95</v>
      </c>
      <c r="BK134" s="114">
        <f>BK135+BK178+BK235+BK255</f>
        <v>0</v>
      </c>
    </row>
    <row r="135" spans="2:65" s="11" customFormat="1" ht="25.9" customHeight="1">
      <c r="B135" s="115"/>
      <c r="D135" s="116" t="s">
        <v>76</v>
      </c>
      <c r="E135" s="117" t="s">
        <v>127</v>
      </c>
      <c r="F135" s="117" t="s">
        <v>128</v>
      </c>
      <c r="I135" s="118"/>
      <c r="J135" s="119">
        <f>BK135</f>
        <v>0</v>
      </c>
      <c r="L135" s="115"/>
      <c r="M135" s="120"/>
      <c r="P135" s="121">
        <f>P136+P140+P156+P170+P176</f>
        <v>0</v>
      </c>
      <c r="R135" s="121">
        <f>R136+R140+R156+R170+R176</f>
        <v>1.9067296499999997</v>
      </c>
      <c r="T135" s="122">
        <f>T136+T140+T156+T170+T176</f>
        <v>0.23699999999999999</v>
      </c>
      <c r="AR135" s="116" t="s">
        <v>85</v>
      </c>
      <c r="AT135" s="123" t="s">
        <v>76</v>
      </c>
      <c r="AU135" s="123" t="s">
        <v>77</v>
      </c>
      <c r="AY135" s="116" t="s">
        <v>129</v>
      </c>
      <c r="BK135" s="124">
        <f>BK136+BK140+BK156+BK170+BK176</f>
        <v>0</v>
      </c>
    </row>
    <row r="136" spans="2:65" s="11" customFormat="1" ht="22.9" customHeight="1">
      <c r="B136" s="115"/>
      <c r="D136" s="116" t="s">
        <v>76</v>
      </c>
      <c r="E136" s="125" t="s">
        <v>130</v>
      </c>
      <c r="F136" s="125" t="s">
        <v>131</v>
      </c>
      <c r="I136" s="118"/>
      <c r="J136" s="126">
        <f>BK136</f>
        <v>0</v>
      </c>
      <c r="L136" s="115"/>
      <c r="M136" s="120"/>
      <c r="P136" s="121">
        <f>SUM(P137:P139)</f>
        <v>0</v>
      </c>
      <c r="R136" s="121">
        <f>SUM(R137:R139)</f>
        <v>0.48083999999999999</v>
      </c>
      <c r="T136" s="122">
        <f>SUM(T137:T139)</f>
        <v>0</v>
      </c>
      <c r="AR136" s="116" t="s">
        <v>85</v>
      </c>
      <c r="AT136" s="123" t="s">
        <v>76</v>
      </c>
      <c r="AU136" s="123" t="s">
        <v>85</v>
      </c>
      <c r="AY136" s="116" t="s">
        <v>129</v>
      </c>
      <c r="BK136" s="124">
        <f>SUM(BK137:BK139)</f>
        <v>0</v>
      </c>
    </row>
    <row r="137" spans="2:65" s="1" customFormat="1" ht="33" customHeight="1">
      <c r="B137" s="31"/>
      <c r="C137" s="127" t="s">
        <v>85</v>
      </c>
      <c r="D137" s="127" t="s">
        <v>132</v>
      </c>
      <c r="E137" s="128" t="s">
        <v>133</v>
      </c>
      <c r="F137" s="129" t="s">
        <v>134</v>
      </c>
      <c r="G137" s="130" t="s">
        <v>135</v>
      </c>
      <c r="H137" s="131">
        <v>4</v>
      </c>
      <c r="I137" s="132"/>
      <c r="J137" s="133">
        <f>ROUND(I137*H137,2)</f>
        <v>0</v>
      </c>
      <c r="K137" s="129" t="s">
        <v>136</v>
      </c>
      <c r="L137" s="31"/>
      <c r="M137" s="134" t="s">
        <v>1</v>
      </c>
      <c r="N137" s="135" t="s">
        <v>42</v>
      </c>
      <c r="P137" s="136">
        <f>O137*H137</f>
        <v>0</v>
      </c>
      <c r="Q137" s="136">
        <v>0.12021</v>
      </c>
      <c r="R137" s="136">
        <f>Q137*H137</f>
        <v>0.48083999999999999</v>
      </c>
      <c r="S137" s="136">
        <v>0</v>
      </c>
      <c r="T137" s="137">
        <f>S137*H137</f>
        <v>0</v>
      </c>
      <c r="AR137" s="138" t="s">
        <v>137</v>
      </c>
      <c r="AT137" s="138" t="s">
        <v>132</v>
      </c>
      <c r="AU137" s="138" t="s">
        <v>87</v>
      </c>
      <c r="AY137" s="16" t="s">
        <v>129</v>
      </c>
      <c r="BE137" s="139">
        <f>IF(N137="základní",J137,0)</f>
        <v>0</v>
      </c>
      <c r="BF137" s="139">
        <f>IF(N137="snížená",J137,0)</f>
        <v>0</v>
      </c>
      <c r="BG137" s="139">
        <f>IF(N137="zákl. přenesená",J137,0)</f>
        <v>0</v>
      </c>
      <c r="BH137" s="139">
        <f>IF(N137="sníž. přenesená",J137,0)</f>
        <v>0</v>
      </c>
      <c r="BI137" s="139">
        <f>IF(N137="nulová",J137,0)</f>
        <v>0</v>
      </c>
      <c r="BJ137" s="16" t="s">
        <v>85</v>
      </c>
      <c r="BK137" s="139">
        <f>ROUND(I137*H137,2)</f>
        <v>0</v>
      </c>
      <c r="BL137" s="16" t="s">
        <v>137</v>
      </c>
      <c r="BM137" s="138" t="s">
        <v>138</v>
      </c>
    </row>
    <row r="138" spans="2:65" s="12" customFormat="1" ht="11.25">
      <c r="B138" s="140"/>
      <c r="D138" s="141" t="s">
        <v>139</v>
      </c>
      <c r="E138" s="142" t="s">
        <v>1</v>
      </c>
      <c r="F138" s="143" t="s">
        <v>140</v>
      </c>
      <c r="H138" s="142" t="s">
        <v>1</v>
      </c>
      <c r="I138" s="144"/>
      <c r="L138" s="140"/>
      <c r="M138" s="145"/>
      <c r="T138" s="146"/>
      <c r="AT138" s="142" t="s">
        <v>139</v>
      </c>
      <c r="AU138" s="142" t="s">
        <v>87</v>
      </c>
      <c r="AV138" s="12" t="s">
        <v>85</v>
      </c>
      <c r="AW138" s="12" t="s">
        <v>32</v>
      </c>
      <c r="AX138" s="12" t="s">
        <v>77</v>
      </c>
      <c r="AY138" s="142" t="s">
        <v>129</v>
      </c>
    </row>
    <row r="139" spans="2:65" s="13" customFormat="1" ht="11.25">
      <c r="B139" s="147"/>
      <c r="D139" s="141" t="s">
        <v>139</v>
      </c>
      <c r="E139" s="148" t="s">
        <v>1</v>
      </c>
      <c r="F139" s="149" t="s">
        <v>137</v>
      </c>
      <c r="H139" s="150">
        <v>4</v>
      </c>
      <c r="I139" s="151"/>
      <c r="L139" s="147"/>
      <c r="M139" s="152"/>
      <c r="T139" s="153"/>
      <c r="AT139" s="148" t="s">
        <v>139</v>
      </c>
      <c r="AU139" s="148" t="s">
        <v>87</v>
      </c>
      <c r="AV139" s="13" t="s">
        <v>87</v>
      </c>
      <c r="AW139" s="13" t="s">
        <v>32</v>
      </c>
      <c r="AX139" s="13" t="s">
        <v>85</v>
      </c>
      <c r="AY139" s="148" t="s">
        <v>129</v>
      </c>
    </row>
    <row r="140" spans="2:65" s="11" customFormat="1" ht="22.9" customHeight="1">
      <c r="B140" s="115"/>
      <c r="D140" s="116" t="s">
        <v>76</v>
      </c>
      <c r="E140" s="125" t="s">
        <v>141</v>
      </c>
      <c r="F140" s="125" t="s">
        <v>142</v>
      </c>
      <c r="I140" s="118"/>
      <c r="J140" s="126">
        <f>BK140</f>
        <v>0</v>
      </c>
      <c r="L140" s="115"/>
      <c r="M140" s="120"/>
      <c r="P140" s="121">
        <f>SUM(P141:P155)</f>
        <v>0</v>
      </c>
      <c r="R140" s="121">
        <f>SUM(R141:R155)</f>
        <v>1.4228896499999999</v>
      </c>
      <c r="T140" s="122">
        <f>SUM(T141:T155)</f>
        <v>0</v>
      </c>
      <c r="AR140" s="116" t="s">
        <v>85</v>
      </c>
      <c r="AT140" s="123" t="s">
        <v>76</v>
      </c>
      <c r="AU140" s="123" t="s">
        <v>85</v>
      </c>
      <c r="AY140" s="116" t="s">
        <v>129</v>
      </c>
      <c r="BK140" s="124">
        <f>SUM(BK141:BK155)</f>
        <v>0</v>
      </c>
    </row>
    <row r="141" spans="2:65" s="1" customFormat="1" ht="24.2" customHeight="1">
      <c r="B141" s="31"/>
      <c r="C141" s="127" t="s">
        <v>87</v>
      </c>
      <c r="D141" s="127" t="s">
        <v>132</v>
      </c>
      <c r="E141" s="128" t="s">
        <v>143</v>
      </c>
      <c r="F141" s="129" t="s">
        <v>144</v>
      </c>
      <c r="G141" s="130" t="s">
        <v>135</v>
      </c>
      <c r="H141" s="131">
        <v>6</v>
      </c>
      <c r="I141" s="132"/>
      <c r="J141" s="133">
        <f>ROUND(I141*H141,2)</f>
        <v>0</v>
      </c>
      <c r="K141" s="129" t="s">
        <v>136</v>
      </c>
      <c r="L141" s="31"/>
      <c r="M141" s="134" t="s">
        <v>1</v>
      </c>
      <c r="N141" s="135" t="s">
        <v>42</v>
      </c>
      <c r="P141" s="136">
        <f>O141*H141</f>
        <v>0</v>
      </c>
      <c r="Q141" s="136">
        <v>1.0699999999999999E-2</v>
      </c>
      <c r="R141" s="136">
        <f>Q141*H141</f>
        <v>6.4199999999999993E-2</v>
      </c>
      <c r="S141" s="136">
        <v>0</v>
      </c>
      <c r="T141" s="137">
        <f>S141*H141</f>
        <v>0</v>
      </c>
      <c r="AR141" s="138" t="s">
        <v>137</v>
      </c>
      <c r="AT141" s="138" t="s">
        <v>132</v>
      </c>
      <c r="AU141" s="138" t="s">
        <v>87</v>
      </c>
      <c r="AY141" s="16" t="s">
        <v>129</v>
      </c>
      <c r="BE141" s="139">
        <f>IF(N141="základní",J141,0)</f>
        <v>0</v>
      </c>
      <c r="BF141" s="139">
        <f>IF(N141="snížená",J141,0)</f>
        <v>0</v>
      </c>
      <c r="BG141" s="139">
        <f>IF(N141="zákl. přenesená",J141,0)</f>
        <v>0</v>
      </c>
      <c r="BH141" s="139">
        <f>IF(N141="sníž. přenesená",J141,0)</f>
        <v>0</v>
      </c>
      <c r="BI141" s="139">
        <f>IF(N141="nulová",J141,0)</f>
        <v>0</v>
      </c>
      <c r="BJ141" s="16" t="s">
        <v>85</v>
      </c>
      <c r="BK141" s="139">
        <f>ROUND(I141*H141,2)</f>
        <v>0</v>
      </c>
      <c r="BL141" s="16" t="s">
        <v>137</v>
      </c>
      <c r="BM141" s="138" t="s">
        <v>145</v>
      </c>
    </row>
    <row r="142" spans="2:65" s="13" customFormat="1" ht="11.25">
      <c r="B142" s="147"/>
      <c r="D142" s="141" t="s">
        <v>139</v>
      </c>
      <c r="E142" s="148" t="s">
        <v>1</v>
      </c>
      <c r="F142" s="149" t="s">
        <v>146</v>
      </c>
      <c r="H142" s="150">
        <v>6</v>
      </c>
      <c r="I142" s="151"/>
      <c r="L142" s="147"/>
      <c r="M142" s="152"/>
      <c r="T142" s="153"/>
      <c r="AT142" s="148" t="s">
        <v>139</v>
      </c>
      <c r="AU142" s="148" t="s">
        <v>87</v>
      </c>
      <c r="AV142" s="13" t="s">
        <v>87</v>
      </c>
      <c r="AW142" s="13" t="s">
        <v>32</v>
      </c>
      <c r="AX142" s="13" t="s">
        <v>85</v>
      </c>
      <c r="AY142" s="148" t="s">
        <v>129</v>
      </c>
    </row>
    <row r="143" spans="2:65" s="1" customFormat="1" ht="24.2" customHeight="1">
      <c r="B143" s="31"/>
      <c r="C143" s="127" t="s">
        <v>130</v>
      </c>
      <c r="D143" s="127" t="s">
        <v>132</v>
      </c>
      <c r="E143" s="128" t="s">
        <v>147</v>
      </c>
      <c r="F143" s="129" t="s">
        <v>148</v>
      </c>
      <c r="G143" s="130" t="s">
        <v>135</v>
      </c>
      <c r="H143" s="131">
        <v>4</v>
      </c>
      <c r="I143" s="132"/>
      <c r="J143" s="133">
        <f>ROUND(I143*H143,2)</f>
        <v>0</v>
      </c>
      <c r="K143" s="129" t="s">
        <v>136</v>
      </c>
      <c r="L143" s="31"/>
      <c r="M143" s="134" t="s">
        <v>1</v>
      </c>
      <c r="N143" s="135" t="s">
        <v>42</v>
      </c>
      <c r="P143" s="136">
        <f>O143*H143</f>
        <v>0</v>
      </c>
      <c r="Q143" s="136">
        <v>4.3799999999999999E-2</v>
      </c>
      <c r="R143" s="136">
        <f>Q143*H143</f>
        <v>0.17519999999999999</v>
      </c>
      <c r="S143" s="136">
        <v>0</v>
      </c>
      <c r="T143" s="137">
        <f>S143*H143</f>
        <v>0</v>
      </c>
      <c r="AR143" s="138" t="s">
        <v>137</v>
      </c>
      <c r="AT143" s="138" t="s">
        <v>132</v>
      </c>
      <c r="AU143" s="138" t="s">
        <v>87</v>
      </c>
      <c r="AY143" s="16" t="s">
        <v>129</v>
      </c>
      <c r="BE143" s="139">
        <f>IF(N143="základní",J143,0)</f>
        <v>0</v>
      </c>
      <c r="BF143" s="139">
        <f>IF(N143="snížená",J143,0)</f>
        <v>0</v>
      </c>
      <c r="BG143" s="139">
        <f>IF(N143="zákl. přenesená",J143,0)</f>
        <v>0</v>
      </c>
      <c r="BH143" s="139">
        <f>IF(N143="sníž. přenesená",J143,0)</f>
        <v>0</v>
      </c>
      <c r="BI143" s="139">
        <f>IF(N143="nulová",J143,0)</f>
        <v>0</v>
      </c>
      <c r="BJ143" s="16" t="s">
        <v>85</v>
      </c>
      <c r="BK143" s="139">
        <f>ROUND(I143*H143,2)</f>
        <v>0</v>
      </c>
      <c r="BL143" s="16" t="s">
        <v>137</v>
      </c>
      <c r="BM143" s="138" t="s">
        <v>149</v>
      </c>
    </row>
    <row r="144" spans="2:65" s="12" customFormat="1" ht="11.25">
      <c r="B144" s="140"/>
      <c r="D144" s="141" t="s">
        <v>139</v>
      </c>
      <c r="E144" s="142" t="s">
        <v>1</v>
      </c>
      <c r="F144" s="143" t="s">
        <v>150</v>
      </c>
      <c r="H144" s="142" t="s">
        <v>1</v>
      </c>
      <c r="I144" s="144"/>
      <c r="L144" s="140"/>
      <c r="M144" s="145"/>
      <c r="T144" s="146"/>
      <c r="AT144" s="142" t="s">
        <v>139</v>
      </c>
      <c r="AU144" s="142" t="s">
        <v>87</v>
      </c>
      <c r="AV144" s="12" t="s">
        <v>85</v>
      </c>
      <c r="AW144" s="12" t="s">
        <v>32</v>
      </c>
      <c r="AX144" s="12" t="s">
        <v>77</v>
      </c>
      <c r="AY144" s="142" t="s">
        <v>129</v>
      </c>
    </row>
    <row r="145" spans="2:65" s="13" customFormat="1" ht="11.25">
      <c r="B145" s="147"/>
      <c r="D145" s="141" t="s">
        <v>139</v>
      </c>
      <c r="E145" s="148" t="s">
        <v>1</v>
      </c>
      <c r="F145" s="149" t="s">
        <v>151</v>
      </c>
      <c r="H145" s="150">
        <v>2</v>
      </c>
      <c r="I145" s="151"/>
      <c r="L145" s="147"/>
      <c r="M145" s="152"/>
      <c r="T145" s="153"/>
      <c r="AT145" s="148" t="s">
        <v>139</v>
      </c>
      <c r="AU145" s="148" t="s">
        <v>87</v>
      </c>
      <c r="AV145" s="13" t="s">
        <v>87</v>
      </c>
      <c r="AW145" s="13" t="s">
        <v>32</v>
      </c>
      <c r="AX145" s="13" t="s">
        <v>77</v>
      </c>
      <c r="AY145" s="148" t="s">
        <v>129</v>
      </c>
    </row>
    <row r="146" spans="2:65" s="12" customFormat="1" ht="11.25">
      <c r="B146" s="140"/>
      <c r="D146" s="141" t="s">
        <v>139</v>
      </c>
      <c r="E146" s="142" t="s">
        <v>1</v>
      </c>
      <c r="F146" s="143" t="s">
        <v>152</v>
      </c>
      <c r="H146" s="142" t="s">
        <v>1</v>
      </c>
      <c r="I146" s="144"/>
      <c r="L146" s="140"/>
      <c r="M146" s="145"/>
      <c r="T146" s="146"/>
      <c r="AT146" s="142" t="s">
        <v>139</v>
      </c>
      <c r="AU146" s="142" t="s">
        <v>87</v>
      </c>
      <c r="AV146" s="12" t="s">
        <v>85</v>
      </c>
      <c r="AW146" s="12" t="s">
        <v>32</v>
      </c>
      <c r="AX146" s="12" t="s">
        <v>77</v>
      </c>
      <c r="AY146" s="142" t="s">
        <v>129</v>
      </c>
    </row>
    <row r="147" spans="2:65" s="13" customFormat="1" ht="11.25">
      <c r="B147" s="147"/>
      <c r="D147" s="141" t="s">
        <v>139</v>
      </c>
      <c r="E147" s="148" t="s">
        <v>1</v>
      </c>
      <c r="F147" s="149" t="s">
        <v>87</v>
      </c>
      <c r="H147" s="150">
        <v>2</v>
      </c>
      <c r="I147" s="151"/>
      <c r="L147" s="147"/>
      <c r="M147" s="152"/>
      <c r="T147" s="153"/>
      <c r="AT147" s="148" t="s">
        <v>139</v>
      </c>
      <c r="AU147" s="148" t="s">
        <v>87</v>
      </c>
      <c r="AV147" s="13" t="s">
        <v>87</v>
      </c>
      <c r="AW147" s="13" t="s">
        <v>32</v>
      </c>
      <c r="AX147" s="13" t="s">
        <v>77</v>
      </c>
      <c r="AY147" s="148" t="s">
        <v>129</v>
      </c>
    </row>
    <row r="148" spans="2:65" s="14" customFormat="1" ht="11.25">
      <c r="B148" s="154"/>
      <c r="D148" s="141" t="s">
        <v>139</v>
      </c>
      <c r="E148" s="155" t="s">
        <v>1</v>
      </c>
      <c r="F148" s="156" t="s">
        <v>153</v>
      </c>
      <c r="H148" s="157">
        <v>4</v>
      </c>
      <c r="I148" s="158"/>
      <c r="L148" s="154"/>
      <c r="M148" s="159"/>
      <c r="T148" s="160"/>
      <c r="AT148" s="155" t="s">
        <v>139</v>
      </c>
      <c r="AU148" s="155" t="s">
        <v>87</v>
      </c>
      <c r="AV148" s="14" t="s">
        <v>137</v>
      </c>
      <c r="AW148" s="14" t="s">
        <v>32</v>
      </c>
      <c r="AX148" s="14" t="s">
        <v>85</v>
      </c>
      <c r="AY148" s="155" t="s">
        <v>129</v>
      </c>
    </row>
    <row r="149" spans="2:65" s="1" customFormat="1" ht="44.25" customHeight="1">
      <c r="B149" s="31"/>
      <c r="C149" s="127" t="s">
        <v>137</v>
      </c>
      <c r="D149" s="127" t="s">
        <v>132</v>
      </c>
      <c r="E149" s="128" t="s">
        <v>154</v>
      </c>
      <c r="F149" s="129" t="s">
        <v>155</v>
      </c>
      <c r="G149" s="130" t="s">
        <v>156</v>
      </c>
      <c r="H149" s="131">
        <v>21.875</v>
      </c>
      <c r="I149" s="132"/>
      <c r="J149" s="133">
        <f>ROUND(I149*H149,2)</f>
        <v>0</v>
      </c>
      <c r="K149" s="129" t="s">
        <v>136</v>
      </c>
      <c r="L149" s="31"/>
      <c r="M149" s="134" t="s">
        <v>1</v>
      </c>
      <c r="N149" s="135" t="s">
        <v>42</v>
      </c>
      <c r="P149" s="136">
        <f>O149*H149</f>
        <v>0</v>
      </c>
      <c r="Q149" s="136">
        <v>3.1800000000000002E-2</v>
      </c>
      <c r="R149" s="136">
        <f>Q149*H149</f>
        <v>0.69562500000000005</v>
      </c>
      <c r="S149" s="136">
        <v>0</v>
      </c>
      <c r="T149" s="137">
        <f>S149*H149</f>
        <v>0</v>
      </c>
      <c r="AR149" s="138" t="s">
        <v>137</v>
      </c>
      <c r="AT149" s="138" t="s">
        <v>132</v>
      </c>
      <c r="AU149" s="138" t="s">
        <v>87</v>
      </c>
      <c r="AY149" s="16" t="s">
        <v>129</v>
      </c>
      <c r="BE149" s="139">
        <f>IF(N149="základní",J149,0)</f>
        <v>0</v>
      </c>
      <c r="BF149" s="139">
        <f>IF(N149="snížená",J149,0)</f>
        <v>0</v>
      </c>
      <c r="BG149" s="139">
        <f>IF(N149="zákl. přenesená",J149,0)</f>
        <v>0</v>
      </c>
      <c r="BH149" s="139">
        <f>IF(N149="sníž. přenesená",J149,0)</f>
        <v>0</v>
      </c>
      <c r="BI149" s="139">
        <f>IF(N149="nulová",J149,0)</f>
        <v>0</v>
      </c>
      <c r="BJ149" s="16" t="s">
        <v>85</v>
      </c>
      <c r="BK149" s="139">
        <f>ROUND(I149*H149,2)</f>
        <v>0</v>
      </c>
      <c r="BL149" s="16" t="s">
        <v>137</v>
      </c>
      <c r="BM149" s="138" t="s">
        <v>157</v>
      </c>
    </row>
    <row r="150" spans="2:65" s="12" customFormat="1" ht="11.25">
      <c r="B150" s="140"/>
      <c r="D150" s="141" t="s">
        <v>139</v>
      </c>
      <c r="E150" s="142" t="s">
        <v>1</v>
      </c>
      <c r="F150" s="143" t="s">
        <v>158</v>
      </c>
      <c r="H150" s="142" t="s">
        <v>1</v>
      </c>
      <c r="I150" s="144"/>
      <c r="L150" s="140"/>
      <c r="M150" s="145"/>
      <c r="T150" s="146"/>
      <c r="AT150" s="142" t="s">
        <v>139</v>
      </c>
      <c r="AU150" s="142" t="s">
        <v>87</v>
      </c>
      <c r="AV150" s="12" t="s">
        <v>85</v>
      </c>
      <c r="AW150" s="12" t="s">
        <v>32</v>
      </c>
      <c r="AX150" s="12" t="s">
        <v>77</v>
      </c>
      <c r="AY150" s="142" t="s">
        <v>129</v>
      </c>
    </row>
    <row r="151" spans="2:65" s="13" customFormat="1" ht="11.25">
      <c r="B151" s="147"/>
      <c r="D151" s="141" t="s">
        <v>139</v>
      </c>
      <c r="E151" s="148" t="s">
        <v>1</v>
      </c>
      <c r="F151" s="149" t="s">
        <v>159</v>
      </c>
      <c r="H151" s="150">
        <v>21.875</v>
      </c>
      <c r="I151" s="151"/>
      <c r="L151" s="147"/>
      <c r="M151" s="152"/>
      <c r="T151" s="153"/>
      <c r="AT151" s="148" t="s">
        <v>139</v>
      </c>
      <c r="AU151" s="148" t="s">
        <v>87</v>
      </c>
      <c r="AV151" s="13" t="s">
        <v>87</v>
      </c>
      <c r="AW151" s="13" t="s">
        <v>32</v>
      </c>
      <c r="AX151" s="13" t="s">
        <v>77</v>
      </c>
      <c r="AY151" s="148" t="s">
        <v>129</v>
      </c>
    </row>
    <row r="152" spans="2:65" s="14" customFormat="1" ht="11.25">
      <c r="B152" s="154"/>
      <c r="D152" s="141" t="s">
        <v>139</v>
      </c>
      <c r="E152" s="155" t="s">
        <v>1</v>
      </c>
      <c r="F152" s="156" t="s">
        <v>153</v>
      </c>
      <c r="H152" s="157">
        <v>21.875</v>
      </c>
      <c r="I152" s="158"/>
      <c r="L152" s="154"/>
      <c r="M152" s="159"/>
      <c r="T152" s="160"/>
      <c r="AT152" s="155" t="s">
        <v>139</v>
      </c>
      <c r="AU152" s="155" t="s">
        <v>87</v>
      </c>
      <c r="AV152" s="14" t="s">
        <v>137</v>
      </c>
      <c r="AW152" s="14" t="s">
        <v>32</v>
      </c>
      <c r="AX152" s="14" t="s">
        <v>85</v>
      </c>
      <c r="AY152" s="155" t="s">
        <v>129</v>
      </c>
    </row>
    <row r="153" spans="2:65" s="1" customFormat="1" ht="24.2" customHeight="1">
      <c r="B153" s="31"/>
      <c r="C153" s="127" t="s">
        <v>160</v>
      </c>
      <c r="D153" s="127" t="s">
        <v>132</v>
      </c>
      <c r="E153" s="128" t="s">
        <v>161</v>
      </c>
      <c r="F153" s="129" t="s">
        <v>162</v>
      </c>
      <c r="G153" s="130" t="s">
        <v>163</v>
      </c>
      <c r="H153" s="131">
        <v>0.19500000000000001</v>
      </c>
      <c r="I153" s="132"/>
      <c r="J153" s="133">
        <f>ROUND(I153*H153,2)</f>
        <v>0</v>
      </c>
      <c r="K153" s="129" t="s">
        <v>136</v>
      </c>
      <c r="L153" s="31"/>
      <c r="M153" s="134" t="s">
        <v>1</v>
      </c>
      <c r="N153" s="135" t="s">
        <v>42</v>
      </c>
      <c r="P153" s="136">
        <f>O153*H153</f>
        <v>0</v>
      </c>
      <c r="Q153" s="136">
        <v>2.5018699999999998</v>
      </c>
      <c r="R153" s="136">
        <f>Q153*H153</f>
        <v>0.48786464999999996</v>
      </c>
      <c r="S153" s="136">
        <v>0</v>
      </c>
      <c r="T153" s="137">
        <f>S153*H153</f>
        <v>0</v>
      </c>
      <c r="AR153" s="138" t="s">
        <v>137</v>
      </c>
      <c r="AT153" s="138" t="s">
        <v>132</v>
      </c>
      <c r="AU153" s="138" t="s">
        <v>87</v>
      </c>
      <c r="AY153" s="16" t="s">
        <v>129</v>
      </c>
      <c r="BE153" s="139">
        <f>IF(N153="základní",J153,0)</f>
        <v>0</v>
      </c>
      <c r="BF153" s="139">
        <f>IF(N153="snížená",J153,0)</f>
        <v>0</v>
      </c>
      <c r="BG153" s="139">
        <f>IF(N153="zákl. přenesená",J153,0)</f>
        <v>0</v>
      </c>
      <c r="BH153" s="139">
        <f>IF(N153="sníž. přenesená",J153,0)</f>
        <v>0</v>
      </c>
      <c r="BI153" s="139">
        <f>IF(N153="nulová",J153,0)</f>
        <v>0</v>
      </c>
      <c r="BJ153" s="16" t="s">
        <v>85</v>
      </c>
      <c r="BK153" s="139">
        <f>ROUND(I153*H153,2)</f>
        <v>0</v>
      </c>
      <c r="BL153" s="16" t="s">
        <v>137</v>
      </c>
      <c r="BM153" s="138" t="s">
        <v>164</v>
      </c>
    </row>
    <row r="154" spans="2:65" s="12" customFormat="1" ht="11.25">
      <c r="B154" s="140"/>
      <c r="D154" s="141" t="s">
        <v>139</v>
      </c>
      <c r="E154" s="142" t="s">
        <v>1</v>
      </c>
      <c r="F154" s="143" t="s">
        <v>165</v>
      </c>
      <c r="H154" s="142" t="s">
        <v>1</v>
      </c>
      <c r="I154" s="144"/>
      <c r="L154" s="140"/>
      <c r="M154" s="145"/>
      <c r="T154" s="146"/>
      <c r="AT154" s="142" t="s">
        <v>139</v>
      </c>
      <c r="AU154" s="142" t="s">
        <v>87</v>
      </c>
      <c r="AV154" s="12" t="s">
        <v>85</v>
      </c>
      <c r="AW154" s="12" t="s">
        <v>32</v>
      </c>
      <c r="AX154" s="12" t="s">
        <v>77</v>
      </c>
      <c r="AY154" s="142" t="s">
        <v>129</v>
      </c>
    </row>
    <row r="155" spans="2:65" s="13" customFormat="1" ht="11.25">
      <c r="B155" s="147"/>
      <c r="D155" s="141" t="s">
        <v>139</v>
      </c>
      <c r="E155" s="148" t="s">
        <v>1</v>
      </c>
      <c r="F155" s="149" t="s">
        <v>166</v>
      </c>
      <c r="H155" s="150">
        <v>0.19500000000000001</v>
      </c>
      <c r="I155" s="151"/>
      <c r="L155" s="147"/>
      <c r="M155" s="152"/>
      <c r="T155" s="153"/>
      <c r="AT155" s="148" t="s">
        <v>139</v>
      </c>
      <c r="AU155" s="148" t="s">
        <v>87</v>
      </c>
      <c r="AV155" s="13" t="s">
        <v>87</v>
      </c>
      <c r="AW155" s="13" t="s">
        <v>32</v>
      </c>
      <c r="AX155" s="13" t="s">
        <v>85</v>
      </c>
      <c r="AY155" s="148" t="s">
        <v>129</v>
      </c>
    </row>
    <row r="156" spans="2:65" s="11" customFormat="1" ht="22.9" customHeight="1">
      <c r="B156" s="115"/>
      <c r="D156" s="116" t="s">
        <v>76</v>
      </c>
      <c r="E156" s="125" t="s">
        <v>167</v>
      </c>
      <c r="F156" s="125" t="s">
        <v>168</v>
      </c>
      <c r="I156" s="118"/>
      <c r="J156" s="126">
        <f>BK156</f>
        <v>0</v>
      </c>
      <c r="L156" s="115"/>
      <c r="M156" s="120"/>
      <c r="P156" s="121">
        <f>SUM(P157:P169)</f>
        <v>0</v>
      </c>
      <c r="R156" s="121">
        <f>SUM(R157:R169)</f>
        <v>3.0000000000000001E-3</v>
      </c>
      <c r="T156" s="122">
        <f>SUM(T157:T169)</f>
        <v>0.23699999999999999</v>
      </c>
      <c r="AR156" s="116" t="s">
        <v>85</v>
      </c>
      <c r="AT156" s="123" t="s">
        <v>76</v>
      </c>
      <c r="AU156" s="123" t="s">
        <v>85</v>
      </c>
      <c r="AY156" s="116" t="s">
        <v>129</v>
      </c>
      <c r="BK156" s="124">
        <f>SUM(BK157:BK169)</f>
        <v>0</v>
      </c>
    </row>
    <row r="157" spans="2:65" s="1" customFormat="1" ht="24.2" customHeight="1">
      <c r="B157" s="31"/>
      <c r="C157" s="127" t="s">
        <v>141</v>
      </c>
      <c r="D157" s="127" t="s">
        <v>132</v>
      </c>
      <c r="E157" s="128" t="s">
        <v>169</v>
      </c>
      <c r="F157" s="129" t="s">
        <v>170</v>
      </c>
      <c r="G157" s="130" t="s">
        <v>156</v>
      </c>
      <c r="H157" s="131">
        <v>75</v>
      </c>
      <c r="I157" s="132"/>
      <c r="J157" s="133">
        <f>ROUND(I157*H157,2)</f>
        <v>0</v>
      </c>
      <c r="K157" s="129" t="s">
        <v>136</v>
      </c>
      <c r="L157" s="31"/>
      <c r="M157" s="134" t="s">
        <v>1</v>
      </c>
      <c r="N157" s="135" t="s">
        <v>42</v>
      </c>
      <c r="P157" s="136">
        <f>O157*H157</f>
        <v>0</v>
      </c>
      <c r="Q157" s="136">
        <v>4.0000000000000003E-5</v>
      </c>
      <c r="R157" s="136">
        <f>Q157*H157</f>
        <v>3.0000000000000001E-3</v>
      </c>
      <c r="S157" s="136">
        <v>0</v>
      </c>
      <c r="T157" s="137">
        <f>S157*H157</f>
        <v>0</v>
      </c>
      <c r="AR157" s="138" t="s">
        <v>137</v>
      </c>
      <c r="AT157" s="138" t="s">
        <v>132</v>
      </c>
      <c r="AU157" s="138" t="s">
        <v>87</v>
      </c>
      <c r="AY157" s="16" t="s">
        <v>129</v>
      </c>
      <c r="BE157" s="139">
        <f>IF(N157="základní",J157,0)</f>
        <v>0</v>
      </c>
      <c r="BF157" s="139">
        <f>IF(N157="snížená",J157,0)</f>
        <v>0</v>
      </c>
      <c r="BG157" s="139">
        <f>IF(N157="zákl. přenesená",J157,0)</f>
        <v>0</v>
      </c>
      <c r="BH157" s="139">
        <f>IF(N157="sníž. přenesená",J157,0)</f>
        <v>0</v>
      </c>
      <c r="BI157" s="139">
        <f>IF(N157="nulová",J157,0)</f>
        <v>0</v>
      </c>
      <c r="BJ157" s="16" t="s">
        <v>85</v>
      </c>
      <c r="BK157" s="139">
        <f>ROUND(I157*H157,2)</f>
        <v>0</v>
      </c>
      <c r="BL157" s="16" t="s">
        <v>137</v>
      </c>
      <c r="BM157" s="138" t="s">
        <v>171</v>
      </c>
    </row>
    <row r="158" spans="2:65" s="1" customFormat="1" ht="24.2" customHeight="1">
      <c r="B158" s="31"/>
      <c r="C158" s="127" t="s">
        <v>172</v>
      </c>
      <c r="D158" s="127" t="s">
        <v>132</v>
      </c>
      <c r="E158" s="128" t="s">
        <v>173</v>
      </c>
      <c r="F158" s="129" t="s">
        <v>174</v>
      </c>
      <c r="G158" s="130" t="s">
        <v>135</v>
      </c>
      <c r="H158" s="131">
        <v>3</v>
      </c>
      <c r="I158" s="132"/>
      <c r="J158" s="133">
        <f>ROUND(I158*H158,2)</f>
        <v>0</v>
      </c>
      <c r="K158" s="129" t="s">
        <v>136</v>
      </c>
      <c r="L158" s="31"/>
      <c r="M158" s="134" t="s">
        <v>1</v>
      </c>
      <c r="N158" s="135" t="s">
        <v>42</v>
      </c>
      <c r="P158" s="136">
        <f>O158*H158</f>
        <v>0</v>
      </c>
      <c r="Q158" s="136">
        <v>0</v>
      </c>
      <c r="R158" s="136">
        <f>Q158*H158</f>
        <v>0</v>
      </c>
      <c r="S158" s="136">
        <v>1.4999999999999999E-2</v>
      </c>
      <c r="T158" s="137">
        <f>S158*H158</f>
        <v>4.4999999999999998E-2</v>
      </c>
      <c r="AR158" s="138" t="s">
        <v>137</v>
      </c>
      <c r="AT158" s="138" t="s">
        <v>132</v>
      </c>
      <c r="AU158" s="138" t="s">
        <v>87</v>
      </c>
      <c r="AY158" s="16" t="s">
        <v>129</v>
      </c>
      <c r="BE158" s="139">
        <f>IF(N158="základní",J158,0)</f>
        <v>0</v>
      </c>
      <c r="BF158" s="139">
        <f>IF(N158="snížená",J158,0)</f>
        <v>0</v>
      </c>
      <c r="BG158" s="139">
        <f>IF(N158="zákl. přenesená",J158,0)</f>
        <v>0</v>
      </c>
      <c r="BH158" s="139">
        <f>IF(N158="sníž. přenesená",J158,0)</f>
        <v>0</v>
      </c>
      <c r="BI158" s="139">
        <f>IF(N158="nulová",J158,0)</f>
        <v>0</v>
      </c>
      <c r="BJ158" s="16" t="s">
        <v>85</v>
      </c>
      <c r="BK158" s="139">
        <f>ROUND(I158*H158,2)</f>
        <v>0</v>
      </c>
      <c r="BL158" s="16" t="s">
        <v>137</v>
      </c>
      <c r="BM158" s="138" t="s">
        <v>175</v>
      </c>
    </row>
    <row r="159" spans="2:65" s="12" customFormat="1" ht="11.25">
      <c r="B159" s="140"/>
      <c r="D159" s="141" t="s">
        <v>139</v>
      </c>
      <c r="E159" s="142" t="s">
        <v>1</v>
      </c>
      <c r="F159" s="143" t="s">
        <v>176</v>
      </c>
      <c r="H159" s="142" t="s">
        <v>1</v>
      </c>
      <c r="I159" s="144"/>
      <c r="L159" s="140"/>
      <c r="M159" s="145"/>
      <c r="T159" s="146"/>
      <c r="AT159" s="142" t="s">
        <v>139</v>
      </c>
      <c r="AU159" s="142" t="s">
        <v>87</v>
      </c>
      <c r="AV159" s="12" t="s">
        <v>85</v>
      </c>
      <c r="AW159" s="12" t="s">
        <v>32</v>
      </c>
      <c r="AX159" s="12" t="s">
        <v>77</v>
      </c>
      <c r="AY159" s="142" t="s">
        <v>129</v>
      </c>
    </row>
    <row r="160" spans="2:65" s="13" customFormat="1" ht="11.25">
      <c r="B160" s="147"/>
      <c r="D160" s="141" t="s">
        <v>139</v>
      </c>
      <c r="E160" s="148" t="s">
        <v>1</v>
      </c>
      <c r="F160" s="149" t="s">
        <v>130</v>
      </c>
      <c r="H160" s="150">
        <v>3</v>
      </c>
      <c r="I160" s="151"/>
      <c r="L160" s="147"/>
      <c r="M160" s="152"/>
      <c r="T160" s="153"/>
      <c r="AT160" s="148" t="s">
        <v>139</v>
      </c>
      <c r="AU160" s="148" t="s">
        <v>87</v>
      </c>
      <c r="AV160" s="13" t="s">
        <v>87</v>
      </c>
      <c r="AW160" s="13" t="s">
        <v>32</v>
      </c>
      <c r="AX160" s="13" t="s">
        <v>77</v>
      </c>
      <c r="AY160" s="148" t="s">
        <v>129</v>
      </c>
    </row>
    <row r="161" spans="2:65" s="14" customFormat="1" ht="11.25">
      <c r="B161" s="154"/>
      <c r="D161" s="141" t="s">
        <v>139</v>
      </c>
      <c r="E161" s="155" t="s">
        <v>1</v>
      </c>
      <c r="F161" s="156" t="s">
        <v>153</v>
      </c>
      <c r="H161" s="157">
        <v>3</v>
      </c>
      <c r="I161" s="158"/>
      <c r="L161" s="154"/>
      <c r="M161" s="159"/>
      <c r="T161" s="160"/>
      <c r="AT161" s="155" t="s">
        <v>139</v>
      </c>
      <c r="AU161" s="155" t="s">
        <v>87</v>
      </c>
      <c r="AV161" s="14" t="s">
        <v>137</v>
      </c>
      <c r="AW161" s="14" t="s">
        <v>32</v>
      </c>
      <c r="AX161" s="14" t="s">
        <v>85</v>
      </c>
      <c r="AY161" s="155" t="s">
        <v>129</v>
      </c>
    </row>
    <row r="162" spans="2:65" s="1" customFormat="1" ht="24.2" customHeight="1">
      <c r="B162" s="31"/>
      <c r="C162" s="127" t="s">
        <v>177</v>
      </c>
      <c r="D162" s="127" t="s">
        <v>132</v>
      </c>
      <c r="E162" s="128" t="s">
        <v>178</v>
      </c>
      <c r="F162" s="129" t="s">
        <v>179</v>
      </c>
      <c r="G162" s="130" t="s">
        <v>135</v>
      </c>
      <c r="H162" s="131">
        <v>1</v>
      </c>
      <c r="I162" s="132"/>
      <c r="J162" s="133">
        <f>ROUND(I162*H162,2)</f>
        <v>0</v>
      </c>
      <c r="K162" s="129" t="s">
        <v>136</v>
      </c>
      <c r="L162" s="31"/>
      <c r="M162" s="134" t="s">
        <v>1</v>
      </c>
      <c r="N162" s="135" t="s">
        <v>42</v>
      </c>
      <c r="P162" s="136">
        <f>O162*H162</f>
        <v>0</v>
      </c>
      <c r="Q162" s="136">
        <v>0</v>
      </c>
      <c r="R162" s="136">
        <f>Q162*H162</f>
        <v>0</v>
      </c>
      <c r="S162" s="136">
        <v>4.9000000000000002E-2</v>
      </c>
      <c r="T162" s="137">
        <f>S162*H162</f>
        <v>4.9000000000000002E-2</v>
      </c>
      <c r="AR162" s="138" t="s">
        <v>137</v>
      </c>
      <c r="AT162" s="138" t="s">
        <v>132</v>
      </c>
      <c r="AU162" s="138" t="s">
        <v>87</v>
      </c>
      <c r="AY162" s="16" t="s">
        <v>129</v>
      </c>
      <c r="BE162" s="139">
        <f>IF(N162="základní",J162,0)</f>
        <v>0</v>
      </c>
      <c r="BF162" s="139">
        <f>IF(N162="snížená",J162,0)</f>
        <v>0</v>
      </c>
      <c r="BG162" s="139">
        <f>IF(N162="zákl. přenesená",J162,0)</f>
        <v>0</v>
      </c>
      <c r="BH162" s="139">
        <f>IF(N162="sníž. přenesená",J162,0)</f>
        <v>0</v>
      </c>
      <c r="BI162" s="139">
        <f>IF(N162="nulová",J162,0)</f>
        <v>0</v>
      </c>
      <c r="BJ162" s="16" t="s">
        <v>85</v>
      </c>
      <c r="BK162" s="139">
        <f>ROUND(I162*H162,2)</f>
        <v>0</v>
      </c>
      <c r="BL162" s="16" t="s">
        <v>137</v>
      </c>
      <c r="BM162" s="138" t="s">
        <v>180</v>
      </c>
    </row>
    <row r="163" spans="2:65" s="12" customFormat="1" ht="11.25">
      <c r="B163" s="140"/>
      <c r="D163" s="141" t="s">
        <v>139</v>
      </c>
      <c r="E163" s="142" t="s">
        <v>1</v>
      </c>
      <c r="F163" s="143" t="s">
        <v>181</v>
      </c>
      <c r="H163" s="142" t="s">
        <v>1</v>
      </c>
      <c r="I163" s="144"/>
      <c r="L163" s="140"/>
      <c r="M163" s="145"/>
      <c r="T163" s="146"/>
      <c r="AT163" s="142" t="s">
        <v>139</v>
      </c>
      <c r="AU163" s="142" t="s">
        <v>87</v>
      </c>
      <c r="AV163" s="12" t="s">
        <v>85</v>
      </c>
      <c r="AW163" s="12" t="s">
        <v>32</v>
      </c>
      <c r="AX163" s="12" t="s">
        <v>77</v>
      </c>
      <c r="AY163" s="142" t="s">
        <v>129</v>
      </c>
    </row>
    <row r="164" spans="2:65" s="13" customFormat="1" ht="11.25">
      <c r="B164" s="147"/>
      <c r="D164" s="141" t="s">
        <v>139</v>
      </c>
      <c r="E164" s="148" t="s">
        <v>1</v>
      </c>
      <c r="F164" s="149" t="s">
        <v>85</v>
      </c>
      <c r="H164" s="150">
        <v>1</v>
      </c>
      <c r="I164" s="151"/>
      <c r="L164" s="147"/>
      <c r="M164" s="152"/>
      <c r="T164" s="153"/>
      <c r="AT164" s="148" t="s">
        <v>139</v>
      </c>
      <c r="AU164" s="148" t="s">
        <v>87</v>
      </c>
      <c r="AV164" s="13" t="s">
        <v>87</v>
      </c>
      <c r="AW164" s="13" t="s">
        <v>32</v>
      </c>
      <c r="AX164" s="13" t="s">
        <v>77</v>
      </c>
      <c r="AY164" s="148" t="s">
        <v>129</v>
      </c>
    </row>
    <row r="165" spans="2:65" s="14" customFormat="1" ht="11.25">
      <c r="B165" s="154"/>
      <c r="D165" s="141" t="s">
        <v>139</v>
      </c>
      <c r="E165" s="155" t="s">
        <v>1</v>
      </c>
      <c r="F165" s="156" t="s">
        <v>153</v>
      </c>
      <c r="H165" s="157">
        <v>1</v>
      </c>
      <c r="I165" s="158"/>
      <c r="L165" s="154"/>
      <c r="M165" s="159"/>
      <c r="T165" s="160"/>
      <c r="AT165" s="155" t="s">
        <v>139</v>
      </c>
      <c r="AU165" s="155" t="s">
        <v>87</v>
      </c>
      <c r="AV165" s="14" t="s">
        <v>137</v>
      </c>
      <c r="AW165" s="14" t="s">
        <v>32</v>
      </c>
      <c r="AX165" s="14" t="s">
        <v>85</v>
      </c>
      <c r="AY165" s="155" t="s">
        <v>129</v>
      </c>
    </row>
    <row r="166" spans="2:65" s="1" customFormat="1" ht="24.2" customHeight="1">
      <c r="B166" s="31"/>
      <c r="C166" s="127" t="s">
        <v>167</v>
      </c>
      <c r="D166" s="127" t="s">
        <v>132</v>
      </c>
      <c r="E166" s="128" t="s">
        <v>182</v>
      </c>
      <c r="F166" s="129" t="s">
        <v>183</v>
      </c>
      <c r="G166" s="130" t="s">
        <v>184</v>
      </c>
      <c r="H166" s="131">
        <v>6.5</v>
      </c>
      <c r="I166" s="132"/>
      <c r="J166" s="133">
        <f>ROUND(I166*H166,2)</f>
        <v>0</v>
      </c>
      <c r="K166" s="129" t="s">
        <v>136</v>
      </c>
      <c r="L166" s="31"/>
      <c r="M166" s="134" t="s">
        <v>1</v>
      </c>
      <c r="N166" s="135" t="s">
        <v>42</v>
      </c>
      <c r="P166" s="136">
        <f>O166*H166</f>
        <v>0</v>
      </c>
      <c r="Q166" s="136">
        <v>0</v>
      </c>
      <c r="R166" s="136">
        <f>Q166*H166</f>
        <v>0</v>
      </c>
      <c r="S166" s="136">
        <v>2.1999999999999999E-2</v>
      </c>
      <c r="T166" s="137">
        <f>S166*H166</f>
        <v>0.14299999999999999</v>
      </c>
      <c r="AR166" s="138" t="s">
        <v>137</v>
      </c>
      <c r="AT166" s="138" t="s">
        <v>132</v>
      </c>
      <c r="AU166" s="138" t="s">
        <v>87</v>
      </c>
      <c r="AY166" s="16" t="s">
        <v>129</v>
      </c>
      <c r="BE166" s="139">
        <f>IF(N166="základní",J166,0)</f>
        <v>0</v>
      </c>
      <c r="BF166" s="139">
        <f>IF(N166="snížená",J166,0)</f>
        <v>0</v>
      </c>
      <c r="BG166" s="139">
        <f>IF(N166="zákl. přenesená",J166,0)</f>
        <v>0</v>
      </c>
      <c r="BH166" s="139">
        <f>IF(N166="sníž. přenesená",J166,0)</f>
        <v>0</v>
      </c>
      <c r="BI166" s="139">
        <f>IF(N166="nulová",J166,0)</f>
        <v>0</v>
      </c>
      <c r="BJ166" s="16" t="s">
        <v>85</v>
      </c>
      <c r="BK166" s="139">
        <f>ROUND(I166*H166,2)</f>
        <v>0</v>
      </c>
      <c r="BL166" s="16" t="s">
        <v>137</v>
      </c>
      <c r="BM166" s="138" t="s">
        <v>185</v>
      </c>
    </row>
    <row r="167" spans="2:65" s="12" customFormat="1" ht="11.25">
      <c r="B167" s="140"/>
      <c r="D167" s="141" t="s">
        <v>139</v>
      </c>
      <c r="E167" s="142" t="s">
        <v>1</v>
      </c>
      <c r="F167" s="143" t="s">
        <v>186</v>
      </c>
      <c r="H167" s="142" t="s">
        <v>1</v>
      </c>
      <c r="I167" s="144"/>
      <c r="L167" s="140"/>
      <c r="M167" s="145"/>
      <c r="T167" s="146"/>
      <c r="AT167" s="142" t="s">
        <v>139</v>
      </c>
      <c r="AU167" s="142" t="s">
        <v>87</v>
      </c>
      <c r="AV167" s="12" t="s">
        <v>85</v>
      </c>
      <c r="AW167" s="12" t="s">
        <v>32</v>
      </c>
      <c r="AX167" s="12" t="s">
        <v>77</v>
      </c>
      <c r="AY167" s="142" t="s">
        <v>129</v>
      </c>
    </row>
    <row r="168" spans="2:65" s="13" customFormat="1" ht="11.25">
      <c r="B168" s="147"/>
      <c r="D168" s="141" t="s">
        <v>139</v>
      </c>
      <c r="E168" s="148" t="s">
        <v>1</v>
      </c>
      <c r="F168" s="149" t="s">
        <v>187</v>
      </c>
      <c r="H168" s="150">
        <v>6.5</v>
      </c>
      <c r="I168" s="151"/>
      <c r="L168" s="147"/>
      <c r="M168" s="152"/>
      <c r="T168" s="153"/>
      <c r="AT168" s="148" t="s">
        <v>139</v>
      </c>
      <c r="AU168" s="148" t="s">
        <v>87</v>
      </c>
      <c r="AV168" s="13" t="s">
        <v>87</v>
      </c>
      <c r="AW168" s="13" t="s">
        <v>32</v>
      </c>
      <c r="AX168" s="13" t="s">
        <v>77</v>
      </c>
      <c r="AY168" s="148" t="s">
        <v>129</v>
      </c>
    </row>
    <row r="169" spans="2:65" s="14" customFormat="1" ht="11.25">
      <c r="B169" s="154"/>
      <c r="D169" s="141" t="s">
        <v>139</v>
      </c>
      <c r="E169" s="155" t="s">
        <v>1</v>
      </c>
      <c r="F169" s="156" t="s">
        <v>153</v>
      </c>
      <c r="H169" s="157">
        <v>6.5</v>
      </c>
      <c r="I169" s="158"/>
      <c r="L169" s="154"/>
      <c r="M169" s="159"/>
      <c r="T169" s="160"/>
      <c r="AT169" s="155" t="s">
        <v>139</v>
      </c>
      <c r="AU169" s="155" t="s">
        <v>87</v>
      </c>
      <c r="AV169" s="14" t="s">
        <v>137</v>
      </c>
      <c r="AW169" s="14" t="s">
        <v>32</v>
      </c>
      <c r="AX169" s="14" t="s">
        <v>85</v>
      </c>
      <c r="AY169" s="155" t="s">
        <v>129</v>
      </c>
    </row>
    <row r="170" spans="2:65" s="11" customFormat="1" ht="22.9" customHeight="1">
      <c r="B170" s="115"/>
      <c r="D170" s="116" t="s">
        <v>76</v>
      </c>
      <c r="E170" s="125" t="s">
        <v>188</v>
      </c>
      <c r="F170" s="125" t="s">
        <v>189</v>
      </c>
      <c r="I170" s="118"/>
      <c r="J170" s="126">
        <f>BK170</f>
        <v>0</v>
      </c>
      <c r="L170" s="115"/>
      <c r="M170" s="120"/>
      <c r="P170" s="121">
        <f>SUM(P171:P175)</f>
        <v>0</v>
      </c>
      <c r="R170" s="121">
        <f>SUM(R171:R175)</f>
        <v>0</v>
      </c>
      <c r="T170" s="122">
        <f>SUM(T171:T175)</f>
        <v>0</v>
      </c>
      <c r="AR170" s="116" t="s">
        <v>85</v>
      </c>
      <c r="AT170" s="123" t="s">
        <v>76</v>
      </c>
      <c r="AU170" s="123" t="s">
        <v>85</v>
      </c>
      <c r="AY170" s="116" t="s">
        <v>129</v>
      </c>
      <c r="BK170" s="124">
        <f>SUM(BK171:BK175)</f>
        <v>0</v>
      </c>
    </row>
    <row r="171" spans="2:65" s="1" customFormat="1" ht="24.2" customHeight="1">
      <c r="B171" s="31"/>
      <c r="C171" s="127" t="s">
        <v>190</v>
      </c>
      <c r="D171" s="127" t="s">
        <v>132</v>
      </c>
      <c r="E171" s="128" t="s">
        <v>191</v>
      </c>
      <c r="F171" s="129" t="s">
        <v>192</v>
      </c>
      <c r="G171" s="130" t="s">
        <v>193</v>
      </c>
      <c r="H171" s="131">
        <v>0.90700000000000003</v>
      </c>
      <c r="I171" s="132"/>
      <c r="J171" s="133">
        <f>ROUND(I171*H171,2)</f>
        <v>0</v>
      </c>
      <c r="K171" s="129" t="s">
        <v>136</v>
      </c>
      <c r="L171" s="31"/>
      <c r="M171" s="134" t="s">
        <v>1</v>
      </c>
      <c r="N171" s="135" t="s">
        <v>42</v>
      </c>
      <c r="P171" s="136">
        <f>O171*H171</f>
        <v>0</v>
      </c>
      <c r="Q171" s="136">
        <v>0</v>
      </c>
      <c r="R171" s="136">
        <f>Q171*H171</f>
        <v>0</v>
      </c>
      <c r="S171" s="136">
        <v>0</v>
      </c>
      <c r="T171" s="137">
        <f>S171*H171</f>
        <v>0</v>
      </c>
      <c r="AR171" s="138" t="s">
        <v>137</v>
      </c>
      <c r="AT171" s="138" t="s">
        <v>132</v>
      </c>
      <c r="AU171" s="138" t="s">
        <v>87</v>
      </c>
      <c r="AY171" s="16" t="s">
        <v>129</v>
      </c>
      <c r="BE171" s="139">
        <f>IF(N171="základní",J171,0)</f>
        <v>0</v>
      </c>
      <c r="BF171" s="139">
        <f>IF(N171="snížená",J171,0)</f>
        <v>0</v>
      </c>
      <c r="BG171" s="139">
        <f>IF(N171="zákl. přenesená",J171,0)</f>
        <v>0</v>
      </c>
      <c r="BH171" s="139">
        <f>IF(N171="sníž. přenesená",J171,0)</f>
        <v>0</v>
      </c>
      <c r="BI171" s="139">
        <f>IF(N171="nulová",J171,0)</f>
        <v>0</v>
      </c>
      <c r="BJ171" s="16" t="s">
        <v>85</v>
      </c>
      <c r="BK171" s="139">
        <f>ROUND(I171*H171,2)</f>
        <v>0</v>
      </c>
      <c r="BL171" s="16" t="s">
        <v>137</v>
      </c>
      <c r="BM171" s="138" t="s">
        <v>194</v>
      </c>
    </row>
    <row r="172" spans="2:65" s="1" customFormat="1" ht="24.2" customHeight="1">
      <c r="B172" s="31"/>
      <c r="C172" s="127" t="s">
        <v>195</v>
      </c>
      <c r="D172" s="127" t="s">
        <v>132</v>
      </c>
      <c r="E172" s="128" t="s">
        <v>196</v>
      </c>
      <c r="F172" s="129" t="s">
        <v>197</v>
      </c>
      <c r="G172" s="130" t="s">
        <v>193</v>
      </c>
      <c r="H172" s="131">
        <v>27.21</v>
      </c>
      <c r="I172" s="132"/>
      <c r="J172" s="133">
        <f>ROUND(I172*H172,2)</f>
        <v>0</v>
      </c>
      <c r="K172" s="129" t="s">
        <v>136</v>
      </c>
      <c r="L172" s="31"/>
      <c r="M172" s="134" t="s">
        <v>1</v>
      </c>
      <c r="N172" s="135" t="s">
        <v>42</v>
      </c>
      <c r="P172" s="136">
        <f>O172*H172</f>
        <v>0</v>
      </c>
      <c r="Q172" s="136">
        <v>0</v>
      </c>
      <c r="R172" s="136">
        <f>Q172*H172</f>
        <v>0</v>
      </c>
      <c r="S172" s="136">
        <v>0</v>
      </c>
      <c r="T172" s="137">
        <f>S172*H172</f>
        <v>0</v>
      </c>
      <c r="AR172" s="138" t="s">
        <v>137</v>
      </c>
      <c r="AT172" s="138" t="s">
        <v>132</v>
      </c>
      <c r="AU172" s="138" t="s">
        <v>87</v>
      </c>
      <c r="AY172" s="16" t="s">
        <v>129</v>
      </c>
      <c r="BE172" s="139">
        <f>IF(N172="základní",J172,0)</f>
        <v>0</v>
      </c>
      <c r="BF172" s="139">
        <f>IF(N172="snížená",J172,0)</f>
        <v>0</v>
      </c>
      <c r="BG172" s="139">
        <f>IF(N172="zákl. přenesená",J172,0)</f>
        <v>0</v>
      </c>
      <c r="BH172" s="139">
        <f>IF(N172="sníž. přenesená",J172,0)</f>
        <v>0</v>
      </c>
      <c r="BI172" s="139">
        <f>IF(N172="nulová",J172,0)</f>
        <v>0</v>
      </c>
      <c r="BJ172" s="16" t="s">
        <v>85</v>
      </c>
      <c r="BK172" s="139">
        <f>ROUND(I172*H172,2)</f>
        <v>0</v>
      </c>
      <c r="BL172" s="16" t="s">
        <v>137</v>
      </c>
      <c r="BM172" s="138" t="s">
        <v>198</v>
      </c>
    </row>
    <row r="173" spans="2:65" s="13" customFormat="1" ht="11.25">
      <c r="B173" s="147"/>
      <c r="D173" s="141" t="s">
        <v>139</v>
      </c>
      <c r="E173" s="148" t="s">
        <v>1</v>
      </c>
      <c r="F173" s="149" t="s">
        <v>199</v>
      </c>
      <c r="H173" s="150">
        <v>27.21</v>
      </c>
      <c r="I173" s="151"/>
      <c r="L173" s="147"/>
      <c r="M173" s="152"/>
      <c r="T173" s="153"/>
      <c r="AT173" s="148" t="s">
        <v>139</v>
      </c>
      <c r="AU173" s="148" t="s">
        <v>87</v>
      </c>
      <c r="AV173" s="13" t="s">
        <v>87</v>
      </c>
      <c r="AW173" s="13" t="s">
        <v>32</v>
      </c>
      <c r="AX173" s="13" t="s">
        <v>85</v>
      </c>
      <c r="AY173" s="148" t="s">
        <v>129</v>
      </c>
    </row>
    <row r="174" spans="2:65" s="1" customFormat="1" ht="33" customHeight="1">
      <c r="B174" s="31"/>
      <c r="C174" s="127" t="s">
        <v>200</v>
      </c>
      <c r="D174" s="127" t="s">
        <v>132</v>
      </c>
      <c r="E174" s="128" t="s">
        <v>201</v>
      </c>
      <c r="F174" s="129" t="s">
        <v>202</v>
      </c>
      <c r="G174" s="130" t="s">
        <v>193</v>
      </c>
      <c r="H174" s="131">
        <v>0.90700000000000003</v>
      </c>
      <c r="I174" s="132"/>
      <c r="J174" s="133">
        <f>ROUND(I174*H174,2)</f>
        <v>0</v>
      </c>
      <c r="K174" s="129" t="s">
        <v>136</v>
      </c>
      <c r="L174" s="31"/>
      <c r="M174" s="134" t="s">
        <v>1</v>
      </c>
      <c r="N174" s="135" t="s">
        <v>42</v>
      </c>
      <c r="P174" s="136">
        <f>O174*H174</f>
        <v>0</v>
      </c>
      <c r="Q174" s="136">
        <v>0</v>
      </c>
      <c r="R174" s="136">
        <f>Q174*H174</f>
        <v>0</v>
      </c>
      <c r="S174" s="136">
        <v>0</v>
      </c>
      <c r="T174" s="137">
        <f>S174*H174</f>
        <v>0</v>
      </c>
      <c r="AR174" s="138" t="s">
        <v>137</v>
      </c>
      <c r="AT174" s="138" t="s">
        <v>132</v>
      </c>
      <c r="AU174" s="138" t="s">
        <v>87</v>
      </c>
      <c r="AY174" s="16" t="s">
        <v>129</v>
      </c>
      <c r="BE174" s="139">
        <f>IF(N174="základní",J174,0)</f>
        <v>0</v>
      </c>
      <c r="BF174" s="139">
        <f>IF(N174="snížená",J174,0)</f>
        <v>0</v>
      </c>
      <c r="BG174" s="139">
        <f>IF(N174="zákl. přenesená",J174,0)</f>
        <v>0</v>
      </c>
      <c r="BH174" s="139">
        <f>IF(N174="sníž. přenesená",J174,0)</f>
        <v>0</v>
      </c>
      <c r="BI174" s="139">
        <f>IF(N174="nulová",J174,0)</f>
        <v>0</v>
      </c>
      <c r="BJ174" s="16" t="s">
        <v>85</v>
      </c>
      <c r="BK174" s="139">
        <f>ROUND(I174*H174,2)</f>
        <v>0</v>
      </c>
      <c r="BL174" s="16" t="s">
        <v>137</v>
      </c>
      <c r="BM174" s="138" t="s">
        <v>203</v>
      </c>
    </row>
    <row r="175" spans="2:65" s="1" customFormat="1" ht="33" customHeight="1">
      <c r="B175" s="31"/>
      <c r="C175" s="127" t="s">
        <v>204</v>
      </c>
      <c r="D175" s="127" t="s">
        <v>132</v>
      </c>
      <c r="E175" s="128" t="s">
        <v>205</v>
      </c>
      <c r="F175" s="129" t="s">
        <v>206</v>
      </c>
      <c r="G175" s="130" t="s">
        <v>193</v>
      </c>
      <c r="H175" s="131">
        <v>0.90700000000000003</v>
      </c>
      <c r="I175" s="132"/>
      <c r="J175" s="133">
        <f>ROUND(I175*H175,2)</f>
        <v>0</v>
      </c>
      <c r="K175" s="129" t="s">
        <v>136</v>
      </c>
      <c r="L175" s="31"/>
      <c r="M175" s="134" t="s">
        <v>1</v>
      </c>
      <c r="N175" s="135" t="s">
        <v>42</v>
      </c>
      <c r="P175" s="136">
        <f>O175*H175</f>
        <v>0</v>
      </c>
      <c r="Q175" s="136">
        <v>0</v>
      </c>
      <c r="R175" s="136">
        <f>Q175*H175</f>
        <v>0</v>
      </c>
      <c r="S175" s="136">
        <v>0</v>
      </c>
      <c r="T175" s="137">
        <f>S175*H175</f>
        <v>0</v>
      </c>
      <c r="AR175" s="138" t="s">
        <v>137</v>
      </c>
      <c r="AT175" s="138" t="s">
        <v>132</v>
      </c>
      <c r="AU175" s="138" t="s">
        <v>87</v>
      </c>
      <c r="AY175" s="16" t="s">
        <v>129</v>
      </c>
      <c r="BE175" s="139">
        <f>IF(N175="základní",J175,0)</f>
        <v>0</v>
      </c>
      <c r="BF175" s="139">
        <f>IF(N175="snížená",J175,0)</f>
        <v>0</v>
      </c>
      <c r="BG175" s="139">
        <f>IF(N175="zákl. přenesená",J175,0)</f>
        <v>0</v>
      </c>
      <c r="BH175" s="139">
        <f>IF(N175="sníž. přenesená",J175,0)</f>
        <v>0</v>
      </c>
      <c r="BI175" s="139">
        <f>IF(N175="nulová",J175,0)</f>
        <v>0</v>
      </c>
      <c r="BJ175" s="16" t="s">
        <v>85</v>
      </c>
      <c r="BK175" s="139">
        <f>ROUND(I175*H175,2)</f>
        <v>0</v>
      </c>
      <c r="BL175" s="16" t="s">
        <v>137</v>
      </c>
      <c r="BM175" s="138" t="s">
        <v>207</v>
      </c>
    </row>
    <row r="176" spans="2:65" s="11" customFormat="1" ht="22.9" customHeight="1">
      <c r="B176" s="115"/>
      <c r="D176" s="116" t="s">
        <v>76</v>
      </c>
      <c r="E176" s="125" t="s">
        <v>208</v>
      </c>
      <c r="F176" s="125" t="s">
        <v>209</v>
      </c>
      <c r="I176" s="118"/>
      <c r="J176" s="126">
        <f>BK176</f>
        <v>0</v>
      </c>
      <c r="L176" s="115"/>
      <c r="M176" s="120"/>
      <c r="P176" s="121">
        <f>P177</f>
        <v>0</v>
      </c>
      <c r="R176" s="121">
        <f>R177</f>
        <v>0</v>
      </c>
      <c r="T176" s="122">
        <f>T177</f>
        <v>0</v>
      </c>
      <c r="AR176" s="116" t="s">
        <v>85</v>
      </c>
      <c r="AT176" s="123" t="s">
        <v>76</v>
      </c>
      <c r="AU176" s="123" t="s">
        <v>85</v>
      </c>
      <c r="AY176" s="116" t="s">
        <v>129</v>
      </c>
      <c r="BK176" s="124">
        <f>BK177</f>
        <v>0</v>
      </c>
    </row>
    <row r="177" spans="2:65" s="1" customFormat="1" ht="24.2" customHeight="1">
      <c r="B177" s="31"/>
      <c r="C177" s="127" t="s">
        <v>210</v>
      </c>
      <c r="D177" s="127" t="s">
        <v>132</v>
      </c>
      <c r="E177" s="128" t="s">
        <v>211</v>
      </c>
      <c r="F177" s="129" t="s">
        <v>212</v>
      </c>
      <c r="G177" s="130" t="s">
        <v>193</v>
      </c>
      <c r="H177" s="131">
        <v>1.907</v>
      </c>
      <c r="I177" s="132"/>
      <c r="J177" s="133">
        <f>ROUND(I177*H177,2)</f>
        <v>0</v>
      </c>
      <c r="K177" s="129" t="s">
        <v>136</v>
      </c>
      <c r="L177" s="31"/>
      <c r="M177" s="134" t="s">
        <v>1</v>
      </c>
      <c r="N177" s="135" t="s">
        <v>42</v>
      </c>
      <c r="P177" s="136">
        <f>O177*H177</f>
        <v>0</v>
      </c>
      <c r="Q177" s="136">
        <v>0</v>
      </c>
      <c r="R177" s="136">
        <f>Q177*H177</f>
        <v>0</v>
      </c>
      <c r="S177" s="136">
        <v>0</v>
      </c>
      <c r="T177" s="137">
        <f>S177*H177</f>
        <v>0</v>
      </c>
      <c r="AR177" s="138" t="s">
        <v>137</v>
      </c>
      <c r="AT177" s="138" t="s">
        <v>132</v>
      </c>
      <c r="AU177" s="138" t="s">
        <v>87</v>
      </c>
      <c r="AY177" s="16" t="s">
        <v>129</v>
      </c>
      <c r="BE177" s="139">
        <f>IF(N177="základní",J177,0)</f>
        <v>0</v>
      </c>
      <c r="BF177" s="139">
        <f>IF(N177="snížená",J177,0)</f>
        <v>0</v>
      </c>
      <c r="BG177" s="139">
        <f>IF(N177="zákl. přenesená",J177,0)</f>
        <v>0</v>
      </c>
      <c r="BH177" s="139">
        <f>IF(N177="sníž. přenesená",J177,0)</f>
        <v>0</v>
      </c>
      <c r="BI177" s="139">
        <f>IF(N177="nulová",J177,0)</f>
        <v>0</v>
      </c>
      <c r="BJ177" s="16" t="s">
        <v>85</v>
      </c>
      <c r="BK177" s="139">
        <f>ROUND(I177*H177,2)</f>
        <v>0</v>
      </c>
      <c r="BL177" s="16" t="s">
        <v>137</v>
      </c>
      <c r="BM177" s="138" t="s">
        <v>213</v>
      </c>
    </row>
    <row r="178" spans="2:65" s="11" customFormat="1" ht="25.9" customHeight="1">
      <c r="B178" s="115"/>
      <c r="D178" s="116" t="s">
        <v>76</v>
      </c>
      <c r="E178" s="117" t="s">
        <v>214</v>
      </c>
      <c r="F178" s="117" t="s">
        <v>215</v>
      </c>
      <c r="I178" s="118"/>
      <c r="J178" s="119">
        <f>BK178</f>
        <v>0</v>
      </c>
      <c r="L178" s="115"/>
      <c r="M178" s="120"/>
      <c r="P178" s="121">
        <f>P179+P181+P183+P194+P203+P227+P229</f>
        <v>0</v>
      </c>
      <c r="R178" s="121">
        <f>R179+R181+R183+R194+R203+R227+R229</f>
        <v>0.7489055</v>
      </c>
      <c r="T178" s="122">
        <f>T179+T181+T183+T194+T203+T227+T229</f>
        <v>0.67040305</v>
      </c>
      <c r="AR178" s="116" t="s">
        <v>87</v>
      </c>
      <c r="AT178" s="123" t="s">
        <v>76</v>
      </c>
      <c r="AU178" s="123" t="s">
        <v>77</v>
      </c>
      <c r="AY178" s="116" t="s">
        <v>129</v>
      </c>
      <c r="BK178" s="124">
        <f>BK179+BK181+BK183+BK194+BK203+BK227+BK229</f>
        <v>0</v>
      </c>
    </row>
    <row r="179" spans="2:65" s="11" customFormat="1" ht="22.9" customHeight="1">
      <c r="B179" s="115"/>
      <c r="D179" s="116" t="s">
        <v>76</v>
      </c>
      <c r="E179" s="125" t="s">
        <v>216</v>
      </c>
      <c r="F179" s="125" t="s">
        <v>217</v>
      </c>
      <c r="I179" s="118"/>
      <c r="J179" s="126">
        <f>BK179</f>
        <v>0</v>
      </c>
      <c r="L179" s="115"/>
      <c r="M179" s="120"/>
      <c r="P179" s="121">
        <f>P180</f>
        <v>0</v>
      </c>
      <c r="R179" s="121">
        <f>R180</f>
        <v>0</v>
      </c>
      <c r="T179" s="122">
        <f>T180</f>
        <v>0</v>
      </c>
      <c r="AR179" s="116" t="s">
        <v>87</v>
      </c>
      <c r="AT179" s="123" t="s">
        <v>76</v>
      </c>
      <c r="AU179" s="123" t="s">
        <v>85</v>
      </c>
      <c r="AY179" s="116" t="s">
        <v>129</v>
      </c>
      <c r="BK179" s="124">
        <f>BK180</f>
        <v>0</v>
      </c>
    </row>
    <row r="180" spans="2:65" s="1" customFormat="1" ht="16.5" customHeight="1">
      <c r="B180" s="31"/>
      <c r="C180" s="127" t="s">
        <v>8</v>
      </c>
      <c r="D180" s="127" t="s">
        <v>132</v>
      </c>
      <c r="E180" s="128" t="s">
        <v>218</v>
      </c>
      <c r="F180" s="129" t="s">
        <v>219</v>
      </c>
      <c r="G180" s="130" t="s">
        <v>220</v>
      </c>
      <c r="H180" s="131">
        <v>1</v>
      </c>
      <c r="I180" s="132"/>
      <c r="J180" s="133">
        <f>ROUND(I180*H180,2)</f>
        <v>0</v>
      </c>
      <c r="K180" s="129" t="s">
        <v>1</v>
      </c>
      <c r="L180" s="31"/>
      <c r="M180" s="134" t="s">
        <v>1</v>
      </c>
      <c r="N180" s="135" t="s">
        <v>42</v>
      </c>
      <c r="P180" s="136">
        <f>O180*H180</f>
        <v>0</v>
      </c>
      <c r="Q180" s="136">
        <v>0</v>
      </c>
      <c r="R180" s="136">
        <f>Q180*H180</f>
        <v>0</v>
      </c>
      <c r="S180" s="136">
        <v>0</v>
      </c>
      <c r="T180" s="137">
        <f>S180*H180</f>
        <v>0</v>
      </c>
      <c r="AR180" s="138" t="s">
        <v>221</v>
      </c>
      <c r="AT180" s="138" t="s">
        <v>132</v>
      </c>
      <c r="AU180" s="138" t="s">
        <v>87</v>
      </c>
      <c r="AY180" s="16" t="s">
        <v>129</v>
      </c>
      <c r="BE180" s="139">
        <f>IF(N180="základní",J180,0)</f>
        <v>0</v>
      </c>
      <c r="BF180" s="139">
        <f>IF(N180="snížená",J180,0)</f>
        <v>0</v>
      </c>
      <c r="BG180" s="139">
        <f>IF(N180="zákl. přenesená",J180,0)</f>
        <v>0</v>
      </c>
      <c r="BH180" s="139">
        <f>IF(N180="sníž. přenesená",J180,0)</f>
        <v>0</v>
      </c>
      <c r="BI180" s="139">
        <f>IF(N180="nulová",J180,0)</f>
        <v>0</v>
      </c>
      <c r="BJ180" s="16" t="s">
        <v>85</v>
      </c>
      <c r="BK180" s="139">
        <f>ROUND(I180*H180,2)</f>
        <v>0</v>
      </c>
      <c r="BL180" s="16" t="s">
        <v>221</v>
      </c>
      <c r="BM180" s="138" t="s">
        <v>222</v>
      </c>
    </row>
    <row r="181" spans="2:65" s="11" customFormat="1" ht="22.9" customHeight="1">
      <c r="B181" s="115"/>
      <c r="D181" s="116" t="s">
        <v>76</v>
      </c>
      <c r="E181" s="125" t="s">
        <v>223</v>
      </c>
      <c r="F181" s="125" t="s">
        <v>224</v>
      </c>
      <c r="I181" s="118"/>
      <c r="J181" s="126">
        <f>BK181</f>
        <v>0</v>
      </c>
      <c r="L181" s="115"/>
      <c r="M181" s="120"/>
      <c r="P181" s="121">
        <f>P182</f>
        <v>0</v>
      </c>
      <c r="R181" s="121">
        <f>R182</f>
        <v>0</v>
      </c>
      <c r="T181" s="122">
        <f>T182</f>
        <v>0</v>
      </c>
      <c r="AR181" s="116" t="s">
        <v>87</v>
      </c>
      <c r="AT181" s="123" t="s">
        <v>76</v>
      </c>
      <c r="AU181" s="123" t="s">
        <v>85</v>
      </c>
      <c r="AY181" s="116" t="s">
        <v>129</v>
      </c>
      <c r="BK181" s="124">
        <f>BK182</f>
        <v>0</v>
      </c>
    </row>
    <row r="182" spans="2:65" s="1" customFormat="1" ht="16.5" customHeight="1">
      <c r="B182" s="31"/>
      <c r="C182" s="127" t="s">
        <v>221</v>
      </c>
      <c r="D182" s="127" t="s">
        <v>132</v>
      </c>
      <c r="E182" s="128" t="s">
        <v>225</v>
      </c>
      <c r="F182" s="129" t="s">
        <v>226</v>
      </c>
      <c r="G182" s="130" t="s">
        <v>220</v>
      </c>
      <c r="H182" s="131">
        <v>1</v>
      </c>
      <c r="I182" s="132"/>
      <c r="J182" s="133">
        <f>ROUND(I182*H182,2)</f>
        <v>0</v>
      </c>
      <c r="K182" s="129" t="s">
        <v>1</v>
      </c>
      <c r="L182" s="31"/>
      <c r="M182" s="134" t="s">
        <v>1</v>
      </c>
      <c r="N182" s="135" t="s">
        <v>42</v>
      </c>
      <c r="P182" s="136">
        <f>O182*H182</f>
        <v>0</v>
      </c>
      <c r="Q182" s="136">
        <v>0</v>
      </c>
      <c r="R182" s="136">
        <f>Q182*H182</f>
        <v>0</v>
      </c>
      <c r="S182" s="136">
        <v>0</v>
      </c>
      <c r="T182" s="137">
        <f>S182*H182</f>
        <v>0</v>
      </c>
      <c r="AR182" s="138" t="s">
        <v>221</v>
      </c>
      <c r="AT182" s="138" t="s">
        <v>132</v>
      </c>
      <c r="AU182" s="138" t="s">
        <v>87</v>
      </c>
      <c r="AY182" s="16" t="s">
        <v>129</v>
      </c>
      <c r="BE182" s="139">
        <f>IF(N182="základní",J182,0)</f>
        <v>0</v>
      </c>
      <c r="BF182" s="139">
        <f>IF(N182="snížená",J182,0)</f>
        <v>0</v>
      </c>
      <c r="BG182" s="139">
        <f>IF(N182="zákl. přenesená",J182,0)</f>
        <v>0</v>
      </c>
      <c r="BH182" s="139">
        <f>IF(N182="sníž. přenesená",J182,0)</f>
        <v>0</v>
      </c>
      <c r="BI182" s="139">
        <f>IF(N182="nulová",J182,0)</f>
        <v>0</v>
      </c>
      <c r="BJ182" s="16" t="s">
        <v>85</v>
      </c>
      <c r="BK182" s="139">
        <f>ROUND(I182*H182,2)</f>
        <v>0</v>
      </c>
      <c r="BL182" s="16" t="s">
        <v>221</v>
      </c>
      <c r="BM182" s="138" t="s">
        <v>227</v>
      </c>
    </row>
    <row r="183" spans="2:65" s="11" customFormat="1" ht="22.9" customHeight="1">
      <c r="B183" s="115"/>
      <c r="D183" s="116" t="s">
        <v>76</v>
      </c>
      <c r="E183" s="125" t="s">
        <v>228</v>
      </c>
      <c r="F183" s="125" t="s">
        <v>229</v>
      </c>
      <c r="I183" s="118"/>
      <c r="J183" s="126">
        <f>BK183</f>
        <v>0</v>
      </c>
      <c r="L183" s="115"/>
      <c r="M183" s="120"/>
      <c r="P183" s="121">
        <f>SUM(P184:P193)</f>
        <v>0</v>
      </c>
      <c r="R183" s="121">
        <f>SUM(R184:R193)</f>
        <v>0</v>
      </c>
      <c r="T183" s="122">
        <f>SUM(T184:T193)</f>
        <v>0.47225304999999995</v>
      </c>
      <c r="AR183" s="116" t="s">
        <v>87</v>
      </c>
      <c r="AT183" s="123" t="s">
        <v>76</v>
      </c>
      <c r="AU183" s="123" t="s">
        <v>85</v>
      </c>
      <c r="AY183" s="116" t="s">
        <v>129</v>
      </c>
      <c r="BK183" s="124">
        <f>SUM(BK184:BK193)</f>
        <v>0</v>
      </c>
    </row>
    <row r="184" spans="2:65" s="1" customFormat="1" ht="24.2" customHeight="1">
      <c r="B184" s="31"/>
      <c r="C184" s="127" t="s">
        <v>230</v>
      </c>
      <c r="D184" s="127" t="s">
        <v>132</v>
      </c>
      <c r="E184" s="128" t="s">
        <v>231</v>
      </c>
      <c r="F184" s="129" t="s">
        <v>232</v>
      </c>
      <c r="G184" s="130" t="s">
        <v>156</v>
      </c>
      <c r="H184" s="131">
        <v>21.875</v>
      </c>
      <c r="I184" s="132"/>
      <c r="J184" s="133">
        <f>ROUND(I184*H184,2)</f>
        <v>0</v>
      </c>
      <c r="K184" s="129" t="s">
        <v>136</v>
      </c>
      <c r="L184" s="31"/>
      <c r="M184" s="134" t="s">
        <v>1</v>
      </c>
      <c r="N184" s="135" t="s">
        <v>42</v>
      </c>
      <c r="P184" s="136">
        <f>O184*H184</f>
        <v>0</v>
      </c>
      <c r="Q184" s="136">
        <v>0</v>
      </c>
      <c r="R184" s="136">
        <f>Q184*H184</f>
        <v>0</v>
      </c>
      <c r="S184" s="136">
        <v>1.3429999999999999E-2</v>
      </c>
      <c r="T184" s="137">
        <f>S184*H184</f>
        <v>0.29378124999999999</v>
      </c>
      <c r="AR184" s="138" t="s">
        <v>221</v>
      </c>
      <c r="AT184" s="138" t="s">
        <v>132</v>
      </c>
      <c r="AU184" s="138" t="s">
        <v>87</v>
      </c>
      <c r="AY184" s="16" t="s">
        <v>129</v>
      </c>
      <c r="BE184" s="139">
        <f>IF(N184="základní",J184,0)</f>
        <v>0</v>
      </c>
      <c r="BF184" s="139">
        <f>IF(N184="snížená",J184,0)</f>
        <v>0</v>
      </c>
      <c r="BG184" s="139">
        <f>IF(N184="zákl. přenesená",J184,0)</f>
        <v>0</v>
      </c>
      <c r="BH184" s="139">
        <f>IF(N184="sníž. přenesená",J184,0)</f>
        <v>0</v>
      </c>
      <c r="BI184" s="139">
        <f>IF(N184="nulová",J184,0)</f>
        <v>0</v>
      </c>
      <c r="BJ184" s="16" t="s">
        <v>85</v>
      </c>
      <c r="BK184" s="139">
        <f>ROUND(I184*H184,2)</f>
        <v>0</v>
      </c>
      <c r="BL184" s="16" t="s">
        <v>221</v>
      </c>
      <c r="BM184" s="138" t="s">
        <v>233</v>
      </c>
    </row>
    <row r="185" spans="2:65" s="12" customFormat="1" ht="11.25">
      <c r="B185" s="140"/>
      <c r="D185" s="141" t="s">
        <v>139</v>
      </c>
      <c r="E185" s="142" t="s">
        <v>1</v>
      </c>
      <c r="F185" s="143" t="s">
        <v>234</v>
      </c>
      <c r="H185" s="142" t="s">
        <v>1</v>
      </c>
      <c r="I185" s="144"/>
      <c r="L185" s="140"/>
      <c r="M185" s="145"/>
      <c r="T185" s="146"/>
      <c r="AT185" s="142" t="s">
        <v>139</v>
      </c>
      <c r="AU185" s="142" t="s">
        <v>87</v>
      </c>
      <c r="AV185" s="12" t="s">
        <v>85</v>
      </c>
      <c r="AW185" s="12" t="s">
        <v>32</v>
      </c>
      <c r="AX185" s="12" t="s">
        <v>77</v>
      </c>
      <c r="AY185" s="142" t="s">
        <v>129</v>
      </c>
    </row>
    <row r="186" spans="2:65" s="13" customFormat="1" ht="11.25">
      <c r="B186" s="147"/>
      <c r="D186" s="141" t="s">
        <v>139</v>
      </c>
      <c r="E186" s="148" t="s">
        <v>1</v>
      </c>
      <c r="F186" s="149" t="s">
        <v>159</v>
      </c>
      <c r="H186" s="150">
        <v>21.875</v>
      </c>
      <c r="I186" s="151"/>
      <c r="L186" s="147"/>
      <c r="M186" s="152"/>
      <c r="T186" s="153"/>
      <c r="AT186" s="148" t="s">
        <v>139</v>
      </c>
      <c r="AU186" s="148" t="s">
        <v>87</v>
      </c>
      <c r="AV186" s="13" t="s">
        <v>87</v>
      </c>
      <c r="AW186" s="13" t="s">
        <v>32</v>
      </c>
      <c r="AX186" s="13" t="s">
        <v>77</v>
      </c>
      <c r="AY186" s="148" t="s">
        <v>129</v>
      </c>
    </row>
    <row r="187" spans="2:65" s="14" customFormat="1" ht="11.25">
      <c r="B187" s="154"/>
      <c r="D187" s="141" t="s">
        <v>139</v>
      </c>
      <c r="E187" s="155" t="s">
        <v>1</v>
      </c>
      <c r="F187" s="156" t="s">
        <v>153</v>
      </c>
      <c r="H187" s="157">
        <v>21.875</v>
      </c>
      <c r="I187" s="158"/>
      <c r="L187" s="154"/>
      <c r="M187" s="159"/>
      <c r="T187" s="160"/>
      <c r="AT187" s="155" t="s">
        <v>139</v>
      </c>
      <c r="AU187" s="155" t="s">
        <v>87</v>
      </c>
      <c r="AV187" s="14" t="s">
        <v>137</v>
      </c>
      <c r="AW187" s="14" t="s">
        <v>32</v>
      </c>
      <c r="AX187" s="14" t="s">
        <v>85</v>
      </c>
      <c r="AY187" s="155" t="s">
        <v>129</v>
      </c>
    </row>
    <row r="188" spans="2:65" s="1" customFormat="1" ht="21.75" customHeight="1">
      <c r="B188" s="31"/>
      <c r="C188" s="127" t="s">
        <v>235</v>
      </c>
      <c r="D188" s="127" t="s">
        <v>132</v>
      </c>
      <c r="E188" s="128" t="s">
        <v>236</v>
      </c>
      <c r="F188" s="129" t="s">
        <v>237</v>
      </c>
      <c r="G188" s="130" t="s">
        <v>156</v>
      </c>
      <c r="H188" s="131">
        <v>8.6999999999999993</v>
      </c>
      <c r="I188" s="132"/>
      <c r="J188" s="133">
        <f>ROUND(I188*H188,2)</f>
        <v>0</v>
      </c>
      <c r="K188" s="129" t="s">
        <v>1</v>
      </c>
      <c r="L188" s="31"/>
      <c r="M188" s="134" t="s">
        <v>1</v>
      </c>
      <c r="N188" s="135" t="s">
        <v>42</v>
      </c>
      <c r="P188" s="136">
        <f>O188*H188</f>
        <v>0</v>
      </c>
      <c r="Q188" s="136">
        <v>0</v>
      </c>
      <c r="R188" s="136">
        <f>Q188*H188</f>
        <v>0</v>
      </c>
      <c r="S188" s="136">
        <v>0</v>
      </c>
      <c r="T188" s="137">
        <f>S188*H188</f>
        <v>0</v>
      </c>
      <c r="AR188" s="138" t="s">
        <v>221</v>
      </c>
      <c r="AT188" s="138" t="s">
        <v>132</v>
      </c>
      <c r="AU188" s="138" t="s">
        <v>87</v>
      </c>
      <c r="AY188" s="16" t="s">
        <v>129</v>
      </c>
      <c r="BE188" s="139">
        <f>IF(N188="základní",J188,0)</f>
        <v>0</v>
      </c>
      <c r="BF188" s="139">
        <f>IF(N188="snížená",J188,0)</f>
        <v>0</v>
      </c>
      <c r="BG188" s="139">
        <f>IF(N188="zákl. přenesená",J188,0)</f>
        <v>0</v>
      </c>
      <c r="BH188" s="139">
        <f>IF(N188="sníž. přenesená",J188,0)</f>
        <v>0</v>
      </c>
      <c r="BI188" s="139">
        <f>IF(N188="nulová",J188,0)</f>
        <v>0</v>
      </c>
      <c r="BJ188" s="16" t="s">
        <v>85</v>
      </c>
      <c r="BK188" s="139">
        <f>ROUND(I188*H188,2)</f>
        <v>0</v>
      </c>
      <c r="BL188" s="16" t="s">
        <v>221</v>
      </c>
      <c r="BM188" s="138" t="s">
        <v>238</v>
      </c>
    </row>
    <row r="189" spans="2:65" s="13" customFormat="1" ht="11.25">
      <c r="B189" s="147"/>
      <c r="D189" s="141" t="s">
        <v>139</v>
      </c>
      <c r="E189" s="148" t="s">
        <v>1</v>
      </c>
      <c r="F189" s="149" t="s">
        <v>239</v>
      </c>
      <c r="H189" s="150">
        <v>8.6999999999999993</v>
      </c>
      <c r="I189" s="151"/>
      <c r="L189" s="147"/>
      <c r="M189" s="152"/>
      <c r="T189" s="153"/>
      <c r="AT189" s="148" t="s">
        <v>139</v>
      </c>
      <c r="AU189" s="148" t="s">
        <v>87</v>
      </c>
      <c r="AV189" s="13" t="s">
        <v>87</v>
      </c>
      <c r="AW189" s="13" t="s">
        <v>32</v>
      </c>
      <c r="AX189" s="13" t="s">
        <v>77</v>
      </c>
      <c r="AY189" s="148" t="s">
        <v>129</v>
      </c>
    </row>
    <row r="190" spans="2:65" s="14" customFormat="1" ht="11.25">
      <c r="B190" s="154"/>
      <c r="D190" s="141" t="s">
        <v>139</v>
      </c>
      <c r="E190" s="155" t="s">
        <v>1</v>
      </c>
      <c r="F190" s="156" t="s">
        <v>153</v>
      </c>
      <c r="H190" s="157">
        <v>8.6999999999999993</v>
      </c>
      <c r="I190" s="158"/>
      <c r="L190" s="154"/>
      <c r="M190" s="159"/>
      <c r="T190" s="160"/>
      <c r="AT190" s="155" t="s">
        <v>139</v>
      </c>
      <c r="AU190" s="155" t="s">
        <v>87</v>
      </c>
      <c r="AV190" s="14" t="s">
        <v>137</v>
      </c>
      <c r="AW190" s="14" t="s">
        <v>32</v>
      </c>
      <c r="AX190" s="14" t="s">
        <v>85</v>
      </c>
      <c r="AY190" s="155" t="s">
        <v>129</v>
      </c>
    </row>
    <row r="191" spans="2:65" s="1" customFormat="1" ht="33" customHeight="1">
      <c r="B191" s="31"/>
      <c r="C191" s="127" t="s">
        <v>240</v>
      </c>
      <c r="D191" s="127" t="s">
        <v>132</v>
      </c>
      <c r="E191" s="128" t="s">
        <v>241</v>
      </c>
      <c r="F191" s="129" t="s">
        <v>242</v>
      </c>
      <c r="G191" s="130" t="s">
        <v>156</v>
      </c>
      <c r="H191" s="131">
        <v>11.31</v>
      </c>
      <c r="I191" s="132"/>
      <c r="J191" s="133">
        <f>ROUND(I191*H191,2)</f>
        <v>0</v>
      </c>
      <c r="K191" s="129" t="s">
        <v>136</v>
      </c>
      <c r="L191" s="31"/>
      <c r="M191" s="134" t="s">
        <v>1</v>
      </c>
      <c r="N191" s="135" t="s">
        <v>42</v>
      </c>
      <c r="P191" s="136">
        <f>O191*H191</f>
        <v>0</v>
      </c>
      <c r="Q191" s="136">
        <v>0</v>
      </c>
      <c r="R191" s="136">
        <f>Q191*H191</f>
        <v>0</v>
      </c>
      <c r="S191" s="136">
        <v>1.5779999999999999E-2</v>
      </c>
      <c r="T191" s="137">
        <f>S191*H191</f>
        <v>0.17847179999999999</v>
      </c>
      <c r="AR191" s="138" t="s">
        <v>221</v>
      </c>
      <c r="AT191" s="138" t="s">
        <v>132</v>
      </c>
      <c r="AU191" s="138" t="s">
        <v>87</v>
      </c>
      <c r="AY191" s="16" t="s">
        <v>129</v>
      </c>
      <c r="BE191" s="139">
        <f>IF(N191="základní",J191,0)</f>
        <v>0</v>
      </c>
      <c r="BF191" s="139">
        <f>IF(N191="snížená",J191,0)</f>
        <v>0</v>
      </c>
      <c r="BG191" s="139">
        <f>IF(N191="zákl. přenesená",J191,0)</f>
        <v>0</v>
      </c>
      <c r="BH191" s="139">
        <f>IF(N191="sníž. přenesená",J191,0)</f>
        <v>0</v>
      </c>
      <c r="BI191" s="139">
        <f>IF(N191="nulová",J191,0)</f>
        <v>0</v>
      </c>
      <c r="BJ191" s="16" t="s">
        <v>85</v>
      </c>
      <c r="BK191" s="139">
        <f>ROUND(I191*H191,2)</f>
        <v>0</v>
      </c>
      <c r="BL191" s="16" t="s">
        <v>221</v>
      </c>
      <c r="BM191" s="138" t="s">
        <v>243</v>
      </c>
    </row>
    <row r="192" spans="2:65" s="13" customFormat="1" ht="11.25">
      <c r="B192" s="147"/>
      <c r="D192" s="141" t="s">
        <v>139</v>
      </c>
      <c r="E192" s="148" t="s">
        <v>1</v>
      </c>
      <c r="F192" s="149" t="s">
        <v>244</v>
      </c>
      <c r="H192" s="150">
        <v>11.31</v>
      </c>
      <c r="I192" s="151"/>
      <c r="L192" s="147"/>
      <c r="M192" s="152"/>
      <c r="T192" s="153"/>
      <c r="AT192" s="148" t="s">
        <v>139</v>
      </c>
      <c r="AU192" s="148" t="s">
        <v>87</v>
      </c>
      <c r="AV192" s="13" t="s">
        <v>87</v>
      </c>
      <c r="AW192" s="13" t="s">
        <v>32</v>
      </c>
      <c r="AX192" s="13" t="s">
        <v>77</v>
      </c>
      <c r="AY192" s="148" t="s">
        <v>129</v>
      </c>
    </row>
    <row r="193" spans="2:65" s="14" customFormat="1" ht="11.25">
      <c r="B193" s="154"/>
      <c r="D193" s="141" t="s">
        <v>139</v>
      </c>
      <c r="E193" s="155" t="s">
        <v>1</v>
      </c>
      <c r="F193" s="156" t="s">
        <v>153</v>
      </c>
      <c r="H193" s="157">
        <v>11.31</v>
      </c>
      <c r="I193" s="158"/>
      <c r="L193" s="154"/>
      <c r="M193" s="159"/>
      <c r="T193" s="160"/>
      <c r="AT193" s="155" t="s">
        <v>139</v>
      </c>
      <c r="AU193" s="155" t="s">
        <v>87</v>
      </c>
      <c r="AV193" s="14" t="s">
        <v>137</v>
      </c>
      <c r="AW193" s="14" t="s">
        <v>32</v>
      </c>
      <c r="AX193" s="14" t="s">
        <v>85</v>
      </c>
      <c r="AY193" s="155" t="s">
        <v>129</v>
      </c>
    </row>
    <row r="194" spans="2:65" s="11" customFormat="1" ht="22.9" customHeight="1">
      <c r="B194" s="115"/>
      <c r="D194" s="116" t="s">
        <v>76</v>
      </c>
      <c r="E194" s="125" t="s">
        <v>245</v>
      </c>
      <c r="F194" s="125" t="s">
        <v>246</v>
      </c>
      <c r="I194" s="118"/>
      <c r="J194" s="126">
        <f>BK194</f>
        <v>0</v>
      </c>
      <c r="L194" s="115"/>
      <c r="M194" s="120"/>
      <c r="P194" s="121">
        <f>SUM(P195:P202)</f>
        <v>0</v>
      </c>
      <c r="R194" s="121">
        <f>SUM(R195:R202)</f>
        <v>0</v>
      </c>
      <c r="T194" s="122">
        <f>SUM(T195:T202)</f>
        <v>0</v>
      </c>
      <c r="AR194" s="116" t="s">
        <v>87</v>
      </c>
      <c r="AT194" s="123" t="s">
        <v>76</v>
      </c>
      <c r="AU194" s="123" t="s">
        <v>85</v>
      </c>
      <c r="AY194" s="116" t="s">
        <v>129</v>
      </c>
      <c r="BK194" s="124">
        <f>SUM(BK195:BK202)</f>
        <v>0</v>
      </c>
    </row>
    <row r="195" spans="2:65" s="1" customFormat="1" ht="24.2" customHeight="1">
      <c r="B195" s="31"/>
      <c r="C195" s="127" t="s">
        <v>247</v>
      </c>
      <c r="D195" s="127" t="s">
        <v>132</v>
      </c>
      <c r="E195" s="128" t="s">
        <v>248</v>
      </c>
      <c r="F195" s="129" t="s">
        <v>249</v>
      </c>
      <c r="G195" s="130" t="s">
        <v>135</v>
      </c>
      <c r="H195" s="131">
        <v>1</v>
      </c>
      <c r="I195" s="132"/>
      <c r="J195" s="133">
        <f>ROUND(I195*H195,2)</f>
        <v>0</v>
      </c>
      <c r="K195" s="129" t="s">
        <v>1</v>
      </c>
      <c r="L195" s="31"/>
      <c r="M195" s="134" t="s">
        <v>1</v>
      </c>
      <c r="N195" s="135" t="s">
        <v>42</v>
      </c>
      <c r="P195" s="136">
        <f>O195*H195</f>
        <v>0</v>
      </c>
      <c r="Q195" s="136">
        <v>0</v>
      </c>
      <c r="R195" s="136">
        <f>Q195*H195</f>
        <v>0</v>
      </c>
      <c r="S195" s="136">
        <v>0</v>
      </c>
      <c r="T195" s="137">
        <f>S195*H195</f>
        <v>0</v>
      </c>
      <c r="AR195" s="138" t="s">
        <v>221</v>
      </c>
      <c r="AT195" s="138" t="s">
        <v>132</v>
      </c>
      <c r="AU195" s="138" t="s">
        <v>87</v>
      </c>
      <c r="AY195" s="16" t="s">
        <v>129</v>
      </c>
      <c r="BE195" s="139">
        <f>IF(N195="základní",J195,0)</f>
        <v>0</v>
      </c>
      <c r="BF195" s="139">
        <f>IF(N195="snížená",J195,0)</f>
        <v>0</v>
      </c>
      <c r="BG195" s="139">
        <f>IF(N195="zákl. přenesená",J195,0)</f>
        <v>0</v>
      </c>
      <c r="BH195" s="139">
        <f>IF(N195="sníž. přenesená",J195,0)</f>
        <v>0</v>
      </c>
      <c r="BI195" s="139">
        <f>IF(N195="nulová",J195,0)</f>
        <v>0</v>
      </c>
      <c r="BJ195" s="16" t="s">
        <v>85</v>
      </c>
      <c r="BK195" s="139">
        <f>ROUND(I195*H195,2)</f>
        <v>0</v>
      </c>
      <c r="BL195" s="16" t="s">
        <v>221</v>
      </c>
      <c r="BM195" s="138" t="s">
        <v>250</v>
      </c>
    </row>
    <row r="196" spans="2:65" s="12" customFormat="1" ht="22.5">
      <c r="B196" s="140"/>
      <c r="D196" s="141" t="s">
        <v>139</v>
      </c>
      <c r="E196" s="142" t="s">
        <v>1</v>
      </c>
      <c r="F196" s="143" t="s">
        <v>251</v>
      </c>
      <c r="H196" s="142" t="s">
        <v>1</v>
      </c>
      <c r="I196" s="144"/>
      <c r="L196" s="140"/>
      <c r="M196" s="145"/>
      <c r="T196" s="146"/>
      <c r="AT196" s="142" t="s">
        <v>139</v>
      </c>
      <c r="AU196" s="142" t="s">
        <v>87</v>
      </c>
      <c r="AV196" s="12" t="s">
        <v>85</v>
      </c>
      <c r="AW196" s="12" t="s">
        <v>32</v>
      </c>
      <c r="AX196" s="12" t="s">
        <v>77</v>
      </c>
      <c r="AY196" s="142" t="s">
        <v>129</v>
      </c>
    </row>
    <row r="197" spans="2:65" s="12" customFormat="1" ht="11.25">
      <c r="B197" s="140"/>
      <c r="D197" s="141" t="s">
        <v>139</v>
      </c>
      <c r="E197" s="142" t="s">
        <v>1</v>
      </c>
      <c r="F197" s="143" t="s">
        <v>252</v>
      </c>
      <c r="H197" s="142" t="s">
        <v>1</v>
      </c>
      <c r="I197" s="144"/>
      <c r="L197" s="140"/>
      <c r="M197" s="145"/>
      <c r="T197" s="146"/>
      <c r="AT197" s="142" t="s">
        <v>139</v>
      </c>
      <c r="AU197" s="142" t="s">
        <v>87</v>
      </c>
      <c r="AV197" s="12" t="s">
        <v>85</v>
      </c>
      <c r="AW197" s="12" t="s">
        <v>32</v>
      </c>
      <c r="AX197" s="12" t="s">
        <v>77</v>
      </c>
      <c r="AY197" s="142" t="s">
        <v>129</v>
      </c>
    </row>
    <row r="198" spans="2:65" s="12" customFormat="1" ht="22.5">
      <c r="B198" s="140"/>
      <c r="D198" s="141" t="s">
        <v>139</v>
      </c>
      <c r="E198" s="142" t="s">
        <v>1</v>
      </c>
      <c r="F198" s="143" t="s">
        <v>253</v>
      </c>
      <c r="H198" s="142" t="s">
        <v>1</v>
      </c>
      <c r="I198" s="144"/>
      <c r="L198" s="140"/>
      <c r="M198" s="145"/>
      <c r="T198" s="146"/>
      <c r="AT198" s="142" t="s">
        <v>139</v>
      </c>
      <c r="AU198" s="142" t="s">
        <v>87</v>
      </c>
      <c r="AV198" s="12" t="s">
        <v>85</v>
      </c>
      <c r="AW198" s="12" t="s">
        <v>32</v>
      </c>
      <c r="AX198" s="12" t="s">
        <v>77</v>
      </c>
      <c r="AY198" s="142" t="s">
        <v>129</v>
      </c>
    </row>
    <row r="199" spans="2:65" s="12" customFormat="1" ht="11.25">
      <c r="B199" s="140"/>
      <c r="D199" s="141" t="s">
        <v>139</v>
      </c>
      <c r="E199" s="142" t="s">
        <v>1</v>
      </c>
      <c r="F199" s="143" t="s">
        <v>254</v>
      </c>
      <c r="H199" s="142" t="s">
        <v>1</v>
      </c>
      <c r="I199" s="144"/>
      <c r="L199" s="140"/>
      <c r="M199" s="145"/>
      <c r="T199" s="146"/>
      <c r="AT199" s="142" t="s">
        <v>139</v>
      </c>
      <c r="AU199" s="142" t="s">
        <v>87</v>
      </c>
      <c r="AV199" s="12" t="s">
        <v>85</v>
      </c>
      <c r="AW199" s="12" t="s">
        <v>32</v>
      </c>
      <c r="AX199" s="12" t="s">
        <v>77</v>
      </c>
      <c r="AY199" s="142" t="s">
        <v>129</v>
      </c>
    </row>
    <row r="200" spans="2:65" s="12" customFormat="1" ht="33.75">
      <c r="B200" s="140"/>
      <c r="D200" s="141" t="s">
        <v>139</v>
      </c>
      <c r="E200" s="142" t="s">
        <v>1</v>
      </c>
      <c r="F200" s="143" t="s">
        <v>255</v>
      </c>
      <c r="H200" s="142" t="s">
        <v>1</v>
      </c>
      <c r="I200" s="144"/>
      <c r="L200" s="140"/>
      <c r="M200" s="145"/>
      <c r="T200" s="146"/>
      <c r="AT200" s="142" t="s">
        <v>139</v>
      </c>
      <c r="AU200" s="142" t="s">
        <v>87</v>
      </c>
      <c r="AV200" s="12" t="s">
        <v>85</v>
      </c>
      <c r="AW200" s="12" t="s">
        <v>32</v>
      </c>
      <c r="AX200" s="12" t="s">
        <v>77</v>
      </c>
      <c r="AY200" s="142" t="s">
        <v>129</v>
      </c>
    </row>
    <row r="201" spans="2:65" s="12" customFormat="1" ht="33.75">
      <c r="B201" s="140"/>
      <c r="D201" s="141" t="s">
        <v>139</v>
      </c>
      <c r="E201" s="142" t="s">
        <v>1</v>
      </c>
      <c r="F201" s="143" t="s">
        <v>256</v>
      </c>
      <c r="H201" s="142" t="s">
        <v>1</v>
      </c>
      <c r="I201" s="144"/>
      <c r="L201" s="140"/>
      <c r="M201" s="145"/>
      <c r="T201" s="146"/>
      <c r="AT201" s="142" t="s">
        <v>139</v>
      </c>
      <c r="AU201" s="142" t="s">
        <v>87</v>
      </c>
      <c r="AV201" s="12" t="s">
        <v>85</v>
      </c>
      <c r="AW201" s="12" t="s">
        <v>32</v>
      </c>
      <c r="AX201" s="12" t="s">
        <v>77</v>
      </c>
      <c r="AY201" s="142" t="s">
        <v>129</v>
      </c>
    </row>
    <row r="202" spans="2:65" s="13" customFormat="1" ht="11.25">
      <c r="B202" s="147"/>
      <c r="D202" s="141" t="s">
        <v>139</v>
      </c>
      <c r="E202" s="148" t="s">
        <v>1</v>
      </c>
      <c r="F202" s="149" t="s">
        <v>85</v>
      </c>
      <c r="H202" s="150">
        <v>1</v>
      </c>
      <c r="I202" s="151"/>
      <c r="L202" s="147"/>
      <c r="M202" s="152"/>
      <c r="T202" s="153"/>
      <c r="AT202" s="148" t="s">
        <v>139</v>
      </c>
      <c r="AU202" s="148" t="s">
        <v>87</v>
      </c>
      <c r="AV202" s="13" t="s">
        <v>87</v>
      </c>
      <c r="AW202" s="13" t="s">
        <v>32</v>
      </c>
      <c r="AX202" s="13" t="s">
        <v>85</v>
      </c>
      <c r="AY202" s="148" t="s">
        <v>129</v>
      </c>
    </row>
    <row r="203" spans="2:65" s="11" customFormat="1" ht="22.9" customHeight="1">
      <c r="B203" s="115"/>
      <c r="D203" s="116" t="s">
        <v>76</v>
      </c>
      <c r="E203" s="125" t="s">
        <v>257</v>
      </c>
      <c r="F203" s="125" t="s">
        <v>258</v>
      </c>
      <c r="I203" s="118"/>
      <c r="J203" s="126">
        <f>BK203</f>
        <v>0</v>
      </c>
      <c r="L203" s="115"/>
      <c r="M203" s="120"/>
      <c r="P203" s="121">
        <f>SUM(P204:P226)</f>
        <v>0</v>
      </c>
      <c r="R203" s="121">
        <f>SUM(R204:R226)</f>
        <v>0.69463549999999996</v>
      </c>
      <c r="T203" s="122">
        <f>SUM(T204:T226)</f>
        <v>0.19815000000000002</v>
      </c>
      <c r="AR203" s="116" t="s">
        <v>87</v>
      </c>
      <c r="AT203" s="123" t="s">
        <v>76</v>
      </c>
      <c r="AU203" s="123" t="s">
        <v>85</v>
      </c>
      <c r="AY203" s="116" t="s">
        <v>129</v>
      </c>
      <c r="BK203" s="124">
        <f>SUM(BK204:BK226)</f>
        <v>0</v>
      </c>
    </row>
    <row r="204" spans="2:65" s="1" customFormat="1" ht="24.2" customHeight="1">
      <c r="B204" s="31"/>
      <c r="C204" s="127" t="s">
        <v>7</v>
      </c>
      <c r="D204" s="127" t="s">
        <v>132</v>
      </c>
      <c r="E204" s="128" t="s">
        <v>259</v>
      </c>
      <c r="F204" s="129" t="s">
        <v>260</v>
      </c>
      <c r="G204" s="130" t="s">
        <v>156</v>
      </c>
      <c r="H204" s="131">
        <v>62.81</v>
      </c>
      <c r="I204" s="132"/>
      <c r="J204" s="133">
        <f>ROUND(I204*H204,2)</f>
        <v>0</v>
      </c>
      <c r="K204" s="129" t="s">
        <v>136</v>
      </c>
      <c r="L204" s="31"/>
      <c r="M204" s="134" t="s">
        <v>1</v>
      </c>
      <c r="N204" s="135" t="s">
        <v>42</v>
      </c>
      <c r="P204" s="136">
        <f>O204*H204</f>
        <v>0</v>
      </c>
      <c r="Q204" s="136">
        <v>0</v>
      </c>
      <c r="R204" s="136">
        <f>Q204*H204</f>
        <v>0</v>
      </c>
      <c r="S204" s="136">
        <v>0</v>
      </c>
      <c r="T204" s="137">
        <f>S204*H204</f>
        <v>0</v>
      </c>
      <c r="AR204" s="138" t="s">
        <v>221</v>
      </c>
      <c r="AT204" s="138" t="s">
        <v>132</v>
      </c>
      <c r="AU204" s="138" t="s">
        <v>87</v>
      </c>
      <c r="AY204" s="16" t="s">
        <v>129</v>
      </c>
      <c r="BE204" s="139">
        <f>IF(N204="základní",J204,0)</f>
        <v>0</v>
      </c>
      <c r="BF204" s="139">
        <f>IF(N204="snížená",J204,0)</f>
        <v>0</v>
      </c>
      <c r="BG204" s="139">
        <f>IF(N204="zákl. přenesená",J204,0)</f>
        <v>0</v>
      </c>
      <c r="BH204" s="139">
        <f>IF(N204="sníž. přenesená",J204,0)</f>
        <v>0</v>
      </c>
      <c r="BI204" s="139">
        <f>IF(N204="nulová",J204,0)</f>
        <v>0</v>
      </c>
      <c r="BJ204" s="16" t="s">
        <v>85</v>
      </c>
      <c r="BK204" s="139">
        <f>ROUND(I204*H204,2)</f>
        <v>0</v>
      </c>
      <c r="BL204" s="16" t="s">
        <v>221</v>
      </c>
      <c r="BM204" s="138" t="s">
        <v>261</v>
      </c>
    </row>
    <row r="205" spans="2:65" s="12" customFormat="1" ht="11.25">
      <c r="B205" s="140"/>
      <c r="D205" s="141" t="s">
        <v>139</v>
      </c>
      <c r="E205" s="142" t="s">
        <v>1</v>
      </c>
      <c r="F205" s="143" t="s">
        <v>262</v>
      </c>
      <c r="H205" s="142" t="s">
        <v>1</v>
      </c>
      <c r="I205" s="144"/>
      <c r="L205" s="140"/>
      <c r="M205" s="145"/>
      <c r="T205" s="146"/>
      <c r="AT205" s="142" t="s">
        <v>139</v>
      </c>
      <c r="AU205" s="142" t="s">
        <v>87</v>
      </c>
      <c r="AV205" s="12" t="s">
        <v>85</v>
      </c>
      <c r="AW205" s="12" t="s">
        <v>32</v>
      </c>
      <c r="AX205" s="12" t="s">
        <v>77</v>
      </c>
      <c r="AY205" s="142" t="s">
        <v>129</v>
      </c>
    </row>
    <row r="206" spans="2:65" s="13" customFormat="1" ht="11.25">
      <c r="B206" s="147"/>
      <c r="D206" s="141" t="s">
        <v>139</v>
      </c>
      <c r="E206" s="148" t="s">
        <v>1</v>
      </c>
      <c r="F206" s="149" t="s">
        <v>263</v>
      </c>
      <c r="H206" s="150">
        <v>62.81</v>
      </c>
      <c r="I206" s="151"/>
      <c r="L206" s="147"/>
      <c r="M206" s="152"/>
      <c r="T206" s="153"/>
      <c r="AT206" s="148" t="s">
        <v>139</v>
      </c>
      <c r="AU206" s="148" t="s">
        <v>87</v>
      </c>
      <c r="AV206" s="13" t="s">
        <v>87</v>
      </c>
      <c r="AW206" s="13" t="s">
        <v>32</v>
      </c>
      <c r="AX206" s="13" t="s">
        <v>85</v>
      </c>
      <c r="AY206" s="148" t="s">
        <v>129</v>
      </c>
    </row>
    <row r="207" spans="2:65" s="1" customFormat="1" ht="16.5" customHeight="1">
      <c r="B207" s="31"/>
      <c r="C207" s="127" t="s">
        <v>264</v>
      </c>
      <c r="D207" s="127" t="s">
        <v>132</v>
      </c>
      <c r="E207" s="128" t="s">
        <v>265</v>
      </c>
      <c r="F207" s="129" t="s">
        <v>266</v>
      </c>
      <c r="G207" s="130" t="s">
        <v>156</v>
      </c>
      <c r="H207" s="131">
        <v>62.81</v>
      </c>
      <c r="I207" s="132"/>
      <c r="J207" s="133">
        <f>ROUND(I207*H207,2)</f>
        <v>0</v>
      </c>
      <c r="K207" s="129" t="s">
        <v>136</v>
      </c>
      <c r="L207" s="31"/>
      <c r="M207" s="134" t="s">
        <v>1</v>
      </c>
      <c r="N207" s="135" t="s">
        <v>42</v>
      </c>
      <c r="P207" s="136">
        <f>O207*H207</f>
        <v>0</v>
      </c>
      <c r="Q207" s="136">
        <v>0</v>
      </c>
      <c r="R207" s="136">
        <f>Q207*H207</f>
        <v>0</v>
      </c>
      <c r="S207" s="136">
        <v>0</v>
      </c>
      <c r="T207" s="137">
        <f>S207*H207</f>
        <v>0</v>
      </c>
      <c r="AR207" s="138" t="s">
        <v>221</v>
      </c>
      <c r="AT207" s="138" t="s">
        <v>132</v>
      </c>
      <c r="AU207" s="138" t="s">
        <v>87</v>
      </c>
      <c r="AY207" s="16" t="s">
        <v>129</v>
      </c>
      <c r="BE207" s="139">
        <f>IF(N207="základní",J207,0)</f>
        <v>0</v>
      </c>
      <c r="BF207" s="139">
        <f>IF(N207="snížená",J207,0)</f>
        <v>0</v>
      </c>
      <c r="BG207" s="139">
        <f>IF(N207="zákl. přenesená",J207,0)</f>
        <v>0</v>
      </c>
      <c r="BH207" s="139">
        <f>IF(N207="sníž. přenesená",J207,0)</f>
        <v>0</v>
      </c>
      <c r="BI207" s="139">
        <f>IF(N207="nulová",J207,0)</f>
        <v>0</v>
      </c>
      <c r="BJ207" s="16" t="s">
        <v>85</v>
      </c>
      <c r="BK207" s="139">
        <f>ROUND(I207*H207,2)</f>
        <v>0</v>
      </c>
      <c r="BL207" s="16" t="s">
        <v>221</v>
      </c>
      <c r="BM207" s="138" t="s">
        <v>267</v>
      </c>
    </row>
    <row r="208" spans="2:65" s="1" customFormat="1" ht="24.2" customHeight="1">
      <c r="B208" s="31"/>
      <c r="C208" s="127" t="s">
        <v>268</v>
      </c>
      <c r="D208" s="127" t="s">
        <v>132</v>
      </c>
      <c r="E208" s="128" t="s">
        <v>269</v>
      </c>
      <c r="F208" s="129" t="s">
        <v>270</v>
      </c>
      <c r="G208" s="130" t="s">
        <v>156</v>
      </c>
      <c r="H208" s="131">
        <v>62.81</v>
      </c>
      <c r="I208" s="132"/>
      <c r="J208" s="133">
        <f>ROUND(I208*H208,2)</f>
        <v>0</v>
      </c>
      <c r="K208" s="129" t="s">
        <v>136</v>
      </c>
      <c r="L208" s="31"/>
      <c r="M208" s="134" t="s">
        <v>1</v>
      </c>
      <c r="N208" s="135" t="s">
        <v>42</v>
      </c>
      <c r="P208" s="136">
        <f>O208*H208</f>
        <v>0</v>
      </c>
      <c r="Q208" s="136">
        <v>3.0000000000000001E-5</v>
      </c>
      <c r="R208" s="136">
        <f>Q208*H208</f>
        <v>1.8843000000000002E-3</v>
      </c>
      <c r="S208" s="136">
        <v>0</v>
      </c>
      <c r="T208" s="137">
        <f>S208*H208</f>
        <v>0</v>
      </c>
      <c r="AR208" s="138" t="s">
        <v>221</v>
      </c>
      <c r="AT208" s="138" t="s">
        <v>132</v>
      </c>
      <c r="AU208" s="138" t="s">
        <v>87</v>
      </c>
      <c r="AY208" s="16" t="s">
        <v>129</v>
      </c>
      <c r="BE208" s="139">
        <f>IF(N208="základní",J208,0)</f>
        <v>0</v>
      </c>
      <c r="BF208" s="139">
        <f>IF(N208="snížená",J208,0)</f>
        <v>0</v>
      </c>
      <c r="BG208" s="139">
        <f>IF(N208="zákl. přenesená",J208,0)</f>
        <v>0</v>
      </c>
      <c r="BH208" s="139">
        <f>IF(N208="sníž. přenesená",J208,0)</f>
        <v>0</v>
      </c>
      <c r="BI208" s="139">
        <f>IF(N208="nulová",J208,0)</f>
        <v>0</v>
      </c>
      <c r="BJ208" s="16" t="s">
        <v>85</v>
      </c>
      <c r="BK208" s="139">
        <f>ROUND(I208*H208,2)</f>
        <v>0</v>
      </c>
      <c r="BL208" s="16" t="s">
        <v>221</v>
      </c>
      <c r="BM208" s="138" t="s">
        <v>271</v>
      </c>
    </row>
    <row r="209" spans="2:65" s="1" customFormat="1" ht="33" customHeight="1">
      <c r="B209" s="31"/>
      <c r="C209" s="127" t="s">
        <v>272</v>
      </c>
      <c r="D209" s="127" t="s">
        <v>132</v>
      </c>
      <c r="E209" s="128" t="s">
        <v>273</v>
      </c>
      <c r="F209" s="129" t="s">
        <v>274</v>
      </c>
      <c r="G209" s="130" t="s">
        <v>156</v>
      </c>
      <c r="H209" s="131">
        <v>62.81</v>
      </c>
      <c r="I209" s="132"/>
      <c r="J209" s="133">
        <f>ROUND(I209*H209,2)</f>
        <v>0</v>
      </c>
      <c r="K209" s="129" t="s">
        <v>136</v>
      </c>
      <c r="L209" s="31"/>
      <c r="M209" s="134" t="s">
        <v>1</v>
      </c>
      <c r="N209" s="135" t="s">
        <v>42</v>
      </c>
      <c r="P209" s="136">
        <f>O209*H209</f>
        <v>0</v>
      </c>
      <c r="Q209" s="136">
        <v>7.5799999999999999E-3</v>
      </c>
      <c r="R209" s="136">
        <f>Q209*H209</f>
        <v>0.47609980000000002</v>
      </c>
      <c r="S209" s="136">
        <v>0</v>
      </c>
      <c r="T209" s="137">
        <f>S209*H209</f>
        <v>0</v>
      </c>
      <c r="AR209" s="138" t="s">
        <v>221</v>
      </c>
      <c r="AT209" s="138" t="s">
        <v>132</v>
      </c>
      <c r="AU209" s="138" t="s">
        <v>87</v>
      </c>
      <c r="AY209" s="16" t="s">
        <v>129</v>
      </c>
      <c r="BE209" s="139">
        <f>IF(N209="základní",J209,0)</f>
        <v>0</v>
      </c>
      <c r="BF209" s="139">
        <f>IF(N209="snížená",J209,0)</f>
        <v>0</v>
      </c>
      <c r="BG209" s="139">
        <f>IF(N209="zákl. přenesená",J209,0)</f>
        <v>0</v>
      </c>
      <c r="BH209" s="139">
        <f>IF(N209="sníž. přenesená",J209,0)</f>
        <v>0</v>
      </c>
      <c r="BI209" s="139">
        <f>IF(N209="nulová",J209,0)</f>
        <v>0</v>
      </c>
      <c r="BJ209" s="16" t="s">
        <v>85</v>
      </c>
      <c r="BK209" s="139">
        <f>ROUND(I209*H209,2)</f>
        <v>0</v>
      </c>
      <c r="BL209" s="16" t="s">
        <v>221</v>
      </c>
      <c r="BM209" s="138" t="s">
        <v>275</v>
      </c>
    </row>
    <row r="210" spans="2:65" s="1" customFormat="1" ht="24.2" customHeight="1">
      <c r="B210" s="31"/>
      <c r="C210" s="127" t="s">
        <v>276</v>
      </c>
      <c r="D210" s="127" t="s">
        <v>132</v>
      </c>
      <c r="E210" s="128" t="s">
        <v>277</v>
      </c>
      <c r="F210" s="129" t="s">
        <v>278</v>
      </c>
      <c r="G210" s="130" t="s">
        <v>156</v>
      </c>
      <c r="H210" s="131">
        <v>62.81</v>
      </c>
      <c r="I210" s="132"/>
      <c r="J210" s="133">
        <f>ROUND(I210*H210,2)</f>
        <v>0</v>
      </c>
      <c r="K210" s="129" t="s">
        <v>136</v>
      </c>
      <c r="L210" s="31"/>
      <c r="M210" s="134" t="s">
        <v>1</v>
      </c>
      <c r="N210" s="135" t="s">
        <v>42</v>
      </c>
      <c r="P210" s="136">
        <f>O210*H210</f>
        <v>0</v>
      </c>
      <c r="Q210" s="136">
        <v>0</v>
      </c>
      <c r="R210" s="136">
        <f>Q210*H210</f>
        <v>0</v>
      </c>
      <c r="S210" s="136">
        <v>3.0000000000000001E-3</v>
      </c>
      <c r="T210" s="137">
        <f>S210*H210</f>
        <v>0.18843000000000001</v>
      </c>
      <c r="AR210" s="138" t="s">
        <v>221</v>
      </c>
      <c r="AT210" s="138" t="s">
        <v>132</v>
      </c>
      <c r="AU210" s="138" t="s">
        <v>87</v>
      </c>
      <c r="AY210" s="16" t="s">
        <v>129</v>
      </c>
      <c r="BE210" s="139">
        <f>IF(N210="základní",J210,0)</f>
        <v>0</v>
      </c>
      <c r="BF210" s="139">
        <f>IF(N210="snížená",J210,0)</f>
        <v>0</v>
      </c>
      <c r="BG210" s="139">
        <f>IF(N210="zákl. přenesená",J210,0)</f>
        <v>0</v>
      </c>
      <c r="BH210" s="139">
        <f>IF(N210="sníž. přenesená",J210,0)</f>
        <v>0</v>
      </c>
      <c r="BI210" s="139">
        <f>IF(N210="nulová",J210,0)</f>
        <v>0</v>
      </c>
      <c r="BJ210" s="16" t="s">
        <v>85</v>
      </c>
      <c r="BK210" s="139">
        <f>ROUND(I210*H210,2)</f>
        <v>0</v>
      </c>
      <c r="BL210" s="16" t="s">
        <v>221</v>
      </c>
      <c r="BM210" s="138" t="s">
        <v>279</v>
      </c>
    </row>
    <row r="211" spans="2:65" s="12" customFormat="1" ht="11.25">
      <c r="B211" s="140"/>
      <c r="D211" s="141" t="s">
        <v>139</v>
      </c>
      <c r="E211" s="142" t="s">
        <v>1</v>
      </c>
      <c r="F211" s="143" t="s">
        <v>280</v>
      </c>
      <c r="H211" s="142" t="s">
        <v>1</v>
      </c>
      <c r="I211" s="144"/>
      <c r="L211" s="140"/>
      <c r="M211" s="145"/>
      <c r="T211" s="146"/>
      <c r="AT211" s="142" t="s">
        <v>139</v>
      </c>
      <c r="AU211" s="142" t="s">
        <v>87</v>
      </c>
      <c r="AV211" s="12" t="s">
        <v>85</v>
      </c>
      <c r="AW211" s="12" t="s">
        <v>32</v>
      </c>
      <c r="AX211" s="12" t="s">
        <v>77</v>
      </c>
      <c r="AY211" s="142" t="s">
        <v>129</v>
      </c>
    </row>
    <row r="212" spans="2:65" s="13" customFormat="1" ht="11.25">
      <c r="B212" s="147"/>
      <c r="D212" s="141" t="s">
        <v>139</v>
      </c>
      <c r="E212" s="148" t="s">
        <v>1</v>
      </c>
      <c r="F212" s="149" t="s">
        <v>263</v>
      </c>
      <c r="H212" s="150">
        <v>62.81</v>
      </c>
      <c r="I212" s="151"/>
      <c r="L212" s="147"/>
      <c r="M212" s="152"/>
      <c r="T212" s="153"/>
      <c r="AT212" s="148" t="s">
        <v>139</v>
      </c>
      <c r="AU212" s="148" t="s">
        <v>87</v>
      </c>
      <c r="AV212" s="13" t="s">
        <v>87</v>
      </c>
      <c r="AW212" s="13" t="s">
        <v>32</v>
      </c>
      <c r="AX212" s="13" t="s">
        <v>77</v>
      </c>
      <c r="AY212" s="148" t="s">
        <v>129</v>
      </c>
    </row>
    <row r="213" spans="2:65" s="14" customFormat="1" ht="11.25">
      <c r="B213" s="154"/>
      <c r="D213" s="141" t="s">
        <v>139</v>
      </c>
      <c r="E213" s="155" t="s">
        <v>1</v>
      </c>
      <c r="F213" s="156" t="s">
        <v>153</v>
      </c>
      <c r="H213" s="157">
        <v>62.81</v>
      </c>
      <c r="I213" s="158"/>
      <c r="L213" s="154"/>
      <c r="M213" s="159"/>
      <c r="T213" s="160"/>
      <c r="AT213" s="155" t="s">
        <v>139</v>
      </c>
      <c r="AU213" s="155" t="s">
        <v>87</v>
      </c>
      <c r="AV213" s="14" t="s">
        <v>137</v>
      </c>
      <c r="AW213" s="14" t="s">
        <v>32</v>
      </c>
      <c r="AX213" s="14" t="s">
        <v>85</v>
      </c>
      <c r="AY213" s="155" t="s">
        <v>129</v>
      </c>
    </row>
    <row r="214" spans="2:65" s="1" customFormat="1" ht="16.5" customHeight="1">
      <c r="B214" s="31"/>
      <c r="C214" s="127" t="s">
        <v>281</v>
      </c>
      <c r="D214" s="127" t="s">
        <v>132</v>
      </c>
      <c r="E214" s="128" t="s">
        <v>282</v>
      </c>
      <c r="F214" s="129" t="s">
        <v>283</v>
      </c>
      <c r="G214" s="130" t="s">
        <v>156</v>
      </c>
      <c r="H214" s="131">
        <v>62.81</v>
      </c>
      <c r="I214" s="132"/>
      <c r="J214" s="133">
        <f>ROUND(I214*H214,2)</f>
        <v>0</v>
      </c>
      <c r="K214" s="129" t="s">
        <v>136</v>
      </c>
      <c r="L214" s="31"/>
      <c r="M214" s="134" t="s">
        <v>1</v>
      </c>
      <c r="N214" s="135" t="s">
        <v>42</v>
      </c>
      <c r="P214" s="136">
        <f>O214*H214</f>
        <v>0</v>
      </c>
      <c r="Q214" s="136">
        <v>4.0000000000000002E-4</v>
      </c>
      <c r="R214" s="136">
        <f>Q214*H214</f>
        <v>2.5124E-2</v>
      </c>
      <c r="S214" s="136">
        <v>0</v>
      </c>
      <c r="T214" s="137">
        <f>S214*H214</f>
        <v>0</v>
      </c>
      <c r="AR214" s="138" t="s">
        <v>221</v>
      </c>
      <c r="AT214" s="138" t="s">
        <v>132</v>
      </c>
      <c r="AU214" s="138" t="s">
        <v>87</v>
      </c>
      <c r="AY214" s="16" t="s">
        <v>129</v>
      </c>
      <c r="BE214" s="139">
        <f>IF(N214="základní",J214,0)</f>
        <v>0</v>
      </c>
      <c r="BF214" s="139">
        <f>IF(N214="snížená",J214,0)</f>
        <v>0</v>
      </c>
      <c r="BG214" s="139">
        <f>IF(N214="zákl. přenesená",J214,0)</f>
        <v>0</v>
      </c>
      <c r="BH214" s="139">
        <f>IF(N214="sníž. přenesená",J214,0)</f>
        <v>0</v>
      </c>
      <c r="BI214" s="139">
        <f>IF(N214="nulová",J214,0)</f>
        <v>0</v>
      </c>
      <c r="BJ214" s="16" t="s">
        <v>85</v>
      </c>
      <c r="BK214" s="139">
        <f>ROUND(I214*H214,2)</f>
        <v>0</v>
      </c>
      <c r="BL214" s="16" t="s">
        <v>221</v>
      </c>
      <c r="BM214" s="138" t="s">
        <v>284</v>
      </c>
    </row>
    <row r="215" spans="2:65" s="1" customFormat="1" ht="37.9" customHeight="1">
      <c r="B215" s="31"/>
      <c r="C215" s="161" t="s">
        <v>285</v>
      </c>
      <c r="D215" s="161" t="s">
        <v>286</v>
      </c>
      <c r="E215" s="162" t="s">
        <v>287</v>
      </c>
      <c r="F215" s="163" t="s">
        <v>288</v>
      </c>
      <c r="G215" s="164" t="s">
        <v>156</v>
      </c>
      <c r="H215" s="165">
        <v>69.090999999999994</v>
      </c>
      <c r="I215" s="166"/>
      <c r="J215" s="167">
        <f>ROUND(I215*H215,2)</f>
        <v>0</v>
      </c>
      <c r="K215" s="163" t="s">
        <v>136</v>
      </c>
      <c r="L215" s="168"/>
      <c r="M215" s="169" t="s">
        <v>1</v>
      </c>
      <c r="N215" s="170" t="s">
        <v>42</v>
      </c>
      <c r="P215" s="136">
        <f>O215*H215</f>
        <v>0</v>
      </c>
      <c r="Q215" s="136">
        <v>2.5999999999999999E-3</v>
      </c>
      <c r="R215" s="136">
        <f>Q215*H215</f>
        <v>0.17963659999999998</v>
      </c>
      <c r="S215" s="136">
        <v>0</v>
      </c>
      <c r="T215" s="137">
        <f>S215*H215</f>
        <v>0</v>
      </c>
      <c r="AR215" s="138" t="s">
        <v>289</v>
      </c>
      <c r="AT215" s="138" t="s">
        <v>286</v>
      </c>
      <c r="AU215" s="138" t="s">
        <v>87</v>
      </c>
      <c r="AY215" s="16" t="s">
        <v>129</v>
      </c>
      <c r="BE215" s="139">
        <f>IF(N215="základní",J215,0)</f>
        <v>0</v>
      </c>
      <c r="BF215" s="139">
        <f>IF(N215="snížená",J215,0)</f>
        <v>0</v>
      </c>
      <c r="BG215" s="139">
        <f>IF(N215="zákl. přenesená",J215,0)</f>
        <v>0</v>
      </c>
      <c r="BH215" s="139">
        <f>IF(N215="sníž. přenesená",J215,0)</f>
        <v>0</v>
      </c>
      <c r="BI215" s="139">
        <f>IF(N215="nulová",J215,0)</f>
        <v>0</v>
      </c>
      <c r="BJ215" s="16" t="s">
        <v>85</v>
      </c>
      <c r="BK215" s="139">
        <f>ROUND(I215*H215,2)</f>
        <v>0</v>
      </c>
      <c r="BL215" s="16" t="s">
        <v>221</v>
      </c>
      <c r="BM215" s="138" t="s">
        <v>290</v>
      </c>
    </row>
    <row r="216" spans="2:65" s="13" customFormat="1" ht="11.25">
      <c r="B216" s="147"/>
      <c r="D216" s="141" t="s">
        <v>139</v>
      </c>
      <c r="E216" s="148" t="s">
        <v>1</v>
      </c>
      <c r="F216" s="149" t="s">
        <v>291</v>
      </c>
      <c r="H216" s="150">
        <v>69.090999999999994</v>
      </c>
      <c r="I216" s="151"/>
      <c r="L216" s="147"/>
      <c r="M216" s="152"/>
      <c r="T216" s="153"/>
      <c r="AT216" s="148" t="s">
        <v>139</v>
      </c>
      <c r="AU216" s="148" t="s">
        <v>87</v>
      </c>
      <c r="AV216" s="13" t="s">
        <v>87</v>
      </c>
      <c r="AW216" s="13" t="s">
        <v>32</v>
      </c>
      <c r="AX216" s="13" t="s">
        <v>85</v>
      </c>
      <c r="AY216" s="148" t="s">
        <v>129</v>
      </c>
    </row>
    <row r="217" spans="2:65" s="1" customFormat="1" ht="21.75" customHeight="1">
      <c r="B217" s="31"/>
      <c r="C217" s="127" t="s">
        <v>292</v>
      </c>
      <c r="D217" s="127" t="s">
        <v>132</v>
      </c>
      <c r="E217" s="128" t="s">
        <v>293</v>
      </c>
      <c r="F217" s="129" t="s">
        <v>294</v>
      </c>
      <c r="G217" s="130" t="s">
        <v>184</v>
      </c>
      <c r="H217" s="131">
        <v>32.4</v>
      </c>
      <c r="I217" s="132"/>
      <c r="J217" s="133">
        <f>ROUND(I217*H217,2)</f>
        <v>0</v>
      </c>
      <c r="K217" s="129" t="s">
        <v>136</v>
      </c>
      <c r="L217" s="31"/>
      <c r="M217" s="134" t="s">
        <v>1</v>
      </c>
      <c r="N217" s="135" t="s">
        <v>42</v>
      </c>
      <c r="P217" s="136">
        <f>O217*H217</f>
        <v>0</v>
      </c>
      <c r="Q217" s="136">
        <v>0</v>
      </c>
      <c r="R217" s="136">
        <f>Q217*H217</f>
        <v>0</v>
      </c>
      <c r="S217" s="136">
        <v>2.9999999999999997E-4</v>
      </c>
      <c r="T217" s="137">
        <f>S217*H217</f>
        <v>9.7199999999999995E-3</v>
      </c>
      <c r="AR217" s="138" t="s">
        <v>221</v>
      </c>
      <c r="AT217" s="138" t="s">
        <v>132</v>
      </c>
      <c r="AU217" s="138" t="s">
        <v>87</v>
      </c>
      <c r="AY217" s="16" t="s">
        <v>129</v>
      </c>
      <c r="BE217" s="139">
        <f>IF(N217="základní",J217,0)</f>
        <v>0</v>
      </c>
      <c r="BF217" s="139">
        <f>IF(N217="snížená",J217,0)</f>
        <v>0</v>
      </c>
      <c r="BG217" s="139">
        <f>IF(N217="zákl. přenesená",J217,0)</f>
        <v>0</v>
      </c>
      <c r="BH217" s="139">
        <f>IF(N217="sníž. přenesená",J217,0)</f>
        <v>0</v>
      </c>
      <c r="BI217" s="139">
        <f>IF(N217="nulová",J217,0)</f>
        <v>0</v>
      </c>
      <c r="BJ217" s="16" t="s">
        <v>85</v>
      </c>
      <c r="BK217" s="139">
        <f>ROUND(I217*H217,2)</f>
        <v>0</v>
      </c>
      <c r="BL217" s="16" t="s">
        <v>221</v>
      </c>
      <c r="BM217" s="138" t="s">
        <v>295</v>
      </c>
    </row>
    <row r="218" spans="2:65" s="12" customFormat="1" ht="11.25">
      <c r="B218" s="140"/>
      <c r="D218" s="141" t="s">
        <v>139</v>
      </c>
      <c r="E218" s="142" t="s">
        <v>1</v>
      </c>
      <c r="F218" s="143" t="s">
        <v>280</v>
      </c>
      <c r="H218" s="142" t="s">
        <v>1</v>
      </c>
      <c r="I218" s="144"/>
      <c r="L218" s="140"/>
      <c r="M218" s="145"/>
      <c r="T218" s="146"/>
      <c r="AT218" s="142" t="s">
        <v>139</v>
      </c>
      <c r="AU218" s="142" t="s">
        <v>87</v>
      </c>
      <c r="AV218" s="12" t="s">
        <v>85</v>
      </c>
      <c r="AW218" s="12" t="s">
        <v>32</v>
      </c>
      <c r="AX218" s="12" t="s">
        <v>77</v>
      </c>
      <c r="AY218" s="142" t="s">
        <v>129</v>
      </c>
    </row>
    <row r="219" spans="2:65" s="13" customFormat="1" ht="11.25">
      <c r="B219" s="147"/>
      <c r="D219" s="141" t="s">
        <v>139</v>
      </c>
      <c r="E219" s="148" t="s">
        <v>1</v>
      </c>
      <c r="F219" s="149" t="s">
        <v>296</v>
      </c>
      <c r="H219" s="150">
        <v>32.4</v>
      </c>
      <c r="I219" s="151"/>
      <c r="L219" s="147"/>
      <c r="M219" s="152"/>
      <c r="T219" s="153"/>
      <c r="AT219" s="148" t="s">
        <v>139</v>
      </c>
      <c r="AU219" s="148" t="s">
        <v>87</v>
      </c>
      <c r="AV219" s="13" t="s">
        <v>87</v>
      </c>
      <c r="AW219" s="13" t="s">
        <v>32</v>
      </c>
      <c r="AX219" s="13" t="s">
        <v>77</v>
      </c>
      <c r="AY219" s="148" t="s">
        <v>129</v>
      </c>
    </row>
    <row r="220" spans="2:65" s="14" customFormat="1" ht="11.25">
      <c r="B220" s="154"/>
      <c r="D220" s="141" t="s">
        <v>139</v>
      </c>
      <c r="E220" s="155" t="s">
        <v>1</v>
      </c>
      <c r="F220" s="156" t="s">
        <v>153</v>
      </c>
      <c r="H220" s="157">
        <v>32.4</v>
      </c>
      <c r="I220" s="158"/>
      <c r="L220" s="154"/>
      <c r="M220" s="159"/>
      <c r="T220" s="160"/>
      <c r="AT220" s="155" t="s">
        <v>139</v>
      </c>
      <c r="AU220" s="155" t="s">
        <v>87</v>
      </c>
      <c r="AV220" s="14" t="s">
        <v>137</v>
      </c>
      <c r="AW220" s="14" t="s">
        <v>32</v>
      </c>
      <c r="AX220" s="14" t="s">
        <v>85</v>
      </c>
      <c r="AY220" s="155" t="s">
        <v>129</v>
      </c>
    </row>
    <row r="221" spans="2:65" s="1" customFormat="1" ht="16.5" customHeight="1">
      <c r="B221" s="31"/>
      <c r="C221" s="127" t="s">
        <v>297</v>
      </c>
      <c r="D221" s="127" t="s">
        <v>132</v>
      </c>
      <c r="E221" s="128" t="s">
        <v>298</v>
      </c>
      <c r="F221" s="129" t="s">
        <v>299</v>
      </c>
      <c r="G221" s="130" t="s">
        <v>184</v>
      </c>
      <c r="H221" s="131">
        <v>32.4</v>
      </c>
      <c r="I221" s="132"/>
      <c r="J221" s="133">
        <f>ROUND(I221*H221,2)</f>
        <v>0</v>
      </c>
      <c r="K221" s="129" t="s">
        <v>136</v>
      </c>
      <c r="L221" s="31"/>
      <c r="M221" s="134" t="s">
        <v>1</v>
      </c>
      <c r="N221" s="135" t="s">
        <v>42</v>
      </c>
      <c r="P221" s="136">
        <f>O221*H221</f>
        <v>0</v>
      </c>
      <c r="Q221" s="136">
        <v>1.0000000000000001E-5</v>
      </c>
      <c r="R221" s="136">
        <f>Q221*H221</f>
        <v>3.2400000000000001E-4</v>
      </c>
      <c r="S221" s="136">
        <v>0</v>
      </c>
      <c r="T221" s="137">
        <f>S221*H221</f>
        <v>0</v>
      </c>
      <c r="AR221" s="138" t="s">
        <v>221</v>
      </c>
      <c r="AT221" s="138" t="s">
        <v>132</v>
      </c>
      <c r="AU221" s="138" t="s">
        <v>87</v>
      </c>
      <c r="AY221" s="16" t="s">
        <v>129</v>
      </c>
      <c r="BE221" s="139">
        <f>IF(N221="základní",J221,0)</f>
        <v>0</v>
      </c>
      <c r="BF221" s="139">
        <f>IF(N221="snížená",J221,0)</f>
        <v>0</v>
      </c>
      <c r="BG221" s="139">
        <f>IF(N221="zákl. přenesená",J221,0)</f>
        <v>0</v>
      </c>
      <c r="BH221" s="139">
        <f>IF(N221="sníž. přenesená",J221,0)</f>
        <v>0</v>
      </c>
      <c r="BI221" s="139">
        <f>IF(N221="nulová",J221,0)</f>
        <v>0</v>
      </c>
      <c r="BJ221" s="16" t="s">
        <v>85</v>
      </c>
      <c r="BK221" s="139">
        <f>ROUND(I221*H221,2)</f>
        <v>0</v>
      </c>
      <c r="BL221" s="16" t="s">
        <v>221</v>
      </c>
      <c r="BM221" s="138" t="s">
        <v>300</v>
      </c>
    </row>
    <row r="222" spans="2:65" s="13" customFormat="1" ht="11.25">
      <c r="B222" s="147"/>
      <c r="D222" s="141" t="s">
        <v>139</v>
      </c>
      <c r="E222" s="148" t="s">
        <v>1</v>
      </c>
      <c r="F222" s="149" t="s">
        <v>296</v>
      </c>
      <c r="H222" s="150">
        <v>32.4</v>
      </c>
      <c r="I222" s="151"/>
      <c r="L222" s="147"/>
      <c r="M222" s="152"/>
      <c r="T222" s="153"/>
      <c r="AT222" s="148" t="s">
        <v>139</v>
      </c>
      <c r="AU222" s="148" t="s">
        <v>87</v>
      </c>
      <c r="AV222" s="13" t="s">
        <v>87</v>
      </c>
      <c r="AW222" s="13" t="s">
        <v>32</v>
      </c>
      <c r="AX222" s="13" t="s">
        <v>77</v>
      </c>
      <c r="AY222" s="148" t="s">
        <v>129</v>
      </c>
    </row>
    <row r="223" spans="2:65" s="14" customFormat="1" ht="11.25">
      <c r="B223" s="154"/>
      <c r="D223" s="141" t="s">
        <v>139</v>
      </c>
      <c r="E223" s="155" t="s">
        <v>1</v>
      </c>
      <c r="F223" s="156" t="s">
        <v>153</v>
      </c>
      <c r="H223" s="157">
        <v>32.4</v>
      </c>
      <c r="I223" s="158"/>
      <c r="L223" s="154"/>
      <c r="M223" s="159"/>
      <c r="T223" s="160"/>
      <c r="AT223" s="155" t="s">
        <v>139</v>
      </c>
      <c r="AU223" s="155" t="s">
        <v>87</v>
      </c>
      <c r="AV223" s="14" t="s">
        <v>137</v>
      </c>
      <c r="AW223" s="14" t="s">
        <v>32</v>
      </c>
      <c r="AX223" s="14" t="s">
        <v>85</v>
      </c>
      <c r="AY223" s="155" t="s">
        <v>129</v>
      </c>
    </row>
    <row r="224" spans="2:65" s="1" customFormat="1" ht="16.5" customHeight="1">
      <c r="B224" s="31"/>
      <c r="C224" s="161" t="s">
        <v>301</v>
      </c>
      <c r="D224" s="161" t="s">
        <v>286</v>
      </c>
      <c r="E224" s="162" t="s">
        <v>302</v>
      </c>
      <c r="F224" s="163" t="s">
        <v>303</v>
      </c>
      <c r="G224" s="164" t="s">
        <v>184</v>
      </c>
      <c r="H224" s="165">
        <v>33.048000000000002</v>
      </c>
      <c r="I224" s="166"/>
      <c r="J224" s="167">
        <f>ROUND(I224*H224,2)</f>
        <v>0</v>
      </c>
      <c r="K224" s="163" t="s">
        <v>136</v>
      </c>
      <c r="L224" s="168"/>
      <c r="M224" s="169" t="s">
        <v>1</v>
      </c>
      <c r="N224" s="170" t="s">
        <v>42</v>
      </c>
      <c r="P224" s="136">
        <f>O224*H224</f>
        <v>0</v>
      </c>
      <c r="Q224" s="136">
        <v>3.5E-4</v>
      </c>
      <c r="R224" s="136">
        <f>Q224*H224</f>
        <v>1.15668E-2</v>
      </c>
      <c r="S224" s="136">
        <v>0</v>
      </c>
      <c r="T224" s="137">
        <f>S224*H224</f>
        <v>0</v>
      </c>
      <c r="AR224" s="138" t="s">
        <v>289</v>
      </c>
      <c r="AT224" s="138" t="s">
        <v>286</v>
      </c>
      <c r="AU224" s="138" t="s">
        <v>87</v>
      </c>
      <c r="AY224" s="16" t="s">
        <v>129</v>
      </c>
      <c r="BE224" s="139">
        <f>IF(N224="základní",J224,0)</f>
        <v>0</v>
      </c>
      <c r="BF224" s="139">
        <f>IF(N224="snížená",J224,0)</f>
        <v>0</v>
      </c>
      <c r="BG224" s="139">
        <f>IF(N224="zákl. přenesená",J224,0)</f>
        <v>0</v>
      </c>
      <c r="BH224" s="139">
        <f>IF(N224="sníž. přenesená",J224,0)</f>
        <v>0</v>
      </c>
      <c r="BI224" s="139">
        <f>IF(N224="nulová",J224,0)</f>
        <v>0</v>
      </c>
      <c r="BJ224" s="16" t="s">
        <v>85</v>
      </c>
      <c r="BK224" s="139">
        <f>ROUND(I224*H224,2)</f>
        <v>0</v>
      </c>
      <c r="BL224" s="16" t="s">
        <v>221</v>
      </c>
      <c r="BM224" s="138" t="s">
        <v>304</v>
      </c>
    </row>
    <row r="225" spans="2:65" s="13" customFormat="1" ht="11.25">
      <c r="B225" s="147"/>
      <c r="D225" s="141" t="s">
        <v>139</v>
      </c>
      <c r="E225" s="148" t="s">
        <v>1</v>
      </c>
      <c r="F225" s="149" t="s">
        <v>305</v>
      </c>
      <c r="H225" s="150">
        <v>33.048000000000002</v>
      </c>
      <c r="I225" s="151"/>
      <c r="L225" s="147"/>
      <c r="M225" s="152"/>
      <c r="T225" s="153"/>
      <c r="AT225" s="148" t="s">
        <v>139</v>
      </c>
      <c r="AU225" s="148" t="s">
        <v>87</v>
      </c>
      <c r="AV225" s="13" t="s">
        <v>87</v>
      </c>
      <c r="AW225" s="13" t="s">
        <v>32</v>
      </c>
      <c r="AX225" s="13" t="s">
        <v>85</v>
      </c>
      <c r="AY225" s="148" t="s">
        <v>129</v>
      </c>
    </row>
    <row r="226" spans="2:65" s="1" customFormat="1" ht="24.2" customHeight="1">
      <c r="B226" s="31"/>
      <c r="C226" s="127" t="s">
        <v>306</v>
      </c>
      <c r="D226" s="127" t="s">
        <v>132</v>
      </c>
      <c r="E226" s="128" t="s">
        <v>307</v>
      </c>
      <c r="F226" s="129" t="s">
        <v>308</v>
      </c>
      <c r="G226" s="130" t="s">
        <v>193</v>
      </c>
      <c r="H226" s="131">
        <v>0.69499999999999995</v>
      </c>
      <c r="I226" s="132"/>
      <c r="J226" s="133">
        <f>ROUND(I226*H226,2)</f>
        <v>0</v>
      </c>
      <c r="K226" s="129" t="s">
        <v>136</v>
      </c>
      <c r="L226" s="31"/>
      <c r="M226" s="134" t="s">
        <v>1</v>
      </c>
      <c r="N226" s="135" t="s">
        <v>42</v>
      </c>
      <c r="P226" s="136">
        <f>O226*H226</f>
        <v>0</v>
      </c>
      <c r="Q226" s="136">
        <v>0</v>
      </c>
      <c r="R226" s="136">
        <f>Q226*H226</f>
        <v>0</v>
      </c>
      <c r="S226" s="136">
        <v>0</v>
      </c>
      <c r="T226" s="137">
        <f>S226*H226</f>
        <v>0</v>
      </c>
      <c r="AR226" s="138" t="s">
        <v>221</v>
      </c>
      <c r="AT226" s="138" t="s">
        <v>132</v>
      </c>
      <c r="AU226" s="138" t="s">
        <v>87</v>
      </c>
      <c r="AY226" s="16" t="s">
        <v>129</v>
      </c>
      <c r="BE226" s="139">
        <f>IF(N226="základní",J226,0)</f>
        <v>0</v>
      </c>
      <c r="BF226" s="139">
        <f>IF(N226="snížená",J226,0)</f>
        <v>0</v>
      </c>
      <c r="BG226" s="139">
        <f>IF(N226="zákl. přenesená",J226,0)</f>
        <v>0</v>
      </c>
      <c r="BH226" s="139">
        <f>IF(N226="sníž. přenesená",J226,0)</f>
        <v>0</v>
      </c>
      <c r="BI226" s="139">
        <f>IF(N226="nulová",J226,0)</f>
        <v>0</v>
      </c>
      <c r="BJ226" s="16" t="s">
        <v>85</v>
      </c>
      <c r="BK226" s="139">
        <f>ROUND(I226*H226,2)</f>
        <v>0</v>
      </c>
      <c r="BL226" s="16" t="s">
        <v>221</v>
      </c>
      <c r="BM226" s="138" t="s">
        <v>309</v>
      </c>
    </row>
    <row r="227" spans="2:65" s="11" customFormat="1" ht="22.9" customHeight="1">
      <c r="B227" s="115"/>
      <c r="D227" s="116" t="s">
        <v>76</v>
      </c>
      <c r="E227" s="125" t="s">
        <v>310</v>
      </c>
      <c r="F227" s="125" t="s">
        <v>311</v>
      </c>
      <c r="I227" s="118"/>
      <c r="J227" s="126">
        <f>BK227</f>
        <v>0</v>
      </c>
      <c r="L227" s="115"/>
      <c r="M227" s="120"/>
      <c r="P227" s="121">
        <f>P228</f>
        <v>0</v>
      </c>
      <c r="R227" s="121">
        <f>R228</f>
        <v>0</v>
      </c>
      <c r="T227" s="122">
        <f>T228</f>
        <v>0</v>
      </c>
      <c r="AR227" s="116" t="s">
        <v>87</v>
      </c>
      <c r="AT227" s="123" t="s">
        <v>76</v>
      </c>
      <c r="AU227" s="123" t="s">
        <v>85</v>
      </c>
      <c r="AY227" s="116" t="s">
        <v>129</v>
      </c>
      <c r="BK227" s="124">
        <f>BK228</f>
        <v>0</v>
      </c>
    </row>
    <row r="228" spans="2:65" s="1" customFormat="1" ht="16.5" customHeight="1">
      <c r="B228" s="31"/>
      <c r="C228" s="127" t="s">
        <v>289</v>
      </c>
      <c r="D228" s="127" t="s">
        <v>132</v>
      </c>
      <c r="E228" s="128" t="s">
        <v>312</v>
      </c>
      <c r="F228" s="129" t="s">
        <v>313</v>
      </c>
      <c r="G228" s="130" t="s">
        <v>156</v>
      </c>
      <c r="H228" s="131">
        <v>2.5</v>
      </c>
      <c r="I228" s="132"/>
      <c r="J228" s="133">
        <f>ROUND(I228*H228,2)</f>
        <v>0</v>
      </c>
      <c r="K228" s="129" t="s">
        <v>1</v>
      </c>
      <c r="L228" s="31"/>
      <c r="M228" s="134" t="s">
        <v>1</v>
      </c>
      <c r="N228" s="135" t="s">
        <v>42</v>
      </c>
      <c r="P228" s="136">
        <f>O228*H228</f>
        <v>0</v>
      </c>
      <c r="Q228" s="136">
        <v>0</v>
      </c>
      <c r="R228" s="136">
        <f>Q228*H228</f>
        <v>0</v>
      </c>
      <c r="S228" s="136">
        <v>0</v>
      </c>
      <c r="T228" s="137">
        <f>S228*H228</f>
        <v>0</v>
      </c>
      <c r="AR228" s="138" t="s">
        <v>221</v>
      </c>
      <c r="AT228" s="138" t="s">
        <v>132</v>
      </c>
      <c r="AU228" s="138" t="s">
        <v>87</v>
      </c>
      <c r="AY228" s="16" t="s">
        <v>129</v>
      </c>
      <c r="BE228" s="139">
        <f>IF(N228="základní",J228,0)</f>
        <v>0</v>
      </c>
      <c r="BF228" s="139">
        <f>IF(N228="snížená",J228,0)</f>
        <v>0</v>
      </c>
      <c r="BG228" s="139">
        <f>IF(N228="zákl. přenesená",J228,0)</f>
        <v>0</v>
      </c>
      <c r="BH228" s="139">
        <f>IF(N228="sníž. přenesená",J228,0)</f>
        <v>0</v>
      </c>
      <c r="BI228" s="139">
        <f>IF(N228="nulová",J228,0)</f>
        <v>0</v>
      </c>
      <c r="BJ228" s="16" t="s">
        <v>85</v>
      </c>
      <c r="BK228" s="139">
        <f>ROUND(I228*H228,2)</f>
        <v>0</v>
      </c>
      <c r="BL228" s="16" t="s">
        <v>221</v>
      </c>
      <c r="BM228" s="138" t="s">
        <v>314</v>
      </c>
    </row>
    <row r="229" spans="2:65" s="11" customFormat="1" ht="22.9" customHeight="1">
      <c r="B229" s="115"/>
      <c r="D229" s="116" t="s">
        <v>76</v>
      </c>
      <c r="E229" s="125" t="s">
        <v>315</v>
      </c>
      <c r="F229" s="125" t="s">
        <v>316</v>
      </c>
      <c r="I229" s="118"/>
      <c r="J229" s="126">
        <f>BK229</f>
        <v>0</v>
      </c>
      <c r="L229" s="115"/>
      <c r="M229" s="120"/>
      <c r="P229" s="121">
        <f>SUM(P230:P234)</f>
        <v>0</v>
      </c>
      <c r="R229" s="121">
        <f>SUM(R230:R234)</f>
        <v>5.4269999999999999E-2</v>
      </c>
      <c r="T229" s="122">
        <f>SUM(T230:T234)</f>
        <v>0</v>
      </c>
      <c r="AR229" s="116" t="s">
        <v>87</v>
      </c>
      <c r="AT229" s="123" t="s">
        <v>76</v>
      </c>
      <c r="AU229" s="123" t="s">
        <v>85</v>
      </c>
      <c r="AY229" s="116" t="s">
        <v>129</v>
      </c>
      <c r="BK229" s="124">
        <f>SUM(BK230:BK234)</f>
        <v>0</v>
      </c>
    </row>
    <row r="230" spans="2:65" s="1" customFormat="1" ht="24.2" customHeight="1">
      <c r="B230" s="31"/>
      <c r="C230" s="127" t="s">
        <v>317</v>
      </c>
      <c r="D230" s="127" t="s">
        <v>132</v>
      </c>
      <c r="E230" s="128" t="s">
        <v>318</v>
      </c>
      <c r="F230" s="129" t="s">
        <v>319</v>
      </c>
      <c r="G230" s="130" t="s">
        <v>156</v>
      </c>
      <c r="H230" s="131">
        <v>108.54</v>
      </c>
      <c r="I230" s="132"/>
      <c r="J230" s="133">
        <f>ROUND(I230*H230,2)</f>
        <v>0</v>
      </c>
      <c r="K230" s="129" t="s">
        <v>136</v>
      </c>
      <c r="L230" s="31"/>
      <c r="M230" s="134" t="s">
        <v>1</v>
      </c>
      <c r="N230" s="135" t="s">
        <v>42</v>
      </c>
      <c r="P230" s="136">
        <f>O230*H230</f>
        <v>0</v>
      </c>
      <c r="Q230" s="136">
        <v>2.1000000000000001E-4</v>
      </c>
      <c r="R230" s="136">
        <f>Q230*H230</f>
        <v>2.2793400000000002E-2</v>
      </c>
      <c r="S230" s="136">
        <v>0</v>
      </c>
      <c r="T230" s="137">
        <f>S230*H230</f>
        <v>0</v>
      </c>
      <c r="AR230" s="138" t="s">
        <v>221</v>
      </c>
      <c r="AT230" s="138" t="s">
        <v>132</v>
      </c>
      <c r="AU230" s="138" t="s">
        <v>87</v>
      </c>
      <c r="AY230" s="16" t="s">
        <v>129</v>
      </c>
      <c r="BE230" s="139">
        <f>IF(N230="základní",J230,0)</f>
        <v>0</v>
      </c>
      <c r="BF230" s="139">
        <f>IF(N230="snížená",J230,0)</f>
        <v>0</v>
      </c>
      <c r="BG230" s="139">
        <f>IF(N230="zákl. přenesená",J230,0)</f>
        <v>0</v>
      </c>
      <c r="BH230" s="139">
        <f>IF(N230="sníž. přenesená",J230,0)</f>
        <v>0</v>
      </c>
      <c r="BI230" s="139">
        <f>IF(N230="nulová",J230,0)</f>
        <v>0</v>
      </c>
      <c r="BJ230" s="16" t="s">
        <v>85</v>
      </c>
      <c r="BK230" s="139">
        <f>ROUND(I230*H230,2)</f>
        <v>0</v>
      </c>
      <c r="BL230" s="16" t="s">
        <v>221</v>
      </c>
      <c r="BM230" s="138" t="s">
        <v>320</v>
      </c>
    </row>
    <row r="231" spans="2:65" s="1" customFormat="1" ht="33" customHeight="1">
      <c r="B231" s="31"/>
      <c r="C231" s="127" t="s">
        <v>321</v>
      </c>
      <c r="D231" s="127" t="s">
        <v>132</v>
      </c>
      <c r="E231" s="128" t="s">
        <v>322</v>
      </c>
      <c r="F231" s="129" t="s">
        <v>323</v>
      </c>
      <c r="G231" s="130" t="s">
        <v>156</v>
      </c>
      <c r="H231" s="131">
        <v>108.54</v>
      </c>
      <c r="I231" s="132"/>
      <c r="J231" s="133">
        <f>ROUND(I231*H231,2)</f>
        <v>0</v>
      </c>
      <c r="K231" s="129" t="s">
        <v>136</v>
      </c>
      <c r="L231" s="31"/>
      <c r="M231" s="134" t="s">
        <v>1</v>
      </c>
      <c r="N231" s="135" t="s">
        <v>42</v>
      </c>
      <c r="P231" s="136">
        <f>O231*H231</f>
        <v>0</v>
      </c>
      <c r="Q231" s="136">
        <v>2.9E-4</v>
      </c>
      <c r="R231" s="136">
        <f>Q231*H231</f>
        <v>3.14766E-2</v>
      </c>
      <c r="S231" s="136">
        <v>0</v>
      </c>
      <c r="T231" s="137">
        <f>S231*H231</f>
        <v>0</v>
      </c>
      <c r="AR231" s="138" t="s">
        <v>221</v>
      </c>
      <c r="AT231" s="138" t="s">
        <v>132</v>
      </c>
      <c r="AU231" s="138" t="s">
        <v>87</v>
      </c>
      <c r="AY231" s="16" t="s">
        <v>129</v>
      </c>
      <c r="BE231" s="139">
        <f>IF(N231="základní",J231,0)</f>
        <v>0</v>
      </c>
      <c r="BF231" s="139">
        <f>IF(N231="snížená",J231,0)</f>
        <v>0</v>
      </c>
      <c r="BG231" s="139">
        <f>IF(N231="zákl. přenesená",J231,0)</f>
        <v>0</v>
      </c>
      <c r="BH231" s="139">
        <f>IF(N231="sníž. přenesená",J231,0)</f>
        <v>0</v>
      </c>
      <c r="BI231" s="139">
        <f>IF(N231="nulová",J231,0)</f>
        <v>0</v>
      </c>
      <c r="BJ231" s="16" t="s">
        <v>85</v>
      </c>
      <c r="BK231" s="139">
        <f>ROUND(I231*H231,2)</f>
        <v>0</v>
      </c>
      <c r="BL231" s="16" t="s">
        <v>221</v>
      </c>
      <c r="BM231" s="138" t="s">
        <v>324</v>
      </c>
    </row>
    <row r="232" spans="2:65" s="12" customFormat="1" ht="11.25">
      <c r="B232" s="140"/>
      <c r="D232" s="141" t="s">
        <v>139</v>
      </c>
      <c r="E232" s="142" t="s">
        <v>1</v>
      </c>
      <c r="F232" s="143" t="s">
        <v>325</v>
      </c>
      <c r="H232" s="142" t="s">
        <v>1</v>
      </c>
      <c r="I232" s="144"/>
      <c r="L232" s="140"/>
      <c r="M232" s="145"/>
      <c r="T232" s="146"/>
      <c r="AT232" s="142" t="s">
        <v>139</v>
      </c>
      <c r="AU232" s="142" t="s">
        <v>87</v>
      </c>
      <c r="AV232" s="12" t="s">
        <v>85</v>
      </c>
      <c r="AW232" s="12" t="s">
        <v>32</v>
      </c>
      <c r="AX232" s="12" t="s">
        <v>77</v>
      </c>
      <c r="AY232" s="142" t="s">
        <v>129</v>
      </c>
    </row>
    <row r="233" spans="2:65" s="13" customFormat="1" ht="11.25">
      <c r="B233" s="147"/>
      <c r="D233" s="141" t="s">
        <v>139</v>
      </c>
      <c r="E233" s="148" t="s">
        <v>1</v>
      </c>
      <c r="F233" s="149" t="s">
        <v>326</v>
      </c>
      <c r="H233" s="150">
        <v>108.54</v>
      </c>
      <c r="I233" s="151"/>
      <c r="L233" s="147"/>
      <c r="M233" s="152"/>
      <c r="T233" s="153"/>
      <c r="AT233" s="148" t="s">
        <v>139</v>
      </c>
      <c r="AU233" s="148" t="s">
        <v>87</v>
      </c>
      <c r="AV233" s="13" t="s">
        <v>87</v>
      </c>
      <c r="AW233" s="13" t="s">
        <v>32</v>
      </c>
      <c r="AX233" s="13" t="s">
        <v>77</v>
      </c>
      <c r="AY233" s="148" t="s">
        <v>129</v>
      </c>
    </row>
    <row r="234" spans="2:65" s="14" customFormat="1" ht="11.25">
      <c r="B234" s="154"/>
      <c r="D234" s="141" t="s">
        <v>139</v>
      </c>
      <c r="E234" s="155" t="s">
        <v>1</v>
      </c>
      <c r="F234" s="156" t="s">
        <v>153</v>
      </c>
      <c r="H234" s="157">
        <v>108.54</v>
      </c>
      <c r="I234" s="158"/>
      <c r="L234" s="154"/>
      <c r="M234" s="159"/>
      <c r="T234" s="160"/>
      <c r="AT234" s="155" t="s">
        <v>139</v>
      </c>
      <c r="AU234" s="155" t="s">
        <v>87</v>
      </c>
      <c r="AV234" s="14" t="s">
        <v>137</v>
      </c>
      <c r="AW234" s="14" t="s">
        <v>32</v>
      </c>
      <c r="AX234" s="14" t="s">
        <v>85</v>
      </c>
      <c r="AY234" s="155" t="s">
        <v>129</v>
      </c>
    </row>
    <row r="235" spans="2:65" s="11" customFormat="1" ht="25.9" customHeight="1">
      <c r="B235" s="115"/>
      <c r="D235" s="116" t="s">
        <v>76</v>
      </c>
      <c r="E235" s="117" t="s">
        <v>327</v>
      </c>
      <c r="F235" s="117" t="s">
        <v>328</v>
      </c>
      <c r="I235" s="118"/>
      <c r="J235" s="119">
        <f>BK235</f>
        <v>0</v>
      </c>
      <c r="L235" s="115"/>
      <c r="M235" s="120"/>
      <c r="P235" s="121">
        <f>P236+P244</f>
        <v>0</v>
      </c>
      <c r="R235" s="121">
        <f>R236+R244</f>
        <v>0</v>
      </c>
      <c r="T235" s="122">
        <f>T236+T244</f>
        <v>0</v>
      </c>
      <c r="AR235" s="116" t="s">
        <v>85</v>
      </c>
      <c r="AT235" s="123" t="s">
        <v>76</v>
      </c>
      <c r="AU235" s="123" t="s">
        <v>77</v>
      </c>
      <c r="AY235" s="116" t="s">
        <v>129</v>
      </c>
      <c r="BK235" s="124">
        <f>BK236+BK244</f>
        <v>0</v>
      </c>
    </row>
    <row r="236" spans="2:65" s="11" customFormat="1" ht="22.9" customHeight="1">
      <c r="B236" s="115"/>
      <c r="D236" s="116" t="s">
        <v>76</v>
      </c>
      <c r="E236" s="125" t="s">
        <v>85</v>
      </c>
      <c r="F236" s="125" t="s">
        <v>329</v>
      </c>
      <c r="I236" s="118"/>
      <c r="J236" s="126">
        <f>BK236</f>
        <v>0</v>
      </c>
      <c r="L236" s="115"/>
      <c r="M236" s="120"/>
      <c r="P236" s="121">
        <f>SUM(P237:P243)</f>
        <v>0</v>
      </c>
      <c r="R236" s="121">
        <f>SUM(R237:R243)</f>
        <v>0</v>
      </c>
      <c r="T236" s="122">
        <f>SUM(T237:T243)</f>
        <v>0</v>
      </c>
      <c r="AR236" s="116" t="s">
        <v>85</v>
      </c>
      <c r="AT236" s="123" t="s">
        <v>76</v>
      </c>
      <c r="AU236" s="123" t="s">
        <v>85</v>
      </c>
      <c r="AY236" s="116" t="s">
        <v>129</v>
      </c>
      <c r="BK236" s="124">
        <f>SUM(BK237:BK243)</f>
        <v>0</v>
      </c>
    </row>
    <row r="237" spans="2:65" s="1" customFormat="1" ht="24.2" customHeight="1">
      <c r="B237" s="31"/>
      <c r="C237" s="127" t="s">
        <v>330</v>
      </c>
      <c r="D237" s="127" t="s">
        <v>132</v>
      </c>
      <c r="E237" s="128" t="s">
        <v>331</v>
      </c>
      <c r="F237" s="129" t="s">
        <v>332</v>
      </c>
      <c r="G237" s="130" t="s">
        <v>333</v>
      </c>
      <c r="H237" s="131">
        <v>1</v>
      </c>
      <c r="I237" s="132"/>
      <c r="J237" s="133">
        <f>ROUND(I237*H237,2)</f>
        <v>0</v>
      </c>
      <c r="K237" s="129" t="s">
        <v>1</v>
      </c>
      <c r="L237" s="31"/>
      <c r="M237" s="134" t="s">
        <v>1</v>
      </c>
      <c r="N237" s="135" t="s">
        <v>42</v>
      </c>
      <c r="P237" s="136">
        <f>O237*H237</f>
        <v>0</v>
      </c>
      <c r="Q237" s="136">
        <v>0</v>
      </c>
      <c r="R237" s="136">
        <f>Q237*H237</f>
        <v>0</v>
      </c>
      <c r="S237" s="136">
        <v>0</v>
      </c>
      <c r="T237" s="137">
        <f>S237*H237</f>
        <v>0</v>
      </c>
      <c r="AR237" s="138" t="s">
        <v>137</v>
      </c>
      <c r="AT237" s="138" t="s">
        <v>132</v>
      </c>
      <c r="AU237" s="138" t="s">
        <v>87</v>
      </c>
      <c r="AY237" s="16" t="s">
        <v>129</v>
      </c>
      <c r="BE237" s="139">
        <f>IF(N237="základní",J237,0)</f>
        <v>0</v>
      </c>
      <c r="BF237" s="139">
        <f>IF(N237="snížená",J237,0)</f>
        <v>0</v>
      </c>
      <c r="BG237" s="139">
        <f>IF(N237="zákl. přenesená",J237,0)</f>
        <v>0</v>
      </c>
      <c r="BH237" s="139">
        <f>IF(N237="sníž. přenesená",J237,0)</f>
        <v>0</v>
      </c>
      <c r="BI237" s="139">
        <f>IF(N237="nulová",J237,0)</f>
        <v>0</v>
      </c>
      <c r="BJ237" s="16" t="s">
        <v>85</v>
      </c>
      <c r="BK237" s="139">
        <f>ROUND(I237*H237,2)</f>
        <v>0</v>
      </c>
      <c r="BL237" s="16" t="s">
        <v>137</v>
      </c>
      <c r="BM237" s="138" t="s">
        <v>334</v>
      </c>
    </row>
    <row r="238" spans="2:65" s="12" customFormat="1" ht="33.75">
      <c r="B238" s="140"/>
      <c r="D238" s="141" t="s">
        <v>139</v>
      </c>
      <c r="E238" s="142" t="s">
        <v>1</v>
      </c>
      <c r="F238" s="143" t="s">
        <v>335</v>
      </c>
      <c r="H238" s="142" t="s">
        <v>1</v>
      </c>
      <c r="I238" s="144"/>
      <c r="L238" s="140"/>
      <c r="M238" s="145"/>
      <c r="T238" s="146"/>
      <c r="AT238" s="142" t="s">
        <v>139</v>
      </c>
      <c r="AU238" s="142" t="s">
        <v>87</v>
      </c>
      <c r="AV238" s="12" t="s">
        <v>85</v>
      </c>
      <c r="AW238" s="12" t="s">
        <v>32</v>
      </c>
      <c r="AX238" s="12" t="s">
        <v>77</v>
      </c>
      <c r="AY238" s="142" t="s">
        <v>129</v>
      </c>
    </row>
    <row r="239" spans="2:65" s="12" customFormat="1" ht="33.75">
      <c r="B239" s="140"/>
      <c r="D239" s="141" t="s">
        <v>139</v>
      </c>
      <c r="E239" s="142" t="s">
        <v>1</v>
      </c>
      <c r="F239" s="143" t="s">
        <v>336</v>
      </c>
      <c r="H239" s="142" t="s">
        <v>1</v>
      </c>
      <c r="I239" s="144"/>
      <c r="L239" s="140"/>
      <c r="M239" s="145"/>
      <c r="T239" s="146"/>
      <c r="AT239" s="142" t="s">
        <v>139</v>
      </c>
      <c r="AU239" s="142" t="s">
        <v>87</v>
      </c>
      <c r="AV239" s="12" t="s">
        <v>85</v>
      </c>
      <c r="AW239" s="12" t="s">
        <v>32</v>
      </c>
      <c r="AX239" s="12" t="s">
        <v>77</v>
      </c>
      <c r="AY239" s="142" t="s">
        <v>129</v>
      </c>
    </row>
    <row r="240" spans="2:65" s="12" customFormat="1" ht="11.25">
      <c r="B240" s="140"/>
      <c r="D240" s="141" t="s">
        <v>139</v>
      </c>
      <c r="E240" s="142" t="s">
        <v>1</v>
      </c>
      <c r="F240" s="143" t="s">
        <v>337</v>
      </c>
      <c r="H240" s="142" t="s">
        <v>1</v>
      </c>
      <c r="I240" s="144"/>
      <c r="L240" s="140"/>
      <c r="M240" s="145"/>
      <c r="T240" s="146"/>
      <c r="AT240" s="142" t="s">
        <v>139</v>
      </c>
      <c r="AU240" s="142" t="s">
        <v>87</v>
      </c>
      <c r="AV240" s="12" t="s">
        <v>85</v>
      </c>
      <c r="AW240" s="12" t="s">
        <v>32</v>
      </c>
      <c r="AX240" s="12" t="s">
        <v>77</v>
      </c>
      <c r="AY240" s="142" t="s">
        <v>129</v>
      </c>
    </row>
    <row r="241" spans="2:65" s="13" customFormat="1" ht="11.25">
      <c r="B241" s="147"/>
      <c r="D241" s="141" t="s">
        <v>139</v>
      </c>
      <c r="E241" s="148" t="s">
        <v>1</v>
      </c>
      <c r="F241" s="149" t="s">
        <v>85</v>
      </c>
      <c r="H241" s="150">
        <v>1</v>
      </c>
      <c r="I241" s="151"/>
      <c r="L241" s="147"/>
      <c r="M241" s="152"/>
      <c r="T241" s="153"/>
      <c r="AT241" s="148" t="s">
        <v>139</v>
      </c>
      <c r="AU241" s="148" t="s">
        <v>87</v>
      </c>
      <c r="AV241" s="13" t="s">
        <v>87</v>
      </c>
      <c r="AW241" s="13" t="s">
        <v>32</v>
      </c>
      <c r="AX241" s="13" t="s">
        <v>85</v>
      </c>
      <c r="AY241" s="148" t="s">
        <v>129</v>
      </c>
    </row>
    <row r="242" spans="2:65" s="1" customFormat="1" ht="16.5" customHeight="1">
      <c r="B242" s="31"/>
      <c r="C242" s="127" t="s">
        <v>338</v>
      </c>
      <c r="D242" s="127" t="s">
        <v>132</v>
      </c>
      <c r="E242" s="128" t="s">
        <v>339</v>
      </c>
      <c r="F242" s="129" t="s">
        <v>340</v>
      </c>
      <c r="G242" s="130" t="s">
        <v>333</v>
      </c>
      <c r="H242" s="131">
        <v>1</v>
      </c>
      <c r="I242" s="132"/>
      <c r="J242" s="133">
        <f>ROUND(I242*H242,2)</f>
        <v>0</v>
      </c>
      <c r="K242" s="129" t="s">
        <v>1</v>
      </c>
      <c r="L242" s="31"/>
      <c r="M242" s="134" t="s">
        <v>1</v>
      </c>
      <c r="N242" s="135" t="s">
        <v>42</v>
      </c>
      <c r="P242" s="136">
        <f>O242*H242</f>
        <v>0</v>
      </c>
      <c r="Q242" s="136">
        <v>0</v>
      </c>
      <c r="R242" s="136">
        <f>Q242*H242</f>
        <v>0</v>
      </c>
      <c r="S242" s="136">
        <v>0</v>
      </c>
      <c r="T242" s="137">
        <f>S242*H242</f>
        <v>0</v>
      </c>
      <c r="AR242" s="138" t="s">
        <v>137</v>
      </c>
      <c r="AT242" s="138" t="s">
        <v>132</v>
      </c>
      <c r="AU242" s="138" t="s">
        <v>87</v>
      </c>
      <c r="AY242" s="16" t="s">
        <v>129</v>
      </c>
      <c r="BE242" s="139">
        <f>IF(N242="základní",J242,0)</f>
        <v>0</v>
      </c>
      <c r="BF242" s="139">
        <f>IF(N242="snížená",J242,0)</f>
        <v>0</v>
      </c>
      <c r="BG242" s="139">
        <f>IF(N242="zákl. přenesená",J242,0)</f>
        <v>0</v>
      </c>
      <c r="BH242" s="139">
        <f>IF(N242="sníž. přenesená",J242,0)</f>
        <v>0</v>
      </c>
      <c r="BI242" s="139">
        <f>IF(N242="nulová",J242,0)</f>
        <v>0</v>
      </c>
      <c r="BJ242" s="16" t="s">
        <v>85</v>
      </c>
      <c r="BK242" s="139">
        <f>ROUND(I242*H242,2)</f>
        <v>0</v>
      </c>
      <c r="BL242" s="16" t="s">
        <v>137</v>
      </c>
      <c r="BM242" s="138" t="s">
        <v>341</v>
      </c>
    </row>
    <row r="243" spans="2:65" s="1" customFormat="1" ht="16.5" customHeight="1">
      <c r="B243" s="31"/>
      <c r="C243" s="127" t="s">
        <v>342</v>
      </c>
      <c r="D243" s="127" t="s">
        <v>132</v>
      </c>
      <c r="E243" s="128" t="s">
        <v>343</v>
      </c>
      <c r="F243" s="129" t="s">
        <v>344</v>
      </c>
      <c r="G243" s="130" t="s">
        <v>333</v>
      </c>
      <c r="H243" s="131">
        <v>1</v>
      </c>
      <c r="I243" s="132"/>
      <c r="J243" s="133">
        <f>ROUND(I243*H243,2)</f>
        <v>0</v>
      </c>
      <c r="K243" s="129" t="s">
        <v>1</v>
      </c>
      <c r="L243" s="31"/>
      <c r="M243" s="134" t="s">
        <v>1</v>
      </c>
      <c r="N243" s="135" t="s">
        <v>42</v>
      </c>
      <c r="P243" s="136">
        <f>O243*H243</f>
        <v>0</v>
      </c>
      <c r="Q243" s="136">
        <v>0</v>
      </c>
      <c r="R243" s="136">
        <f>Q243*H243</f>
        <v>0</v>
      </c>
      <c r="S243" s="136">
        <v>0</v>
      </c>
      <c r="T243" s="137">
        <f>S243*H243</f>
        <v>0</v>
      </c>
      <c r="AR243" s="138" t="s">
        <v>137</v>
      </c>
      <c r="AT243" s="138" t="s">
        <v>132</v>
      </c>
      <c r="AU243" s="138" t="s">
        <v>87</v>
      </c>
      <c r="AY243" s="16" t="s">
        <v>129</v>
      </c>
      <c r="BE243" s="139">
        <f>IF(N243="základní",J243,0)</f>
        <v>0</v>
      </c>
      <c r="BF243" s="139">
        <f>IF(N243="snížená",J243,0)</f>
        <v>0</v>
      </c>
      <c r="BG243" s="139">
        <f>IF(N243="zákl. přenesená",J243,0)</f>
        <v>0</v>
      </c>
      <c r="BH243" s="139">
        <f>IF(N243="sníž. přenesená",J243,0)</f>
        <v>0</v>
      </c>
      <c r="BI243" s="139">
        <f>IF(N243="nulová",J243,0)</f>
        <v>0</v>
      </c>
      <c r="BJ243" s="16" t="s">
        <v>85</v>
      </c>
      <c r="BK243" s="139">
        <f>ROUND(I243*H243,2)</f>
        <v>0</v>
      </c>
      <c r="BL243" s="16" t="s">
        <v>137</v>
      </c>
      <c r="BM243" s="138" t="s">
        <v>345</v>
      </c>
    </row>
    <row r="244" spans="2:65" s="11" customFormat="1" ht="22.9" customHeight="1">
      <c r="B244" s="115"/>
      <c r="D244" s="116" t="s">
        <v>76</v>
      </c>
      <c r="E244" s="125" t="s">
        <v>87</v>
      </c>
      <c r="F244" s="125" t="s">
        <v>346</v>
      </c>
      <c r="I244" s="118"/>
      <c r="J244" s="126">
        <f>BK244</f>
        <v>0</v>
      </c>
      <c r="L244" s="115"/>
      <c r="M244" s="120"/>
      <c r="P244" s="121">
        <f>SUM(P245:P254)</f>
        <v>0</v>
      </c>
      <c r="R244" s="121">
        <f>SUM(R245:R254)</f>
        <v>0</v>
      </c>
      <c r="T244" s="122">
        <f>SUM(T245:T254)</f>
        <v>0</v>
      </c>
      <c r="AR244" s="116" t="s">
        <v>85</v>
      </c>
      <c r="AT244" s="123" t="s">
        <v>76</v>
      </c>
      <c r="AU244" s="123" t="s">
        <v>85</v>
      </c>
      <c r="AY244" s="116" t="s">
        <v>129</v>
      </c>
      <c r="BK244" s="124">
        <f>SUM(BK245:BK254)</f>
        <v>0</v>
      </c>
    </row>
    <row r="245" spans="2:65" s="1" customFormat="1" ht="16.5" customHeight="1">
      <c r="B245" s="31"/>
      <c r="C245" s="127" t="s">
        <v>347</v>
      </c>
      <c r="D245" s="127" t="s">
        <v>132</v>
      </c>
      <c r="E245" s="128" t="s">
        <v>348</v>
      </c>
      <c r="F245" s="129" t="s">
        <v>349</v>
      </c>
      <c r="G245" s="130" t="s">
        <v>333</v>
      </c>
      <c r="H245" s="131">
        <v>1</v>
      </c>
      <c r="I245" s="132"/>
      <c r="J245" s="133">
        <f>ROUND(I245*H245,2)</f>
        <v>0</v>
      </c>
      <c r="K245" s="129" t="s">
        <v>1</v>
      </c>
      <c r="L245" s="31"/>
      <c r="M245" s="134" t="s">
        <v>1</v>
      </c>
      <c r="N245" s="135" t="s">
        <v>42</v>
      </c>
      <c r="P245" s="136">
        <f>O245*H245</f>
        <v>0</v>
      </c>
      <c r="Q245" s="136">
        <v>0</v>
      </c>
      <c r="R245" s="136">
        <f>Q245*H245</f>
        <v>0</v>
      </c>
      <c r="S245" s="136">
        <v>0</v>
      </c>
      <c r="T245" s="137">
        <f>S245*H245</f>
        <v>0</v>
      </c>
      <c r="AR245" s="138" t="s">
        <v>137</v>
      </c>
      <c r="AT245" s="138" t="s">
        <v>132</v>
      </c>
      <c r="AU245" s="138" t="s">
        <v>87</v>
      </c>
      <c r="AY245" s="16" t="s">
        <v>129</v>
      </c>
      <c r="BE245" s="139">
        <f>IF(N245="základní",J245,0)</f>
        <v>0</v>
      </c>
      <c r="BF245" s="139">
        <f>IF(N245="snížená",J245,0)</f>
        <v>0</v>
      </c>
      <c r="BG245" s="139">
        <f>IF(N245="zákl. přenesená",J245,0)</f>
        <v>0</v>
      </c>
      <c r="BH245" s="139">
        <f>IF(N245="sníž. přenesená",J245,0)</f>
        <v>0</v>
      </c>
      <c r="BI245" s="139">
        <f>IF(N245="nulová",J245,0)</f>
        <v>0</v>
      </c>
      <c r="BJ245" s="16" t="s">
        <v>85</v>
      </c>
      <c r="BK245" s="139">
        <f>ROUND(I245*H245,2)</f>
        <v>0</v>
      </c>
      <c r="BL245" s="16" t="s">
        <v>137</v>
      </c>
      <c r="BM245" s="138" t="s">
        <v>350</v>
      </c>
    </row>
    <row r="246" spans="2:65" s="12" customFormat="1" ht="33.75">
      <c r="B246" s="140"/>
      <c r="D246" s="141" t="s">
        <v>139</v>
      </c>
      <c r="E246" s="142" t="s">
        <v>1</v>
      </c>
      <c r="F246" s="143" t="s">
        <v>351</v>
      </c>
      <c r="H246" s="142" t="s">
        <v>1</v>
      </c>
      <c r="I246" s="144"/>
      <c r="L246" s="140"/>
      <c r="M246" s="145"/>
      <c r="T246" s="146"/>
      <c r="AT246" s="142" t="s">
        <v>139</v>
      </c>
      <c r="AU246" s="142" t="s">
        <v>87</v>
      </c>
      <c r="AV246" s="12" t="s">
        <v>85</v>
      </c>
      <c r="AW246" s="12" t="s">
        <v>32</v>
      </c>
      <c r="AX246" s="12" t="s">
        <v>77</v>
      </c>
      <c r="AY246" s="142" t="s">
        <v>129</v>
      </c>
    </row>
    <row r="247" spans="2:65" s="12" customFormat="1" ht="33.75">
      <c r="B247" s="140"/>
      <c r="D247" s="141" t="s">
        <v>139</v>
      </c>
      <c r="E247" s="142" t="s">
        <v>1</v>
      </c>
      <c r="F247" s="143" t="s">
        <v>352</v>
      </c>
      <c r="H247" s="142" t="s">
        <v>1</v>
      </c>
      <c r="I247" s="144"/>
      <c r="L247" s="140"/>
      <c r="M247" s="145"/>
      <c r="T247" s="146"/>
      <c r="AT247" s="142" t="s">
        <v>139</v>
      </c>
      <c r="AU247" s="142" t="s">
        <v>87</v>
      </c>
      <c r="AV247" s="12" t="s">
        <v>85</v>
      </c>
      <c r="AW247" s="12" t="s">
        <v>32</v>
      </c>
      <c r="AX247" s="12" t="s">
        <v>77</v>
      </c>
      <c r="AY247" s="142" t="s">
        <v>129</v>
      </c>
    </row>
    <row r="248" spans="2:65" s="12" customFormat="1" ht="22.5">
      <c r="B248" s="140"/>
      <c r="D248" s="141" t="s">
        <v>139</v>
      </c>
      <c r="E248" s="142" t="s">
        <v>1</v>
      </c>
      <c r="F248" s="143" t="s">
        <v>353</v>
      </c>
      <c r="H248" s="142" t="s">
        <v>1</v>
      </c>
      <c r="I248" s="144"/>
      <c r="L248" s="140"/>
      <c r="M248" s="145"/>
      <c r="T248" s="146"/>
      <c r="AT248" s="142" t="s">
        <v>139</v>
      </c>
      <c r="AU248" s="142" t="s">
        <v>87</v>
      </c>
      <c r="AV248" s="12" t="s">
        <v>85</v>
      </c>
      <c r="AW248" s="12" t="s">
        <v>32</v>
      </c>
      <c r="AX248" s="12" t="s">
        <v>77</v>
      </c>
      <c r="AY248" s="142" t="s">
        <v>129</v>
      </c>
    </row>
    <row r="249" spans="2:65" s="13" customFormat="1" ht="11.25">
      <c r="B249" s="147"/>
      <c r="D249" s="141" t="s">
        <v>139</v>
      </c>
      <c r="E249" s="148" t="s">
        <v>1</v>
      </c>
      <c r="F249" s="149" t="s">
        <v>85</v>
      </c>
      <c r="H249" s="150">
        <v>1</v>
      </c>
      <c r="I249" s="151"/>
      <c r="L249" s="147"/>
      <c r="M249" s="152"/>
      <c r="T249" s="153"/>
      <c r="AT249" s="148" t="s">
        <v>139</v>
      </c>
      <c r="AU249" s="148" t="s">
        <v>87</v>
      </c>
      <c r="AV249" s="13" t="s">
        <v>87</v>
      </c>
      <c r="AW249" s="13" t="s">
        <v>32</v>
      </c>
      <c r="AX249" s="13" t="s">
        <v>85</v>
      </c>
      <c r="AY249" s="148" t="s">
        <v>129</v>
      </c>
    </row>
    <row r="250" spans="2:65" s="1" customFormat="1" ht="24.2" customHeight="1">
      <c r="B250" s="31"/>
      <c r="C250" s="127" t="s">
        <v>354</v>
      </c>
      <c r="D250" s="127" t="s">
        <v>132</v>
      </c>
      <c r="E250" s="128" t="s">
        <v>355</v>
      </c>
      <c r="F250" s="129" t="s">
        <v>356</v>
      </c>
      <c r="G250" s="130" t="s">
        <v>333</v>
      </c>
      <c r="H250" s="131">
        <v>1</v>
      </c>
      <c r="I250" s="132"/>
      <c r="J250" s="133">
        <f>ROUND(I250*H250,2)</f>
        <v>0</v>
      </c>
      <c r="K250" s="129" t="s">
        <v>1</v>
      </c>
      <c r="L250" s="31"/>
      <c r="M250" s="134" t="s">
        <v>1</v>
      </c>
      <c r="N250" s="135" t="s">
        <v>42</v>
      </c>
      <c r="P250" s="136">
        <f>O250*H250</f>
        <v>0</v>
      </c>
      <c r="Q250" s="136">
        <v>0</v>
      </c>
      <c r="R250" s="136">
        <f>Q250*H250</f>
        <v>0</v>
      </c>
      <c r="S250" s="136">
        <v>0</v>
      </c>
      <c r="T250" s="137">
        <f>S250*H250</f>
        <v>0</v>
      </c>
      <c r="AR250" s="138" t="s">
        <v>137</v>
      </c>
      <c r="AT250" s="138" t="s">
        <v>132</v>
      </c>
      <c r="AU250" s="138" t="s">
        <v>87</v>
      </c>
      <c r="AY250" s="16" t="s">
        <v>129</v>
      </c>
      <c r="BE250" s="139">
        <f>IF(N250="základní",J250,0)</f>
        <v>0</v>
      </c>
      <c r="BF250" s="139">
        <f>IF(N250="snížená",J250,0)</f>
        <v>0</v>
      </c>
      <c r="BG250" s="139">
        <f>IF(N250="zákl. přenesená",J250,0)</f>
        <v>0</v>
      </c>
      <c r="BH250" s="139">
        <f>IF(N250="sníž. přenesená",J250,0)</f>
        <v>0</v>
      </c>
      <c r="BI250" s="139">
        <f>IF(N250="nulová",J250,0)</f>
        <v>0</v>
      </c>
      <c r="BJ250" s="16" t="s">
        <v>85</v>
      </c>
      <c r="BK250" s="139">
        <f>ROUND(I250*H250,2)</f>
        <v>0</v>
      </c>
      <c r="BL250" s="16" t="s">
        <v>137</v>
      </c>
      <c r="BM250" s="138" t="s">
        <v>357</v>
      </c>
    </row>
    <row r="251" spans="2:65" s="12" customFormat="1" ht="33.75">
      <c r="B251" s="140"/>
      <c r="D251" s="141" t="s">
        <v>139</v>
      </c>
      <c r="E251" s="142" t="s">
        <v>1</v>
      </c>
      <c r="F251" s="143" t="s">
        <v>358</v>
      </c>
      <c r="H251" s="142" t="s">
        <v>1</v>
      </c>
      <c r="I251" s="144"/>
      <c r="L251" s="140"/>
      <c r="M251" s="145"/>
      <c r="T251" s="146"/>
      <c r="AT251" s="142" t="s">
        <v>139</v>
      </c>
      <c r="AU251" s="142" t="s">
        <v>87</v>
      </c>
      <c r="AV251" s="12" t="s">
        <v>85</v>
      </c>
      <c r="AW251" s="12" t="s">
        <v>32</v>
      </c>
      <c r="AX251" s="12" t="s">
        <v>77</v>
      </c>
      <c r="AY251" s="142" t="s">
        <v>129</v>
      </c>
    </row>
    <row r="252" spans="2:65" s="12" customFormat="1" ht="33.75">
      <c r="B252" s="140"/>
      <c r="D252" s="141" t="s">
        <v>139</v>
      </c>
      <c r="E252" s="142" t="s">
        <v>1</v>
      </c>
      <c r="F252" s="143" t="s">
        <v>359</v>
      </c>
      <c r="H252" s="142" t="s">
        <v>1</v>
      </c>
      <c r="I252" s="144"/>
      <c r="L252" s="140"/>
      <c r="M252" s="145"/>
      <c r="T252" s="146"/>
      <c r="AT252" s="142" t="s">
        <v>139</v>
      </c>
      <c r="AU252" s="142" t="s">
        <v>87</v>
      </c>
      <c r="AV252" s="12" t="s">
        <v>85</v>
      </c>
      <c r="AW252" s="12" t="s">
        <v>32</v>
      </c>
      <c r="AX252" s="12" t="s">
        <v>77</v>
      </c>
      <c r="AY252" s="142" t="s">
        <v>129</v>
      </c>
    </row>
    <row r="253" spans="2:65" s="12" customFormat="1" ht="22.5">
      <c r="B253" s="140"/>
      <c r="D253" s="141" t="s">
        <v>139</v>
      </c>
      <c r="E253" s="142" t="s">
        <v>1</v>
      </c>
      <c r="F253" s="143" t="s">
        <v>360</v>
      </c>
      <c r="H253" s="142" t="s">
        <v>1</v>
      </c>
      <c r="I253" s="144"/>
      <c r="L253" s="140"/>
      <c r="M253" s="145"/>
      <c r="T253" s="146"/>
      <c r="AT253" s="142" t="s">
        <v>139</v>
      </c>
      <c r="AU253" s="142" t="s">
        <v>87</v>
      </c>
      <c r="AV253" s="12" t="s">
        <v>85</v>
      </c>
      <c r="AW253" s="12" t="s">
        <v>32</v>
      </c>
      <c r="AX253" s="12" t="s">
        <v>77</v>
      </c>
      <c r="AY253" s="142" t="s">
        <v>129</v>
      </c>
    </row>
    <row r="254" spans="2:65" s="13" customFormat="1" ht="11.25">
      <c r="B254" s="147"/>
      <c r="D254" s="141" t="s">
        <v>139</v>
      </c>
      <c r="E254" s="148" t="s">
        <v>1</v>
      </c>
      <c r="F254" s="149" t="s">
        <v>85</v>
      </c>
      <c r="H254" s="150">
        <v>1</v>
      </c>
      <c r="I254" s="151"/>
      <c r="L254" s="147"/>
      <c r="M254" s="152"/>
      <c r="T254" s="153"/>
      <c r="AT254" s="148" t="s">
        <v>139</v>
      </c>
      <c r="AU254" s="148" t="s">
        <v>87</v>
      </c>
      <c r="AV254" s="13" t="s">
        <v>87</v>
      </c>
      <c r="AW254" s="13" t="s">
        <v>32</v>
      </c>
      <c r="AX254" s="13" t="s">
        <v>85</v>
      </c>
      <c r="AY254" s="148" t="s">
        <v>129</v>
      </c>
    </row>
    <row r="255" spans="2:65" s="11" customFormat="1" ht="25.9" customHeight="1">
      <c r="B255" s="115"/>
      <c r="D255" s="116" t="s">
        <v>76</v>
      </c>
      <c r="E255" s="117" t="s">
        <v>361</v>
      </c>
      <c r="F255" s="117" t="s">
        <v>362</v>
      </c>
      <c r="I255" s="118"/>
      <c r="J255" s="119">
        <f>BK255</f>
        <v>0</v>
      </c>
      <c r="L255" s="115"/>
      <c r="M255" s="120"/>
      <c r="P255" s="121">
        <f>SUM(P256:P259)</f>
        <v>0</v>
      </c>
      <c r="R255" s="121">
        <f>SUM(R256:R259)</f>
        <v>0</v>
      </c>
      <c r="T255" s="122">
        <f>SUM(T256:T259)</f>
        <v>0</v>
      </c>
      <c r="AR255" s="116" t="s">
        <v>137</v>
      </c>
      <c r="AT255" s="123" t="s">
        <v>76</v>
      </c>
      <c r="AU255" s="123" t="s">
        <v>77</v>
      </c>
      <c r="AY255" s="116" t="s">
        <v>129</v>
      </c>
      <c r="BK255" s="124">
        <f>SUM(BK256:BK259)</f>
        <v>0</v>
      </c>
    </row>
    <row r="256" spans="2:65" s="1" customFormat="1" ht="16.5" customHeight="1">
      <c r="B256" s="31"/>
      <c r="C256" s="127" t="s">
        <v>363</v>
      </c>
      <c r="D256" s="127" t="s">
        <v>132</v>
      </c>
      <c r="E256" s="128" t="s">
        <v>364</v>
      </c>
      <c r="F256" s="129" t="s">
        <v>365</v>
      </c>
      <c r="G256" s="130" t="s">
        <v>366</v>
      </c>
      <c r="H256" s="131">
        <v>25</v>
      </c>
      <c r="I256" s="132"/>
      <c r="J256" s="133">
        <f>ROUND(I256*H256,2)</f>
        <v>0</v>
      </c>
      <c r="K256" s="129" t="s">
        <v>136</v>
      </c>
      <c r="L256" s="31"/>
      <c r="M256" s="134" t="s">
        <v>1</v>
      </c>
      <c r="N256" s="135" t="s">
        <v>42</v>
      </c>
      <c r="P256" s="136">
        <f>O256*H256</f>
        <v>0</v>
      </c>
      <c r="Q256" s="136">
        <v>0</v>
      </c>
      <c r="R256" s="136">
        <f>Q256*H256</f>
        <v>0</v>
      </c>
      <c r="S256" s="136">
        <v>0</v>
      </c>
      <c r="T256" s="137">
        <f>S256*H256</f>
        <v>0</v>
      </c>
      <c r="AR256" s="138" t="s">
        <v>367</v>
      </c>
      <c r="AT256" s="138" t="s">
        <v>132</v>
      </c>
      <c r="AU256" s="138" t="s">
        <v>85</v>
      </c>
      <c r="AY256" s="16" t="s">
        <v>129</v>
      </c>
      <c r="BE256" s="139">
        <f>IF(N256="základní",J256,0)</f>
        <v>0</v>
      </c>
      <c r="BF256" s="139">
        <f>IF(N256="snížená",J256,0)</f>
        <v>0</v>
      </c>
      <c r="BG256" s="139">
        <f>IF(N256="zákl. přenesená",J256,0)</f>
        <v>0</v>
      </c>
      <c r="BH256" s="139">
        <f>IF(N256="sníž. přenesená",J256,0)</f>
        <v>0</v>
      </c>
      <c r="BI256" s="139">
        <f>IF(N256="nulová",J256,0)</f>
        <v>0</v>
      </c>
      <c r="BJ256" s="16" t="s">
        <v>85</v>
      </c>
      <c r="BK256" s="139">
        <f>ROUND(I256*H256,2)</f>
        <v>0</v>
      </c>
      <c r="BL256" s="16" t="s">
        <v>367</v>
      </c>
      <c r="BM256" s="138" t="s">
        <v>368</v>
      </c>
    </row>
    <row r="257" spans="2:51" s="12" customFormat="1" ht="11.25">
      <c r="B257" s="140"/>
      <c r="D257" s="141" t="s">
        <v>139</v>
      </c>
      <c r="E257" s="142" t="s">
        <v>1</v>
      </c>
      <c r="F257" s="143" t="s">
        <v>369</v>
      </c>
      <c r="H257" s="142" t="s">
        <v>1</v>
      </c>
      <c r="I257" s="144"/>
      <c r="L257" s="140"/>
      <c r="M257" s="145"/>
      <c r="T257" s="146"/>
      <c r="AT257" s="142" t="s">
        <v>139</v>
      </c>
      <c r="AU257" s="142" t="s">
        <v>85</v>
      </c>
      <c r="AV257" s="12" t="s">
        <v>85</v>
      </c>
      <c r="AW257" s="12" t="s">
        <v>32</v>
      </c>
      <c r="AX257" s="12" t="s">
        <v>77</v>
      </c>
      <c r="AY257" s="142" t="s">
        <v>129</v>
      </c>
    </row>
    <row r="258" spans="2:51" s="12" customFormat="1" ht="11.25">
      <c r="B258" s="140"/>
      <c r="D258" s="141" t="s">
        <v>139</v>
      </c>
      <c r="E258" s="142" t="s">
        <v>1</v>
      </c>
      <c r="F258" s="143" t="s">
        <v>370</v>
      </c>
      <c r="H258" s="142" t="s">
        <v>1</v>
      </c>
      <c r="I258" s="144"/>
      <c r="L258" s="140"/>
      <c r="M258" s="145"/>
      <c r="T258" s="146"/>
      <c r="AT258" s="142" t="s">
        <v>139</v>
      </c>
      <c r="AU258" s="142" t="s">
        <v>85</v>
      </c>
      <c r="AV258" s="12" t="s">
        <v>85</v>
      </c>
      <c r="AW258" s="12" t="s">
        <v>32</v>
      </c>
      <c r="AX258" s="12" t="s">
        <v>77</v>
      </c>
      <c r="AY258" s="142" t="s">
        <v>129</v>
      </c>
    </row>
    <row r="259" spans="2:51" s="13" customFormat="1" ht="11.25">
      <c r="B259" s="147"/>
      <c r="D259" s="141" t="s">
        <v>139</v>
      </c>
      <c r="E259" s="148" t="s">
        <v>1</v>
      </c>
      <c r="F259" s="149" t="s">
        <v>276</v>
      </c>
      <c r="H259" s="150">
        <v>25</v>
      </c>
      <c r="I259" s="151"/>
      <c r="L259" s="147"/>
      <c r="M259" s="171"/>
      <c r="N259" s="172"/>
      <c r="O259" s="172"/>
      <c r="P259" s="172"/>
      <c r="Q259" s="172"/>
      <c r="R259" s="172"/>
      <c r="S259" s="172"/>
      <c r="T259" s="173"/>
      <c r="AT259" s="148" t="s">
        <v>139</v>
      </c>
      <c r="AU259" s="148" t="s">
        <v>85</v>
      </c>
      <c r="AV259" s="13" t="s">
        <v>87</v>
      </c>
      <c r="AW259" s="13" t="s">
        <v>32</v>
      </c>
      <c r="AX259" s="13" t="s">
        <v>85</v>
      </c>
      <c r="AY259" s="148" t="s">
        <v>129</v>
      </c>
    </row>
    <row r="260" spans="2:51" s="1" customFormat="1" ht="6.95" customHeight="1">
      <c r="B260" s="43"/>
      <c r="C260" s="44"/>
      <c r="D260" s="44"/>
      <c r="E260" s="44"/>
      <c r="F260" s="44"/>
      <c r="G260" s="44"/>
      <c r="H260" s="44"/>
      <c r="I260" s="44"/>
      <c r="J260" s="44"/>
      <c r="K260" s="44"/>
      <c r="L260" s="31"/>
    </row>
  </sheetData>
  <sheetProtection algorithmName="SHA-512" hashValue="VJ7t84QdnETvGIKjt+GY8jD58MdmeF4wwQBl+jCHGUe6MrkxPHrFc/rEGM3oImCCh/FQzEoM7vrrCcgQBLIgtA==" saltValue="WzOExxkyVO+aDnBOld5Yd6JacAIJ5reAbzQJHIWouhJy2o3a/+jYzaZf2jiAKKBE6Le63BjXCvaY+zOOcNeb9Q==" spinCount="100000" sheet="1" objects="1" scenarios="1" formatColumns="0" formatRows="0" autoFilter="0"/>
  <autoFilter ref="C133:K259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01 - ZŠ Za Nádražím, Česk...</vt:lpstr>
      <vt:lpstr>'01 - ZŠ Za Nádražím, Česk...'!Názvy_tisku</vt:lpstr>
      <vt:lpstr>'Rekapitulace stavby'!Názvy_tisku</vt:lpstr>
      <vt:lpstr>'01 - ZŠ Za Nádražím, Česk...'!Oblast_tisku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DESKTOP-B1BTQB1\Fimek</dc:creator>
  <cp:lastModifiedBy>Jan Štěpánek</cp:lastModifiedBy>
  <dcterms:created xsi:type="dcterms:W3CDTF">2025-03-13T15:17:21Z</dcterms:created>
  <dcterms:modified xsi:type="dcterms:W3CDTF">2025-04-23T14:24:17Z</dcterms:modified>
</cp:coreProperties>
</file>