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SMI\VZ\2024\2024-109_Železobetonová deska pro skladování kalů ČOV_VZMR\VZMR\zadání\pracovní\"/>
    </mc:Choice>
  </mc:AlternateContent>
  <xr:revisionPtr revIDLastSave="0" documentId="8_{A99C900B-2852-4674-88EB-F68AD227580E}" xr6:coauthVersionLast="47" xr6:coauthVersionMax="47" xr10:uidLastSave="{00000000-0000-0000-0000-000000000000}"/>
  <bookViews>
    <workbookView xWindow="28680" yWindow="-1095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V2601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24V260101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24V260101 Pol'!$A$1:$W$94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19" i="1" s="1"/>
  <c r="I56" i="1"/>
  <c r="I55" i="1"/>
  <c r="I54" i="1"/>
  <c r="I16" i="1" s="1"/>
  <c r="I53" i="1"/>
  <c r="I52" i="1"/>
  <c r="I51" i="1"/>
  <c r="I50" i="1"/>
  <c r="I49" i="1"/>
  <c r="G41" i="1"/>
  <c r="F41" i="1"/>
  <c r="I41" i="1" s="1"/>
  <c r="G40" i="1"/>
  <c r="F40" i="1"/>
  <c r="G39" i="1"/>
  <c r="I39" i="1" s="1"/>
  <c r="I42" i="1" s="1"/>
  <c r="F39" i="1"/>
  <c r="G84" i="12"/>
  <c r="G9" i="12"/>
  <c r="M9" i="12" s="1"/>
  <c r="I9" i="12"/>
  <c r="I8" i="12" s="1"/>
  <c r="K9" i="12"/>
  <c r="K8" i="12" s="1"/>
  <c r="O9" i="12"/>
  <c r="Q9" i="12"/>
  <c r="V9" i="12"/>
  <c r="V8" i="12" s="1"/>
  <c r="G12" i="12"/>
  <c r="I12" i="12"/>
  <c r="K12" i="12"/>
  <c r="M12" i="12"/>
  <c r="O12" i="12"/>
  <c r="Q12" i="12"/>
  <c r="V12" i="12"/>
  <c r="G13" i="12"/>
  <c r="I13" i="12"/>
  <c r="K13" i="12"/>
  <c r="M13" i="12"/>
  <c r="O13" i="12"/>
  <c r="O8" i="12" s="1"/>
  <c r="Q13" i="12"/>
  <c r="V13" i="12"/>
  <c r="G15" i="12"/>
  <c r="M15" i="12" s="1"/>
  <c r="I15" i="12"/>
  <c r="K15" i="12"/>
  <c r="O15" i="12"/>
  <c r="Q15" i="12"/>
  <c r="Q8" i="12" s="1"/>
  <c r="V15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2" i="12"/>
  <c r="G8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I28" i="12" s="1"/>
  <c r="K29" i="12"/>
  <c r="K28" i="12" s="1"/>
  <c r="O29" i="12"/>
  <c r="Q29" i="12"/>
  <c r="Q28" i="12" s="1"/>
  <c r="V29" i="12"/>
  <c r="V28" i="12" s="1"/>
  <c r="G31" i="12"/>
  <c r="I31" i="12"/>
  <c r="K31" i="12"/>
  <c r="M31" i="12"/>
  <c r="O31" i="12"/>
  <c r="Q31" i="12"/>
  <c r="V31" i="12"/>
  <c r="G33" i="12"/>
  <c r="G28" i="12" s="1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O28" i="12" s="1"/>
  <c r="Q42" i="12"/>
  <c r="V42" i="12"/>
  <c r="I43" i="12"/>
  <c r="Q43" i="12"/>
  <c r="G44" i="12"/>
  <c r="I44" i="12"/>
  <c r="K44" i="12"/>
  <c r="K43" i="12" s="1"/>
  <c r="M44" i="12"/>
  <c r="M43" i="12" s="1"/>
  <c r="O44" i="12"/>
  <c r="O43" i="12" s="1"/>
  <c r="Q44" i="12"/>
  <c r="V44" i="12"/>
  <c r="V43" i="12" s="1"/>
  <c r="G46" i="12"/>
  <c r="G43" i="12" s="1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9" i="12"/>
  <c r="I49" i="12"/>
  <c r="O49" i="12"/>
  <c r="Q49" i="12"/>
  <c r="G50" i="12"/>
  <c r="I50" i="12"/>
  <c r="K50" i="12"/>
  <c r="K49" i="12" s="1"/>
  <c r="M50" i="12"/>
  <c r="M49" i="12" s="1"/>
  <c r="O50" i="12"/>
  <c r="Q50" i="12"/>
  <c r="V50" i="12"/>
  <c r="V49" i="12" s="1"/>
  <c r="G52" i="12"/>
  <c r="G53" i="12"/>
  <c r="M53" i="12" s="1"/>
  <c r="M52" i="12" s="1"/>
  <c r="I53" i="12"/>
  <c r="I52" i="12" s="1"/>
  <c r="K53" i="12"/>
  <c r="O53" i="12"/>
  <c r="O52" i="12" s="1"/>
  <c r="Q53" i="12"/>
  <c r="Q52" i="12" s="1"/>
  <c r="V53" i="12"/>
  <c r="G55" i="12"/>
  <c r="M55" i="12" s="1"/>
  <c r="I55" i="12"/>
  <c r="K55" i="12"/>
  <c r="K52" i="12" s="1"/>
  <c r="O55" i="12"/>
  <c r="Q55" i="12"/>
  <c r="V55" i="12"/>
  <c r="V52" i="12" s="1"/>
  <c r="G57" i="12"/>
  <c r="I57" i="12"/>
  <c r="K57" i="12"/>
  <c r="M57" i="12"/>
  <c r="O57" i="12"/>
  <c r="Q57" i="12"/>
  <c r="V57" i="12"/>
  <c r="G60" i="12"/>
  <c r="G59" i="12" s="1"/>
  <c r="I60" i="12"/>
  <c r="I59" i="12" s="1"/>
  <c r="K60" i="12"/>
  <c r="O60" i="12"/>
  <c r="Q60" i="12"/>
  <c r="Q59" i="12" s="1"/>
  <c r="V60" i="12"/>
  <c r="G62" i="12"/>
  <c r="M62" i="12" s="1"/>
  <c r="I62" i="12"/>
  <c r="K62" i="12"/>
  <c r="K59" i="12" s="1"/>
  <c r="O62" i="12"/>
  <c r="Q62" i="12"/>
  <c r="V62" i="12"/>
  <c r="V59" i="12" s="1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O59" i="12" s="1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O69" i="12"/>
  <c r="Q69" i="12"/>
  <c r="V69" i="12"/>
  <c r="G70" i="12"/>
  <c r="I70" i="12"/>
  <c r="K70" i="12"/>
  <c r="M70" i="12"/>
  <c r="M69" i="12" s="1"/>
  <c r="O70" i="12"/>
  <c r="Q70" i="12"/>
  <c r="V70" i="12"/>
  <c r="G71" i="12"/>
  <c r="G72" i="12"/>
  <c r="M72" i="12" s="1"/>
  <c r="M71" i="12" s="1"/>
  <c r="I72" i="12"/>
  <c r="I71" i="12" s="1"/>
  <c r="K72" i="12"/>
  <c r="O72" i="12"/>
  <c r="Q72" i="12"/>
  <c r="Q71" i="12" s="1"/>
  <c r="V72" i="12"/>
  <c r="G73" i="12"/>
  <c r="M73" i="12" s="1"/>
  <c r="I73" i="12"/>
  <c r="K73" i="12"/>
  <c r="K71" i="12" s="1"/>
  <c r="O73" i="12"/>
  <c r="Q73" i="12"/>
  <c r="V73" i="12"/>
  <c r="V71" i="12" s="1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O71" i="12" s="1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K78" i="12"/>
  <c r="V78" i="12"/>
  <c r="G79" i="12"/>
  <c r="G78" i="12" s="1"/>
  <c r="I79" i="12"/>
  <c r="K79" i="12"/>
  <c r="O79" i="12"/>
  <c r="O78" i="12" s="1"/>
  <c r="Q79" i="12"/>
  <c r="V79" i="12"/>
  <c r="G80" i="12"/>
  <c r="M80" i="12" s="1"/>
  <c r="I80" i="12"/>
  <c r="I78" i="12" s="1"/>
  <c r="K80" i="12"/>
  <c r="O80" i="12"/>
  <c r="Q80" i="12"/>
  <c r="Q78" i="12" s="1"/>
  <c r="V80" i="12"/>
  <c r="G81" i="12"/>
  <c r="I81" i="12"/>
  <c r="K81" i="12"/>
  <c r="O81" i="12"/>
  <c r="Q81" i="12"/>
  <c r="V81" i="12"/>
  <c r="G82" i="12"/>
  <c r="I82" i="12"/>
  <c r="K82" i="12"/>
  <c r="M82" i="12"/>
  <c r="M81" i="12" s="1"/>
  <c r="O82" i="12"/>
  <c r="Q82" i="12"/>
  <c r="V82" i="12"/>
  <c r="AE84" i="12"/>
  <c r="I20" i="1"/>
  <c r="I18" i="1"/>
  <c r="I17" i="1"/>
  <c r="F42" i="1"/>
  <c r="G23" i="1" s="1"/>
  <c r="G42" i="1"/>
  <c r="G25" i="1" s="1"/>
  <c r="H42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59" i="1" l="1"/>
  <c r="J58" i="1" s="1"/>
  <c r="I40" i="1"/>
  <c r="A27" i="1"/>
  <c r="A28" i="1" s="1"/>
  <c r="G28" i="1" s="1"/>
  <c r="G27" i="1" s="1"/>
  <c r="G29" i="1" s="1"/>
  <c r="M28" i="12"/>
  <c r="M8" i="12"/>
  <c r="AF84" i="12"/>
  <c r="M60" i="12"/>
  <c r="M59" i="12" s="1"/>
  <c r="M22" i="12"/>
  <c r="M79" i="12"/>
  <c r="M78" i="12" s="1"/>
  <c r="I21" i="1"/>
  <c r="J39" i="1"/>
  <c r="J42" i="1" s="1"/>
  <c r="J41" i="1"/>
  <c r="J40" i="1"/>
  <c r="J54" i="1" l="1"/>
  <c r="J50" i="1"/>
  <c r="J57" i="1"/>
  <c r="J51" i="1"/>
  <c r="J53" i="1"/>
  <c r="J49" i="1"/>
  <c r="J56" i="1"/>
  <c r="J52" i="1"/>
  <c r="J55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<sst xmlns="http://schemas.openxmlformats.org/spreadsheetml/2006/main" count="490" uniqueCount="231">
  <si>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</si>
  <si>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</si>
  <si>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</si>
  <si>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</si>
  <si>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</si>
  <si>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</si>
  <si>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</si>
  <si>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</si>
  <si>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</si>
  <si>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</si>
  <si>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</si>
  <si>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</si>
  <si>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</si>
  <si>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</si>
  <si>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</si>
  <si>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</si>
  <si>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</si>
  <si>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</si>
  <si>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</si>
  <si>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</si>
  <si>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</si>
  <si>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</si>
  <si>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</si>
  <si>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</si>
  <si>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</si>
  <si>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</si>
  <si>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</si>
  <si>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</si>
  <si>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</si>
  <si>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</si>
  <si>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</si>
  <si>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</si>
  <si>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</si>
  <si>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</si>
  <si>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</si>
  <si>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</si>
  <si>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</si>
  <si>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</si>
  <si>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</si>
  <si>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</si>
  <si>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</si>
  <si>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</si>
  <si>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</si>
  <si>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24V260101</t>
  </si>
  <si>
    <t>Vytvoření nové pojezdové plochy</t>
  </si>
  <si>
    <t>01</t>
  </si>
  <si>
    <t>Deponie kalů</t>
  </si>
  <si>
    <t>Objekt:</t>
  </si>
  <si>
    <t>Rozpočet:</t>
  </si>
  <si>
    <t>24V26</t>
  </si>
  <si>
    <t>Čistírna odpadních vod, Český Krumlov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</si>
  <si>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</si>
  <si>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</si>
  <si>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</si>
  <si>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</si>
  <si>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</si>
  <si>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</si>
  <si>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</si>
  <si>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</si>
  <si>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</si>
  <si>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</si>
  <si>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</si>
  <si>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</si>
  <si>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</si>
  <si>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</si>
  <si>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</si>
  <si>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</si>
  <si>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</si>
  <si>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</si>
  <si>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</si>
  <si>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</si>
  <si>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</si>
  <si>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</si>
  <si>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</si>
  <si>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</si>
  <si>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</si>
  <si>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</si>
  <si>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</si>
  <si>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</si>
  <si>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</si>
  <si>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</si>
  <si>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</si>
  <si>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</si>
  <si>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</si>
  <si>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</si>
  <si>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</si>
  <si>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</si>
  <si>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</si>
  <si>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</si>
  <si>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</si>
  <si>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</si>
  <si>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</si>
  <si>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</si>
  <si>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</si>
  <si>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</si>
  <si>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</si>
  <si>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</si>
  <si>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</si>
  <si>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</si>
  <si>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</si>
  <si>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</si>
  <si>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</si>
  <si>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</si>
  <si>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</si>
  <si>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</si>
  <si>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</si>
  <si>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</si>
  <si>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122201101R00</t>
  </si>
  <si>
    <t>Odkopávky nezapažené v hor. 3 do 100 m3</t>
  </si>
  <si>
    <t>m3</t>
  </si>
  <si>
    <t>RTS 17/ I</t>
  </si>
  <si>
    <t>Indiv</t>
  </si>
  <si>
    <t>POL1_</t>
  </si>
  <si>
    <t>Dokopání pro novou skladbu podlahy : 27,52*9,7*0,25</t>
  </si>
  <si>
    <t>VV</t>
  </si>
  <si>
    <t>Odpočet ručních dokopávek : -8</t>
  </si>
  <si>
    <t>122201109R00</t>
  </si>
  <si>
    <t>Příplatek za lepivost - odkopávky v hor. 3</t>
  </si>
  <si>
    <t>132201110R00</t>
  </si>
  <si>
    <t>Hloubení rýh š.do 60 cm v hor.3 do 50 m3, STROJNĚ</t>
  </si>
  <si>
    <t>Pro základový pas L1 : 27,52*0,3*0,5</t>
  </si>
  <si>
    <t>132201119R00</t>
  </si>
  <si>
    <t>Přípl.za lepivost,hloubení rýh 60 cm,hor.3,STROJNĚ</t>
  </si>
  <si>
    <t>139711101R00</t>
  </si>
  <si>
    <t>Vykopávka v uzavřených prostorách v hor.1-4</t>
  </si>
  <si>
    <t>Nutné ruční dokopávky : 8</t>
  </si>
  <si>
    <t>162701105R00</t>
  </si>
  <si>
    <t>Vodorovné přemístění výkopku z hor.1-4 do 10000 m</t>
  </si>
  <si>
    <t>POL1_1</t>
  </si>
  <si>
    <t>58,736+4,128+8</t>
  </si>
  <si>
    <t>162701109R00</t>
  </si>
  <si>
    <t>Příplatek k vod. přemístění hor.1-4 za další 1 km</t>
  </si>
  <si>
    <t>70,864*6</t>
  </si>
  <si>
    <t>167101101R00</t>
  </si>
  <si>
    <t>Nakládání výkopku z hor.1-4 v množství do 100 m3</t>
  </si>
  <si>
    <t>171201201R00</t>
  </si>
  <si>
    <t>Uložení sypaniny na skl.-sypanina na výšku přes 2m</t>
  </si>
  <si>
    <t>181101101R00</t>
  </si>
  <si>
    <t>Úprava pláně v zářezech v hor. 1-4, bez zhutnění</t>
  </si>
  <si>
    <t>m2</t>
  </si>
  <si>
    <t>27,52*9,7</t>
  </si>
  <si>
    <t>199000002R00</t>
  </si>
  <si>
    <t>Poplatek za skládku horniny 1- 4, č. dle katal. odpadů 17 05 04</t>
  </si>
  <si>
    <t>215901101RT5</t>
  </si>
  <si>
    <t>Zhutnění podloží z hornin nesoudržných do 92% PS, vibrační deskou</t>
  </si>
  <si>
    <t>273361821R00</t>
  </si>
  <si>
    <t>Výztuž základových desek z beton. oceli 10505 (R)</t>
  </si>
  <si>
    <t>t</t>
  </si>
  <si>
    <t>Dle tabulky výztuže - výkres č. K4 : 791,4*0,001</t>
  </si>
  <si>
    <t>273362021R00</t>
  </si>
  <si>
    <t>Výztuž základových desek ze svařovaných sití KARI</t>
  </si>
  <si>
    <t>Dle tabulky výztuže - výkres č. K4 : 4938,5*0,001</t>
  </si>
  <si>
    <t>274361821R00</t>
  </si>
  <si>
    <t>Výztuž základ. pasů z betonářské oceli 10505 (R)</t>
  </si>
  <si>
    <t>Dle tabulky výztuže - výkres č. K5 : 211,9*0,001*2</t>
  </si>
  <si>
    <t>273321711RX0</t>
  </si>
  <si>
    <t>Železobeton základových desek C 35/45 - XC4, XD3, XF4, XA2, XM3, max. průsak 35 mm dle ČSN EN 12 390-8</t>
  </si>
  <si>
    <t>Vlastní</t>
  </si>
  <si>
    <t>Základová deska D1 : 27,52*9,7*0,25</t>
  </si>
  <si>
    <t>274321711RX0</t>
  </si>
  <si>
    <t>Železobeton základových pasů C 35/45 - XC4, XD3, XF4, XA2, XM3, max. průsak 35 mm dle ČSN EN 12 390-8</t>
  </si>
  <si>
    <t>Základový pas L1 : 0,7*0,3*27,52</t>
  </si>
  <si>
    <t>R291-001</t>
  </si>
  <si>
    <t>D+M - Distanční prvek Reuss DISTA h=100 mm</t>
  </si>
  <si>
    <t>kus</t>
  </si>
  <si>
    <t>R291-002</t>
  </si>
  <si>
    <t>D+M - Smykový trn HALFEN HSD-SET 22-A4</t>
  </si>
  <si>
    <t>416351115R00</t>
  </si>
  <si>
    <t>Bednění fabionů - zřízení</t>
  </si>
  <si>
    <t>Analogicky pro vytvoření zkosení základové desky D1 : 27,52*0,1</t>
  </si>
  <si>
    <t>416351116R00</t>
  </si>
  <si>
    <t>Bednění fabionů - odstranění</t>
  </si>
  <si>
    <t>460650016RT2</t>
  </si>
  <si>
    <t>Podkladová vrstva z betonu, z betonu prostého C 8/10</t>
  </si>
  <si>
    <t>Podkladní beton z důvodu armování : 27,52*9,7*0,05</t>
  </si>
  <si>
    <t>577151113RT3</t>
  </si>
  <si>
    <t>Beton asfalt. ACO 16+ obrusný, š. do 3 m, tl. 6 cm, plochy 101-200 m2</t>
  </si>
  <si>
    <t>Doplnění plochy u nájezdu : 28</t>
  </si>
  <si>
    <t>631317205R00</t>
  </si>
  <si>
    <t>Řezání dilatační spáry hl. 0-50 mm, železobeton</t>
  </si>
  <si>
    <t>m</t>
  </si>
  <si>
    <t>Rastr 6/6 m : 27,52+9,7*4</t>
  </si>
  <si>
    <t>631571003R00</t>
  </si>
  <si>
    <t>Násyp ze štěrkopísku 0 - 32,  zpevňující</t>
  </si>
  <si>
    <t>27,52*9,7*0,15</t>
  </si>
  <si>
    <t>931961115RR1</t>
  </si>
  <si>
    <t>Vložky do dilatačních spár, polystyren, tl 30 mm, STYRODUR</t>
  </si>
  <si>
    <t>9,7*0,25</t>
  </si>
  <si>
    <t>919735124R00</t>
  </si>
  <si>
    <t>Řezání stávajícího betonového krytu tl. 15 - 20 cm</t>
  </si>
  <si>
    <t>Zarovnání pro základový pas L1 : 27,52</t>
  </si>
  <si>
    <t>961055111R00</t>
  </si>
  <si>
    <t>Bourání základů železobetonových</t>
  </si>
  <si>
    <t>Odstranění horní části stávající základové patky : 2,75*1,3*0,45*2</t>
  </si>
  <si>
    <t>965042241RT5</t>
  </si>
  <si>
    <t>Bourání mazanin betonových tl. nad 10 cm, nad 4 m2, pneumat. kladivo, tl. mazaniny 15 - 20 cm</t>
  </si>
  <si>
    <t>Odstranění stávající deformované monolitické pojezdové plochy : 27,52*9,7*0,2</t>
  </si>
  <si>
    <t>965049112RT2</t>
  </si>
  <si>
    <t>Příplatek, bourání mazanin se svař.síťí nad 10 cm, oboustranná výztuž svařovanou sítí</t>
  </si>
  <si>
    <t>970251400R00</t>
  </si>
  <si>
    <t>Řezání železobetonu hl. řezu 400 mm</t>
  </si>
  <si>
    <t>Odstranění horní části stávající základové patky : (2,75+1)*2</t>
  </si>
  <si>
    <t>998012021R00</t>
  </si>
  <si>
    <t>Přesun hmot pro budovy monolitické výšky do 6 m</t>
  </si>
  <si>
    <t>POL7_</t>
  </si>
  <si>
    <t>979081111R00</t>
  </si>
  <si>
    <t>Odvoz suti a vybour. hmot na skládku do 1 km</t>
  </si>
  <si>
    <t>POL8_0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</si>
  <si>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</si>
  <si>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</si>
  <si>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</si>
  <si>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</si>
  <si>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</si>
  <si>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</si>
  <si>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</si>
  <si>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</si>
  <si>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979990001R00</t>
  </si>
  <si>
    <t>Poplatek za skládku stavební suti</t>
  </si>
  <si>
    <t>005121 R</t>
  </si>
  <si>
    <t>Zařízení staveniště</t>
  </si>
  <si>
    <t>Soubor</t>
  </si>
  <si>
    <t>POL99_2</t>
  </si>
  <si>
    <t>005124010R</t>
  </si>
  <si>
    <t>Koordinační činnost</t>
  </si>
  <si>
    <t>005211080R</t>
  </si>
  <si>
    <t xml:space="preserve">Bezpečnostní a hygienická opatření na staveništi 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</si>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</sst>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 vertical="top" wrapText="1" shrinkToFit="1"/>
    </xf>
    <xf numFmtId="0" fontId="18" fillId="0" borderId="0" xfId="0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18" fillId="0" borderId="0" xfId="0" quotePrefix="1" applyFont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71" t="s">
        <v>24</v>
      </c>
      <c r="C2" s="72"/>
      <c r="D2" s="73" t="s">
        <v>49</v>
      </c>
      <c r="E2" s="216" t="s">
        <v>50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4" t="s">
        <v>47</v>
      </c>
      <c r="C3" s="72"/>
      <c r="D3" s="75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3396</v>
      </c>
      <c r="B4" s="76" t="s">
        <v>48</v>
      </c>
      <c r="C4" s="77"/>
      <c r="D4" s="78" t="s">
        <v>43</v>
      </c>
      <c r="E4" s="207" t="s">
        <v>44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70" t="s">
        <v>51</v>
      </c>
      <c r="E5" s="22"/>
      <c r="F5" s="22"/>
      <c r="G5" s="22"/>
      <c r="H5" s="24" t="s">
        <v>42</v>
      </c>
      <c r="I5" s="70" t="s">
        <v>55</v>
      </c>
      <c r="J5" s="8"/>
    </row>
    <row r="6" spans="1:15" ht="15.75" customHeight="1" x14ac:dyDescent="0.2">
      <c r="A6" s="2"/>
      <c r="B6" s="35"/>
      <c r="C6" s="22"/>
      <c r="D6" s="70" t="s">
        <v>52</v>
      </c>
      <c r="E6" s="22"/>
      <c r="F6" s="22"/>
      <c r="G6" s="22"/>
      <c r="H6" s="24" t="s">
        <v>36</v>
      </c>
      <c r="I6" s="70" t="s">
        <v>56</v>
      </c>
      <c r="J6" s="8"/>
    </row>
    <row r="7" spans="1:15" ht="15.75" customHeight="1" x14ac:dyDescent="0.2">
      <c r="A7" s="2"/>
      <c r="B7" s="36"/>
      <c r="C7" s="79" t="s">
        <v>54</v>
      </c>
      <c r="D7" s="69" t="s">
        <v>53</v>
      </c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80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80"/>
      <c r="J12" s="8"/>
    </row>
    <row r="13" spans="1:15" ht="15.75" customHeight="1" x14ac:dyDescent="0.2">
      <c r="A13" s="2"/>
      <c r="B13" s="36"/>
      <c r="C13" s="81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36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SUMIF(F49:F58,A16,I49:I58)+SUMIF(F49:F58,"PSU",I49:I58)</f>
        <v>0</v>
      </c>
      <c r="J16" s="200"/>
    </row>
    <row r="17" spans="1:10" ht="23.25" customHeight="1" x14ac:dyDescent="0.2">
      <c r="A17" s="136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SUMIF(F49:F58,A17,I49:I58)</f>
        <v>0</v>
      </c>
      <c r="J17" s="200"/>
    </row>
    <row r="18" spans="1:10" ht="23.25" customHeight="1" x14ac:dyDescent="0.2">
      <c r="A18" s="136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SUMIF(F49:F58,A18,I49:I58)</f>
        <v>0</v>
      </c>
      <c r="J18" s="200"/>
    </row>
    <row r="19" spans="1:10" ht="23.25" customHeight="1" x14ac:dyDescent="0.2">
      <c r="A19" s="136" t="s">
        <v>79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SUMIF(F49:F58,A19,I49:I58)</f>
        <v>0</v>
      </c>
      <c r="J19" s="200"/>
    </row>
    <row r="20" spans="1:10" ht="23.25" customHeight="1" x14ac:dyDescent="0.2">
      <c r="A20" s="136" t="s">
        <v>80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SUMIF(F49:F58,A20,I49:I58)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>SUM(I16:J20)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/>
      <c r="B23" s="46" t="s">
        <v>13</v>
      </c>
      <c r="C23" s="47"/>
      <c r="D23" s="48"/>
      <c r="E23" s="49">
        <v>15</v>
      </c>
      <c r="F23" s="50" t="s">
        <v>0</v>
      </c>
      <c r="G23" s="196">
        <f>ZakladDPHSniVypocet</f>
        <v>0</v>
      </c>
      <c r="H23" s="197"/>
      <c r="I23" s="197"/>
      <c r="J23" s="51" t="str">
        <f t="shared" ref="J23:J28" si="0">Mena</f>
        <v>CZK</v>
      </c>
    </row>
    <row r="24" spans="1:10" ht="23.25" hidden="1" customHeight="1" x14ac:dyDescent="0.2">
      <c r="A24" s="2"/>
      <c r="B24" s="46" t="s">
        <v>14</v>
      </c>
      <c r="C24" s="47"/>
      <c r="D24" s="48"/>
      <c r="E24" s="49">
        <f>SazbaDPH1</f>
        <v>15</v>
      </c>
      <c r="F24" s="50" t="s">
        <v>0</v>
      </c>
      <c r="G24" s="194">
        <f>I23*E23/100</f>
        <v>0</v>
      </c>
      <c r="H24" s="195"/>
      <c r="I24" s="195"/>
      <c r="J24" s="51" t="str">
        <f t="shared" si="0"/>
        <v>CZK</v>
      </c>
    </row>
    <row r="25" spans="1:10" ht="23.25" customHeight="1" x14ac:dyDescent="0.2">
      <c r="A25" s="2"/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0"/>
        <v>CZK</v>
      </c>
    </row>
    <row r="26" spans="1:10" ht="23.25" hidden="1" customHeight="1" x14ac:dyDescent="0.2">
      <c r="A26" s="2"/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I25*E25/100</f>
        <v>0</v>
      </c>
      <c r="H26" s="214"/>
      <c r="I26" s="214"/>
      <c r="J26" s="45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9" t="s">
        <v>5</v>
      </c>
      <c r="C27" s="16"/>
      <c r="D27" s="19"/>
      <c r="E27" s="16"/>
      <c r="F27" s="17"/>
      <c r="G27" s="215">
        <f>CenaCelkemBezDPH-(ZakladDPHSni+ZakladDPHZakl)</f>
        <v>0</v>
      </c>
      <c r="H27" s="215"/>
      <c r="I27" s="215"/>
      <c r="J27" s="52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3" t="s">
        <v>25</v>
      </c>
      <c r="C28" s="114"/>
      <c r="D28" s="114"/>
      <c r="E28" s="115"/>
      <c r="F28" s="116"/>
      <c r="G28" s="204">
        <f>IF(A28&gt;50, ROUNDUP(A27, 0), ROUNDDOWN(A27, 0))</f>
        <v>0</v>
      </c>
      <c r="H28" s="204"/>
      <c r="I28" s="204"/>
      <c r="J28" s="117" t="str">
        <f t="shared" si="0"/>
        <v>CZK</v>
      </c>
    </row>
    <row r="29" spans="1:10" ht="27.75" hidden="1" customHeight="1" thickBot="1" x14ac:dyDescent="0.25">
      <c r="A29" s="2"/>
      <c r="B29" s="113" t="s">
        <v>37</v>
      </c>
      <c r="C29" s="118"/>
      <c r="D29" s="118"/>
      <c r="E29" s="118"/>
      <c r="F29" s="118"/>
      <c r="G29" s="203">
        <f>ZakladDPHSni+DPHSni+ZakladDPHZakl+DPHZakl+Zaokrouhleni</f>
        <v>0</v>
      </c>
      <c r="H29" s="203"/>
      <c r="I29" s="203"/>
      <c r="J29" s="119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45504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6" t="s">
        <v>17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 x14ac:dyDescent="0.2">
      <c r="A38" s="85" t="s">
        <v>39</v>
      </c>
      <c r="B38" s="89" t="s">
        <v>18</v>
      </c>
      <c r="C38" s="90" t="s">
        <v>6</v>
      </c>
      <c r="D38" s="91"/>
      <c r="E38" s="91"/>
      <c r="F38" s="92" t="str">
        <f>B23</f>
        <v>Základ pro sníženou DPH</v>
      </c>
      <c r="G38" s="92" t="str">
        <f>B25</f>
        <v>Základ pro základní DPH</v>
      </c>
      <c r="H38" s="93" t="s">
        <v>19</v>
      </c>
      <c r="I38" s="94" t="s">
        <v>1</v>
      </c>
      <c r="J38" s="95" t="s">
        <v>0</v>
      </c>
    </row>
    <row r="39" spans="1:10" ht="25.5" hidden="1" customHeight="1" x14ac:dyDescent="0.2">
      <c r="A39" s="85">
        <v>1</v>
      </c>
      <c r="B39" s="96" t="s">
        <v>57</v>
      </c>
      <c r="C39" s="187"/>
      <c r="D39" s="188"/>
      <c r="E39" s="188"/>
      <c r="F39" s="97">
        <f>'01 24V260101 Pol'!AE84</f>
        <v>0</v>
      </c>
      <c r="G39" s="98">
        <f>'01 24V260101 Pol'!AF84</f>
        <v>0</v>
      </c>
      <c r="H39" s="99"/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hidden="1" customHeight="1" x14ac:dyDescent="0.2">
      <c r="A40" s="85">
        <v>2</v>
      </c>
      <c r="B40" s="102" t="s">
        <v>45</v>
      </c>
      <c r="C40" s="189" t="s">
        <v>46</v>
      </c>
      <c r="D40" s="190"/>
      <c r="E40" s="190"/>
      <c r="F40" s="103">
        <f>'01 24V260101 Pol'!AE84</f>
        <v>0</v>
      </c>
      <c r="G40" s="104">
        <f>'01 24V260101 Pol'!AF84</f>
        <v>0</v>
      </c>
      <c r="H40" s="104"/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5">
        <v>3</v>
      </c>
      <c r="B41" s="107" t="s">
        <v>43</v>
      </c>
      <c r="C41" s="187" t="s">
        <v>44</v>
      </c>
      <c r="D41" s="188"/>
      <c r="E41" s="188"/>
      <c r="F41" s="108">
        <f>'01 24V260101 Pol'!AE84</f>
        <v>0</v>
      </c>
      <c r="G41" s="99">
        <f>'01 24V260101 Pol'!AF84</f>
        <v>0</v>
      </c>
      <c r="H41" s="99"/>
      <c r="I41" s="100">
        <f>F41+G41+H41</f>
        <v>0</v>
      </c>
      <c r="J41" s="101" t="str">
        <f>IF(_xlfn.SINGLE(CenaCelkemVypocet)=0,"",I41/_xlfn.SINGLE(CenaCelkemVypocet)*100)</f>
        <v/>
      </c>
    </row>
    <row r="42" spans="1:10" ht="25.5" hidden="1" customHeight="1" x14ac:dyDescent="0.2">
      <c r="A42" s="85"/>
      <c r="B42" s="191" t="s">
        <v>58</v>
      </c>
      <c r="C42" s="192"/>
      <c r="D42" s="192"/>
      <c r="E42" s="192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0" t="s">
        <v>60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61</v>
      </c>
      <c r="G48" s="126"/>
      <c r="H48" s="126"/>
      <c r="I48" s="126" t="s">
        <v>31</v>
      </c>
      <c r="J48" s="126" t="s">
        <v>0</v>
      </c>
    </row>
    <row r="49" spans="1:10" ht="25.5" customHeight="1" x14ac:dyDescent="0.2">
      <c r="A49" s="122"/>
      <c r="B49" s="127" t="s">
        <v>62</v>
      </c>
      <c r="C49" s="185" t="s">
        <v>63</v>
      </c>
      <c r="D49" s="186"/>
      <c r="E49" s="186"/>
      <c r="F49" s="132" t="s">
        <v>26</v>
      </c>
      <c r="G49" s="133"/>
      <c r="H49" s="133"/>
      <c r="I49" s="133">
        <f>'01 24V260101 Pol'!G8</f>
        <v>0</v>
      </c>
      <c r="J49" s="130" t="str">
        <f>IF(I59=0,"",I49/I59*100)</f>
        <v/>
      </c>
    </row>
    <row r="50" spans="1:10" ht="25.5" customHeight="1" x14ac:dyDescent="0.2">
      <c r="A50" s="122"/>
      <c r="B50" s="127" t="s">
        <v>64</v>
      </c>
      <c r="C50" s="185" t="s">
        <v>65</v>
      </c>
      <c r="D50" s="186"/>
      <c r="E50" s="186"/>
      <c r="F50" s="132" t="s">
        <v>26</v>
      </c>
      <c r="G50" s="133"/>
      <c r="H50" s="133"/>
      <c r="I50" s="133">
        <f>'01 24V260101 Pol'!G28</f>
        <v>0</v>
      </c>
      <c r="J50" s="130" t="str">
        <f>IF(I59=0,"",I50/I59*100)</f>
        <v/>
      </c>
    </row>
    <row r="51" spans="1:10" ht="25.5" customHeight="1" x14ac:dyDescent="0.2">
      <c r="A51" s="122"/>
      <c r="B51" s="127" t="s">
        <v>66</v>
      </c>
      <c r="C51" s="185" t="s">
        <v>67</v>
      </c>
      <c r="D51" s="186"/>
      <c r="E51" s="186"/>
      <c r="F51" s="132" t="s">
        <v>26</v>
      </c>
      <c r="G51" s="133"/>
      <c r="H51" s="133"/>
      <c r="I51" s="133">
        <f>'01 24V260101 Pol'!G43</f>
        <v>0</v>
      </c>
      <c r="J51" s="130" t="str">
        <f>IF(I59=0,"",I51/I59*100)</f>
        <v/>
      </c>
    </row>
    <row r="52" spans="1:10" ht="25.5" customHeight="1" x14ac:dyDescent="0.2">
      <c r="A52" s="122"/>
      <c r="B52" s="127" t="s">
        <v>68</v>
      </c>
      <c r="C52" s="185" t="s">
        <v>69</v>
      </c>
      <c r="D52" s="186"/>
      <c r="E52" s="186"/>
      <c r="F52" s="132" t="s">
        <v>26</v>
      </c>
      <c r="G52" s="133"/>
      <c r="H52" s="133"/>
      <c r="I52" s="133">
        <f>'01 24V260101 Pol'!G49</f>
        <v>0</v>
      </c>
      <c r="J52" s="130" t="str">
        <f>IF(I59=0,"",I52/I59*100)</f>
        <v/>
      </c>
    </row>
    <row r="53" spans="1:10" ht="25.5" customHeight="1" x14ac:dyDescent="0.2">
      <c r="A53" s="122"/>
      <c r="B53" s="127" t="s">
        <v>70</v>
      </c>
      <c r="C53" s="185" t="s">
        <v>71</v>
      </c>
      <c r="D53" s="186"/>
      <c r="E53" s="186"/>
      <c r="F53" s="132" t="s">
        <v>26</v>
      </c>
      <c r="G53" s="133"/>
      <c r="H53" s="133"/>
      <c r="I53" s="133">
        <f>'01 24V260101 Pol'!G52</f>
        <v>0</v>
      </c>
      <c r="J53" s="130" t="str">
        <f>IF(I59=0,"",I53/I59*100)</f>
        <v/>
      </c>
    </row>
    <row r="54" spans="1:10" ht="25.5" customHeight="1" x14ac:dyDescent="0.2">
      <c r="A54" s="122"/>
      <c r="B54" s="127" t="s">
        <v>72</v>
      </c>
      <c r="C54" s="185" t="s">
        <v>73</v>
      </c>
      <c r="D54" s="186"/>
      <c r="E54" s="186"/>
      <c r="F54" s="132" t="s">
        <v>26</v>
      </c>
      <c r="G54" s="133"/>
      <c r="H54" s="133"/>
      <c r="I54" s="133">
        <f>'01 24V260101 Pol'!G59</f>
        <v>0</v>
      </c>
      <c r="J54" s="130" t="str">
        <f>IF(I59=0,"",I54/I59*100)</f>
        <v/>
      </c>
    </row>
    <row r="55" spans="1:10" ht="25.5" customHeight="1" x14ac:dyDescent="0.2">
      <c r="A55" s="122"/>
      <c r="B55" s="127" t="s">
        <v>74</v>
      </c>
      <c r="C55" s="185" t="s">
        <v>75</v>
      </c>
      <c r="D55" s="186"/>
      <c r="E55" s="186"/>
      <c r="F55" s="132" t="s">
        <v>26</v>
      </c>
      <c r="G55" s="133"/>
      <c r="H55" s="133"/>
      <c r="I55" s="133">
        <f>'01 24V260101 Pol'!G69</f>
        <v>0</v>
      </c>
      <c r="J55" s="130" t="str">
        <f>IF(I59=0,"",I55/I59*100)</f>
        <v/>
      </c>
    </row>
    <row r="56" spans="1:10" ht="25.5" customHeight="1" x14ac:dyDescent="0.2">
      <c r="A56" s="122"/>
      <c r="B56" s="127" t="s">
        <v>76</v>
      </c>
      <c r="C56" s="185" t="s">
        <v>77</v>
      </c>
      <c r="D56" s="186"/>
      <c r="E56" s="186"/>
      <c r="F56" s="132" t="s">
        <v>78</v>
      </c>
      <c r="G56" s="133"/>
      <c r="H56" s="133"/>
      <c r="I56" s="133">
        <f>'01 24V260101 Pol'!G71</f>
        <v>0</v>
      </c>
      <c r="J56" s="130" t="str">
        <f>IF(I59=0,"",I56/I59*100)</f>
        <v/>
      </c>
    </row>
    <row r="57" spans="1:10" ht="25.5" customHeight="1" x14ac:dyDescent="0.2">
      <c r="A57" s="122"/>
      <c r="B57" s="127" t="s">
        <v>79</v>
      </c>
      <c r="C57" s="185" t="s">
        <v>29</v>
      </c>
      <c r="D57" s="186"/>
      <c r="E57" s="186"/>
      <c r="F57" s="132" t="s">
        <v>79</v>
      </c>
      <c r="G57" s="133"/>
      <c r="H57" s="133"/>
      <c r="I57" s="133">
        <f>'01 24V260101 Pol'!G78</f>
        <v>0</v>
      </c>
      <c r="J57" s="130" t="str">
        <f>IF(I59=0,"",I57/I59*100)</f>
        <v/>
      </c>
    </row>
    <row r="58" spans="1:10" ht="25.5" customHeight="1" x14ac:dyDescent="0.2">
      <c r="A58" s="122"/>
      <c r="B58" s="127" t="s">
        <v>80</v>
      </c>
      <c r="C58" s="185" t="s">
        <v>30</v>
      </c>
      <c r="D58" s="186"/>
      <c r="E58" s="186"/>
      <c r="F58" s="132" t="s">
        <v>80</v>
      </c>
      <c r="G58" s="133"/>
      <c r="H58" s="133"/>
      <c r="I58" s="133">
        <f>'01 24V260101 Pol'!G81</f>
        <v>0</v>
      </c>
      <c r="J58" s="130" t="str">
        <f>IF(I59=0,"",I58/I59*100)</f>
        <v/>
      </c>
    </row>
    <row r="59" spans="1:10" ht="25.5" customHeight="1" x14ac:dyDescent="0.2">
      <c r="A59" s="123"/>
      <c r="B59" s="128" t="s">
        <v>1</v>
      </c>
      <c r="C59" s="128"/>
      <c r="D59" s="129"/>
      <c r="E59" s="129"/>
      <c r="F59" s="134"/>
      <c r="G59" s="135"/>
      <c r="H59" s="135"/>
      <c r="I59" s="135">
        <f>SUM(I49:I58)</f>
        <v>0</v>
      </c>
      <c r="J59" s="131">
        <f>SUM(J49:J58)</f>
        <v>0</v>
      </c>
    </row>
    <row r="60" spans="1:10" x14ac:dyDescent="0.2">
      <c r="F60" s="83"/>
      <c r="G60" s="83"/>
      <c r="H60" s="83"/>
      <c r="I60" s="83"/>
      <c r="J60" s="84"/>
    </row>
    <row r="61" spans="1:10" x14ac:dyDescent="0.2">
      <c r="F61" s="83"/>
      <c r="G61" s="83"/>
      <c r="H61" s="83"/>
      <c r="I61" s="83"/>
      <c r="J61" s="84"/>
    </row>
    <row r="62" spans="1:10" x14ac:dyDescent="0.2">
      <c r="F62" s="83"/>
      <c r="G62" s="83"/>
      <c r="H62" s="83"/>
      <c r="I62" s="83"/>
      <c r="J62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727C-37F3-42CC-9A28-743C7A1BF2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2" customWidth="1"/>
    <col min="3" max="3" width="38.28515625" style="8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</v>
      </c>
      <c r="B1" s="231"/>
      <c r="C1" s="231"/>
      <c r="D1" s="231"/>
      <c r="E1" s="231"/>
      <c r="F1" s="231"/>
      <c r="G1" s="231"/>
      <c r="AG1" t="s">
        <v>81</v>
      </c>
    </row>
    <row r="2" spans="1:60" ht="24.95" customHeight="1" x14ac:dyDescent="0.2">
      <c r="A2" s="67" t="s">
        <v>8</v>
      </c>
      <c r="B2" s="66" t="s">
        <v>49</v>
      </c>
      <c r="C2" s="232" t="s">
        <v>50</v>
      </c>
      <c r="D2" s="233"/>
      <c r="E2" s="233"/>
      <c r="F2" s="233"/>
      <c r="G2" s="234"/>
      <c r="AG2" t="s">
        <v>82</v>
      </c>
    </row>
    <row r="3" spans="1:60" ht="24.95" customHeight="1" x14ac:dyDescent="0.2">
      <c r="A3" s="67" t="s">
        <v>9</v>
      </c>
      <c r="B3" s="66" t="s">
        <v>45</v>
      </c>
      <c r="C3" s="232" t="s">
        <v>46</v>
      </c>
      <c r="D3" s="233"/>
      <c r="E3" s="233"/>
      <c r="F3" s="233"/>
      <c r="G3" s="234"/>
      <c r="AC3" s="82" t="s">
        <v>82</v>
      </c>
      <c r="AG3" t="s">
        <v>83</v>
      </c>
    </row>
    <row r="4" spans="1:60" ht="24.95" customHeight="1" x14ac:dyDescent="0.2">
      <c r="A4" s="137" t="s">
        <v>10</v>
      </c>
      <c r="B4" s="138" t="s">
        <v>43</v>
      </c>
      <c r="C4" s="235" t="s">
        <v>44</v>
      </c>
      <c r="D4" s="236"/>
      <c r="E4" s="236"/>
      <c r="F4" s="236"/>
      <c r="G4" s="237"/>
      <c r="AG4" t="s">
        <v>84</v>
      </c>
    </row>
    <row r="5" spans="1:60" x14ac:dyDescent="0.2">
      <c r="D5" s="10"/>
    </row>
    <row r="6" spans="1:60" ht="38.25" x14ac:dyDescent="0.2">
      <c r="A6" s="140" t="s">
        <v>85</v>
      </c>
      <c r="B6" s="142" t="s">
        <v>86</v>
      </c>
      <c r="C6" s="142" t="s">
        <v>87</v>
      </c>
      <c r="D6" s="141" t="s">
        <v>88</v>
      </c>
      <c r="E6" s="140" t="s">
        <v>89</v>
      </c>
      <c r="F6" s="139" t="s">
        <v>90</v>
      </c>
      <c r="G6" s="140" t="s">
        <v>31</v>
      </c>
      <c r="H6" s="143" t="s">
        <v>32</v>
      </c>
      <c r="I6" s="143" t="s">
        <v>91</v>
      </c>
      <c r="J6" s="143" t="s">
        <v>33</v>
      </c>
      <c r="K6" s="143" t="s">
        <v>92</v>
      </c>
      <c r="L6" s="143" t="s">
        <v>93</v>
      </c>
      <c r="M6" s="143" t="s">
        <v>94</v>
      </c>
      <c r="N6" s="143" t="s">
        <v>95</v>
      </c>
      <c r="O6" s="143" t="s">
        <v>96</v>
      </c>
      <c r="P6" s="143" t="s">
        <v>97</v>
      </c>
      <c r="Q6" s="143" t="s">
        <v>98</v>
      </c>
      <c r="R6" s="143" t="s">
        <v>99</v>
      </c>
      <c r="S6" s="143" t="s">
        <v>100</v>
      </c>
      <c r="T6" s="143" t="s">
        <v>101</v>
      </c>
      <c r="U6" s="143" t="s">
        <v>102</v>
      </c>
      <c r="V6" s="143" t="s">
        <v>103</v>
      </c>
      <c r="W6" s="143" t="s">
        <v>104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60" x14ac:dyDescent="0.2">
      <c r="A8" s="158" t="s">
        <v>105</v>
      </c>
      <c r="B8" s="159" t="s">
        <v>62</v>
      </c>
      <c r="C8" s="177" t="s">
        <v>63</v>
      </c>
      <c r="D8" s="160"/>
      <c r="E8" s="161"/>
      <c r="F8" s="162"/>
      <c r="G8" s="163">
        <f>SUMIF(AG9:AG27,"&lt;&gt;NOR",G9:G27)</f>
        <v>0</v>
      </c>
      <c r="H8" s="157"/>
      <c r="I8" s="157">
        <f>SUM(I9:I27)</f>
        <v>0</v>
      </c>
      <c r="J8" s="157"/>
      <c r="K8" s="157">
        <f>SUM(K9:K27)</f>
        <v>0</v>
      </c>
      <c r="L8" s="157"/>
      <c r="M8" s="157">
        <f>SUM(M9:M27)</f>
        <v>0</v>
      </c>
      <c r="N8" s="157"/>
      <c r="O8" s="157">
        <f>SUM(O9:O27)</f>
        <v>0</v>
      </c>
      <c r="P8" s="157"/>
      <c r="Q8" s="157">
        <f>SUM(Q9:Q27)</f>
        <v>0</v>
      </c>
      <c r="R8" s="157"/>
      <c r="S8" s="157"/>
      <c r="T8" s="157"/>
      <c r="U8" s="157"/>
      <c r="V8" s="157">
        <f>SUM(V9:V27)</f>
        <v>89.690000000000012</v>
      </c>
      <c r="W8" s="157"/>
      <c r="AG8" t="s">
        <v>106</v>
      </c>
    </row>
    <row r="9" spans="1:60" outlineLevel="1" x14ac:dyDescent="0.2">
      <c r="A9" s="164">
        <v>1</v>
      </c>
      <c r="B9" s="165" t="s">
        <v>107</v>
      </c>
      <c r="C9" s="178" t="s">
        <v>108</v>
      </c>
      <c r="D9" s="166" t="s">
        <v>109</v>
      </c>
      <c r="E9" s="167">
        <v>58.735999999999997</v>
      </c>
      <c r="F9" s="168"/>
      <c r="G9" s="169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3">
        <v>0</v>
      </c>
      <c r="O9" s="153">
        <f>ROUND(E9*N9,2)</f>
        <v>0</v>
      </c>
      <c r="P9" s="153">
        <v>0</v>
      </c>
      <c r="Q9" s="153">
        <f>ROUND(E9*P9,2)</f>
        <v>0</v>
      </c>
      <c r="R9" s="153"/>
      <c r="S9" s="153" t="s">
        <v>110</v>
      </c>
      <c r="T9" s="153" t="s">
        <v>111</v>
      </c>
      <c r="U9" s="153">
        <v>0.36799999999999999</v>
      </c>
      <c r="V9" s="153">
        <f>ROUND(E9*U9,2)</f>
        <v>21.61</v>
      </c>
      <c r="W9" s="153"/>
      <c r="X9" s="144"/>
      <c r="Y9" s="144"/>
      <c r="Z9" s="144"/>
      <c r="AA9" s="144"/>
      <c r="AB9" s="144"/>
      <c r="AC9" s="144"/>
      <c r="AD9" s="144"/>
      <c r="AE9" s="144"/>
      <c r="AF9" s="144"/>
      <c r="AG9" s="144" t="s">
        <v>112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51"/>
      <c r="B10" s="152"/>
      <c r="C10" s="179" t="s">
        <v>113</v>
      </c>
      <c r="D10" s="155"/>
      <c r="E10" s="156">
        <v>66.736000000000004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44"/>
      <c r="Y10" s="144"/>
      <c r="Z10" s="144"/>
      <c r="AA10" s="144"/>
      <c r="AB10" s="144"/>
      <c r="AC10" s="144"/>
      <c r="AD10" s="144"/>
      <c r="AE10" s="144"/>
      <c r="AF10" s="144"/>
      <c r="AG10" s="144" t="s">
        <v>114</v>
      </c>
      <c r="AH10" s="144">
        <v>0</v>
      </c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179" t="s">
        <v>115</v>
      </c>
      <c r="D11" s="155"/>
      <c r="E11" s="156">
        <v>-8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44"/>
      <c r="Y11" s="144"/>
      <c r="Z11" s="144"/>
      <c r="AA11" s="144"/>
      <c r="AB11" s="144"/>
      <c r="AC11" s="144"/>
      <c r="AD11" s="144"/>
      <c r="AE11" s="144"/>
      <c r="AF11" s="144"/>
      <c r="AG11" s="144" t="s">
        <v>114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70">
        <v>2</v>
      </c>
      <c r="B12" s="171" t="s">
        <v>116</v>
      </c>
      <c r="C12" s="180" t="s">
        <v>117</v>
      </c>
      <c r="D12" s="172" t="s">
        <v>109</v>
      </c>
      <c r="E12" s="173">
        <v>58.735999999999997</v>
      </c>
      <c r="F12" s="174"/>
      <c r="G12" s="175">
        <f>ROUND(E12*F12,2)</f>
        <v>0</v>
      </c>
      <c r="H12" s="154"/>
      <c r="I12" s="153">
        <f>ROUND(E12*H12,2)</f>
        <v>0</v>
      </c>
      <c r="J12" s="154"/>
      <c r="K12" s="153">
        <f>ROUND(E12*J12,2)</f>
        <v>0</v>
      </c>
      <c r="L12" s="153">
        <v>21</v>
      </c>
      <c r="M12" s="153">
        <f>G12*(1+L12/100)</f>
        <v>0</v>
      </c>
      <c r="N12" s="153">
        <v>0</v>
      </c>
      <c r="O12" s="153">
        <f>ROUND(E12*N12,2)</f>
        <v>0</v>
      </c>
      <c r="P12" s="153">
        <v>0</v>
      </c>
      <c r="Q12" s="153">
        <f>ROUND(E12*P12,2)</f>
        <v>0</v>
      </c>
      <c r="R12" s="153"/>
      <c r="S12" s="153" t="s">
        <v>110</v>
      </c>
      <c r="T12" s="153" t="s">
        <v>111</v>
      </c>
      <c r="U12" s="153">
        <v>5.8000000000000003E-2</v>
      </c>
      <c r="V12" s="153">
        <f>ROUND(E12*U12,2)</f>
        <v>3.41</v>
      </c>
      <c r="W12" s="153"/>
      <c r="X12" s="144"/>
      <c r="Y12" s="144"/>
      <c r="Z12" s="144"/>
      <c r="AA12" s="144"/>
      <c r="AB12" s="144"/>
      <c r="AC12" s="144"/>
      <c r="AD12" s="144"/>
      <c r="AE12" s="144"/>
      <c r="AF12" s="144"/>
      <c r="AG12" s="144" t="s">
        <v>112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4">
        <v>3</v>
      </c>
      <c r="B13" s="165" t="s">
        <v>118</v>
      </c>
      <c r="C13" s="178" t="s">
        <v>119</v>
      </c>
      <c r="D13" s="166" t="s">
        <v>109</v>
      </c>
      <c r="E13" s="167">
        <v>4.1280000000000001</v>
      </c>
      <c r="F13" s="168"/>
      <c r="G13" s="169">
        <f>ROUND(E13*F13,2)</f>
        <v>0</v>
      </c>
      <c r="H13" s="154"/>
      <c r="I13" s="153">
        <f>ROUND(E13*H13,2)</f>
        <v>0</v>
      </c>
      <c r="J13" s="154"/>
      <c r="K13" s="153">
        <f>ROUND(E13*J13,2)</f>
        <v>0</v>
      </c>
      <c r="L13" s="153">
        <v>21</v>
      </c>
      <c r="M13" s="153">
        <f>G13*(1+L13/100)</f>
        <v>0</v>
      </c>
      <c r="N13" s="153">
        <v>0</v>
      </c>
      <c r="O13" s="153">
        <f>ROUND(E13*N13,2)</f>
        <v>0</v>
      </c>
      <c r="P13" s="153">
        <v>0</v>
      </c>
      <c r="Q13" s="153">
        <f>ROUND(E13*P13,2)</f>
        <v>0</v>
      </c>
      <c r="R13" s="153"/>
      <c r="S13" s="153" t="s">
        <v>110</v>
      </c>
      <c r="T13" s="153" t="s">
        <v>111</v>
      </c>
      <c r="U13" s="153">
        <v>0.36499999999999999</v>
      </c>
      <c r="V13" s="153">
        <f>ROUND(E13*U13,2)</f>
        <v>1.51</v>
      </c>
      <c r="W13" s="153"/>
      <c r="X13" s="144"/>
      <c r="Y13" s="144"/>
      <c r="Z13" s="144"/>
      <c r="AA13" s="144"/>
      <c r="AB13" s="144"/>
      <c r="AC13" s="144"/>
      <c r="AD13" s="144"/>
      <c r="AE13" s="144"/>
      <c r="AF13" s="144"/>
      <c r="AG13" s="144" t="s">
        <v>112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179" t="s">
        <v>120</v>
      </c>
      <c r="D14" s="155"/>
      <c r="E14" s="156">
        <v>4.1280000000000001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44"/>
      <c r="Y14" s="144"/>
      <c r="Z14" s="144"/>
      <c r="AA14" s="144"/>
      <c r="AB14" s="144"/>
      <c r="AC14" s="144"/>
      <c r="AD14" s="144"/>
      <c r="AE14" s="144"/>
      <c r="AF14" s="144"/>
      <c r="AG14" s="144" t="s">
        <v>114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70">
        <v>4</v>
      </c>
      <c r="B15" s="171" t="s">
        <v>121</v>
      </c>
      <c r="C15" s="180" t="s">
        <v>122</v>
      </c>
      <c r="D15" s="172" t="s">
        <v>109</v>
      </c>
      <c r="E15" s="173">
        <v>4.1280000000000001</v>
      </c>
      <c r="F15" s="174"/>
      <c r="G15" s="175">
        <f>ROUND(E15*F15,2)</f>
        <v>0</v>
      </c>
      <c r="H15" s="154"/>
      <c r="I15" s="153">
        <f>ROUND(E15*H15,2)</f>
        <v>0</v>
      </c>
      <c r="J15" s="154"/>
      <c r="K15" s="153">
        <f>ROUND(E15*J15,2)</f>
        <v>0</v>
      </c>
      <c r="L15" s="153">
        <v>21</v>
      </c>
      <c r="M15" s="153">
        <f>G15*(1+L15/100)</f>
        <v>0</v>
      </c>
      <c r="N15" s="153">
        <v>0</v>
      </c>
      <c r="O15" s="153">
        <f>ROUND(E15*N15,2)</f>
        <v>0</v>
      </c>
      <c r="P15" s="153">
        <v>0</v>
      </c>
      <c r="Q15" s="153">
        <f>ROUND(E15*P15,2)</f>
        <v>0</v>
      </c>
      <c r="R15" s="153"/>
      <c r="S15" s="153" t="s">
        <v>110</v>
      </c>
      <c r="T15" s="153" t="s">
        <v>111</v>
      </c>
      <c r="U15" s="153">
        <v>0.64680000000000004</v>
      </c>
      <c r="V15" s="153">
        <f>ROUND(E15*U15,2)</f>
        <v>2.67</v>
      </c>
      <c r="W15" s="153"/>
      <c r="X15" s="144"/>
      <c r="Y15" s="144"/>
      <c r="Z15" s="144"/>
      <c r="AA15" s="144"/>
      <c r="AB15" s="144"/>
      <c r="AC15" s="144"/>
      <c r="AD15" s="144"/>
      <c r="AE15" s="144"/>
      <c r="AF15" s="144"/>
      <c r="AG15" s="144" t="s">
        <v>112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64">
        <v>5</v>
      </c>
      <c r="B16" s="165" t="s">
        <v>123</v>
      </c>
      <c r="C16" s="178" t="s">
        <v>124</v>
      </c>
      <c r="D16" s="166" t="s">
        <v>109</v>
      </c>
      <c r="E16" s="167">
        <v>8</v>
      </c>
      <c r="F16" s="168"/>
      <c r="G16" s="169">
        <f>ROUND(E16*F16,2)</f>
        <v>0</v>
      </c>
      <c r="H16" s="154"/>
      <c r="I16" s="153">
        <f>ROUND(E16*H16,2)</f>
        <v>0</v>
      </c>
      <c r="J16" s="154"/>
      <c r="K16" s="153">
        <f>ROUND(E16*J16,2)</f>
        <v>0</v>
      </c>
      <c r="L16" s="153">
        <v>21</v>
      </c>
      <c r="M16" s="153">
        <f>G16*(1+L16/100)</f>
        <v>0</v>
      </c>
      <c r="N16" s="153">
        <v>0</v>
      </c>
      <c r="O16" s="153">
        <f>ROUND(E16*N16,2)</f>
        <v>0</v>
      </c>
      <c r="P16" s="153">
        <v>0</v>
      </c>
      <c r="Q16" s="153">
        <f>ROUND(E16*P16,2)</f>
        <v>0</v>
      </c>
      <c r="R16" s="153"/>
      <c r="S16" s="153" t="s">
        <v>110</v>
      </c>
      <c r="T16" s="153" t="s">
        <v>111</v>
      </c>
      <c r="U16" s="153">
        <v>6.298</v>
      </c>
      <c r="V16" s="153">
        <f>ROUND(E16*U16,2)</f>
        <v>50.38</v>
      </c>
      <c r="W16" s="153"/>
      <c r="X16" s="144"/>
      <c r="Y16" s="144"/>
      <c r="Z16" s="144"/>
      <c r="AA16" s="144"/>
      <c r="AB16" s="144"/>
      <c r="AC16" s="144"/>
      <c r="AD16" s="144"/>
      <c r="AE16" s="144"/>
      <c r="AF16" s="144"/>
      <c r="AG16" s="144" t="s">
        <v>112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51"/>
      <c r="B17" s="152"/>
      <c r="C17" s="179" t="s">
        <v>125</v>
      </c>
      <c r="D17" s="155"/>
      <c r="E17" s="156">
        <v>8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44"/>
      <c r="Y17" s="144"/>
      <c r="Z17" s="144"/>
      <c r="AA17" s="144"/>
      <c r="AB17" s="144"/>
      <c r="AC17" s="144"/>
      <c r="AD17" s="144"/>
      <c r="AE17" s="144"/>
      <c r="AF17" s="144"/>
      <c r="AG17" s="144" t="s">
        <v>114</v>
      </c>
      <c r="AH17" s="144">
        <v>0</v>
      </c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64">
        <v>6</v>
      </c>
      <c r="B18" s="165" t="s">
        <v>126</v>
      </c>
      <c r="C18" s="178" t="s">
        <v>127</v>
      </c>
      <c r="D18" s="166" t="s">
        <v>109</v>
      </c>
      <c r="E18" s="167">
        <v>70.864000000000004</v>
      </c>
      <c r="F18" s="168"/>
      <c r="G18" s="169">
        <f>ROUND(E18*F18,2)</f>
        <v>0</v>
      </c>
      <c r="H18" s="154"/>
      <c r="I18" s="153">
        <f>ROUND(E18*H18,2)</f>
        <v>0</v>
      </c>
      <c r="J18" s="154"/>
      <c r="K18" s="153">
        <f>ROUND(E18*J18,2)</f>
        <v>0</v>
      </c>
      <c r="L18" s="153">
        <v>21</v>
      </c>
      <c r="M18" s="153">
        <f>G18*(1+L18/100)</f>
        <v>0</v>
      </c>
      <c r="N18" s="153">
        <v>0</v>
      </c>
      <c r="O18" s="153">
        <f>ROUND(E18*N18,2)</f>
        <v>0</v>
      </c>
      <c r="P18" s="153">
        <v>0</v>
      </c>
      <c r="Q18" s="153">
        <f>ROUND(E18*P18,2)</f>
        <v>0</v>
      </c>
      <c r="R18" s="153"/>
      <c r="S18" s="153" t="s">
        <v>110</v>
      </c>
      <c r="T18" s="153" t="s">
        <v>111</v>
      </c>
      <c r="U18" s="153">
        <v>1.0999999999999999E-2</v>
      </c>
      <c r="V18" s="153">
        <f>ROUND(E18*U18,2)</f>
        <v>0.78</v>
      </c>
      <c r="W18" s="153"/>
      <c r="X18" s="144"/>
      <c r="Y18" s="144"/>
      <c r="Z18" s="144"/>
      <c r="AA18" s="144"/>
      <c r="AB18" s="144"/>
      <c r="AC18" s="144"/>
      <c r="AD18" s="144"/>
      <c r="AE18" s="144"/>
      <c r="AF18" s="144"/>
      <c r="AG18" s="144" t="s">
        <v>128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51"/>
      <c r="B19" s="152"/>
      <c r="C19" s="179" t="s">
        <v>129</v>
      </c>
      <c r="D19" s="155"/>
      <c r="E19" s="156">
        <v>70.864000000000004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44"/>
      <c r="Y19" s="144"/>
      <c r="Z19" s="144"/>
      <c r="AA19" s="144"/>
      <c r="AB19" s="144"/>
      <c r="AC19" s="144"/>
      <c r="AD19" s="144"/>
      <c r="AE19" s="144"/>
      <c r="AF19" s="144"/>
      <c r="AG19" s="144" t="s">
        <v>114</v>
      </c>
      <c r="AH19" s="144">
        <v>0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64">
        <v>7</v>
      </c>
      <c r="B20" s="165" t="s">
        <v>130</v>
      </c>
      <c r="C20" s="178" t="s">
        <v>131</v>
      </c>
      <c r="D20" s="166" t="s">
        <v>109</v>
      </c>
      <c r="E20" s="167">
        <v>425.18400000000003</v>
      </c>
      <c r="F20" s="168"/>
      <c r="G20" s="169">
        <f>ROUND(E20*F20,2)</f>
        <v>0</v>
      </c>
      <c r="H20" s="154"/>
      <c r="I20" s="153">
        <f>ROUND(E20*H20,2)</f>
        <v>0</v>
      </c>
      <c r="J20" s="154"/>
      <c r="K20" s="153">
        <f>ROUND(E20*J20,2)</f>
        <v>0</v>
      </c>
      <c r="L20" s="153">
        <v>21</v>
      </c>
      <c r="M20" s="153">
        <f>G20*(1+L20/100)</f>
        <v>0</v>
      </c>
      <c r="N20" s="153">
        <v>0</v>
      </c>
      <c r="O20" s="153">
        <f>ROUND(E20*N20,2)</f>
        <v>0</v>
      </c>
      <c r="P20" s="153">
        <v>0</v>
      </c>
      <c r="Q20" s="153">
        <f>ROUND(E20*P20,2)</f>
        <v>0</v>
      </c>
      <c r="R20" s="153"/>
      <c r="S20" s="153" t="s">
        <v>110</v>
      </c>
      <c r="T20" s="153" t="s">
        <v>111</v>
      </c>
      <c r="U20" s="153">
        <v>0</v>
      </c>
      <c r="V20" s="153">
        <f>ROUND(E20*U20,2)</f>
        <v>0</v>
      </c>
      <c r="W20" s="153"/>
      <c r="X20" s="144"/>
      <c r="Y20" s="144"/>
      <c r="Z20" s="144"/>
      <c r="AA20" s="144"/>
      <c r="AB20" s="144"/>
      <c r="AC20" s="144"/>
      <c r="AD20" s="144"/>
      <c r="AE20" s="144"/>
      <c r="AF20" s="144"/>
      <c r="AG20" s="144" t="s">
        <v>128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51"/>
      <c r="B21" s="152"/>
      <c r="C21" s="179" t="s">
        <v>132</v>
      </c>
      <c r="D21" s="155"/>
      <c r="E21" s="156">
        <v>425.18400000000003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44"/>
      <c r="Y21" s="144"/>
      <c r="Z21" s="144"/>
      <c r="AA21" s="144"/>
      <c r="AB21" s="144"/>
      <c r="AC21" s="144"/>
      <c r="AD21" s="144"/>
      <c r="AE21" s="144"/>
      <c r="AF21" s="144"/>
      <c r="AG21" s="144" t="s">
        <v>114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4">
        <v>8</v>
      </c>
      <c r="B22" s="165" t="s">
        <v>133</v>
      </c>
      <c r="C22" s="178" t="s">
        <v>134</v>
      </c>
      <c r="D22" s="166" t="s">
        <v>109</v>
      </c>
      <c r="E22" s="167">
        <v>8</v>
      </c>
      <c r="F22" s="168"/>
      <c r="G22" s="169">
        <f>ROUND(E22*F22,2)</f>
        <v>0</v>
      </c>
      <c r="H22" s="154"/>
      <c r="I22" s="153">
        <f>ROUND(E22*H22,2)</f>
        <v>0</v>
      </c>
      <c r="J22" s="154"/>
      <c r="K22" s="153">
        <f>ROUND(E22*J22,2)</f>
        <v>0</v>
      </c>
      <c r="L22" s="153">
        <v>21</v>
      </c>
      <c r="M22" s="153">
        <f>G22*(1+L22/100)</f>
        <v>0</v>
      </c>
      <c r="N22" s="153">
        <v>0</v>
      </c>
      <c r="O22" s="153">
        <f>ROUND(E22*N22,2)</f>
        <v>0</v>
      </c>
      <c r="P22" s="153">
        <v>0</v>
      </c>
      <c r="Q22" s="153">
        <f>ROUND(E22*P22,2)</f>
        <v>0</v>
      </c>
      <c r="R22" s="153"/>
      <c r="S22" s="153" t="s">
        <v>110</v>
      </c>
      <c r="T22" s="153" t="s">
        <v>111</v>
      </c>
      <c r="U22" s="153">
        <v>0.65200000000000002</v>
      </c>
      <c r="V22" s="153">
        <f>ROUND(E22*U22,2)</f>
        <v>5.22</v>
      </c>
      <c r="W22" s="153"/>
      <c r="X22" s="144"/>
      <c r="Y22" s="144"/>
      <c r="Z22" s="144"/>
      <c r="AA22" s="144"/>
      <c r="AB22" s="144"/>
      <c r="AC22" s="144"/>
      <c r="AD22" s="144"/>
      <c r="AE22" s="144"/>
      <c r="AF22" s="144"/>
      <c r="AG22" s="144" t="s">
        <v>112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51"/>
      <c r="B23" s="152"/>
      <c r="C23" s="179" t="s">
        <v>125</v>
      </c>
      <c r="D23" s="155"/>
      <c r="E23" s="156">
        <v>8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44"/>
      <c r="Y23" s="144"/>
      <c r="Z23" s="144"/>
      <c r="AA23" s="144"/>
      <c r="AB23" s="144"/>
      <c r="AC23" s="144"/>
      <c r="AD23" s="144"/>
      <c r="AE23" s="144"/>
      <c r="AF23" s="144"/>
      <c r="AG23" s="144" t="s">
        <v>114</v>
      </c>
      <c r="AH23" s="144">
        <v>0</v>
      </c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70">
        <v>9</v>
      </c>
      <c r="B24" s="171" t="s">
        <v>135</v>
      </c>
      <c r="C24" s="180" t="s">
        <v>136</v>
      </c>
      <c r="D24" s="172" t="s">
        <v>109</v>
      </c>
      <c r="E24" s="173">
        <v>70.864000000000004</v>
      </c>
      <c r="F24" s="174"/>
      <c r="G24" s="175">
        <f>ROUND(E24*F24,2)</f>
        <v>0</v>
      </c>
      <c r="H24" s="154"/>
      <c r="I24" s="153">
        <f>ROUND(E24*H24,2)</f>
        <v>0</v>
      </c>
      <c r="J24" s="154"/>
      <c r="K24" s="153">
        <f>ROUND(E24*J24,2)</f>
        <v>0</v>
      </c>
      <c r="L24" s="153">
        <v>21</v>
      </c>
      <c r="M24" s="153">
        <f>G24*(1+L24/100)</f>
        <v>0</v>
      </c>
      <c r="N24" s="153">
        <v>0</v>
      </c>
      <c r="O24" s="153">
        <f>ROUND(E24*N24,2)</f>
        <v>0</v>
      </c>
      <c r="P24" s="153">
        <v>0</v>
      </c>
      <c r="Q24" s="153">
        <f>ROUND(E24*P24,2)</f>
        <v>0</v>
      </c>
      <c r="R24" s="153"/>
      <c r="S24" s="153" t="s">
        <v>110</v>
      </c>
      <c r="T24" s="153" t="s">
        <v>111</v>
      </c>
      <c r="U24" s="153">
        <v>8.9999999999999993E-3</v>
      </c>
      <c r="V24" s="153">
        <f>ROUND(E24*U24,2)</f>
        <v>0.64</v>
      </c>
      <c r="W24" s="153"/>
      <c r="X24" s="144"/>
      <c r="Y24" s="144"/>
      <c r="Z24" s="144"/>
      <c r="AA24" s="144"/>
      <c r="AB24" s="144"/>
      <c r="AC24" s="144"/>
      <c r="AD24" s="144"/>
      <c r="AE24" s="144"/>
      <c r="AF24" s="144"/>
      <c r="AG24" s="144" t="s">
        <v>128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64">
        <v>10</v>
      </c>
      <c r="B25" s="165" t="s">
        <v>137</v>
      </c>
      <c r="C25" s="178" t="s">
        <v>138</v>
      </c>
      <c r="D25" s="166" t="s">
        <v>139</v>
      </c>
      <c r="E25" s="167">
        <v>266.94400000000002</v>
      </c>
      <c r="F25" s="168"/>
      <c r="G25" s="169">
        <f>ROUND(E25*F25,2)</f>
        <v>0</v>
      </c>
      <c r="H25" s="154"/>
      <c r="I25" s="153">
        <f>ROUND(E25*H25,2)</f>
        <v>0</v>
      </c>
      <c r="J25" s="154"/>
      <c r="K25" s="153">
        <f>ROUND(E25*J25,2)</f>
        <v>0</v>
      </c>
      <c r="L25" s="153">
        <v>21</v>
      </c>
      <c r="M25" s="153">
        <f>G25*(1+L25/100)</f>
        <v>0</v>
      </c>
      <c r="N25" s="153">
        <v>0</v>
      </c>
      <c r="O25" s="153">
        <f>ROUND(E25*N25,2)</f>
        <v>0</v>
      </c>
      <c r="P25" s="153">
        <v>0</v>
      </c>
      <c r="Q25" s="153">
        <f>ROUND(E25*P25,2)</f>
        <v>0</v>
      </c>
      <c r="R25" s="153"/>
      <c r="S25" s="153" t="s">
        <v>110</v>
      </c>
      <c r="T25" s="153" t="s">
        <v>111</v>
      </c>
      <c r="U25" s="153">
        <v>1.2999999999999999E-2</v>
      </c>
      <c r="V25" s="153">
        <f>ROUND(E25*U25,2)</f>
        <v>3.47</v>
      </c>
      <c r="W25" s="153"/>
      <c r="X25" s="144"/>
      <c r="Y25" s="144"/>
      <c r="Z25" s="144"/>
      <c r="AA25" s="144"/>
      <c r="AB25" s="144"/>
      <c r="AC25" s="144"/>
      <c r="AD25" s="144"/>
      <c r="AE25" s="144"/>
      <c r="AF25" s="144"/>
      <c r="AG25" s="144" t="s">
        <v>128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179" t="s">
        <v>140</v>
      </c>
      <c r="D26" s="155"/>
      <c r="E26" s="156">
        <v>266.94400000000002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44"/>
      <c r="Y26" s="144"/>
      <c r="Z26" s="144"/>
      <c r="AA26" s="144"/>
      <c r="AB26" s="144"/>
      <c r="AC26" s="144"/>
      <c r="AD26" s="144"/>
      <c r="AE26" s="144"/>
      <c r="AF26" s="144"/>
      <c r="AG26" s="144" t="s">
        <v>114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22.5" outlineLevel="1" x14ac:dyDescent="0.2">
      <c r="A27" s="170">
        <v>11</v>
      </c>
      <c r="B27" s="171" t="s">
        <v>141</v>
      </c>
      <c r="C27" s="180" t="s">
        <v>142</v>
      </c>
      <c r="D27" s="172" t="s">
        <v>109</v>
      </c>
      <c r="E27" s="173">
        <v>70.864000000000004</v>
      </c>
      <c r="F27" s="174"/>
      <c r="G27" s="175">
        <f>ROUND(E27*F27,2)</f>
        <v>0</v>
      </c>
      <c r="H27" s="154"/>
      <c r="I27" s="153">
        <f>ROUND(E27*H27,2)</f>
        <v>0</v>
      </c>
      <c r="J27" s="154"/>
      <c r="K27" s="153">
        <f>ROUND(E27*J27,2)</f>
        <v>0</v>
      </c>
      <c r="L27" s="153">
        <v>21</v>
      </c>
      <c r="M27" s="153">
        <f>G27*(1+L27/100)</f>
        <v>0</v>
      </c>
      <c r="N27" s="153">
        <v>0</v>
      </c>
      <c r="O27" s="153">
        <f>ROUND(E27*N27,2)</f>
        <v>0</v>
      </c>
      <c r="P27" s="153">
        <v>0</v>
      </c>
      <c r="Q27" s="153">
        <f>ROUND(E27*P27,2)</f>
        <v>0</v>
      </c>
      <c r="R27" s="153"/>
      <c r="S27" s="153" t="s">
        <v>110</v>
      </c>
      <c r="T27" s="153" t="s">
        <v>111</v>
      </c>
      <c r="U27" s="153">
        <v>0</v>
      </c>
      <c r="V27" s="153">
        <f>ROUND(E27*U27,2)</f>
        <v>0</v>
      </c>
      <c r="W27" s="153"/>
      <c r="X27" s="144"/>
      <c r="Y27" s="144"/>
      <c r="Z27" s="144"/>
      <c r="AA27" s="144"/>
      <c r="AB27" s="144"/>
      <c r="AC27" s="144"/>
      <c r="AD27" s="144"/>
      <c r="AE27" s="144"/>
      <c r="AF27" s="144"/>
      <c r="AG27" s="144" t="s">
        <v>128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x14ac:dyDescent="0.2">
      <c r="A28" s="158" t="s">
        <v>105</v>
      </c>
      <c r="B28" s="159" t="s">
        <v>64</v>
      </c>
      <c r="C28" s="177" t="s">
        <v>65</v>
      </c>
      <c r="D28" s="160"/>
      <c r="E28" s="161"/>
      <c r="F28" s="162"/>
      <c r="G28" s="163">
        <f>SUMIF(AG29:AG42,"&lt;&gt;NOR",G29:G42)</f>
        <v>0</v>
      </c>
      <c r="H28" s="157"/>
      <c r="I28" s="157">
        <f>SUM(I29:I42)</f>
        <v>0</v>
      </c>
      <c r="J28" s="157"/>
      <c r="K28" s="157">
        <f>SUM(K29:K42)</f>
        <v>0</v>
      </c>
      <c r="L28" s="157"/>
      <c r="M28" s="157">
        <f>SUM(M29:M42)</f>
        <v>0</v>
      </c>
      <c r="N28" s="157"/>
      <c r="O28" s="157">
        <f>SUM(O29:O42)</f>
        <v>189.56</v>
      </c>
      <c r="P28" s="157"/>
      <c r="Q28" s="157">
        <f>SUM(Q29:Q42)</f>
        <v>0</v>
      </c>
      <c r="R28" s="157"/>
      <c r="S28" s="157"/>
      <c r="T28" s="157"/>
      <c r="U28" s="157"/>
      <c r="V28" s="157">
        <f>SUM(V29:V42)</f>
        <v>178.65</v>
      </c>
      <c r="W28" s="157"/>
      <c r="AG28" t="s">
        <v>106</v>
      </c>
    </row>
    <row r="29" spans="1:60" ht="22.5" outlineLevel="1" x14ac:dyDescent="0.2">
      <c r="A29" s="164">
        <v>12</v>
      </c>
      <c r="B29" s="165" t="s">
        <v>143</v>
      </c>
      <c r="C29" s="178" t="s">
        <v>144</v>
      </c>
      <c r="D29" s="166" t="s">
        <v>139</v>
      </c>
      <c r="E29" s="167">
        <v>266.94400000000002</v>
      </c>
      <c r="F29" s="168"/>
      <c r="G29" s="169">
        <f>ROUND(E29*F29,2)</f>
        <v>0</v>
      </c>
      <c r="H29" s="154"/>
      <c r="I29" s="153">
        <f>ROUND(E29*H29,2)</f>
        <v>0</v>
      </c>
      <c r="J29" s="154"/>
      <c r="K29" s="153">
        <f>ROUND(E29*J29,2)</f>
        <v>0</v>
      </c>
      <c r="L29" s="153">
        <v>21</v>
      </c>
      <c r="M29" s="153">
        <f>G29*(1+L29/100)</f>
        <v>0</v>
      </c>
      <c r="N29" s="153">
        <v>0</v>
      </c>
      <c r="O29" s="153">
        <f>ROUND(E29*N29,2)</f>
        <v>0</v>
      </c>
      <c r="P29" s="153">
        <v>0</v>
      </c>
      <c r="Q29" s="153">
        <f>ROUND(E29*P29,2)</f>
        <v>0</v>
      </c>
      <c r="R29" s="153"/>
      <c r="S29" s="153" t="s">
        <v>110</v>
      </c>
      <c r="T29" s="153" t="s">
        <v>111</v>
      </c>
      <c r="U29" s="153">
        <v>0.15</v>
      </c>
      <c r="V29" s="153">
        <f>ROUND(E29*U29,2)</f>
        <v>40.04</v>
      </c>
      <c r="W29" s="153"/>
      <c r="X29" s="144"/>
      <c r="Y29" s="144"/>
      <c r="Z29" s="144"/>
      <c r="AA29" s="144"/>
      <c r="AB29" s="144"/>
      <c r="AC29" s="144"/>
      <c r="AD29" s="144"/>
      <c r="AE29" s="144"/>
      <c r="AF29" s="144"/>
      <c r="AG29" s="144" t="s">
        <v>112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51"/>
      <c r="B30" s="152"/>
      <c r="C30" s="179" t="s">
        <v>140</v>
      </c>
      <c r="D30" s="155"/>
      <c r="E30" s="156">
        <v>266.94400000000002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44"/>
      <c r="Y30" s="144"/>
      <c r="Z30" s="144"/>
      <c r="AA30" s="144"/>
      <c r="AB30" s="144"/>
      <c r="AC30" s="144"/>
      <c r="AD30" s="144"/>
      <c r="AE30" s="144"/>
      <c r="AF30" s="144"/>
      <c r="AG30" s="144" t="s">
        <v>114</v>
      </c>
      <c r="AH30" s="144">
        <v>0</v>
      </c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64">
        <v>13</v>
      </c>
      <c r="B31" s="165" t="s">
        <v>145</v>
      </c>
      <c r="C31" s="178" t="s">
        <v>146</v>
      </c>
      <c r="D31" s="166" t="s">
        <v>147</v>
      </c>
      <c r="E31" s="167">
        <v>0.79139999999999999</v>
      </c>
      <c r="F31" s="168"/>
      <c r="G31" s="169">
        <f>ROUND(E31*F31,2)</f>
        <v>0</v>
      </c>
      <c r="H31" s="154"/>
      <c r="I31" s="153">
        <f>ROUND(E31*H31,2)</f>
        <v>0</v>
      </c>
      <c r="J31" s="154"/>
      <c r="K31" s="153">
        <f>ROUND(E31*J31,2)</f>
        <v>0</v>
      </c>
      <c r="L31" s="153">
        <v>21</v>
      </c>
      <c r="M31" s="153">
        <f>G31*(1+L31/100)</f>
        <v>0</v>
      </c>
      <c r="N31" s="153">
        <v>1.0217400000000001</v>
      </c>
      <c r="O31" s="153">
        <f>ROUND(E31*N31,2)</f>
        <v>0.81</v>
      </c>
      <c r="P31" s="153">
        <v>0</v>
      </c>
      <c r="Q31" s="153">
        <f>ROUND(E31*P31,2)</f>
        <v>0</v>
      </c>
      <c r="R31" s="153"/>
      <c r="S31" s="153" t="s">
        <v>110</v>
      </c>
      <c r="T31" s="153" t="s">
        <v>111</v>
      </c>
      <c r="U31" s="153">
        <v>23.530999999999999</v>
      </c>
      <c r="V31" s="153">
        <f>ROUND(E31*U31,2)</f>
        <v>18.62</v>
      </c>
      <c r="W31" s="153"/>
      <c r="X31" s="144"/>
      <c r="Y31" s="144"/>
      <c r="Z31" s="144"/>
      <c r="AA31" s="144"/>
      <c r="AB31" s="144"/>
      <c r="AC31" s="144"/>
      <c r="AD31" s="144"/>
      <c r="AE31" s="144"/>
      <c r="AF31" s="144"/>
      <c r="AG31" s="144" t="s">
        <v>112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51"/>
      <c r="B32" s="152"/>
      <c r="C32" s="179" t="s">
        <v>148</v>
      </c>
      <c r="D32" s="155"/>
      <c r="E32" s="156">
        <v>0.79139999999999999</v>
      </c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44"/>
      <c r="Y32" s="144"/>
      <c r="Z32" s="144"/>
      <c r="AA32" s="144"/>
      <c r="AB32" s="144"/>
      <c r="AC32" s="144"/>
      <c r="AD32" s="144"/>
      <c r="AE32" s="144"/>
      <c r="AF32" s="144"/>
      <c r="AG32" s="144" t="s">
        <v>114</v>
      </c>
      <c r="AH32" s="144">
        <v>0</v>
      </c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outlineLevel="1" x14ac:dyDescent="0.2">
      <c r="A33" s="164">
        <v>14</v>
      </c>
      <c r="B33" s="165" t="s">
        <v>149</v>
      </c>
      <c r="C33" s="178" t="s">
        <v>150</v>
      </c>
      <c r="D33" s="166" t="s">
        <v>147</v>
      </c>
      <c r="E33" s="167">
        <v>4.9385000000000003</v>
      </c>
      <c r="F33" s="168"/>
      <c r="G33" s="169">
        <f>ROUND(E33*F33,2)</f>
        <v>0</v>
      </c>
      <c r="H33" s="154"/>
      <c r="I33" s="153">
        <f>ROUND(E33*H33,2)</f>
        <v>0</v>
      </c>
      <c r="J33" s="154"/>
      <c r="K33" s="153">
        <f>ROUND(E33*J33,2)</f>
        <v>0</v>
      </c>
      <c r="L33" s="153">
        <v>21</v>
      </c>
      <c r="M33" s="153">
        <f>G33*(1+L33/100)</f>
        <v>0</v>
      </c>
      <c r="N33" s="153">
        <v>1.0570200000000001</v>
      </c>
      <c r="O33" s="153">
        <f>ROUND(E33*N33,2)</f>
        <v>5.22</v>
      </c>
      <c r="P33" s="153">
        <v>0</v>
      </c>
      <c r="Q33" s="153">
        <f>ROUND(E33*P33,2)</f>
        <v>0</v>
      </c>
      <c r="R33" s="153"/>
      <c r="S33" s="153" t="s">
        <v>110</v>
      </c>
      <c r="T33" s="153" t="s">
        <v>111</v>
      </c>
      <c r="U33" s="153">
        <v>15.231</v>
      </c>
      <c r="V33" s="153">
        <f>ROUND(E33*U33,2)</f>
        <v>75.22</v>
      </c>
      <c r="W33" s="153"/>
      <c r="X33" s="144"/>
      <c r="Y33" s="144"/>
      <c r="Z33" s="144"/>
      <c r="AA33" s="144"/>
      <c r="AB33" s="144"/>
      <c r="AC33" s="144"/>
      <c r="AD33" s="144"/>
      <c r="AE33" s="144"/>
      <c r="AF33" s="144"/>
      <c r="AG33" s="144" t="s">
        <v>112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51"/>
      <c r="B34" s="152"/>
      <c r="C34" s="179" t="s">
        <v>151</v>
      </c>
      <c r="D34" s="155"/>
      <c r="E34" s="156">
        <v>4.9385000000000003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44"/>
      <c r="Y34" s="144"/>
      <c r="Z34" s="144"/>
      <c r="AA34" s="144"/>
      <c r="AB34" s="144"/>
      <c r="AC34" s="144"/>
      <c r="AD34" s="144"/>
      <c r="AE34" s="144"/>
      <c r="AF34" s="144"/>
      <c r="AG34" s="144" t="s">
        <v>114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64">
        <v>15</v>
      </c>
      <c r="B35" s="165" t="s">
        <v>152</v>
      </c>
      <c r="C35" s="178" t="s">
        <v>153</v>
      </c>
      <c r="D35" s="166" t="s">
        <v>147</v>
      </c>
      <c r="E35" s="167">
        <v>0.42380000000000001</v>
      </c>
      <c r="F35" s="168"/>
      <c r="G35" s="169">
        <f>ROUND(E35*F35,2)</f>
        <v>0</v>
      </c>
      <c r="H35" s="154"/>
      <c r="I35" s="153">
        <f>ROUND(E35*H35,2)</f>
        <v>0</v>
      </c>
      <c r="J35" s="154"/>
      <c r="K35" s="153">
        <f>ROUND(E35*J35,2)</f>
        <v>0</v>
      </c>
      <c r="L35" s="153">
        <v>21</v>
      </c>
      <c r="M35" s="153">
        <f>G35*(1+L35/100)</f>
        <v>0</v>
      </c>
      <c r="N35" s="153">
        <v>1.0211600000000001</v>
      </c>
      <c r="O35" s="153">
        <f>ROUND(E35*N35,2)</f>
        <v>0.43</v>
      </c>
      <c r="P35" s="153">
        <v>0</v>
      </c>
      <c r="Q35" s="153">
        <f>ROUND(E35*P35,2)</f>
        <v>0</v>
      </c>
      <c r="R35" s="153"/>
      <c r="S35" s="153" t="s">
        <v>110</v>
      </c>
      <c r="T35" s="153" t="s">
        <v>111</v>
      </c>
      <c r="U35" s="153">
        <v>23.530999999999999</v>
      </c>
      <c r="V35" s="153">
        <f>ROUND(E35*U35,2)</f>
        <v>9.9700000000000006</v>
      </c>
      <c r="W35" s="153"/>
      <c r="X35" s="144"/>
      <c r="Y35" s="144"/>
      <c r="Z35" s="144"/>
      <c r="AA35" s="144"/>
      <c r="AB35" s="144"/>
      <c r="AC35" s="144"/>
      <c r="AD35" s="144"/>
      <c r="AE35" s="144"/>
      <c r="AF35" s="144"/>
      <c r="AG35" s="144" t="s">
        <v>112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51"/>
      <c r="B36" s="152"/>
      <c r="C36" s="179" t="s">
        <v>154</v>
      </c>
      <c r="D36" s="155"/>
      <c r="E36" s="156">
        <v>0.42380000000000001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44"/>
      <c r="Y36" s="144"/>
      <c r="Z36" s="144"/>
      <c r="AA36" s="144"/>
      <c r="AB36" s="144"/>
      <c r="AC36" s="144"/>
      <c r="AD36" s="144"/>
      <c r="AE36" s="144"/>
      <c r="AF36" s="144"/>
      <c r="AG36" s="144" t="s">
        <v>114</v>
      </c>
      <c r="AH36" s="144">
        <v>0</v>
      </c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33.75" outlineLevel="1" x14ac:dyDescent="0.2">
      <c r="A37" s="164">
        <v>16</v>
      </c>
      <c r="B37" s="165" t="s">
        <v>155</v>
      </c>
      <c r="C37" s="178" t="s">
        <v>156</v>
      </c>
      <c r="D37" s="166" t="s">
        <v>109</v>
      </c>
      <c r="E37" s="167">
        <v>66.736000000000004</v>
      </c>
      <c r="F37" s="168"/>
      <c r="G37" s="169">
        <f>ROUND(E37*F37,2)</f>
        <v>0</v>
      </c>
      <c r="H37" s="154"/>
      <c r="I37" s="153">
        <f>ROUND(E37*H37,2)</f>
        <v>0</v>
      </c>
      <c r="J37" s="154"/>
      <c r="K37" s="153">
        <f>ROUND(E37*J37,2)</f>
        <v>0</v>
      </c>
      <c r="L37" s="153">
        <v>21</v>
      </c>
      <c r="M37" s="153">
        <f>G37*(1+L37/100)</f>
        <v>0</v>
      </c>
      <c r="N37" s="153">
        <v>2.5249999999999999</v>
      </c>
      <c r="O37" s="153">
        <f>ROUND(E37*N37,2)</f>
        <v>168.51</v>
      </c>
      <c r="P37" s="153">
        <v>0</v>
      </c>
      <c r="Q37" s="153">
        <f>ROUND(E37*P37,2)</f>
        <v>0</v>
      </c>
      <c r="R37" s="153"/>
      <c r="S37" s="153" t="s">
        <v>157</v>
      </c>
      <c r="T37" s="153" t="s">
        <v>111</v>
      </c>
      <c r="U37" s="153">
        <v>0.48</v>
      </c>
      <c r="V37" s="153">
        <f>ROUND(E37*U37,2)</f>
        <v>32.03</v>
      </c>
      <c r="W37" s="153"/>
      <c r="X37" s="144"/>
      <c r="Y37" s="144"/>
      <c r="Z37" s="144"/>
      <c r="AA37" s="144"/>
      <c r="AB37" s="144"/>
      <c r="AC37" s="144"/>
      <c r="AD37" s="144"/>
      <c r="AE37" s="144"/>
      <c r="AF37" s="144"/>
      <c r="AG37" s="144" t="s">
        <v>112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51"/>
      <c r="B38" s="152"/>
      <c r="C38" s="179" t="s">
        <v>158</v>
      </c>
      <c r="D38" s="155"/>
      <c r="E38" s="156">
        <v>66.736000000000004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44"/>
      <c r="Y38" s="144"/>
      <c r="Z38" s="144"/>
      <c r="AA38" s="144"/>
      <c r="AB38" s="144"/>
      <c r="AC38" s="144"/>
      <c r="AD38" s="144"/>
      <c r="AE38" s="144"/>
      <c r="AF38" s="144"/>
      <c r="AG38" s="144" t="s">
        <v>114</v>
      </c>
      <c r="AH38" s="144">
        <v>0</v>
      </c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ht="33.75" outlineLevel="1" x14ac:dyDescent="0.2">
      <c r="A39" s="164">
        <v>17</v>
      </c>
      <c r="B39" s="165" t="s">
        <v>159</v>
      </c>
      <c r="C39" s="178" t="s">
        <v>160</v>
      </c>
      <c r="D39" s="166" t="s">
        <v>109</v>
      </c>
      <c r="E39" s="167">
        <v>5.7792000000000003</v>
      </c>
      <c r="F39" s="168"/>
      <c r="G39" s="169">
        <f>ROUND(E39*F39,2)</f>
        <v>0</v>
      </c>
      <c r="H39" s="154"/>
      <c r="I39" s="153">
        <f>ROUND(E39*H39,2)</f>
        <v>0</v>
      </c>
      <c r="J39" s="154"/>
      <c r="K39" s="153">
        <f>ROUND(E39*J39,2)</f>
        <v>0</v>
      </c>
      <c r="L39" s="153">
        <v>21</v>
      </c>
      <c r="M39" s="153">
        <f>G39*(1+L39/100)</f>
        <v>0</v>
      </c>
      <c r="N39" s="153">
        <v>2.5249999999999999</v>
      </c>
      <c r="O39" s="153">
        <f>ROUND(E39*N39,2)</f>
        <v>14.59</v>
      </c>
      <c r="P39" s="153">
        <v>0</v>
      </c>
      <c r="Q39" s="153">
        <f>ROUND(E39*P39,2)</f>
        <v>0</v>
      </c>
      <c r="R39" s="153"/>
      <c r="S39" s="153" t="s">
        <v>157</v>
      </c>
      <c r="T39" s="153" t="s">
        <v>111</v>
      </c>
      <c r="U39" s="153">
        <v>0.48</v>
      </c>
      <c r="V39" s="153">
        <f>ROUND(E39*U39,2)</f>
        <v>2.77</v>
      </c>
      <c r="W39" s="153"/>
      <c r="X39" s="144"/>
      <c r="Y39" s="144"/>
      <c r="Z39" s="144"/>
      <c r="AA39" s="144"/>
      <c r="AB39" s="144"/>
      <c r="AC39" s="144"/>
      <c r="AD39" s="144"/>
      <c r="AE39" s="144"/>
      <c r="AF39" s="144"/>
      <c r="AG39" s="144" t="s">
        <v>112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1"/>
      <c r="B40" s="152"/>
      <c r="C40" s="179" t="s">
        <v>161</v>
      </c>
      <c r="D40" s="155"/>
      <c r="E40" s="156">
        <v>5.7792000000000003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44"/>
      <c r="Y40" s="144"/>
      <c r="Z40" s="144"/>
      <c r="AA40" s="144"/>
      <c r="AB40" s="144"/>
      <c r="AC40" s="144"/>
      <c r="AD40" s="144"/>
      <c r="AE40" s="144"/>
      <c r="AF40" s="144"/>
      <c r="AG40" s="144" t="s">
        <v>114</v>
      </c>
      <c r="AH40" s="144">
        <v>0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70">
        <v>18</v>
      </c>
      <c r="B41" s="171" t="s">
        <v>162</v>
      </c>
      <c r="C41" s="180" t="s">
        <v>163</v>
      </c>
      <c r="D41" s="172" t="s">
        <v>164</v>
      </c>
      <c r="E41" s="173">
        <v>260</v>
      </c>
      <c r="F41" s="174"/>
      <c r="G41" s="175">
        <f>ROUND(E41*F41,2)</f>
        <v>0</v>
      </c>
      <c r="H41" s="154"/>
      <c r="I41" s="153">
        <f>ROUND(E41*H41,2)</f>
        <v>0</v>
      </c>
      <c r="J41" s="154"/>
      <c r="K41" s="153">
        <f>ROUND(E41*J41,2)</f>
        <v>0</v>
      </c>
      <c r="L41" s="153">
        <v>21</v>
      </c>
      <c r="M41" s="153">
        <f>G41*(1+L41/100)</f>
        <v>0</v>
      </c>
      <c r="N41" s="153">
        <v>0</v>
      </c>
      <c r="O41" s="153">
        <f>ROUND(E41*N41,2)</f>
        <v>0</v>
      </c>
      <c r="P41" s="153">
        <v>0</v>
      </c>
      <c r="Q41" s="153">
        <f>ROUND(E41*P41,2)</f>
        <v>0</v>
      </c>
      <c r="R41" s="153"/>
      <c r="S41" s="153" t="s">
        <v>157</v>
      </c>
      <c r="T41" s="153" t="s">
        <v>111</v>
      </c>
      <c r="U41" s="153">
        <v>0</v>
      </c>
      <c r="V41" s="153">
        <f>ROUND(E41*U41,2)</f>
        <v>0</v>
      </c>
      <c r="W41" s="153"/>
      <c r="X41" s="144"/>
      <c r="Y41" s="144"/>
      <c r="Z41" s="144"/>
      <c r="AA41" s="144"/>
      <c r="AB41" s="144"/>
      <c r="AC41" s="144"/>
      <c r="AD41" s="144"/>
      <c r="AE41" s="144"/>
      <c r="AF41" s="144"/>
      <c r="AG41" s="144" t="s">
        <v>112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70">
        <v>19</v>
      </c>
      <c r="B42" s="171" t="s">
        <v>165</v>
      </c>
      <c r="C42" s="180" t="s">
        <v>166</v>
      </c>
      <c r="D42" s="172" t="s">
        <v>164</v>
      </c>
      <c r="E42" s="173">
        <v>19</v>
      </c>
      <c r="F42" s="174"/>
      <c r="G42" s="175">
        <f>ROUND(E42*F42,2)</f>
        <v>0</v>
      </c>
      <c r="H42" s="154"/>
      <c r="I42" s="153">
        <f>ROUND(E42*H42,2)</f>
        <v>0</v>
      </c>
      <c r="J42" s="154"/>
      <c r="K42" s="153">
        <f>ROUND(E42*J42,2)</f>
        <v>0</v>
      </c>
      <c r="L42" s="153">
        <v>21</v>
      </c>
      <c r="M42" s="153">
        <f>G42*(1+L42/100)</f>
        <v>0</v>
      </c>
      <c r="N42" s="153">
        <v>0</v>
      </c>
      <c r="O42" s="153">
        <f>ROUND(E42*N42,2)</f>
        <v>0</v>
      </c>
      <c r="P42" s="153">
        <v>0</v>
      </c>
      <c r="Q42" s="153">
        <f>ROUND(E42*P42,2)</f>
        <v>0</v>
      </c>
      <c r="R42" s="153"/>
      <c r="S42" s="153" t="s">
        <v>157</v>
      </c>
      <c r="T42" s="153" t="s">
        <v>111</v>
      </c>
      <c r="U42" s="153">
        <v>0</v>
      </c>
      <c r="V42" s="153">
        <f>ROUND(E42*U42,2)</f>
        <v>0</v>
      </c>
      <c r="W42" s="153"/>
      <c r="X42" s="144"/>
      <c r="Y42" s="144"/>
      <c r="Z42" s="144"/>
      <c r="AA42" s="144"/>
      <c r="AB42" s="144"/>
      <c r="AC42" s="144"/>
      <c r="AD42" s="144"/>
      <c r="AE42" s="144"/>
      <c r="AF42" s="144"/>
      <c r="AG42" s="144" t="s">
        <v>112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x14ac:dyDescent="0.2">
      <c r="A43" s="158" t="s">
        <v>105</v>
      </c>
      <c r="B43" s="159" t="s">
        <v>66</v>
      </c>
      <c r="C43" s="177" t="s">
        <v>67</v>
      </c>
      <c r="D43" s="160"/>
      <c r="E43" s="161"/>
      <c r="F43" s="162"/>
      <c r="G43" s="163">
        <f>SUMIF(AG44:AG48,"&lt;&gt;NOR",G44:G48)</f>
        <v>0</v>
      </c>
      <c r="H43" s="157"/>
      <c r="I43" s="157">
        <f>SUM(I44:I48)</f>
        <v>0</v>
      </c>
      <c r="J43" s="157"/>
      <c r="K43" s="157">
        <f>SUM(K44:K48)</f>
        <v>0</v>
      </c>
      <c r="L43" s="157"/>
      <c r="M43" s="157">
        <f>SUM(M44:M48)</f>
        <v>0</v>
      </c>
      <c r="N43" s="157"/>
      <c r="O43" s="157">
        <f>SUM(O44:O48)</f>
        <v>33.74</v>
      </c>
      <c r="P43" s="157"/>
      <c r="Q43" s="157">
        <f>SUM(Q44:Q48)</f>
        <v>0</v>
      </c>
      <c r="R43" s="157"/>
      <c r="S43" s="157"/>
      <c r="T43" s="157"/>
      <c r="U43" s="157"/>
      <c r="V43" s="157">
        <f>SUM(V44:V48)</f>
        <v>14.38</v>
      </c>
      <c r="W43" s="157"/>
      <c r="AG43" t="s">
        <v>106</v>
      </c>
    </row>
    <row r="44" spans="1:60" outlineLevel="1" x14ac:dyDescent="0.2">
      <c r="A44" s="164">
        <v>20</v>
      </c>
      <c r="B44" s="165" t="s">
        <v>167</v>
      </c>
      <c r="C44" s="178" t="s">
        <v>168</v>
      </c>
      <c r="D44" s="166" t="s">
        <v>139</v>
      </c>
      <c r="E44" s="167">
        <v>2.7519999999999998</v>
      </c>
      <c r="F44" s="168"/>
      <c r="G44" s="169">
        <f>ROUND(E44*F44,2)</f>
        <v>0</v>
      </c>
      <c r="H44" s="154"/>
      <c r="I44" s="153">
        <f>ROUND(E44*H44,2)</f>
        <v>0</v>
      </c>
      <c r="J44" s="154"/>
      <c r="K44" s="153">
        <f>ROUND(E44*J44,2)</f>
        <v>0</v>
      </c>
      <c r="L44" s="153">
        <v>21</v>
      </c>
      <c r="M44" s="153">
        <f>G44*(1+L44/100)</f>
        <v>0</v>
      </c>
      <c r="N44" s="153">
        <v>1.485E-2</v>
      </c>
      <c r="O44" s="153">
        <f>ROUND(E44*N44,2)</f>
        <v>0.04</v>
      </c>
      <c r="P44" s="153">
        <v>0</v>
      </c>
      <c r="Q44" s="153">
        <f>ROUND(E44*P44,2)</f>
        <v>0</v>
      </c>
      <c r="R44" s="153"/>
      <c r="S44" s="153" t="s">
        <v>110</v>
      </c>
      <c r="T44" s="153" t="s">
        <v>111</v>
      </c>
      <c r="U44" s="153">
        <v>1.5620000000000001</v>
      </c>
      <c r="V44" s="153">
        <f>ROUND(E44*U44,2)</f>
        <v>4.3</v>
      </c>
      <c r="W44" s="153"/>
      <c r="X44" s="144"/>
      <c r="Y44" s="144"/>
      <c r="Z44" s="144"/>
      <c r="AA44" s="144"/>
      <c r="AB44" s="144"/>
      <c r="AC44" s="144"/>
      <c r="AD44" s="144"/>
      <c r="AE44" s="144"/>
      <c r="AF44" s="144"/>
      <c r="AG44" s="144" t="s">
        <v>112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ht="22.5" outlineLevel="1" x14ac:dyDescent="0.2">
      <c r="A45" s="151"/>
      <c r="B45" s="152"/>
      <c r="C45" s="179" t="s">
        <v>169</v>
      </c>
      <c r="D45" s="155"/>
      <c r="E45" s="156">
        <v>2.7519999999999998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44"/>
      <c r="Y45" s="144"/>
      <c r="Z45" s="144"/>
      <c r="AA45" s="144"/>
      <c r="AB45" s="144"/>
      <c r="AC45" s="144"/>
      <c r="AD45" s="144"/>
      <c r="AE45" s="144"/>
      <c r="AF45" s="144"/>
      <c r="AG45" s="144" t="s">
        <v>114</v>
      </c>
      <c r="AH45" s="144">
        <v>0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70">
        <v>21</v>
      </c>
      <c r="B46" s="171" t="s">
        <v>170</v>
      </c>
      <c r="C46" s="180" t="s">
        <v>171</v>
      </c>
      <c r="D46" s="172" t="s">
        <v>139</v>
      </c>
      <c r="E46" s="173">
        <v>2.7519999999999998</v>
      </c>
      <c r="F46" s="174"/>
      <c r="G46" s="175">
        <f>ROUND(E46*F46,2)</f>
        <v>0</v>
      </c>
      <c r="H46" s="154"/>
      <c r="I46" s="153">
        <f>ROUND(E46*H46,2)</f>
        <v>0</v>
      </c>
      <c r="J46" s="154"/>
      <c r="K46" s="153">
        <f>ROUND(E46*J46,2)</f>
        <v>0</v>
      </c>
      <c r="L46" s="153">
        <v>21</v>
      </c>
      <c r="M46" s="153">
        <f>G46*(1+L46/100)</f>
        <v>0</v>
      </c>
      <c r="N46" s="153">
        <v>0</v>
      </c>
      <c r="O46" s="153">
        <f>ROUND(E46*N46,2)</f>
        <v>0</v>
      </c>
      <c r="P46" s="153">
        <v>0</v>
      </c>
      <c r="Q46" s="153">
        <f>ROUND(E46*P46,2)</f>
        <v>0</v>
      </c>
      <c r="R46" s="153"/>
      <c r="S46" s="153" t="s">
        <v>110</v>
      </c>
      <c r="T46" s="153" t="s">
        <v>111</v>
      </c>
      <c r="U46" s="153">
        <v>0.435</v>
      </c>
      <c r="V46" s="153">
        <f>ROUND(E46*U46,2)</f>
        <v>1.2</v>
      </c>
      <c r="W46" s="153"/>
      <c r="X46" s="144"/>
      <c r="Y46" s="144"/>
      <c r="Z46" s="144"/>
      <c r="AA46" s="144"/>
      <c r="AB46" s="144"/>
      <c r="AC46" s="144"/>
      <c r="AD46" s="144"/>
      <c r="AE46" s="144"/>
      <c r="AF46" s="144"/>
      <c r="AG46" s="144" t="s">
        <v>112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ht="22.5" outlineLevel="1" x14ac:dyDescent="0.2">
      <c r="A47" s="164">
        <v>22</v>
      </c>
      <c r="B47" s="165" t="s">
        <v>172</v>
      </c>
      <c r="C47" s="178" t="s">
        <v>173</v>
      </c>
      <c r="D47" s="166" t="s">
        <v>109</v>
      </c>
      <c r="E47" s="167">
        <v>13.347200000000001</v>
      </c>
      <c r="F47" s="168"/>
      <c r="G47" s="169">
        <f>ROUND(E47*F47,2)</f>
        <v>0</v>
      </c>
      <c r="H47" s="154"/>
      <c r="I47" s="153">
        <f>ROUND(E47*H47,2)</f>
        <v>0</v>
      </c>
      <c r="J47" s="154"/>
      <c r="K47" s="153">
        <f>ROUND(E47*J47,2)</f>
        <v>0</v>
      </c>
      <c r="L47" s="153">
        <v>21</v>
      </c>
      <c r="M47" s="153">
        <f>G47*(1+L47/100)</f>
        <v>0</v>
      </c>
      <c r="N47" s="153">
        <v>2.5249999999999999</v>
      </c>
      <c r="O47" s="153">
        <f>ROUND(E47*N47,2)</f>
        <v>33.700000000000003</v>
      </c>
      <c r="P47" s="153">
        <v>0</v>
      </c>
      <c r="Q47" s="153">
        <f>ROUND(E47*P47,2)</f>
        <v>0</v>
      </c>
      <c r="R47" s="153"/>
      <c r="S47" s="153" t="s">
        <v>110</v>
      </c>
      <c r="T47" s="153" t="s">
        <v>111</v>
      </c>
      <c r="U47" s="153">
        <v>0.66500000000000004</v>
      </c>
      <c r="V47" s="153">
        <f>ROUND(E47*U47,2)</f>
        <v>8.8800000000000008</v>
      </c>
      <c r="W47" s="153"/>
      <c r="X47" s="144"/>
      <c r="Y47" s="144"/>
      <c r="Z47" s="144"/>
      <c r="AA47" s="144"/>
      <c r="AB47" s="144"/>
      <c r="AC47" s="144"/>
      <c r="AD47" s="144"/>
      <c r="AE47" s="144"/>
      <c r="AF47" s="144"/>
      <c r="AG47" s="144" t="s">
        <v>112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51"/>
      <c r="B48" s="152"/>
      <c r="C48" s="179" t="s">
        <v>174</v>
      </c>
      <c r="D48" s="155"/>
      <c r="E48" s="156">
        <v>13.347200000000001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44"/>
      <c r="Y48" s="144"/>
      <c r="Z48" s="144"/>
      <c r="AA48" s="144"/>
      <c r="AB48" s="144"/>
      <c r="AC48" s="144"/>
      <c r="AD48" s="144"/>
      <c r="AE48" s="144"/>
      <c r="AF48" s="144"/>
      <c r="AG48" s="144" t="s">
        <v>114</v>
      </c>
      <c r="AH48" s="144">
        <v>0</v>
      </c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x14ac:dyDescent="0.2">
      <c r="A49" s="158" t="s">
        <v>105</v>
      </c>
      <c r="B49" s="159" t="s">
        <v>68</v>
      </c>
      <c r="C49" s="177" t="s">
        <v>69</v>
      </c>
      <c r="D49" s="160"/>
      <c r="E49" s="161"/>
      <c r="F49" s="162"/>
      <c r="G49" s="163">
        <f>SUMIF(AG50:AG51,"&lt;&gt;NOR",G50:G51)</f>
        <v>0</v>
      </c>
      <c r="H49" s="157"/>
      <c r="I49" s="157">
        <f>SUM(I50:I51)</f>
        <v>0</v>
      </c>
      <c r="J49" s="157"/>
      <c r="K49" s="157">
        <f>SUM(K50:K51)</f>
        <v>0</v>
      </c>
      <c r="L49" s="157"/>
      <c r="M49" s="157">
        <f>SUM(M50:M51)</f>
        <v>0</v>
      </c>
      <c r="N49" s="157"/>
      <c r="O49" s="157">
        <f>SUM(O50:O51)</f>
        <v>4.3600000000000003</v>
      </c>
      <c r="P49" s="157"/>
      <c r="Q49" s="157">
        <f>SUM(Q50:Q51)</f>
        <v>0</v>
      </c>
      <c r="R49" s="157"/>
      <c r="S49" s="157"/>
      <c r="T49" s="157"/>
      <c r="U49" s="157"/>
      <c r="V49" s="157">
        <f>SUM(V50:V51)</f>
        <v>2.2999999999999998</v>
      </c>
      <c r="W49" s="157"/>
      <c r="AG49" t="s">
        <v>106</v>
      </c>
    </row>
    <row r="50" spans="1:60" ht="22.5" outlineLevel="1" x14ac:dyDescent="0.2">
      <c r="A50" s="164">
        <v>23</v>
      </c>
      <c r="B50" s="165" t="s">
        <v>175</v>
      </c>
      <c r="C50" s="178" t="s">
        <v>176</v>
      </c>
      <c r="D50" s="166" t="s">
        <v>139</v>
      </c>
      <c r="E50" s="167">
        <v>28</v>
      </c>
      <c r="F50" s="168"/>
      <c r="G50" s="169">
        <f>ROUND(E50*F50,2)</f>
        <v>0</v>
      </c>
      <c r="H50" s="154"/>
      <c r="I50" s="153">
        <f>ROUND(E50*H50,2)</f>
        <v>0</v>
      </c>
      <c r="J50" s="154"/>
      <c r="K50" s="153">
        <f>ROUND(E50*J50,2)</f>
        <v>0</v>
      </c>
      <c r="L50" s="153">
        <v>21</v>
      </c>
      <c r="M50" s="153">
        <f>G50*(1+L50/100)</f>
        <v>0</v>
      </c>
      <c r="N50" s="153">
        <v>0.15559000000000001</v>
      </c>
      <c r="O50" s="153">
        <f>ROUND(E50*N50,2)</f>
        <v>4.3600000000000003</v>
      </c>
      <c r="P50" s="153">
        <v>0</v>
      </c>
      <c r="Q50" s="153">
        <f>ROUND(E50*P50,2)</f>
        <v>0</v>
      </c>
      <c r="R50" s="153"/>
      <c r="S50" s="153" t="s">
        <v>110</v>
      </c>
      <c r="T50" s="153" t="s">
        <v>111</v>
      </c>
      <c r="U50" s="153">
        <v>8.2000000000000003E-2</v>
      </c>
      <c r="V50" s="153">
        <f>ROUND(E50*U50,2)</f>
        <v>2.2999999999999998</v>
      </c>
      <c r="W50" s="153"/>
      <c r="X50" s="144"/>
      <c r="Y50" s="144"/>
      <c r="Z50" s="144"/>
      <c r="AA50" s="144"/>
      <c r="AB50" s="144"/>
      <c r="AC50" s="144"/>
      <c r="AD50" s="144"/>
      <c r="AE50" s="144"/>
      <c r="AF50" s="144"/>
      <c r="AG50" s="144" t="s">
        <v>112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51"/>
      <c r="B51" s="152"/>
      <c r="C51" s="179" t="s">
        <v>177</v>
      </c>
      <c r="D51" s="155"/>
      <c r="E51" s="156">
        <v>28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44"/>
      <c r="Y51" s="144"/>
      <c r="Z51" s="144"/>
      <c r="AA51" s="144"/>
      <c r="AB51" s="144"/>
      <c r="AC51" s="144"/>
      <c r="AD51" s="144"/>
      <c r="AE51" s="144"/>
      <c r="AF51" s="144"/>
      <c r="AG51" s="144" t="s">
        <v>114</v>
      </c>
      <c r="AH51" s="144">
        <v>0</v>
      </c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x14ac:dyDescent="0.2">
      <c r="A52" s="158" t="s">
        <v>105</v>
      </c>
      <c r="B52" s="159" t="s">
        <v>70</v>
      </c>
      <c r="C52" s="177" t="s">
        <v>71</v>
      </c>
      <c r="D52" s="160"/>
      <c r="E52" s="161"/>
      <c r="F52" s="162"/>
      <c r="G52" s="163">
        <f>SUMIF(AG53:AG58,"&lt;&gt;NOR",G53:G58)</f>
        <v>0</v>
      </c>
      <c r="H52" s="157"/>
      <c r="I52" s="157">
        <f>SUM(I53:I58)</f>
        <v>0</v>
      </c>
      <c r="J52" s="157"/>
      <c r="K52" s="157">
        <f>SUM(K53:K58)</f>
        <v>0</v>
      </c>
      <c r="L52" s="157"/>
      <c r="M52" s="157">
        <f>SUM(M53:M58)</f>
        <v>0</v>
      </c>
      <c r="N52" s="157"/>
      <c r="O52" s="157">
        <f>SUM(O53:O58)</f>
        <v>73.56</v>
      </c>
      <c r="P52" s="157"/>
      <c r="Q52" s="157">
        <f>SUM(Q53:Q58)</f>
        <v>0</v>
      </c>
      <c r="R52" s="157"/>
      <c r="S52" s="157"/>
      <c r="T52" s="157"/>
      <c r="U52" s="157"/>
      <c r="V52" s="157">
        <f>SUM(V53:V58)</f>
        <v>77.389999999999986</v>
      </c>
      <c r="W52" s="157"/>
      <c r="AG52" t="s">
        <v>106</v>
      </c>
    </row>
    <row r="53" spans="1:60" outlineLevel="1" x14ac:dyDescent="0.2">
      <c r="A53" s="164">
        <v>24</v>
      </c>
      <c r="B53" s="165" t="s">
        <v>178</v>
      </c>
      <c r="C53" s="178" t="s">
        <v>179</v>
      </c>
      <c r="D53" s="166" t="s">
        <v>180</v>
      </c>
      <c r="E53" s="167">
        <v>66.319999999999993</v>
      </c>
      <c r="F53" s="168"/>
      <c r="G53" s="169">
        <f>ROUND(E53*F53,2)</f>
        <v>0</v>
      </c>
      <c r="H53" s="154"/>
      <c r="I53" s="153">
        <f>ROUND(E53*H53,2)</f>
        <v>0</v>
      </c>
      <c r="J53" s="154"/>
      <c r="K53" s="153">
        <f>ROUND(E53*J53,2)</f>
        <v>0</v>
      </c>
      <c r="L53" s="153">
        <v>21</v>
      </c>
      <c r="M53" s="153">
        <f>G53*(1+L53/100)</f>
        <v>0</v>
      </c>
      <c r="N53" s="153">
        <v>0</v>
      </c>
      <c r="O53" s="153">
        <f>ROUND(E53*N53,2)</f>
        <v>0</v>
      </c>
      <c r="P53" s="153">
        <v>0</v>
      </c>
      <c r="Q53" s="153">
        <f>ROUND(E53*P53,2)</f>
        <v>0</v>
      </c>
      <c r="R53" s="153"/>
      <c r="S53" s="153" t="s">
        <v>110</v>
      </c>
      <c r="T53" s="153" t="s">
        <v>111</v>
      </c>
      <c r="U53" s="153">
        <v>5.0999999999999997E-2</v>
      </c>
      <c r="V53" s="153">
        <f>ROUND(E53*U53,2)</f>
        <v>3.38</v>
      </c>
      <c r="W53" s="153"/>
      <c r="X53" s="144"/>
      <c r="Y53" s="144"/>
      <c r="Z53" s="144"/>
      <c r="AA53" s="144"/>
      <c r="AB53" s="144"/>
      <c r="AC53" s="144"/>
      <c r="AD53" s="144"/>
      <c r="AE53" s="144"/>
      <c r="AF53" s="144"/>
      <c r="AG53" s="144" t="s">
        <v>112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51"/>
      <c r="B54" s="152"/>
      <c r="C54" s="179" t="s">
        <v>181</v>
      </c>
      <c r="D54" s="155"/>
      <c r="E54" s="156">
        <v>66.319999999999993</v>
      </c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44"/>
      <c r="Y54" s="144"/>
      <c r="Z54" s="144"/>
      <c r="AA54" s="144"/>
      <c r="AB54" s="144"/>
      <c r="AC54" s="144"/>
      <c r="AD54" s="144"/>
      <c r="AE54" s="144"/>
      <c r="AF54" s="144"/>
      <c r="AG54" s="144" t="s">
        <v>114</v>
      </c>
      <c r="AH54" s="144">
        <v>0</v>
      </c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64">
        <v>25</v>
      </c>
      <c r="B55" s="165" t="s">
        <v>182</v>
      </c>
      <c r="C55" s="178" t="s">
        <v>183</v>
      </c>
      <c r="D55" s="166" t="s">
        <v>109</v>
      </c>
      <c r="E55" s="167">
        <v>40.041600000000003</v>
      </c>
      <c r="F55" s="168"/>
      <c r="G55" s="169">
        <f>ROUND(E55*F55,2)</f>
        <v>0</v>
      </c>
      <c r="H55" s="154"/>
      <c r="I55" s="153">
        <f>ROUND(E55*H55,2)</f>
        <v>0</v>
      </c>
      <c r="J55" s="154"/>
      <c r="K55" s="153">
        <f>ROUND(E55*J55,2)</f>
        <v>0</v>
      </c>
      <c r="L55" s="153">
        <v>21</v>
      </c>
      <c r="M55" s="153">
        <f>G55*(1+L55/100)</f>
        <v>0</v>
      </c>
      <c r="N55" s="153">
        <v>1.837</v>
      </c>
      <c r="O55" s="153">
        <f>ROUND(E55*N55,2)</f>
        <v>73.56</v>
      </c>
      <c r="P55" s="153">
        <v>0</v>
      </c>
      <c r="Q55" s="153">
        <f>ROUND(E55*P55,2)</f>
        <v>0</v>
      </c>
      <c r="R55" s="153"/>
      <c r="S55" s="153" t="s">
        <v>110</v>
      </c>
      <c r="T55" s="153" t="s">
        <v>111</v>
      </c>
      <c r="U55" s="153">
        <v>1.8360000000000001</v>
      </c>
      <c r="V55" s="153">
        <f>ROUND(E55*U55,2)</f>
        <v>73.52</v>
      </c>
      <c r="W55" s="153"/>
      <c r="X55" s="144"/>
      <c r="Y55" s="144"/>
      <c r="Z55" s="144"/>
      <c r="AA55" s="144"/>
      <c r="AB55" s="144"/>
      <c r="AC55" s="144"/>
      <c r="AD55" s="144"/>
      <c r="AE55" s="144"/>
      <c r="AF55" s="144"/>
      <c r="AG55" s="144" t="s">
        <v>112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51"/>
      <c r="B56" s="152"/>
      <c r="C56" s="179" t="s">
        <v>184</v>
      </c>
      <c r="D56" s="155"/>
      <c r="E56" s="156">
        <v>40.041600000000003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44"/>
      <c r="Y56" s="144"/>
      <c r="Z56" s="144"/>
      <c r="AA56" s="144"/>
      <c r="AB56" s="144"/>
      <c r="AC56" s="144"/>
      <c r="AD56" s="144"/>
      <c r="AE56" s="144"/>
      <c r="AF56" s="144"/>
      <c r="AG56" s="144" t="s">
        <v>114</v>
      </c>
      <c r="AH56" s="144">
        <v>0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ht="22.5" outlineLevel="1" x14ac:dyDescent="0.2">
      <c r="A57" s="164">
        <v>26</v>
      </c>
      <c r="B57" s="165" t="s">
        <v>185</v>
      </c>
      <c r="C57" s="178" t="s">
        <v>186</v>
      </c>
      <c r="D57" s="166" t="s">
        <v>139</v>
      </c>
      <c r="E57" s="167">
        <v>2.4249999999999998</v>
      </c>
      <c r="F57" s="168"/>
      <c r="G57" s="169">
        <f>ROUND(E57*F57,2)</f>
        <v>0</v>
      </c>
      <c r="H57" s="154"/>
      <c r="I57" s="153">
        <f>ROUND(E57*H57,2)</f>
        <v>0</v>
      </c>
      <c r="J57" s="154"/>
      <c r="K57" s="153">
        <f>ROUND(E57*J57,2)</f>
        <v>0</v>
      </c>
      <c r="L57" s="153">
        <v>21</v>
      </c>
      <c r="M57" s="153">
        <f>G57*(1+L57/100)</f>
        <v>0</v>
      </c>
      <c r="N57" s="153">
        <v>6.9999999999999999E-4</v>
      </c>
      <c r="O57" s="153">
        <f>ROUND(E57*N57,2)</f>
        <v>0</v>
      </c>
      <c r="P57" s="153">
        <v>0</v>
      </c>
      <c r="Q57" s="153">
        <f>ROUND(E57*P57,2)</f>
        <v>0</v>
      </c>
      <c r="R57" s="153"/>
      <c r="S57" s="153" t="s">
        <v>110</v>
      </c>
      <c r="T57" s="153" t="s">
        <v>111</v>
      </c>
      <c r="U57" s="153">
        <v>0.2</v>
      </c>
      <c r="V57" s="153">
        <f>ROUND(E57*U57,2)</f>
        <v>0.49</v>
      </c>
      <c r="W57" s="153"/>
      <c r="X57" s="144"/>
      <c r="Y57" s="144"/>
      <c r="Z57" s="144"/>
      <c r="AA57" s="144"/>
      <c r="AB57" s="144"/>
      <c r="AC57" s="144"/>
      <c r="AD57" s="144"/>
      <c r="AE57" s="144"/>
      <c r="AF57" s="144"/>
      <c r="AG57" s="144" t="s">
        <v>112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51"/>
      <c r="B58" s="152"/>
      <c r="C58" s="179" t="s">
        <v>187</v>
      </c>
      <c r="D58" s="155"/>
      <c r="E58" s="156">
        <v>2.4249999999999998</v>
      </c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44"/>
      <c r="Y58" s="144"/>
      <c r="Z58" s="144"/>
      <c r="AA58" s="144"/>
      <c r="AB58" s="144"/>
      <c r="AC58" s="144"/>
      <c r="AD58" s="144"/>
      <c r="AE58" s="144"/>
      <c r="AF58" s="144"/>
      <c r="AG58" s="144" t="s">
        <v>114</v>
      </c>
      <c r="AH58" s="144">
        <v>0</v>
      </c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x14ac:dyDescent="0.2">
      <c r="A59" s="158" t="s">
        <v>105</v>
      </c>
      <c r="B59" s="159" t="s">
        <v>72</v>
      </c>
      <c r="C59" s="177" t="s">
        <v>73</v>
      </c>
      <c r="D59" s="160"/>
      <c r="E59" s="161"/>
      <c r="F59" s="162"/>
      <c r="G59" s="163">
        <f>SUMIF(AG60:AG68,"&lt;&gt;NOR",G60:G68)</f>
        <v>0</v>
      </c>
      <c r="H59" s="157"/>
      <c r="I59" s="157">
        <f>SUM(I60:I68)</f>
        <v>0</v>
      </c>
      <c r="J59" s="157"/>
      <c r="K59" s="157">
        <f>SUM(K60:K68)</f>
        <v>0</v>
      </c>
      <c r="L59" s="157"/>
      <c r="M59" s="157">
        <f>SUM(M60:M68)</f>
        <v>0</v>
      </c>
      <c r="N59" s="157"/>
      <c r="O59" s="157">
        <f>SUM(O60:O68)</f>
        <v>0</v>
      </c>
      <c r="P59" s="157"/>
      <c r="Q59" s="157">
        <f>SUM(Q60:Q68)</f>
        <v>125.17999999999999</v>
      </c>
      <c r="R59" s="157"/>
      <c r="S59" s="157"/>
      <c r="T59" s="157"/>
      <c r="U59" s="157"/>
      <c r="V59" s="157">
        <f>SUM(V60:V68)</f>
        <v>578.61</v>
      </c>
      <c r="W59" s="157"/>
      <c r="AG59" t="s">
        <v>106</v>
      </c>
    </row>
    <row r="60" spans="1:60" outlineLevel="1" x14ac:dyDescent="0.2">
      <c r="A60" s="164">
        <v>27</v>
      </c>
      <c r="B60" s="165" t="s">
        <v>188</v>
      </c>
      <c r="C60" s="178" t="s">
        <v>189</v>
      </c>
      <c r="D60" s="166" t="s">
        <v>180</v>
      </c>
      <c r="E60" s="167">
        <v>27.52</v>
      </c>
      <c r="F60" s="168"/>
      <c r="G60" s="169">
        <f>ROUND(E60*F60,2)</f>
        <v>0</v>
      </c>
      <c r="H60" s="154"/>
      <c r="I60" s="153">
        <f>ROUND(E60*H60,2)</f>
        <v>0</v>
      </c>
      <c r="J60" s="154"/>
      <c r="K60" s="153">
        <f>ROUND(E60*J60,2)</f>
        <v>0</v>
      </c>
      <c r="L60" s="153">
        <v>21</v>
      </c>
      <c r="M60" s="153">
        <f>G60*(1+L60/100)</f>
        <v>0</v>
      </c>
      <c r="N60" s="153">
        <v>0</v>
      </c>
      <c r="O60" s="153">
        <f>ROUND(E60*N60,2)</f>
        <v>0</v>
      </c>
      <c r="P60" s="153">
        <v>0</v>
      </c>
      <c r="Q60" s="153">
        <f>ROUND(E60*P60,2)</f>
        <v>0</v>
      </c>
      <c r="R60" s="153"/>
      <c r="S60" s="153" t="s">
        <v>110</v>
      </c>
      <c r="T60" s="153" t="s">
        <v>111</v>
      </c>
      <c r="U60" s="153">
        <v>0.13</v>
      </c>
      <c r="V60" s="153">
        <f>ROUND(E60*U60,2)</f>
        <v>3.58</v>
      </c>
      <c r="W60" s="153"/>
      <c r="X60" s="144"/>
      <c r="Y60" s="144"/>
      <c r="Z60" s="144"/>
      <c r="AA60" s="144"/>
      <c r="AB60" s="144"/>
      <c r="AC60" s="144"/>
      <c r="AD60" s="144"/>
      <c r="AE60" s="144"/>
      <c r="AF60" s="144"/>
      <c r="AG60" s="144" t="s">
        <v>112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51"/>
      <c r="B61" s="152"/>
      <c r="C61" s="179" t="s">
        <v>190</v>
      </c>
      <c r="D61" s="155"/>
      <c r="E61" s="156">
        <v>27.52</v>
      </c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44"/>
      <c r="Y61" s="144"/>
      <c r="Z61" s="144"/>
      <c r="AA61" s="144"/>
      <c r="AB61" s="144"/>
      <c r="AC61" s="144"/>
      <c r="AD61" s="144"/>
      <c r="AE61" s="144"/>
      <c r="AF61" s="144"/>
      <c r="AG61" s="144" t="s">
        <v>114</v>
      </c>
      <c r="AH61" s="144">
        <v>0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64">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  </c>
      <c r="F62" s="168"/>
      <c r="G62" s="169">
        <f>ROUND(E62*F62,2)</f>
        <v>0</v>
      </c>
      <c r="H62" s="154"/>
      <c r="I62" s="153">
        <f>ROUND(E62*H62,2)</f>
        <v>0</v>
      </c>
      <c r="J62" s="154"/>
      <c r="K62" s="153">
        <f>ROUND(E62*J62,2)</f>
        <v>0</v>
      </c>
      <c r="L62" s="153">
        <v>21</v>
      </c>
      <c r="M62" s="153">
        <f>G62*(1+L62/100)</f>
        <v>0</v>
      </c>
      <c r="N62" s="153">
        <v>0</v>
      </c>
      <c r="O62" s="153">
        <f>ROUND(E62*N62,2)</f>
        <v>0</v>
      </c>
      <c r="P62" s="153">
        <v>2.4</v>
      </c>
      <c r="Q62" s="153">
        <f>ROUND(E62*P62,2)</f>
        <v>7.72</v>
      </c>
      <c r="R62" s="153"/>
      <c r="S62" s="153" t="s">
        <v>110</v>
      </c>
      <c r="T62" s="153" t="s">
        <v>111</v>
      </c>
      <c r="U62" s="153">
        <v>13.301</v>
      </c>
      <c r="V62" s="153">
        <f>ROUND(E62*U62,2)</f>
        <v>42.8</v>
      </c>
      <c r="W62" s="153"/>
      <c r="X62" s="144"/>
      <c r="Y62" s="144"/>
      <c r="Z62" s="144"/>
      <c r="AA62" s="144"/>
      <c r="AB62" s="144"/>
      <c r="AC62" s="144"/>
      <c r="AD62" s="144"/>
      <c r="AE62" s="144"/>
      <c r="AF62" s="144"/>
      <c r="AG62" s="144" t="s">
        <v>112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t="22.5" outlineLevel="1" x14ac:dyDescent="0.2">
      <c r="A63" s="151"/>
      <c r="B63" s="152"/>
      <c r="C63" s="179" t="s">
        <v>193</v>
      </c>
      <c r="D63" s="155"/>
      <c r="E63" s="156">
        <v>3.2174999999999998</v>
      </c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44"/>
      <c r="Y63" s="144"/>
      <c r="Z63" s="144"/>
      <c r="AA63" s="144"/>
      <c r="AB63" s="144"/>
      <c r="AC63" s="144"/>
      <c r="AD63" s="144"/>
      <c r="AE63" s="144"/>
      <c r="AF63" s="144"/>
      <c r="AG63" s="144" t="s">
        <v>114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22.5" outlineLevel="1" x14ac:dyDescent="0.2">
      <c r="A64" s="164">
        <v>29</v>
      </c>
      <c r="B64" s="165" t="s">
        <v>194</v>
      </c>
      <c r="C64" s="178" t="s">
        <v>195</v>
      </c>
      <c r="D64" s="166" t="s">
        <v>109</v>
      </c>
      <c r="E64" s="167">
        <v>53.388800000000003</v>
      </c>
      <c r="F64" s="168"/>
      <c r="G64" s="169">
        <f>ROUND(E64*F64,2)</f>
        <v>0</v>
      </c>
      <c r="H64" s="154"/>
      <c r="I64" s="153">
        <f>ROUND(E64*H64,2)</f>
        <v>0</v>
      </c>
      <c r="J64" s="154"/>
      <c r="K64" s="153">
        <f>ROUND(E64*J64,2)</f>
        <v>0</v>
      </c>
      <c r="L64" s="153">
        <v>21</v>
      </c>
      <c r="M64" s="153">
        <f>G64*(1+L64/100)</f>
        <v>0</v>
      </c>
      <c r="N64" s="153">
        <v>0</v>
      </c>
      <c r="O64" s="153">
        <f>ROUND(E64*N64,2)</f>
        <v>0</v>
      </c>
      <c r="P64" s="153">
        <v>2.2000000000000002</v>
      </c>
      <c r="Q64" s="153">
        <f>ROUND(E64*P64,2)</f>
        <v>117.46</v>
      </c>
      <c r="R64" s="153"/>
      <c r="S64" s="153" t="s">
        <v>110</v>
      </c>
      <c r="T64" s="153" t="s">
        <v>111</v>
      </c>
      <c r="U64" s="153">
        <v>3.7669999999999999</v>
      </c>
      <c r="V64" s="153">
        <f>ROUND(E64*U64,2)</f>
        <v>201.12</v>
      </c>
      <c r="W64" s="153"/>
      <c r="X64" s="144"/>
      <c r="Y64" s="144"/>
      <c r="Z64" s="144"/>
      <c r="AA64" s="144"/>
      <c r="AB64" s="144"/>
      <c r="AC64" s="144"/>
      <c r="AD64" s="144"/>
      <c r="AE64" s="144"/>
      <c r="AF64" s="144"/>
      <c r="AG64" s="144" t="s">
        <v>112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ht="22.5" outlineLevel="1" x14ac:dyDescent="0.2">
      <c r="A65" s="151"/>
      <c r="B65" s="152"/>
      <c r="C65" s="179" t="s">
        <v>196</v>
      </c>
      <c r="D65" s="155"/>
      <c r="E65" s="156">
        <v>53.388800000000003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44"/>
      <c r="Y65" s="144"/>
      <c r="Z65" s="144"/>
      <c r="AA65" s="144"/>
      <c r="AB65" s="144"/>
      <c r="AC65" s="144"/>
      <c r="AD65" s="144"/>
      <c r="AE65" s="144"/>
      <c r="AF65" s="144"/>
      <c r="AG65" s="144" t="s">
        <v>114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ht="22.5" outlineLevel="1" x14ac:dyDescent="0.2">
      <c r="A66" s="170">
        <v>30</v>
      </c>
      <c r="B66" s="171" t="s">
        <v>197</v>
      </c>
      <c r="C66" s="180" t="s">
        <v>198</v>
      </c>
      <c r="D66" s="172" t="s">
        <v>109</v>
      </c>
      <c r="E66" s="173">
        <v>53.388800000000003</v>
      </c>
      <c r="F66" s="174"/>
      <c r="G66" s="175">
        <f>ROUND(E66*F66,2)</f>
        <v>0</v>
      </c>
      <c r="H66" s="154"/>
      <c r="I66" s="153">
        <f>ROUND(E66*H66,2)</f>
        <v>0</v>
      </c>
      <c r="J66" s="154"/>
      <c r="K66" s="153">
        <f>ROUND(E66*J66,2)</f>
        <v>0</v>
      </c>
      <c r="L66" s="153">
        <v>21</v>
      </c>
      <c r="M66" s="153">
        <f>G66*(1+L66/100)</f>
        <v>0</v>
      </c>
      <c r="N66" s="153">
        <v>0</v>
      </c>
      <c r="O66" s="153">
        <f>ROUND(E66*N66,2)</f>
        <v>0</v>
      </c>
      <c r="P66" s="153">
        <v>0</v>
      </c>
      <c r="Q66" s="153">
        <f>ROUND(E66*P66,2)</f>
        <v>0</v>
      </c>
      <c r="R66" s="153"/>
      <c r="S66" s="153" t="s">
        <v>110</v>
      </c>
      <c r="T66" s="153" t="s">
        <v>111</v>
      </c>
      <c r="U66" s="153">
        <v>5.64</v>
      </c>
      <c r="V66" s="153">
        <f>ROUND(E66*U66,2)</f>
        <v>301.11</v>
      </c>
      <c r="W66" s="153"/>
      <c r="X66" s="144"/>
      <c r="Y66" s="144"/>
      <c r="Z66" s="144"/>
      <c r="AA66" s="144"/>
      <c r="AB66" s="144"/>
      <c r="AC66" s="144"/>
      <c r="AD66" s="144"/>
      <c r="AE66" s="144"/>
      <c r="AF66" s="144"/>
      <c r="AG66" s="144" t="s">
        <v>112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64">
        <v>31</v>
      </c>
      <c r="B67" s="165" t="s">
        <v>199</v>
      </c>
      <c r="C67" s="178" t="s">
        <v>200</v>
      </c>
      <c r="D67" s="166" t="s">
        <v>180</v>
      </c>
      <c r="E67" s="167">
        <v>7.5</v>
      </c>
      <c r="F67" s="168"/>
      <c r="G67" s="169">
        <f>ROUND(E67*F67,2)</f>
        <v>0</v>
      </c>
      <c r="H67" s="154"/>
      <c r="I67" s="153">
        <f>ROUND(E67*H67,2)</f>
        <v>0</v>
      </c>
      <c r="J67" s="154"/>
      <c r="K67" s="153">
        <f>ROUND(E67*J67,2)</f>
        <v>0</v>
      </c>
      <c r="L67" s="153">
        <v>21</v>
      </c>
      <c r="M67" s="153">
        <f>G67*(1+L67/100)</f>
        <v>0</v>
      </c>
      <c r="N67" s="153">
        <v>0</v>
      </c>
      <c r="O67" s="153">
        <f>ROUND(E67*N67,2)</f>
        <v>0</v>
      </c>
      <c r="P67" s="153">
        <v>4.6000000000000001E-4</v>
      </c>
      <c r="Q67" s="153">
        <f>ROUND(E67*P67,2)</f>
        <v>0</v>
      </c>
      <c r="R67" s="153"/>
      <c r="S67" s="153" t="s">
        <v>110</v>
      </c>
      <c r="T67" s="153" t="s">
        <v>111</v>
      </c>
      <c r="U67" s="153">
        <v>4</v>
      </c>
      <c r="V67" s="153">
        <f>ROUND(E67*U67,2)</f>
        <v>30</v>
      </c>
      <c r="W67" s="153"/>
      <c r="X67" s="144"/>
      <c r="Y67" s="144"/>
      <c r="Z67" s="144"/>
      <c r="AA67" s="144"/>
      <c r="AB67" s="144"/>
      <c r="AC67" s="144"/>
      <c r="AD67" s="144"/>
      <c r="AE67" s="144"/>
      <c r="AF67" s="144"/>
      <c r="AG67" s="144" t="s">
        <v>112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ht="22.5" outlineLevel="1" x14ac:dyDescent="0.2">
      <c r="A68" s="151"/>
      <c r="B68" s="152"/>
      <c r="C68" s="179" t="s">
        <v>201</v>
      </c>
      <c r="D68" s="155"/>
      <c r="E68" s="156">
        <v>7.5</v>
      </c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44"/>
      <c r="Y68" s="144"/>
      <c r="Z68" s="144"/>
      <c r="AA68" s="144"/>
      <c r="AB68" s="144"/>
      <c r="AC68" s="144"/>
      <c r="AD68" s="144"/>
      <c r="AE68" s="144"/>
      <c r="AF68" s="144"/>
      <c r="AG68" s="144" t="s">
        <v>114</v>
      </c>
      <c r="AH68" s="144">
        <v>0</v>
      </c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x14ac:dyDescent="0.2">
      <c r="A69" s="158" t="s">
        <v>105</v>
      </c>
      <c r="B69" s="159" t="s">
        <v>74</v>
      </c>
      <c r="C69" s="177" t="s">
        <v>75</v>
      </c>
      <c r="D69" s="160"/>
      <c r="E69" s="161"/>
      <c r="F69" s="162"/>
      <c r="G69" s="163">
        <f>SUMIF(AG70:AG70,"&lt;&gt;NOR",G70:G70)</f>
        <v>0</v>
      </c>
      <c r="H69" s="157"/>
      <c r="I69" s="157">
        <f>SUM(I70:I70)</f>
        <v>0</v>
      </c>
      <c r="J69" s="157"/>
      <c r="K69" s="157">
        <f>SUM(K70:K70)</f>
        <v>0</v>
      </c>
      <c r="L69" s="157"/>
      <c r="M69" s="157">
        <f>SUM(M70:M70)</f>
        <v>0</v>
      </c>
      <c r="N69" s="157"/>
      <c r="O69" s="157">
        <f>SUM(O70:O70)</f>
        <v>0</v>
      </c>
      <c r="P69" s="157"/>
      <c r="Q69" s="157">
        <f>SUM(Q70:Q70)</f>
        <v>0</v>
      </c>
      <c r="R69" s="157"/>
      <c r="S69" s="157"/>
      <c r="T69" s="157"/>
      <c r="U69" s="157"/>
      <c r="V69" s="157">
        <f>SUM(V70:V70)</f>
        <v>380.74</v>
      </c>
      <c r="W69" s="157"/>
      <c r="AG69" t="s">
        <v>106</v>
      </c>
    </row>
    <row r="70" spans="1:60" outlineLevel="1" x14ac:dyDescent="0.2">
      <c r="A70" s="170">
        <v>32</v>
      </c>
      <c r="B70" s="171" t="s">
        <v>202</v>
      </c>
      <c r="C70" s="180" t="s">
        <v>203</v>
      </c>
      <c r="D70" s="172" t="s">
        <v>147</v>
      </c>
      <c r="E70" s="173">
        <v>301.21953000000002</v>
      </c>
      <c r="F70" s="174"/>
      <c r="G70" s="175">
        <f>ROUND(E70*F70,2)</f>
        <v>0</v>
      </c>
      <c r="H70" s="154"/>
      <c r="I70" s="153">
        <f>ROUND(E70*H70,2)</f>
        <v>0</v>
      </c>
      <c r="J70" s="154"/>
      <c r="K70" s="153">
        <f>ROUND(E70*J70,2)</f>
        <v>0</v>
      </c>
      <c r="L70" s="153">
        <v>21</v>
      </c>
      <c r="M70" s="153">
        <f>G70*(1+L70/100)</f>
        <v>0</v>
      </c>
      <c r="N70" s="153">
        <v>0</v>
      </c>
      <c r="O70" s="153">
        <f>ROUND(E70*N70,2)</f>
        <v>0</v>
      </c>
      <c r="P70" s="153">
        <v>0</v>
      </c>
      <c r="Q70" s="153">
        <f>ROUND(E70*P70,2)</f>
        <v>0</v>
      </c>
      <c r="R70" s="153"/>
      <c r="S70" s="153" t="s">
        <v>110</v>
      </c>
      <c r="T70" s="153" t="s">
        <v>111</v>
      </c>
      <c r="U70" s="153">
        <v>1.264</v>
      </c>
      <c r="V70" s="153">
        <f>ROUND(E70*U70,2)</f>
        <v>380.74</v>
      </c>
      <c r="W70" s="153"/>
      <c r="X70" s="144"/>
      <c r="Y70" s="144"/>
      <c r="Z70" s="144"/>
      <c r="AA70" s="144"/>
      <c r="AB70" s="144"/>
      <c r="AC70" s="144"/>
      <c r="AD70" s="144"/>
      <c r="AE70" s="144"/>
      <c r="AF70" s="144"/>
      <c r="AG70" s="144" t="s">
        <v>204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x14ac:dyDescent="0.2">
      <c r="A71" s="158" t="s">
        <v>105</v>
      </c>
      <c r="B71" s="159" t="s">
        <v>76</v>
      </c>
      <c r="C71" s="177" t="s">
        <v>77</v>
      </c>
      <c r="D71" s="160"/>
      <c r="E71" s="161"/>
      <c r="F71" s="162"/>
      <c r="G71" s="163">
        <f>SUMIF(AG72:AG77,"&lt;&gt;NOR",G72:G77)</f>
        <v>0</v>
      </c>
      <c r="H71" s="157"/>
      <c r="I71" s="157">
        <f>SUM(I72:I77)</f>
        <v>0</v>
      </c>
      <c r="J71" s="157"/>
      <c r="K71" s="157">
        <f>SUM(K72:K77)</f>
        <v>0</v>
      </c>
      <c r="L71" s="157"/>
      <c r="M71" s="157">
        <f>SUM(M72:M77)</f>
        <v>0</v>
      </c>
      <c r="N71" s="157"/>
      <c r="O71" s="157">
        <f>SUM(O72:O77)</f>
        <v>0</v>
      </c>
      <c r="P71" s="157"/>
      <c r="Q71" s="157">
        <f>SUM(Q72:Q77)</f>
        <v>0</v>
      </c>
      <c r="R71" s="157"/>
      <c r="S71" s="157"/>
      <c r="T71" s="157"/>
      <c r="U71" s="157"/>
      <c r="V71" s="157">
        <f>SUM(V72:V77)</f>
        <v>1068.29</v>
      </c>
      <c r="W71" s="157"/>
      <c r="AG71" t="s">
        <v>106</v>
      </c>
    </row>
    <row r="72" spans="1:60" outlineLevel="1" x14ac:dyDescent="0.2">
      <c r="A72" s="170">
        <v>33</v>
      </c>
      <c r="B72" s="171" t="s">
        <v>205</v>
      </c>
      <c r="C72" s="180" t="s">
        <v>206</v>
      </c>
      <c r="D72" s="172" t="s">
        <v>147</v>
      </c>
      <c r="E72" s="173">
        <v>125.18080999999999</v>
      </c>
      <c r="F72" s="174"/>
      <c r="G72" s="175">
        <f t="shared" ref="G72:G77" si="0">ROUND(E72*F72,2)</f>
        <v>0</v>
      </c>
      <c r="H72" s="154"/>
      <c r="I72" s="153">
        <f t="shared" ref="I72:I77" si="1">ROUND(E72*H72,2)</f>
        <v>0</v>
      </c>
      <c r="J72" s="154"/>
      <c r="K72" s="153">
        <f t="shared" ref="K72:K77" si="2">ROUND(E72*J72,2)</f>
        <v>0</v>
      </c>
      <c r="L72" s="153">
        <v>21</v>
      </c>
      <c r="M72" s="153">
        <f t="shared" ref="M72:M77" si="3">G72*(1+L72/100)</f>
        <v>0</v>
      </c>
      <c r="N72" s="153">
        <v>0</v>
      </c>
      <c r="O72" s="153">
        <f t="shared" ref="O72:O77" si="4">ROUND(E72*N72,2)</f>
        <v>0</v>
      </c>
      <c r="P72" s="153">
        <v>0</v>
      </c>
      <c r="Q72" s="153">
        <f t="shared" ref="Q72:Q77" si="5">ROUND(E72*P72,2)</f>
        <v>0</v>
      </c>
      <c r="R72" s="153"/>
      <c r="S72" s="153" t="s">
        <v>110</v>
      </c>
      <c r="T72" s="153" t="s">
        <v>111</v>
      </c>
      <c r="U72" s="153">
        <v>3.92</v>
      </c>
      <c r="V72" s="153">
        <f t="shared" ref="V72:V77" si="6">ROUND(E72*U72,2)</f>
        <v>490.71</v>
      </c>
      <c r="W72" s="153"/>
      <c r="X72" s="144"/>
      <c r="Y72" s="144"/>
      <c r="Z72" s="144"/>
      <c r="AA72" s="144"/>
      <c r="AB72" s="144"/>
      <c r="AC72" s="144"/>
      <c r="AD72" s="144"/>
      <c r="AE72" s="144"/>
      <c r="AF72" s="144"/>
      <c r="AG72" s="144" t="s">
        <v>207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70">
        <v>34</v>
      </c>
      <c r="B73" s="171" t="s">
        <v>208</v>
      </c>
      <c r="C73" s="180" t="s">
        <v>209</v>
      </c>
      <c r="D73" s="172" t="s">
        <v>147</v>
      </c>
      <c r="E73" s="173">
        <v>1877.7121500000001</v>
      </c>
      <c r="F73" s="174"/>
      <c r="G73" s="175">
        <f t="shared" si="0"/>
        <v>0</v>
      </c>
      <c r="H73" s="154"/>
      <c r="I73" s="153">
        <f t="shared" si="1"/>
        <v>0</v>
      </c>
      <c r="J73" s="154"/>
      <c r="K73" s="153">
        <f t="shared" si="2"/>
        <v>0</v>
      </c>
      <c r="L73" s="153">
        <v>21</v>
      </c>
      <c r="M73" s="153">
        <f t="shared" si="3"/>
        <v>0</v>
      </c>
      <c r="N73" s="153">
        <v>0</v>
      </c>
      <c r="O73" s="153">
        <f t="shared" si="4"/>
        <v>0</v>
      </c>
      <c r="P73" s="153">
        <v>0</v>
      </c>
      <c r="Q73" s="153">
        <f t="shared" si="5"/>
        <v>0</v>
      </c>
      <c r="R73" s="153"/>
      <c r="S73" s="153" t="s">
        <v>110</v>
      </c>
      <c r="T73" s="153" t="s">
        <v>111</v>
      </c>
      <c r="U73" s="153">
        <v>0</v>
      </c>
      <c r="V73" s="153">
        <f t="shared" si="6"/>
        <v>0</v>
      </c>
      <c r="W73" s="153"/>
      <c r="X73" s="144"/>
      <c r="Y73" s="144"/>
      <c r="Z73" s="144"/>
      <c r="AA73" s="144"/>
      <c r="AB73" s="144"/>
      <c r="AC73" s="144"/>
      <c r="AD73" s="144"/>
      <c r="AE73" s="144"/>
      <c r="AF73" s="144"/>
      <c r="AG73" s="144" t="s">
        <v>207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70">
        <v>35</v>
      </c>
      <c r="B74" s="171" t="s">
        <v>210</v>
      </c>
      <c r="C74" s="180" t="s">
        <v>211</v>
      </c>
      <c r="D74" s="172" t="s">
        <v>147</v>
      </c>
      <c r="E74" s="173">
        <v>125.18080999999999</v>
      </c>
      <c r="F74" s="174"/>
      <c r="G74" s="175">
        <f t="shared" si="0"/>
        <v>0</v>
      </c>
      <c r="H74" s="154"/>
      <c r="I74" s="153">
        <f t="shared" si="1"/>
        <v>0</v>
      </c>
      <c r="J74" s="154"/>
      <c r="K74" s="153">
        <f t="shared" si="2"/>
        <v>0</v>
      </c>
      <c r="L74" s="153">
        <v>21</v>
      </c>
      <c r="M74" s="153">
        <f t="shared" si="3"/>
        <v>0</v>
      </c>
      <c r="N74" s="153">
        <v>0</v>
      </c>
      <c r="O74" s="153">
        <f t="shared" si="4"/>
        <v>0</v>
      </c>
      <c r="P74" s="153">
        <v>0</v>
      </c>
      <c r="Q74" s="153">
        <f t="shared" si="5"/>
        <v>0</v>
      </c>
      <c r="R74" s="153"/>
      <c r="S74" s="153" t="s">
        <v>110</v>
      </c>
      <c r="T74" s="153" t="s">
        <v>111</v>
      </c>
      <c r="U74" s="153">
        <v>3.7679999999999998</v>
      </c>
      <c r="V74" s="153">
        <f t="shared" si="6"/>
        <v>471.68</v>
      </c>
      <c r="W74" s="153"/>
      <c r="X74" s="144"/>
      <c r="Y74" s="144"/>
      <c r="Z74" s="144"/>
      <c r="AA74" s="144"/>
      <c r="AB74" s="144"/>
      <c r="AC74" s="144"/>
      <c r="AD74" s="144"/>
      <c r="AE74" s="144"/>
      <c r="AF74" s="144"/>
      <c r="AG74" s="144" t="s">
        <v>207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70">
        <v>36</v>
      </c>
      <c r="B75" s="171" t="s">
        <v>212</v>
      </c>
      <c r="C75" s="180" t="s">
        <v>213</v>
      </c>
      <c r="D75" s="172" t="s">
        <v>147</v>
      </c>
      <c r="E75" s="173">
        <v>250.36161999999999</v>
      </c>
      <c r="F75" s="174"/>
      <c r="G75" s="175">
        <f t="shared" si="0"/>
        <v>0</v>
      </c>
      <c r="H75" s="154"/>
      <c r="I75" s="153">
        <f t="shared" si="1"/>
        <v>0</v>
      </c>
      <c r="J75" s="154"/>
      <c r="K75" s="153">
        <f t="shared" si="2"/>
        <v>0</v>
      </c>
      <c r="L75" s="153">
        <v>21</v>
      </c>
      <c r="M75" s="153">
        <f t="shared" si="3"/>
        <v>0</v>
      </c>
      <c r="N75" s="153">
        <v>0</v>
      </c>
      <c r="O75" s="153">
        <f t="shared" si="4"/>
        <v>0</v>
      </c>
      <c r="P75" s="153">
        <v>0</v>
      </c>
      <c r="Q75" s="153">
        <f t="shared" si="5"/>
        <v>0</v>
      </c>
      <c r="R75" s="153"/>
      <c r="S75" s="153" t="s">
        <v>110</v>
      </c>
      <c r="T75" s="153" t="s">
        <v>111</v>
      </c>
      <c r="U75" s="153">
        <v>0.42</v>
      </c>
      <c r="V75" s="153">
        <f t="shared" si="6"/>
        <v>105.15</v>
      </c>
      <c r="W75" s="153"/>
      <c r="X75" s="144"/>
      <c r="Y75" s="144"/>
      <c r="Z75" s="144"/>
      <c r="AA75" s="144"/>
      <c r="AB75" s="144"/>
      <c r="AC75" s="144"/>
      <c r="AD75" s="144"/>
      <c r="AE75" s="144"/>
      <c r="AF75" s="144"/>
      <c r="AG75" s="144" t="s">
        <v>207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70">
        <v>37</v>
      </c>
      <c r="B76" s="171" t="s">
        <v>214</v>
      </c>
      <c r="C76" s="180" t="s">
        <v>215</v>
      </c>
      <c r="D76" s="172" t="s">
        <v>147</v>
      </c>
      <c r="E76" s="173">
        <v>125.18080999999999</v>
      </c>
      <c r="F76" s="174"/>
      <c r="G76" s="175">
        <f t="shared" si="0"/>
        <v>0</v>
      </c>
      <c r="H76" s="154"/>
      <c r="I76" s="153">
        <f t="shared" si="1"/>
        <v>0</v>
      </c>
      <c r="J76" s="154"/>
      <c r="K76" s="153">
        <f t="shared" si="2"/>
        <v>0</v>
      </c>
      <c r="L76" s="153">
        <v>21</v>
      </c>
      <c r="M76" s="153">
        <f t="shared" si="3"/>
        <v>0</v>
      </c>
      <c r="N76" s="153">
        <v>0</v>
      </c>
      <c r="O76" s="153">
        <f t="shared" si="4"/>
        <v>0</v>
      </c>
      <c r="P76" s="153">
        <v>0</v>
      </c>
      <c r="Q76" s="153">
        <f t="shared" si="5"/>
        <v>0</v>
      </c>
      <c r="R76" s="153"/>
      <c r="S76" s="153" t="s">
        <v>110</v>
      </c>
      <c r="T76" s="153" t="s">
        <v>111</v>
      </c>
      <c r="U76" s="153">
        <v>6.0000000000000001E-3</v>
      </c>
      <c r="V76" s="153">
        <f t="shared" si="6"/>
        <v>0.75</v>
      </c>
      <c r="W76" s="153"/>
      <c r="X76" s="144"/>
      <c r="Y76" s="144"/>
      <c r="Z76" s="144"/>
      <c r="AA76" s="144"/>
      <c r="AB76" s="144"/>
      <c r="AC76" s="144"/>
      <c r="AD76" s="144"/>
      <c r="AE76" s="144"/>
      <c r="AF76" s="144"/>
      <c r="AG76" s="144" t="s">
        <v>207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70">
        <v>38</v>
      </c>
      <c r="B77" s="171" t="s">
        <v>216</v>
      </c>
      <c r="C77" s="180" t="s">
        <v>217</v>
      </c>
      <c r="D77" s="172" t="s">
        <v>147</v>
      </c>
      <c r="E77" s="173">
        <v>41.309669999999997</v>
      </c>
      <c r="F77" s="174"/>
      <c r="G77" s="175">
        <f t="shared" si="0"/>
        <v>0</v>
      </c>
      <c r="H77" s="154"/>
      <c r="I77" s="153">
        <f t="shared" si="1"/>
        <v>0</v>
      </c>
      <c r="J77" s="154"/>
      <c r="K77" s="153">
        <f t="shared" si="2"/>
        <v>0</v>
      </c>
      <c r="L77" s="153">
        <v>21</v>
      </c>
      <c r="M77" s="153">
        <f t="shared" si="3"/>
        <v>0</v>
      </c>
      <c r="N77" s="153">
        <v>0</v>
      </c>
      <c r="O77" s="153">
        <f t="shared" si="4"/>
        <v>0</v>
      </c>
      <c r="P77" s="153">
        <v>0</v>
      </c>
      <c r="Q77" s="153">
        <f t="shared" si="5"/>
        <v>0</v>
      </c>
      <c r="R77" s="153"/>
      <c r="S77" s="153" t="s">
        <v>110</v>
      </c>
      <c r="T77" s="153" t="s">
        <v>111</v>
      </c>
      <c r="U77" s="153">
        <v>0</v>
      </c>
      <c r="V77" s="153">
        <f t="shared" si="6"/>
        <v>0</v>
      </c>
      <c r="W77" s="153"/>
      <c r="X77" s="144"/>
      <c r="Y77" s="144"/>
      <c r="Z77" s="144"/>
      <c r="AA77" s="144"/>
      <c r="AB77" s="144"/>
      <c r="AC77" s="144"/>
      <c r="AD77" s="144"/>
      <c r="AE77" s="144"/>
      <c r="AF77" s="144"/>
      <c r="AG77" s="144" t="s">
        <v>207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x14ac:dyDescent="0.2">
      <c r="A78" s="158" t="s">
        <v>105</v>
      </c>
      <c r="B78" s="159" t="s">
        <v>79</v>
      </c>
      <c r="C78" s="177" t="s">
        <v>29</v>
      </c>
      <c r="D78" s="160"/>
      <c r="E78" s="161"/>
      <c r="F78" s="162"/>
      <c r="G78" s="163">
        <f>SUMIF(AG79:AG80,"&lt;&gt;NOR",G79:G80)</f>
        <v>0</v>
      </c>
      <c r="H78" s="157"/>
      <c r="I78" s="157">
        <f>SUM(I79:I80)</f>
        <v>0</v>
      </c>
      <c r="J78" s="157"/>
      <c r="K78" s="157">
        <f>SUM(K79:K80)</f>
        <v>0</v>
      </c>
      <c r="L78" s="157"/>
      <c r="M78" s="157">
        <f>SUM(M79:M80)</f>
        <v>0</v>
      </c>
      <c r="N78" s="157"/>
      <c r="O78" s="157">
        <f>SUM(O79:O80)</f>
        <v>0</v>
      </c>
      <c r="P78" s="157"/>
      <c r="Q78" s="157">
        <f>SUM(Q79:Q80)</f>
        <v>0</v>
      </c>
      <c r="R78" s="157"/>
      <c r="S78" s="157"/>
      <c r="T78" s="157"/>
      <c r="U78" s="157"/>
      <c r="V78" s="157">
        <f>SUM(V79:V80)</f>
        <v>0</v>
      </c>
      <c r="W78" s="157"/>
      <c r="AG78" t="s">
        <v>106</v>
      </c>
    </row>
    <row r="79" spans="1:60" outlineLevel="1" x14ac:dyDescent="0.2">
      <c r="A79" s="170">
        <v>39</v>
      </c>
      <c r="B79" s="171" t="s">
        <v>218</v>
      </c>
      <c r="C79" s="180" t="s">
        <v>219</v>
      </c>
      <c r="D79" s="172" t="s">
        <v>220</v>
      </c>
      <c r="E79" s="173">
        <v>1</v>
      </c>
      <c r="F79" s="174"/>
      <c r="G79" s="175">
        <f>ROUND(E79*F79,2)</f>
        <v>0</v>
      </c>
      <c r="H79" s="154"/>
      <c r="I79" s="153">
        <f>ROUND(E79*H79,2)</f>
        <v>0</v>
      </c>
      <c r="J79" s="154"/>
      <c r="K79" s="153">
        <f>ROUND(E79*J79,2)</f>
        <v>0</v>
      </c>
      <c r="L79" s="153">
        <v>21</v>
      </c>
      <c r="M79" s="153">
        <f>G79*(1+L79/100)</f>
        <v>0</v>
      </c>
      <c r="N79" s="153">
        <v>0</v>
      </c>
      <c r="O79" s="153">
        <f>ROUND(E79*N79,2)</f>
        <v>0</v>
      </c>
      <c r="P79" s="153">
        <v>0</v>
      </c>
      <c r="Q79" s="153">
        <f>ROUND(E79*P79,2)</f>
        <v>0</v>
      </c>
      <c r="R79" s="153"/>
      <c r="S79" s="153" t="s">
        <v>110</v>
      </c>
      <c r="T79" s="153" t="s">
        <v>111</v>
      </c>
      <c r="U79" s="153">
        <v>0</v>
      </c>
      <c r="V79" s="153">
        <f>ROUND(E79*U79,2)</f>
        <v>0</v>
      </c>
      <c r="W79" s="153"/>
      <c r="X79" s="144"/>
      <c r="Y79" s="144"/>
      <c r="Z79" s="144"/>
      <c r="AA79" s="144"/>
      <c r="AB79" s="144"/>
      <c r="AC79" s="144"/>
      <c r="AD79" s="144"/>
      <c r="AE79" s="144"/>
      <c r="AF79" s="144"/>
      <c r="AG79" s="144" t="s">
        <v>221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70">
        <v>40</v>
      </c>
      <c r="B80" s="171" t="s">
        <v>222</v>
      </c>
      <c r="C80" s="180" t="s">
        <v>223</v>
      </c>
      <c r="D80" s="172" t="s">
        <v>220</v>
      </c>
      <c r="E80" s="173">
        <v>1</v>
      </c>
      <c r="F80" s="174"/>
      <c r="G80" s="175">
        <f>ROUND(E80*F80,2)</f>
        <v>0</v>
      </c>
      <c r="H80" s="154"/>
      <c r="I80" s="153">
        <f>ROUND(E80*H80,2)</f>
        <v>0</v>
      </c>
      <c r="J80" s="154"/>
      <c r="K80" s="153">
        <f>ROUND(E80*J80,2)</f>
        <v>0</v>
      </c>
      <c r="L80" s="153">
        <v>21</v>
      </c>
      <c r="M80" s="153">
        <f>G80*(1+L80/100)</f>
        <v>0</v>
      </c>
      <c r="N80" s="153">
        <v>0</v>
      </c>
      <c r="O80" s="153">
        <f>ROUND(E80*N80,2)</f>
        <v>0</v>
      </c>
      <c r="P80" s="153">
        <v>0</v>
      </c>
      <c r="Q80" s="153">
        <f>ROUND(E80*P80,2)</f>
        <v>0</v>
      </c>
      <c r="R80" s="153"/>
      <c r="S80" s="153" t="s">
        <v>110</v>
      </c>
      <c r="T80" s="153" t="s">
        <v>111</v>
      </c>
      <c r="U80" s="153">
        <v>0</v>
      </c>
      <c r="V80" s="153">
        <f>ROUND(E80*U80,2)</f>
        <v>0</v>
      </c>
      <c r="W80" s="153"/>
      <c r="X80" s="144"/>
      <c r="Y80" s="144"/>
      <c r="Z80" s="144"/>
      <c r="AA80" s="144"/>
      <c r="AB80" s="144"/>
      <c r="AC80" s="144"/>
      <c r="AD80" s="144"/>
      <c r="AE80" s="144"/>
      <c r="AF80" s="144"/>
      <c r="AG80" s="144" t="s">
        <v>221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x14ac:dyDescent="0.2">
      <c r="A81" s="158" t="s">
        <v>105</v>
      </c>
      <c r="B81" s="159" t="s">
        <v>80</v>
      </c>
      <c r="C81" s="177" t="s">
        <v>30</v>
      </c>
      <c r="D81" s="160"/>
      <c r="E81" s="161"/>
      <c r="F81" s="162"/>
      <c r="G81" s="163">
        <f>SUMIF(AG82:AG82,"&lt;&gt;NOR",G82:G82)</f>
        <v>0</v>
      </c>
      <c r="H81" s="157"/>
      <c r="I81" s="157">
        <f>SUM(I82:I82)</f>
        <v>0</v>
      </c>
      <c r="J81" s="157"/>
      <c r="K81" s="157">
        <f>SUM(K82:K82)</f>
        <v>0</v>
      </c>
      <c r="L81" s="157"/>
      <c r="M81" s="157">
        <f>SUM(M82:M82)</f>
        <v>0</v>
      </c>
      <c r="N81" s="157"/>
      <c r="O81" s="157">
        <f>SUM(O82:O82)</f>
        <v>0</v>
      </c>
      <c r="P81" s="157"/>
      <c r="Q81" s="157">
        <f>SUM(Q82:Q82)</f>
        <v>0</v>
      </c>
      <c r="R81" s="157"/>
      <c r="S81" s="157"/>
      <c r="T81" s="157"/>
      <c r="U81" s="157"/>
      <c r="V81" s="157">
        <f>SUM(V82:V82)</f>
        <v>0</v>
      </c>
      <c r="W81" s="157"/>
      <c r="AG81" t="s">
        <v>106</v>
      </c>
    </row>
    <row r="82" spans="1:60" outlineLevel="1" x14ac:dyDescent="0.2">
      <c r="A82" s="164">
        <v>41</v>
      </c>
      <c r="B82" s="165" t="s">
        <v>224</v>
      </c>
      <c r="C82" s="178" t="s">
        <v>225</v>
      </c>
      <c r="D82" s="166" t="s">
        <v>220</v>
      </c>
      <c r="E82" s="167">
        <v>1</v>
      </c>
      <c r="F82" s="168"/>
      <c r="G82" s="169">
        <f>ROUND(E82*F82,2)</f>
        <v>0</v>
      </c>
      <c r="H82" s="154"/>
      <c r="I82" s="153">
        <f>ROUND(E82*H82,2)</f>
        <v>0</v>
      </c>
      <c r="J82" s="154"/>
      <c r="K82" s="153">
        <f>ROUND(E82*J82,2)</f>
        <v>0</v>
      </c>
      <c r="L82" s="153">
        <v>21</v>
      </c>
      <c r="M82" s="153">
        <f>G82*(1+L82/100)</f>
        <v>0</v>
      </c>
      <c r="N82" s="153">
        <v>0</v>
      </c>
      <c r="O82" s="153">
        <f>ROUND(E82*N82,2)</f>
        <v>0</v>
      </c>
      <c r="P82" s="153">
        <v>0</v>
      </c>
      <c r="Q82" s="153">
        <f>ROUND(E82*P82,2)</f>
        <v>0</v>
      </c>
      <c r="R82" s="153"/>
      <c r="S82" s="153" t="s">
        <v>110</v>
      </c>
      <c r="T82" s="153" t="s">
        <v>111</v>
      </c>
      <c r="U82" s="153">
        <v>0</v>
      </c>
      <c r="V82" s="153">
        <f>ROUND(E82*U82,2)</f>
        <v>0</v>
      </c>
      <c r="W82" s="153"/>
      <c r="X82" s="144"/>
      <c r="Y82" s="144"/>
      <c r="Z82" s="144"/>
      <c r="AA82" s="144"/>
      <c r="AB82" s="144"/>
      <c r="AC82" s="144"/>
      <c r="AD82" s="144"/>
      <c r="AE82" s="144"/>
      <c r="AF82" s="144"/>
      <c r="AG82" s="144" t="s">
        <v>226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x14ac:dyDescent="0.2">
      <c r="A83" s="3"/>
      <c r="B83" s="4"/>
      <c r="C83" s="181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AE83">
        <v>15</v>
      </c>
      <c r="AF83">
        <v>21</v>
      </c>
    </row>
    <row r="84" spans="1:60" x14ac:dyDescent="0.2">
      <c r="A84" s="147"/>
      <c r="B84" s="148" t="s">
        <v>31</v>
      </c>
      <c r="C84" s="182"/>
      <c r="D84" s="149"/>
      <c r="E84" s="150"/>
      <c r="F84" s="150"/>
      <c r="G84" s="176">
        <f>G8+G28+G43+G49+G52+G59+G69+G71+G78+G81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AE84">
        <f>SUMIF(L7:L82,AE83,G7:G82)</f>
        <v>0</v>
      </c>
      <c r="AF84">
        <f>SUMIF(L7:L82,AF83,G7:G82)</f>
        <v>0</v>
      </c>
      <c r="AG84" t="s">
        <v>227</v>
      </c>
    </row>
    <row r="85" spans="1:60" x14ac:dyDescent="0.2">
      <c r="A85" s="3"/>
      <c r="B85" s="4"/>
      <c r="C85" s="18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60" x14ac:dyDescent="0.2">
      <c r="A86" s="3"/>
      <c r="B86" s="4"/>
      <c r="C86" s="181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60" x14ac:dyDescent="0.2">
      <c r="A87" s="238" t="s">
        <v>228</v>
      </c>
      <c r="B87" s="238"/>
      <c r="C87" s="239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60" x14ac:dyDescent="0.2">
      <c r="A88" s="240"/>
      <c r="B88" s="241"/>
      <c r="C88" s="242"/>
      <c r="D88" s="241"/>
      <c r="E88" s="241"/>
      <c r="F88" s="241"/>
      <c r="G88" s="24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AG88" t="s">
        <v>229</v>
      </c>
    </row>
    <row r="89" spans="1:60" x14ac:dyDescent="0.2">
      <c r="A89" s="244"/>
      <c r="B89" s="245"/>
      <c r="C89" s="246"/>
      <c r="D89" s="245"/>
      <c r="E89" s="245"/>
      <c r="F89" s="245"/>
      <c r="G89" s="24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60" x14ac:dyDescent="0.2">
      <c r="A90" s="244"/>
      <c r="B90" s="245"/>
      <c r="C90" s="246"/>
      <c r="D90" s="245"/>
      <c r="E90" s="245"/>
      <c r="F90" s="245"/>
      <c r="G90" s="24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60" x14ac:dyDescent="0.2">
      <c r="A91" s="244"/>
      <c r="B91" s="245"/>
      <c r="C91" s="246"/>
      <c r="D91" s="245"/>
      <c r="E91" s="245"/>
      <c r="F91" s="245"/>
      <c r="G91" s="24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60" x14ac:dyDescent="0.2">
      <c r="A92" s="248"/>
      <c r="B92" s="249"/>
      <c r="C92" s="250"/>
      <c r="D92" s="249"/>
      <c r="E92" s="249"/>
      <c r="F92" s="249"/>
      <c r="G92" s="25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60" x14ac:dyDescent="0.2">
      <c r="A93" s="3"/>
      <c r="B93" s="4"/>
      <c r="C93" s="181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60" x14ac:dyDescent="0.2">
      <c r="C94" s="183"/>
      <c r="D94" s="10"/>
      <c r="AG94" t="s">
        <v>230</v>
      </c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88:G92"/>
    <mergeCell ref="A1:G1"/>
    <mergeCell ref="C2:G2"/>
    <mergeCell ref="C3:G3"/>
    <mergeCell ref="C4:G4"/>
    <mergeCell ref="A87:C8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24V260101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24V260101 Pol'!Názvy_tisku</vt:lpstr>
      <vt:lpstr>oadresa</vt:lpstr>
      <vt:lpstr>Stavba!Objednatel</vt:lpstr>
      <vt:lpstr>Stavba!Objekt</vt:lpstr>
      <vt:lpstr>'01 24V260101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Vávra</dc:creator>
  <cp:lastModifiedBy>Marta Šindelková</cp:lastModifiedBy>
  <cp:lastPrinted>2014-02-28T09:52:57Z</cp:lastPrinted>
  <dcterms:created xsi:type="dcterms:W3CDTF">2009-04-08T07:15:50Z</dcterms:created>
  <dcterms:modified xsi:type="dcterms:W3CDTF">2024-07-31T05:39:33Z</dcterms:modified>
</cp:coreProperties>
</file>