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bookViews>
    <workbookView xWindow="65416" yWindow="65416" windowWidth="29040" windowHeight="17640" activeTab="1"/>
  </bookViews>
  <sheets>
    <sheet name="Rekapitulace stavby" sheetId="1" r:id="rId1"/>
    <sheet name="4294a - SO 1 - VODOVOD" sheetId="2" r:id="rId2"/>
  </sheets>
  <definedNames>
    <definedName name="_xlnm._FilterDatabase" localSheetId="1" hidden="1">'4294a - SO 1 - VODOVOD'!$C$126:$K$294</definedName>
    <definedName name="_xlnm.Print_Area" localSheetId="1">'4294a - SO 1 - VODOVOD'!$C$4:$J$76,'4294a - SO 1 - VODOVOD'!$C$82:$J$108,'4294a - SO 1 - VODOVOD'!$C$114:$J$294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'4294a - SO 1 - VODOVOD'!$126:$126</definedName>
  </definedNames>
  <calcPr calcId="191029"/>
  <extLst/>
</workbook>
</file>

<file path=xl/sharedStrings.xml><?xml version="1.0" encoding="utf-8"?>
<sst xmlns="http://schemas.openxmlformats.org/spreadsheetml/2006/main" count="2200" uniqueCount="631">
  <si>
    <t>Export Komplet</t>
  </si>
  <si>
    <t/>
  </si>
  <si>
    <t>2.0</t>
  </si>
  <si>
    <t>False</t>
  </si>
  <si>
    <t>{c63cb08e-e801-41e2-8e55-b349b9011e17}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</si>
  <si>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</si>
  <si>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</si>
  <si>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</si>
  <si>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</si>
  <si>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</si>
  <si>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</si>
  <si>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</si>
  <si>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</si>
  <si>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</si>
  <si>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ST4294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</si>
  <si>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</si>
  <si>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</si>
  <si>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 Krumlov, Na Svahu - přeložka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</si>
  <si>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</si>
  <si>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</si>
  <si>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</si>
  <si>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</si>
  <si>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</si>
  <si>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</si>
  <si>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</si>
  <si>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00245836</t>
  </si>
  <si>
    <t>Město Český Krumlov,náměstí Svornosti 1,38101 Č.K.</t>
  </si>
  <si>
    <t>DIČ:</t>
  </si>
  <si>
    <t>Uchazeč:</t>
  </si>
  <si>
    <t>Projektant:</t>
  </si>
  <si>
    <t>42399521</t>
  </si>
  <si>
    <t>Jiří Sváček, Chvalšinská 108, Český krumlov 371 01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</si>
  <si>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</si>
  <si>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</si>
  <si>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</si>
  <si>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</si>
  <si>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</si>
  <si>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</si>
  <si>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</si>
  <si>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</si>
  <si>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</si>
  <si>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</si>
  <si>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</si>
  <si>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</si>
  <si>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</si>
  <si>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</si>
  <si>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</si>
  <si>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</si>
  <si>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</si>
  <si>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</si>
  <si>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</si>
  <si>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</si>
  <si>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</si>
  <si>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</si>
  <si>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</si>
  <si>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</si>
  <si>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</si>
  <si>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</si>
  <si>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</si>
  <si>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</si>
  <si>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</si>
  <si>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</si>
  <si>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</si>
  <si>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</si>
  <si>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</si>
  <si>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</si>
  <si>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</si>
  <si>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</si>
  <si>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</si>
  <si>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</si>
  <si>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</si>
  <si>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</si>
  <si>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</si>
  <si>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</si>
  <si>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</si>
  <si>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</si>
  <si>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</si>
  <si>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</si>
  <si>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</si>
  <si>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</si>
  <si>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4294a</t>
  </si>
  <si>
    <t>SO 1 - VODOVOD</t>
  </si>
  <si>
    <t>STA</t>
  </si>
  <si>
    <t>1</t>
  </si>
  <si>
    <t>{fe2ea878-1a4f-420f-8c81-5a0b07a147e6}</t>
  </si>
  <si>
    <t>2</t>
  </si>
  <si>
    <t>KRYCÍ LIST SOUPISU PRACÍ</t>
  </si>
  <si>
    <t>Objekt:</t>
  </si>
  <si>
    <t>4294a - SO 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</si>
  <si>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</si>
  <si>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</si>
  <si>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</si>
  <si>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</si>
  <si>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</si>
  <si>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</si>
  <si>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</si>
  <si>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</si>
  <si>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</si>
  <si>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</si>
  <si>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</si>
  <si>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</si>
  <si>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</si>
  <si>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</si>
  <si>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</si>
  <si>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</si>
  <si>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</si>
  <si>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</si>
  <si>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</si>
  <si>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</si>
  <si>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</si>
  <si>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</si>
  <si>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</si>
  <si>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</si>
  <si>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</si>
  <si>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</si>
  <si>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</si>
  <si>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</si>
  <si>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</si>
  <si>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</si>
  <si>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</si>
  <si>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</si>
  <si>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</si>
  <si>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</si>
  <si>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113107152</t>
  </si>
  <si>
    <t>Odstranění povrchu stávajících chodníků tl přes 100 do 200 mm strojně pl přes 50 do 200 m2</t>
  </si>
  <si>
    <t>m2</t>
  </si>
  <si>
    <t>4</t>
  </si>
  <si>
    <t>382815740</t>
  </si>
  <si>
    <t>P</t>
  </si>
  <si>
    <t>Poznámka k položce:
Vybourání povrchu stávajících chodníků v tl. 0,15 m.</t>
  </si>
  <si>
    <t>113107323</t>
  </si>
  <si>
    <t>Odstranění konstrukčních vrstev komunikace tl přes 200 do 300 mm strojně pl do 50 m2</t>
  </si>
  <si>
    <t>1308719560</t>
  </si>
  <si>
    <t>Poznámka k položce:
Vybourání konstrukčních vrstev komunikace v tl. 0,3 m.</t>
  </si>
  <si>
    <t>3</t>
  </si>
  <si>
    <t>113201112</t>
  </si>
  <si>
    <t xml:space="preserve">Vytrhání obrub silničních </t>
  </si>
  <si>
    <t>m</t>
  </si>
  <si>
    <t>-1909795050</t>
  </si>
  <si>
    <t>113204111</t>
  </si>
  <si>
    <t>Vytrhání obrub zahradních</t>
  </si>
  <si>
    <t>683550521</t>
  </si>
  <si>
    <t>5</t>
  </si>
  <si>
    <t>119001421</t>
  </si>
  <si>
    <t>Dočasné zajištění kabelů ve výkopu</t>
  </si>
  <si>
    <t>-1646562102</t>
  </si>
  <si>
    <t>6</t>
  </si>
  <si>
    <t>121151103</t>
  </si>
  <si>
    <t>Sejmutí ornice plochy do 100 m2 tl vrstvy do 200 mm strojně</t>
  </si>
  <si>
    <t>2096969810</t>
  </si>
  <si>
    <t>Poznámka k položce:
Nezpevněný zatravněný terén.</t>
  </si>
  <si>
    <t>7</t>
  </si>
  <si>
    <t>132212222</t>
  </si>
  <si>
    <t>Hloubení zapažených rýh šířky do 2000 mm v nesoudržných horninách třídy těžitelnosti I skupiny 3 ručně</t>
  </si>
  <si>
    <t>m3</t>
  </si>
  <si>
    <t>-1277476910</t>
  </si>
  <si>
    <t>Poznámka k položce:
Ztížené vykopávky při obnažování vodovodu/přípojiky v místě napojení, při křížení kabelů, při křížení potrubí jiných sítí a při křížení horkovodu.</t>
  </si>
  <si>
    <t>8</t>
  </si>
  <si>
    <t>132254204</t>
  </si>
  <si>
    <t>Hloubení zapažených rýh š do 2000 mm v hornině třídy těžitelnosti I skupiny 3 objem do 500 m3</t>
  </si>
  <si>
    <t>-57104169</t>
  </si>
  <si>
    <t>VV</t>
  </si>
  <si>
    <t xml:space="preserve">(280,54+3,6)*0,8  "výkopy ŘAD 1, ŘAD 1-1, přípojka P-1, výkop ve svahu pro přípojku v hor. 3 z 80% </t>
  </si>
  <si>
    <t>9</t>
  </si>
  <si>
    <t>132354203</t>
  </si>
  <si>
    <t>Hloubení zapažených rýh š do 2000 mm v hornině třídy těžitelnosti II skupiny 4 objem do 100 m3</t>
  </si>
  <si>
    <t>-951794743</t>
  </si>
  <si>
    <t>(280,54+3,6)*0,2  "výkopy ŘAD 1, ŘAD 1-1, přípojky P-1, výkop ve svahu pro přípojku, hor. 4 z 20%</t>
  </si>
  <si>
    <t>10</t>
  </si>
  <si>
    <t>151101101</t>
  </si>
  <si>
    <t>Zřízení příložného pažení a rozepření stěn rýh hl do 2 m</t>
  </si>
  <si>
    <t>1102215477</t>
  </si>
  <si>
    <t>11</t>
  </si>
  <si>
    <t>151101111</t>
  </si>
  <si>
    <t>Odstranění příložného pažení a rozepření stěn rýh hl do 2 m</t>
  </si>
  <si>
    <t>-1599875182</t>
  </si>
  <si>
    <t>12</t>
  </si>
  <si>
    <t>162751117</t>
  </si>
  <si>
    <t>Vodorovné přemístění přes 9 000 do 10000 m výkopku/sypaniny z horniny třídy těžitelnosti I skupiny 1 až 3</t>
  </si>
  <si>
    <t>325971133</t>
  </si>
  <si>
    <t>314,14-149,473  "odvoz zbylé zeminy nevyužité na zásyp</t>
  </si>
  <si>
    <t>13</t>
  </si>
  <si>
    <t>162751119</t>
  </si>
  <si>
    <t>Příplatek k vodorovnému přemístění výkopku/sypaniny z horniny třídy těžitelnosti I skupiny 1 až 3 ZKD 1000 m přes 10000 m</t>
  </si>
  <si>
    <t>1287709737</t>
  </si>
  <si>
    <t>164,667*10  "příplatek k vodorovnému přemístění za každý další započatý km přes 10 km na vzdálenost 20 km</t>
  </si>
  <si>
    <t>14</t>
  </si>
  <si>
    <t>171201231</t>
  </si>
  <si>
    <t>Poplatek za uložení zeminy a kamení na skládce (skládkovné) kód odpadu 17 05 04</t>
  </si>
  <si>
    <t>t</t>
  </si>
  <si>
    <t>348614205</t>
  </si>
  <si>
    <t>164,667*1,8</t>
  </si>
  <si>
    <t>171251201</t>
  </si>
  <si>
    <t>Uložení sypaniny na skládky nebo meziskládky</t>
  </si>
  <si>
    <t>1432281377</t>
  </si>
  <si>
    <t>16</t>
  </si>
  <si>
    <t>174151101</t>
  </si>
  <si>
    <t>Zásyp jam, šachet rýh nebo kolem objektů sypaninou se zhutněním</t>
  </si>
  <si>
    <t>-129512384</t>
  </si>
  <si>
    <t xml:space="preserve">Poznámka k položce:
Zásyp výkopovou zeminou.
</t>
  </si>
  <si>
    <t>140,843  "zásyp v chodníku s živičným povrchem</t>
  </si>
  <si>
    <t>8,63  "zásyp v zatravněných pozemcích</t>
  </si>
  <si>
    <t>Součet</t>
  </si>
  <si>
    <t>17</t>
  </si>
  <si>
    <t>175151101</t>
  </si>
  <si>
    <t>Obsypání potrubí strojně sypaninou bez prohození, uloženou do 3 m</t>
  </si>
  <si>
    <t>-1850997213</t>
  </si>
  <si>
    <t>18</t>
  </si>
  <si>
    <t>M</t>
  </si>
  <si>
    <t>58337303</t>
  </si>
  <si>
    <t>štěrkopísek frakce 0/8 - materiál na obsyp</t>
  </si>
  <si>
    <t>341542915</t>
  </si>
  <si>
    <t>64,83*2 'Přepočtené koeficientem množství</t>
  </si>
  <si>
    <t>19</t>
  </si>
  <si>
    <t>181351003</t>
  </si>
  <si>
    <t>Rozprostření ornice tl vrstvy do 200 mm pl do 100 m2 v rovině nebo ve svahu do 1:5 strojně</t>
  </si>
  <si>
    <t>-1719745946</t>
  </si>
  <si>
    <t>20</t>
  </si>
  <si>
    <t>181411131</t>
  </si>
  <si>
    <t>Založení parkového trávníku výsevem pl do 1000 m2 v rovině a ve svahu do 1:5</t>
  </si>
  <si>
    <t>2058603916</t>
  </si>
  <si>
    <t>00572420</t>
  </si>
  <si>
    <t>osivo směs travní parková okrasná</t>
  </si>
  <si>
    <t>kg</t>
  </si>
  <si>
    <t>-1264286813</t>
  </si>
  <si>
    <t>10*0,03 'Přepočtené koeficientem množství</t>
  </si>
  <si>
    <t>Zakládání</t>
  </si>
  <si>
    <t>22</t>
  </si>
  <si>
    <t>275313511</t>
  </si>
  <si>
    <t>Bloky z betonu tř. C 12/15 - 4 kusy</t>
  </si>
  <si>
    <t>1896971030</t>
  </si>
  <si>
    <t>Poznámka k položce:
Betonové zabezpečovací bloky 0,5x0,5x0,5.</t>
  </si>
  <si>
    <t>Vodorovné konstrukce</t>
  </si>
  <si>
    <t>23</t>
  </si>
  <si>
    <t>451573111</t>
  </si>
  <si>
    <t>Lože pod potrubí otevřený výkop ze štěrkopísku 0-8 mm, tl. 0,1 m</t>
  </si>
  <si>
    <t>808168234</t>
  </si>
  <si>
    <t>24</t>
  </si>
  <si>
    <t>451597977</t>
  </si>
  <si>
    <t>Zásyp z betonového recyklátu tl přes 30 do 100 mm</t>
  </si>
  <si>
    <t>-87356641</t>
  </si>
  <si>
    <t>40,169  "zásyp v komunikaci</t>
  </si>
  <si>
    <t>Komunikace pozemní</t>
  </si>
  <si>
    <t>25</t>
  </si>
  <si>
    <t>564751101</t>
  </si>
  <si>
    <t>Podklad ze štěrkodrtě vel. 0-63 mm plochy do 100 m2 tl 150 mm</t>
  </si>
  <si>
    <t>1226947599</t>
  </si>
  <si>
    <t>Poznámka k položce:
Zpětná úprava povrchu chodníku.</t>
  </si>
  <si>
    <t>26</t>
  </si>
  <si>
    <t>564861011</t>
  </si>
  <si>
    <t>Podklad ze štěrkodrtě ŠD plochy do 100 m2 tl 200 mm</t>
  </si>
  <si>
    <t>-1396642231</t>
  </si>
  <si>
    <t>Poznámka k položce:
Zpětná úprava povrchu komunikace.</t>
  </si>
  <si>
    <t>27</t>
  </si>
  <si>
    <t>564930412</t>
  </si>
  <si>
    <t>Podklad z asfaltového recyklátu plochy do 100 m2 tl 100 mm</t>
  </si>
  <si>
    <t>-529600957</t>
  </si>
  <si>
    <t>28</t>
  </si>
  <si>
    <t>565155121</t>
  </si>
  <si>
    <t xml:space="preserve">Asfaltový beton vrstva podkladní ACP 16 (obalované kamenivo OKS) tl 70 mm </t>
  </si>
  <si>
    <t>165402599</t>
  </si>
  <si>
    <t>29</t>
  </si>
  <si>
    <t>565176121</t>
  </si>
  <si>
    <t xml:space="preserve">Asfaltový beton vrstva podkladní ACP 22+ (obalované kamenivo OK) tl 100 mm </t>
  </si>
  <si>
    <t>1858497729</t>
  </si>
  <si>
    <t>30</t>
  </si>
  <si>
    <t>573111111</t>
  </si>
  <si>
    <t>Postřik živičný infiltrační s posypem z asfaltu množství 0,60 kg/m2</t>
  </si>
  <si>
    <t>-1113664527</t>
  </si>
  <si>
    <t>31</t>
  </si>
  <si>
    <t>573111112</t>
  </si>
  <si>
    <t>Postřik živičný infiltrační s posypem z asfaltu množství 0,80 kg/m2</t>
  </si>
  <si>
    <t>1967828936</t>
  </si>
  <si>
    <t>32</t>
  </si>
  <si>
    <t>573211107</t>
  </si>
  <si>
    <t>Postřik živičný spojovací z asfaltu v množství 0,25 kg/m2</t>
  </si>
  <si>
    <t>-1287504153</t>
  </si>
  <si>
    <t>47,90*2</t>
  </si>
  <si>
    <t>33</t>
  </si>
  <si>
    <t>577124111</t>
  </si>
  <si>
    <t xml:space="preserve">Asfaltový beton vrstva obrusná tř. I tl 30 mm š do 3 m </t>
  </si>
  <si>
    <t>766610807</t>
  </si>
  <si>
    <t>34</t>
  </si>
  <si>
    <t>577144121</t>
  </si>
  <si>
    <t>Asfaltový beton vrstva obrusná ACO 11 (ABS) tř. I tl 50 mm z nemodifikovaného asfaltu</t>
  </si>
  <si>
    <t>2133471035</t>
  </si>
  <si>
    <t>35</t>
  </si>
  <si>
    <t>577146121</t>
  </si>
  <si>
    <t>Asfaltový beton vrstva ložní ACL 22+ (ABVH) tl 50 mm z nemodifikovaného asfaltu</t>
  </si>
  <si>
    <t>-563763355</t>
  </si>
  <si>
    <t>Úpravy povrchů, podlahy a osazování výplní</t>
  </si>
  <si>
    <t>36</t>
  </si>
  <si>
    <t>616635151</t>
  </si>
  <si>
    <t>Zaplnění potrubí DN 200 ponechaného v zemi řídkou betonovou směsí</t>
  </si>
  <si>
    <t>798542366</t>
  </si>
  <si>
    <t>Trubní vedení</t>
  </si>
  <si>
    <t>37</t>
  </si>
  <si>
    <t>85024512R</t>
  </si>
  <si>
    <t>Výřez nebo výsek na potrubí z trub litinových DN 80 ve výkopu, vyjmutí, odvoz na skládku</t>
  </si>
  <si>
    <t>-643116737</t>
  </si>
  <si>
    <t>38</t>
  </si>
  <si>
    <t>85035512R</t>
  </si>
  <si>
    <t>Výřez nebo výsek na potrubí z trub litinových DN 200 ve výkopu, vyjmutí, odvoz na skládku</t>
  </si>
  <si>
    <t>58394330</t>
  </si>
  <si>
    <t>39</t>
  </si>
  <si>
    <t>857242122</t>
  </si>
  <si>
    <t>Montáž litinových tvarovek přírubových otevřený výkop DN 80</t>
  </si>
  <si>
    <t>kus</t>
  </si>
  <si>
    <t>-482403764</t>
  </si>
  <si>
    <t>40</t>
  </si>
  <si>
    <t>55254047</t>
  </si>
  <si>
    <t>koleno s patkou přírubové litinové vodovodní DN 80</t>
  </si>
  <si>
    <t>-2036364746</t>
  </si>
  <si>
    <t>41</t>
  </si>
  <si>
    <t>857244122</t>
  </si>
  <si>
    <t>610837287</t>
  </si>
  <si>
    <t>42</t>
  </si>
  <si>
    <t>55253234</t>
  </si>
  <si>
    <t>tvarovka dvoupřírubová litinová vodovodní DN 80 dl 150mm</t>
  </si>
  <si>
    <t>-824530836</t>
  </si>
  <si>
    <t>43</t>
  </si>
  <si>
    <t>857353131</t>
  </si>
  <si>
    <t xml:space="preserve">Montáž litinových tvarovek odbočných otevřený výkop </t>
  </si>
  <si>
    <t>47690367</t>
  </si>
  <si>
    <t>44</t>
  </si>
  <si>
    <t>55253532</t>
  </si>
  <si>
    <t>tvarovka přírubová litinová s přírubovou odbočkou, T-kus DN 200/80</t>
  </si>
  <si>
    <t>892406921</t>
  </si>
  <si>
    <t>45</t>
  </si>
  <si>
    <t>871241141</t>
  </si>
  <si>
    <t>Montáž potrubí z PE100 SDR 11 otevřený výkop D 90 x 8,2 mm</t>
  </si>
  <si>
    <t>-315066682</t>
  </si>
  <si>
    <t>46</t>
  </si>
  <si>
    <t>28613556</t>
  </si>
  <si>
    <t>potrubí dvouvrstvé PE100 RC SDR11 90x8,2, PN 16 (v návinu)</t>
  </si>
  <si>
    <t>-741535610</t>
  </si>
  <si>
    <t>47</t>
  </si>
  <si>
    <t>871351142</t>
  </si>
  <si>
    <t>Montáž potrubí z PE100 SDR 11 otevřený výkop D 225 x 20,5 mm</t>
  </si>
  <si>
    <t>2006806551</t>
  </si>
  <si>
    <t>48</t>
  </si>
  <si>
    <t>28613563</t>
  </si>
  <si>
    <t>potrubí dvouvrstvé PE100 RC SDR11 225x20,5 (tyče 12 m)</t>
  </si>
  <si>
    <t>1707371056</t>
  </si>
  <si>
    <t>49</t>
  </si>
  <si>
    <t>877241101</t>
  </si>
  <si>
    <t>Montáž elektrospojek na vodovodním potrubí z PE trub d 90</t>
  </si>
  <si>
    <t>-1033531506</t>
  </si>
  <si>
    <t>50</t>
  </si>
  <si>
    <t>28615974</t>
  </si>
  <si>
    <t>elektrospojka SDR11 PE 100 PN16 D 90mm DN 90</t>
  </si>
  <si>
    <t>1093861454</t>
  </si>
  <si>
    <t>51</t>
  </si>
  <si>
    <t>877241201</t>
  </si>
  <si>
    <t>Montáž oblouků na vodovodním potrubí z PE trub d 90</t>
  </si>
  <si>
    <t>-1405811144</t>
  </si>
  <si>
    <t>52</t>
  </si>
  <si>
    <t>28614867</t>
  </si>
  <si>
    <t>oblouk 11° SDR11 PE 100 RC PN16 D 90mm, DN 80 mm</t>
  </si>
  <si>
    <t>-1709912997</t>
  </si>
  <si>
    <t>53</t>
  </si>
  <si>
    <t>877351102</t>
  </si>
  <si>
    <t>Montáž elektrospojek na vodovodním potrubí z PE trub d 225</t>
  </si>
  <si>
    <t>-1945915550</t>
  </si>
  <si>
    <t>54</t>
  </si>
  <si>
    <t>28615981</t>
  </si>
  <si>
    <t>elektrospojka SDR11 PE 100 PN16 D 225mm DN 200</t>
  </si>
  <si>
    <t>-273141432</t>
  </si>
  <si>
    <t>55</t>
  </si>
  <si>
    <t>891241112</t>
  </si>
  <si>
    <t>Montáž vodovodních šoupátek otevřený výkop DN 80</t>
  </si>
  <si>
    <t>-265123107</t>
  </si>
  <si>
    <t>56</t>
  </si>
  <si>
    <t>42221323</t>
  </si>
  <si>
    <t>šoupátko litinové vodovodní přírubové E2, DN 80, s prodlouženou životností</t>
  </si>
  <si>
    <t>-159652566</t>
  </si>
  <si>
    <t>57</t>
  </si>
  <si>
    <t>42291079</t>
  </si>
  <si>
    <t>souprava zemní teleskopická pro šoupátka DN 65-80mm Rd 1,3 - 1,8 m</t>
  </si>
  <si>
    <t>-1808417992</t>
  </si>
  <si>
    <t>58</t>
  </si>
  <si>
    <t>891241811</t>
  </si>
  <si>
    <t>Demontáž vodovodních šoupátek otevřený výkop, vyjmutí, odvoz na skládku</t>
  </si>
  <si>
    <t>-300749720</t>
  </si>
  <si>
    <t>59</t>
  </si>
  <si>
    <t>891247112</t>
  </si>
  <si>
    <t>Montáž hydrantů podzemních DN 80</t>
  </si>
  <si>
    <t>2011148891</t>
  </si>
  <si>
    <t>60</t>
  </si>
  <si>
    <t>42273594</t>
  </si>
  <si>
    <t>hydrant podzemní se samočinným vyprazdňováním DN 80 krycí v 1500mm</t>
  </si>
  <si>
    <t>395515292</t>
  </si>
  <si>
    <t>61</t>
  </si>
  <si>
    <t>891249951</t>
  </si>
  <si>
    <t>Montáž potrubních spojek hrdlo/příruba na potrubí z jakýchkoli trub DN 80</t>
  </si>
  <si>
    <t>793308909</t>
  </si>
  <si>
    <t>62</t>
  </si>
  <si>
    <t>31951003</t>
  </si>
  <si>
    <t>potrubní spojka jištěná proti posuvu hrdlo-příruba DN 80 (Systém 2000)</t>
  </si>
  <si>
    <t>1114163511</t>
  </si>
  <si>
    <t>63</t>
  </si>
  <si>
    <t>891249961</t>
  </si>
  <si>
    <t>Montáž potrubních spojek hrdlo/hrdlo na potrubí z jakýchkoli trub DN 80</t>
  </si>
  <si>
    <t>591078497</t>
  </si>
  <si>
    <t>64</t>
  </si>
  <si>
    <t>31951015</t>
  </si>
  <si>
    <t>potrubní spojka jištěná proti posuvu hrdlo-hrdlo DN 80 (Synoflex)</t>
  </si>
  <si>
    <t>52185518</t>
  </si>
  <si>
    <t>65</t>
  </si>
  <si>
    <t>891351112</t>
  </si>
  <si>
    <t>Montáž vodovodních šoupátek otevřený výkop DN 200</t>
  </si>
  <si>
    <t>2017428711</t>
  </si>
  <si>
    <t>66</t>
  </si>
  <si>
    <t>42221307</t>
  </si>
  <si>
    <t>šoupátko litinové vodovodní přírubové E2, DN 200, s prodlouženou životností</t>
  </si>
  <si>
    <t>-1165502090</t>
  </si>
  <si>
    <t>67</t>
  </si>
  <si>
    <t>42291075</t>
  </si>
  <si>
    <t>souprava zemní teleskopická pro šoupátka DN 200mm Rd 1,3 - 1,8 m</t>
  </si>
  <si>
    <t>-922635332</t>
  </si>
  <si>
    <t>68</t>
  </si>
  <si>
    <t>891359951</t>
  </si>
  <si>
    <t>Montáž potrubních spojek hrdlo/příruba na potrubí z jakýchkoli trub DN 200</t>
  </si>
  <si>
    <t>-1677286170</t>
  </si>
  <si>
    <t>69</t>
  </si>
  <si>
    <t>31951008</t>
  </si>
  <si>
    <t>potrubní spojka jištěná proti posuvu hrdlo-příruba DN 200 (Synoflex)</t>
  </si>
  <si>
    <t>-1266327799</t>
  </si>
  <si>
    <t>70</t>
  </si>
  <si>
    <t>31951009</t>
  </si>
  <si>
    <t>potrubní spojka jištěná proti posuvu hrdlo-příruba DN 200 (Systém 2000)</t>
  </si>
  <si>
    <t>-571096939</t>
  </si>
  <si>
    <t>71</t>
  </si>
  <si>
    <t>891359961</t>
  </si>
  <si>
    <t>Montáž potrubních spojek hrdlo/hrdlo na potrubí z jakýchkoli trub DN 200</t>
  </si>
  <si>
    <t>-441930745</t>
  </si>
  <si>
    <t>72</t>
  </si>
  <si>
    <t>31951019</t>
  </si>
  <si>
    <t>potrubní spojka jištěná proti posuvu hrdlo-hrdlo DN 200 (Synoflex)</t>
  </si>
  <si>
    <t>-1358084860</t>
  </si>
  <si>
    <t>73</t>
  </si>
  <si>
    <t>892241111</t>
  </si>
  <si>
    <t>Tlaková zkouška vodou potrubí DN do 80</t>
  </si>
  <si>
    <t>939197433</t>
  </si>
  <si>
    <t>74</t>
  </si>
  <si>
    <t>892273122</t>
  </si>
  <si>
    <t>Proplach a dezinfekce vodovodního potrubí DN od 80 do 125</t>
  </si>
  <si>
    <t>1747730926</t>
  </si>
  <si>
    <t>75</t>
  </si>
  <si>
    <t>892351111</t>
  </si>
  <si>
    <t>Tlaková zkouška vodou potrubí DN 150 nebo 200</t>
  </si>
  <si>
    <t>-902657001</t>
  </si>
  <si>
    <t>76</t>
  </si>
  <si>
    <t>892353122</t>
  </si>
  <si>
    <t>Proplach a dezinfekce vodovodního potrubí DN 150 nebo 200</t>
  </si>
  <si>
    <t>1564272410</t>
  </si>
  <si>
    <t>77</t>
  </si>
  <si>
    <t>899401112</t>
  </si>
  <si>
    <t>Osazení poklopů litinových šoupátkových</t>
  </si>
  <si>
    <t>-46354752</t>
  </si>
  <si>
    <t>78</t>
  </si>
  <si>
    <t>42291352</t>
  </si>
  <si>
    <t>poklop litinový šoupátkový (těžký)</t>
  </si>
  <si>
    <t>2028502473</t>
  </si>
  <si>
    <t>79</t>
  </si>
  <si>
    <t>42210051</t>
  </si>
  <si>
    <t>deska podkladová uličního poklopu litinového šoupátkového (recyklovaný plast)</t>
  </si>
  <si>
    <t>-1449016946</t>
  </si>
  <si>
    <t>80</t>
  </si>
  <si>
    <t>899401113</t>
  </si>
  <si>
    <t>Osazení poklopů litinových hydrantových</t>
  </si>
  <si>
    <t>-1400933108</t>
  </si>
  <si>
    <t>81</t>
  </si>
  <si>
    <t>42291452</t>
  </si>
  <si>
    <t>poklop litinový hydrantový DN 80 (těžký)</t>
  </si>
  <si>
    <t>-1284573259</t>
  </si>
  <si>
    <t>82</t>
  </si>
  <si>
    <t>42210052</t>
  </si>
  <si>
    <t>deska podkladová uličního poklopu litinového hydrantového (recyklovaný plast)</t>
  </si>
  <si>
    <t>-109424027</t>
  </si>
  <si>
    <t>83</t>
  </si>
  <si>
    <t>422R1</t>
  </si>
  <si>
    <t>hydrantová drenáž</t>
  </si>
  <si>
    <t>kpl</t>
  </si>
  <si>
    <t>1674827606</t>
  </si>
  <si>
    <t>84</t>
  </si>
  <si>
    <t>899712111</t>
  </si>
  <si>
    <t xml:space="preserve">Orientační tabulky </t>
  </si>
  <si>
    <t>-752844323</t>
  </si>
  <si>
    <t>85</t>
  </si>
  <si>
    <t>899721111</t>
  </si>
  <si>
    <t>Signalizační vodič CY 6 mm2 na potrubí</t>
  </si>
  <si>
    <t>-866005285</t>
  </si>
  <si>
    <t>86</t>
  </si>
  <si>
    <t>899722112</t>
  </si>
  <si>
    <t>Krytí potrubí z plastů výstražnou fólií z PVC 25 cm - barva bílá</t>
  </si>
  <si>
    <t>-517828011</t>
  </si>
  <si>
    <t>87</t>
  </si>
  <si>
    <t>899722114</t>
  </si>
  <si>
    <t>Krytí potrubí z plastů výstražnou fólií z PVC 40 cm - barva bílá</t>
  </si>
  <si>
    <t>1798610848</t>
  </si>
  <si>
    <t>88</t>
  </si>
  <si>
    <t>R1</t>
  </si>
  <si>
    <t>Vypuštění a napuštění vodovodu</t>
  </si>
  <si>
    <t>-2147330776</t>
  </si>
  <si>
    <t>89</t>
  </si>
  <si>
    <t>R2</t>
  </si>
  <si>
    <t>Zabezpečení konců vodovodního potrubí</t>
  </si>
  <si>
    <t>-1566970251</t>
  </si>
  <si>
    <t>90</t>
  </si>
  <si>
    <t>R3</t>
  </si>
  <si>
    <t xml:space="preserve">Očištění konců stávajícího potrubí </t>
  </si>
  <si>
    <t>-1870317377</t>
  </si>
  <si>
    <t>Poznámka k položce:
Očištění konců stávajícího potrubí pro osazení spojky:
- DN 200 mm = 2x
- DN 80 mm = 2x</t>
  </si>
  <si>
    <t>91</t>
  </si>
  <si>
    <t>R4</t>
  </si>
  <si>
    <t>Laboratorní rozbor vody</t>
  </si>
  <si>
    <t>-937364208</t>
  </si>
  <si>
    <t>92</t>
  </si>
  <si>
    <t>R5</t>
  </si>
  <si>
    <t>Zkouška funkčnosti vodiče, vč. protokolu o měření</t>
  </si>
  <si>
    <t>-1999810738</t>
  </si>
  <si>
    <t>Ostatní konstrukce a práce, bourání</t>
  </si>
  <si>
    <t>93</t>
  </si>
  <si>
    <t>916131112</t>
  </si>
  <si>
    <t>Osazení silničního obrubníku betonového do lože z betonu prostého</t>
  </si>
  <si>
    <t>-1163836371</t>
  </si>
  <si>
    <t>94</t>
  </si>
  <si>
    <t>59217031</t>
  </si>
  <si>
    <t>obrubník betonový silniční 1000x150x250mm</t>
  </si>
  <si>
    <t>645586984</t>
  </si>
  <si>
    <t>95</t>
  </si>
  <si>
    <t>916231112</t>
  </si>
  <si>
    <t>Osazení záhonového obrubníku betonového do lože z betonu prostého</t>
  </si>
  <si>
    <t>-1262583490</t>
  </si>
  <si>
    <t>96</t>
  </si>
  <si>
    <t>59217008</t>
  </si>
  <si>
    <t>obrubník betonový záhonový</t>
  </si>
  <si>
    <t>1085774794</t>
  </si>
  <si>
    <t>97</t>
  </si>
  <si>
    <t>919732221</t>
  </si>
  <si>
    <t>Styčná spára napojení nového živičného povrchu na stávající se zalitím spár modifikovanou zálivkovou hmotou (pružná zálivka)</t>
  </si>
  <si>
    <t>-987118052</t>
  </si>
  <si>
    <t>84,6  "komunikace</t>
  </si>
  <si>
    <t>295,4  "chodník</t>
  </si>
  <si>
    <t>98</t>
  </si>
  <si>
    <t>919735113</t>
  </si>
  <si>
    <t xml:space="preserve">Řezání stávajícího živičného krytu </t>
  </si>
  <si>
    <t>1369410929</t>
  </si>
  <si>
    <t>Poznámka k položce:
Řezání asfaltu v komunikaci i chodníku.</t>
  </si>
  <si>
    <t>997</t>
  </si>
  <si>
    <t>Přesun sutě</t>
  </si>
  <si>
    <t>99</t>
  </si>
  <si>
    <t>997221551</t>
  </si>
  <si>
    <t>Vodorovná doprava suti do 1 km</t>
  </si>
  <si>
    <t>-1332002466</t>
  </si>
  <si>
    <t>42,12  "rozebrání konstrukčních vrstev chodníku</t>
  </si>
  <si>
    <t>21,076  "rozebrání konstrukčních vrstev komunikace</t>
  </si>
  <si>
    <t>6,67  "obrubníky silniční</t>
  </si>
  <si>
    <t>0,08  "obrubníky zahradní</t>
  </si>
  <si>
    <t>100</t>
  </si>
  <si>
    <t>997221559</t>
  </si>
  <si>
    <t>Příplatek ZKD 1 km u vodorovné dopravy suti ze sypkých materiálů</t>
  </si>
  <si>
    <t>-1443206044</t>
  </si>
  <si>
    <t>69,946*19  "příplatek k vodorovnému přemístění za každý další započatý km přes 1 km na vzdálenost 20 km</t>
  </si>
  <si>
    <t>101</t>
  </si>
  <si>
    <t>997221611</t>
  </si>
  <si>
    <t>Nakládání suti na dopravní prostředky pro vodorovnou dopravu</t>
  </si>
  <si>
    <t>1867373220</t>
  </si>
  <si>
    <t>102</t>
  </si>
  <si>
    <t>997221615</t>
  </si>
  <si>
    <t>Poplatek za uložení na skládce (skládkovné) stavebního odpadu betonového kód odpadu 17 01 01</t>
  </si>
  <si>
    <t>129856117</t>
  </si>
  <si>
    <t>103</t>
  </si>
  <si>
    <t>997221873</t>
  </si>
  <si>
    <t>Poplatek za uložení na skládce (skládkovné) stavebního odpadu (z rozebrání konstrukčních vrstev)</t>
  </si>
  <si>
    <t>1540115354</t>
  </si>
  <si>
    <t>998</t>
  </si>
  <si>
    <t>Přesun hmot</t>
  </si>
  <si>
    <t>104</t>
  </si>
  <si>
    <t>998276101</t>
  </si>
  <si>
    <t>Přesun hmot pro trubní vedení z trub z plastických hmot otevřený výkop</t>
  </si>
  <si>
    <t>341300695</t>
  </si>
  <si>
    <t>105</t>
  </si>
  <si>
    <t>998332011</t>
  </si>
  <si>
    <t>Přesun hmot - beton</t>
  </si>
  <si>
    <t>1331410033</t>
  </si>
  <si>
    <t>106</t>
  </si>
  <si>
    <t>99833201R</t>
  </si>
  <si>
    <t>Rozvoz materiálu na obsyp po staveništi</t>
  </si>
  <si>
    <t>-214766352</t>
  </si>
  <si>
    <t>VRN</t>
  </si>
  <si>
    <t>Vedlejší rozpočtové náklady</t>
  </si>
  <si>
    <t>107</t>
  </si>
  <si>
    <t>001</t>
  </si>
  <si>
    <t>Geodetické vytyčení stavby</t>
  </si>
  <si>
    <t>bod</t>
  </si>
  <si>
    <t>-2011444602</t>
  </si>
  <si>
    <t>108</t>
  </si>
  <si>
    <t>002</t>
  </si>
  <si>
    <t>Vytyčení stávajících podzemních sítí a zařízení</t>
  </si>
  <si>
    <t>1256392882</t>
  </si>
  <si>
    <t>109</t>
  </si>
  <si>
    <t>003</t>
  </si>
  <si>
    <t>Fotodokumentace objektů na stavbě před zahájením výkopových prací a po dokončení stavby</t>
  </si>
  <si>
    <t>1920672549</t>
  </si>
  <si>
    <t>110</t>
  </si>
  <si>
    <t>004</t>
  </si>
  <si>
    <t>Geodetické zaměření skutečného provedení stavby</t>
  </si>
  <si>
    <t>100m</t>
  </si>
  <si>
    <t>-742870596</t>
  </si>
  <si>
    <t>111</t>
  </si>
  <si>
    <t>005</t>
  </si>
  <si>
    <t>Dokumentace skutečného provedení stavby (DSPS)</t>
  </si>
  <si>
    <t>195404392</t>
  </si>
  <si>
    <t>112</t>
  </si>
  <si>
    <t>006</t>
  </si>
  <si>
    <t>Objekty zařízení staveniště vč. napojení na inž. sítě</t>
  </si>
  <si>
    <t>-1803489378</t>
  </si>
  <si>
    <t>113</t>
  </si>
  <si>
    <t>007</t>
  </si>
  <si>
    <t>Provozní řád vodovodu - doplnění (úprava)</t>
  </si>
  <si>
    <t>492821850</t>
  </si>
  <si>
    <t>114</t>
  </si>
  <si>
    <t>008</t>
  </si>
  <si>
    <t>Práce provozovatele spojené s přepojováním vodovodu (jednodenní odstávky), vč. zajištěné nepřetržité dodávky vody během stavby</t>
  </si>
  <si>
    <t>-393355263</t>
  </si>
  <si>
    <t>115</t>
  </si>
  <si>
    <t>009</t>
  </si>
  <si>
    <t>Přejezdy přes výkopy pro zajištění průjezdnosti k bytovému domua FÚ (pronájem,osazení, demontáž)</t>
  </si>
  <si>
    <t>296064772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</si>
</sst>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76">
      <selection activeCell="L90" sqref="L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14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79" t="s">
        <v>14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R5" s="18"/>
      <c r="BE5" s="176" t="s">
        <v>15</v>
      </c>
      <c r="BS5" s="15" t="s">
        <v>6</v>
      </c>
    </row>
    <row r="6" spans="2:71" ht="36.95" customHeight="1">
      <c r="B6" s="18"/>
      <c r="D6" s="24" t="s">
        <v>16</v>
      </c>
      <c r="K6" s="181" t="s">
        <v>17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R6" s="18"/>
      <c r="BE6" s="177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77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/>
      <c r="AR8" s="18"/>
      <c r="BE8" s="177"/>
      <c r="BS8" s="15" t="s">
        <v>6</v>
      </c>
    </row>
    <row r="9" spans="2:71" ht="14.45" customHeight="1">
      <c r="B9" s="18"/>
      <c r="AR9" s="18"/>
      <c r="BE9" s="177"/>
      <c r="BS9" s="15" t="s">
        <v>6</v>
      </c>
    </row>
    <row r="10" spans="2:71" ht="12" customHeight="1">
      <c r="B10" s="18"/>
      <c r="D10" s="25" t="s">
        <v>23</v>
      </c>
      <c r="AK10" s="25" t="s">
        <v>24</v>
      </c>
      <c r="AN10" s="23" t="s">
        <v>25</v>
      </c>
      <c r="AR10" s="18"/>
      <c r="BE10" s="177"/>
      <c r="BS10" s="15" t="s">
        <v>6</v>
      </c>
    </row>
    <row r="11" spans="2:71" ht="18.4" customHeight="1">
      <c r="B11" s="18"/>
      <c r="E11" s="23" t="s">
        <v>26</v>
      </c>
      <c r="AK11" s="25" t="s">
        <v>27</v>
      </c>
      <c r="AN11" s="23" t="s">
        <v>1</v>
      </c>
      <c r="AR11" s="18"/>
      <c r="BE11" s="177"/>
      <c r="BS11" s="15" t="s">
        <v>6</v>
      </c>
    </row>
    <row r="12" spans="2:71" ht="6.95" customHeight="1">
      <c r="B12" s="18"/>
      <c r="AR12" s="18"/>
      <c r="BE12" s="177"/>
      <c r="BS12" s="15" t="s">
        <v>6</v>
      </c>
    </row>
    <row r="13" spans="2:71" ht="12" customHeight="1">
      <c r="B13" s="18"/>
      <c r="D13" s="25" t="s">
        <v>28</v>
      </c>
      <c r="AK13" s="25" t="s">
        <v>24</v>
      </c>
      <c r="AN13" s="27"/>
      <c r="AR13" s="18"/>
      <c r="BE13" s="177"/>
      <c r="BS13" s="15" t="s">
        <v>6</v>
      </c>
    </row>
    <row r="14" spans="2:71" ht="12.75">
      <c r="B14" s="18"/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5" t="s">
        <v>27</v>
      </c>
      <c r="AN14" s="27"/>
      <c r="AR14" s="18"/>
      <c r="BE14" s="177"/>
      <c r="BS14" s="15" t="s">
        <v>6</v>
      </c>
    </row>
    <row r="15" spans="2:71" ht="6.95" customHeight="1">
      <c r="B15" s="18"/>
      <c r="AR15" s="18"/>
      <c r="BE15" s="177"/>
      <c r="BS15" s="15" t="s">
        <v>3</v>
      </c>
    </row>
    <row r="16" spans="2:71" ht="12" customHeight="1">
      <c r="B16" s="18"/>
      <c r="D16" s="25" t="s">
        <v>29</v>
      </c>
      <c r="AK16" s="25" t="s">
        <v>24</v>
      </c>
      <c r="AN16" s="23" t="s">
        <v>30</v>
      </c>
      <c r="AR16" s="18"/>
      <c r="BE16" s="177"/>
      <c r="BS16" s="15" t="s">
        <v>3</v>
      </c>
    </row>
    <row r="17" spans="2:71" ht="18.4" customHeight="1">
      <c r="B17" s="18"/>
      <c r="E17" s="23" t="s">
        <v>31</v>
      </c>
      <c r="AK17" s="25" t="s">
        <v>27</v>
      </c>
      <c r="AN17" s="23" t="s">
        <v>1</v>
      </c>
      <c r="AR17" s="18"/>
      <c r="BE17" s="177"/>
      <c r="BS17" s="15" t="s">
        <v>32</v>
      </c>
    </row>
    <row r="18" spans="2:71" ht="6.95" customHeight="1">
      <c r="B18" s="18"/>
      <c r="AR18" s="18"/>
      <c r="BE18" s="177"/>
      <c r="BS18" s="15" t="s">
        <v>6</v>
      </c>
    </row>
    <row r="19" spans="2:71" ht="12" customHeight="1">
      <c r="B19" s="18"/>
      <c r="D19" s="25" t="s">
        <v>33</v>
      </c>
      <c r="AK19" s="25" t="s">
        <v>24</v>
      </c>
      <c r="AN19" s="23" t="s">
        <v>1</v>
      </c>
      <c r="AR19" s="18"/>
      <c r="BE19" s="177"/>
      <c r="BS19" s="15" t="s">
        <v>6</v>
      </c>
    </row>
    <row r="20" spans="2:71" ht="18.4" customHeight="1">
      <c r="B20" s="18"/>
      <c r="E20" s="23" t="s">
        <v>21</v>
      </c>
      <c r="AK20" s="25" t="s">
        <v>27</v>
      </c>
      <c r="AN20" s="23" t="s">
        <v>1</v>
      </c>
      <c r="AR20" s="18"/>
      <c r="BE20" s="177"/>
      <c r="BS20" s="15" t="s">
        <v>32</v>
      </c>
    </row>
    <row r="21" spans="2:57" ht="6.95" customHeight="1">
      <c r="B21" s="18"/>
      <c r="AR21" s="18"/>
      <c r="BE21" s="177"/>
    </row>
    <row r="22" spans="2:57" ht="12" customHeight="1">
      <c r="B22" s="18"/>
      <c r="D22" s="25" t="s">
        <v>34</v>
      </c>
      <c r="AR22" s="18"/>
      <c r="BE22" s="177"/>
    </row>
    <row r="23" spans="2:57" ht="16.5" customHeight="1">
      <c r="B23" s="18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8"/>
      <c r="BE23" s="177"/>
    </row>
    <row r="24" spans="2:57" ht="6.95" customHeight="1">
      <c r="B24" s="18"/>
      <c r="AR24" s="18"/>
      <c r="BE24" s="177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7"/>
    </row>
    <row r="26" spans="2:57" s="1" customFormat="1" ht="25.9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5">
        <f>ROUND(AG94,2)</f>
        <v>0</v>
      </c>
      <c r="AL26" s="186"/>
      <c r="AM26" s="186"/>
      <c r="AN26" s="186"/>
      <c r="AO26" s="186"/>
      <c r="AR26" s="30"/>
      <c r="BE26" s="177"/>
    </row>
    <row r="27" spans="2:57" s="1" customFormat="1" ht="6.95" customHeight="1">
      <c r="B27" s="30"/>
      <c r="AR27" s="30"/>
      <c r="BE27" s="177"/>
    </row>
    <row r="28" spans="2:57" s="1" customFormat="1" ht="12.75">
      <c r="B28" s="30"/>
      <c r="L28" s="187" t="s">
        <v>36</v>
      </c>
      <c r="M28" s="187"/>
      <c r="N28" s="187"/>
      <c r="O28" s="187"/>
      <c r="P28" s="187"/>
      <c r="W28" s="187" t="s">
        <v>37</v>
      </c>
      <c r="X28" s="187"/>
      <c r="Y28" s="187"/>
      <c r="Z28" s="187"/>
      <c r="AA28" s="187"/>
      <c r="AB28" s="187"/>
      <c r="AC28" s="187"/>
      <c r="AD28" s="187"/>
      <c r="AE28" s="187"/>
      <c r="AK28" s="187" t="s">
        <v>38</v>
      </c>
      <c r="AL28" s="187"/>
      <c r="AM28" s="187"/>
      <c r="AN28" s="187"/>
      <c r="AO28" s="187"/>
      <c r="AR28" s="30"/>
      <c r="BE28" s="177"/>
    </row>
    <row r="29" spans="2:57" s="2" customFormat="1" ht="14.45" customHeight="1">
      <c r="B29" s="34"/>
      <c r="D29" s="25" t="s">
        <v>39</v>
      </c>
      <c r="F29" s="25" t="s">
        <v>40</v>
      </c>
      <c r="L29" s="190">
        <v>0.21</v>
      </c>
      <c r="M29" s="189"/>
      <c r="N29" s="189"/>
      <c r="O29" s="189"/>
      <c r="P29" s="189"/>
      <c r="W29" s="188">
        <f>ROUND(AZ94,2)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ROUND(AV94,2)</f>
        <v>0</v>
      </c>
      <c r="AL29" s="189"/>
      <c r="AM29" s="189"/>
      <c r="AN29" s="189"/>
      <c r="AO29" s="189"/>
      <c r="AR29" s="34"/>
      <c r="BE29" s="178"/>
    </row>
    <row r="30" spans="2:57" s="2" customFormat="1" ht="14.45" customHeight="1">
      <c r="B30" s="34"/>
      <c r="F30" s="25" t="s">
        <v>41</v>
      </c>
      <c r="L30" s="190">
        <v>0.15</v>
      </c>
      <c r="M30" s="189"/>
      <c r="N30" s="189"/>
      <c r="O30" s="189"/>
      <c r="P30" s="189"/>
      <c r="W30" s="188">
        <f>ROUND(BA94,2)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ROUND(AW94,2)</f>
        <v>0</v>
      </c>
      <c r="AL30" s="189"/>
      <c r="AM30" s="189"/>
      <c r="AN30" s="189"/>
      <c r="AO30" s="189"/>
      <c r="AR30" s="34"/>
      <c r="BE30" s="178"/>
    </row>
    <row r="31" spans="2:57" s="2" customFormat="1" ht="14.45" customHeight="1" hidden="1">
      <c r="B31" s="34"/>
      <c r="F31" s="25" t="s">
        <v>42</v>
      </c>
      <c r="L31" s="190">
        <v>0.21</v>
      </c>
      <c r="M31" s="189"/>
      <c r="N31" s="189"/>
      <c r="O31" s="189"/>
      <c r="P31" s="189"/>
      <c r="W31" s="188">
        <f>ROUND(BB94,2)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178"/>
    </row>
    <row r="32" spans="2:57" s="2" customFormat="1" ht="14.45" customHeight="1" hidden="1">
      <c r="B32" s="34"/>
      <c r="F32" s="25" t="s">
        <v>43</v>
      </c>
      <c r="L32" s="190">
        <v>0.15</v>
      </c>
      <c r="M32" s="189"/>
      <c r="N32" s="189"/>
      <c r="O32" s="189"/>
      <c r="P32" s="189"/>
      <c r="W32" s="188">
        <f>ROUND(BC94,2)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178"/>
    </row>
    <row r="33" spans="2:57" s="2" customFormat="1" ht="14.45" customHeight="1" hidden="1">
      <c r="B33" s="34"/>
      <c r="F33" s="25" t="s">
        <v>44</v>
      </c>
      <c r="L33" s="190">
        <v>0</v>
      </c>
      <c r="M33" s="189"/>
      <c r="N33" s="189"/>
      <c r="O33" s="189"/>
      <c r="P33" s="189"/>
      <c r="W33" s="188">
        <f>ROUND(BD94,2)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178"/>
    </row>
    <row r="34" spans="2:57" s="1" customFormat="1" ht="6.95" customHeight="1">
      <c r="B34" s="30"/>
      <c r="AR34" s="30"/>
      <c r="BE34" s="177"/>
    </row>
    <row r="35" spans="2:44" s="1" customFormat="1" ht="25.9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1" t="s">
        <v>47</v>
      </c>
      <c r="Y35" s="192"/>
      <c r="Z35" s="192"/>
      <c r="AA35" s="192"/>
      <c r="AB35" s="192"/>
      <c r="AC35" s="37"/>
      <c r="AD35" s="37"/>
      <c r="AE35" s="37"/>
      <c r="AF35" s="37"/>
      <c r="AG35" s="37"/>
      <c r="AH35" s="37"/>
      <c r="AI35" s="37"/>
      <c r="AJ35" s="37"/>
      <c r="AK35" s="193">
        <f>SUM(AK26:AK33)</f>
        <v>0</v>
      </c>
      <c r="AL35" s="192"/>
      <c r="AM35" s="192"/>
      <c r="AN35" s="192"/>
      <c r="AO35" s="194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50</v>
      </c>
      <c r="AI60" s="32"/>
      <c r="AJ60" s="32"/>
      <c r="AK60" s="32"/>
      <c r="AL60" s="32"/>
      <c r="AM60" s="41" t="s">
        <v>51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50</v>
      </c>
      <c r="AI75" s="32"/>
      <c r="AJ75" s="32"/>
      <c r="AK75" s="32"/>
      <c r="AL75" s="32"/>
      <c r="AM75" s="41" t="s">
        <v>51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54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ST4294</v>
      </c>
      <c r="AR84" s="46"/>
    </row>
    <row r="85" spans="2:44" s="4" customFormat="1" ht="36.95" customHeight="1">
      <c r="B85" s="47"/>
      <c r="C85" s="48" t="s">
        <v>16</v>
      </c>
      <c r="L85" s="195" t="str">
        <f>K6</f>
        <v>Č. Krumlov, Na Svahu - přeložka vodovodu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197" t="str">
        <f>IF(AN8="","",AN8)</f>
        <v/>
      </c>
      <c r="AN87" s="197"/>
      <c r="AR87" s="30"/>
    </row>
    <row r="88" spans="2:44" s="1" customFormat="1" ht="6.95" customHeight="1">
      <c r="B88" s="30"/>
      <c r="AR88" s="30"/>
    </row>
    <row r="89" spans="2:56" s="1" customFormat="1" ht="25.7" customHeight="1">
      <c r="B89" s="30"/>
      <c r="C89" s="25" t="s">
        <v>23</v>
      </c>
      <c r="L89" s="3" t="str">
        <f>IF(E11="","",E11)</f>
        <v>Město Český Krumlov,náměstí Svornosti 1,38101 Č.K.</v>
      </c>
      <c r="AI89" s="25" t="s">
        <v>29</v>
      </c>
      <c r="AM89" s="198" t="str">
        <f>IF(E17="","",E17)</f>
        <v>Jiří Sváček, Chvalšinská 108, Český krumlov 371 01</v>
      </c>
      <c r="AN89" s="199"/>
      <c r="AO89" s="199"/>
      <c r="AP89" s="199"/>
      <c r="AR89" s="30"/>
      <c r="AS89" s="200" t="s">
        <v>55</v>
      </c>
      <c r="AT89" s="201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28</v>
      </c>
      <c r="L90" s="3"/>
      <c r="AI90" s="25" t="s">
        <v>33</v>
      </c>
      <c r="AM90" s="198" t="str">
        <f>IF(E20="","",E20)</f>
        <v xml:space="preserve"> </v>
      </c>
      <c r="AN90" s="199"/>
      <c r="AO90" s="199"/>
      <c r="AP90" s="199"/>
      <c r="AR90" s="30"/>
      <c r="AS90" s="202"/>
      <c r="AT90" s="203"/>
      <c r="BD90" s="54"/>
    </row>
    <row r="91" spans="2:56" s="1" customFormat="1" ht="10.9" customHeight="1">
      <c r="B91" s="30"/>
      <c r="AR91" s="30"/>
      <c r="AS91" s="202"/>
      <c r="AT91" s="203"/>
      <c r="BD91" s="54"/>
    </row>
    <row r="92" spans="2:56" s="1" customFormat="1" ht="29.25" customHeight="1">
      <c r="B92" s="30"/>
      <c r="C92" s="204" t="s">
        <v>56</v>
      </c>
      <c r="D92" s="205"/>
      <c r="E92" s="205"/>
      <c r="F92" s="205"/>
      <c r="G92" s="205"/>
      <c r="H92" s="55"/>
      <c r="I92" s="206" t="s">
        <v>57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58</v>
      </c>
      <c r="AH92" s="205"/>
      <c r="AI92" s="205"/>
      <c r="AJ92" s="205"/>
      <c r="AK92" s="205"/>
      <c r="AL92" s="205"/>
      <c r="AM92" s="205"/>
      <c r="AN92" s="206" t="s">
        <v>59</v>
      </c>
      <c r="AO92" s="205"/>
      <c r="AP92" s="208"/>
      <c r="AQ92" s="56" t="s">
        <v>60</v>
      </c>
      <c r="AR92" s="30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2">
        <f>ROUND(AG95,2)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6" customFormat="1" ht="16.5" customHeight="1">
      <c r="A95" s="72" t="s">
        <v>79</v>
      </c>
      <c r="B95" s="73"/>
      <c r="C95" s="74"/>
      <c r="D95" s="211" t="s">
        <v>80</v>
      </c>
      <c r="E95" s="211"/>
      <c r="F95" s="211"/>
      <c r="G95" s="211"/>
      <c r="H95" s="211"/>
      <c r="I95" s="75"/>
      <c r="J95" s="211" t="s">
        <v>81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9">
        <f>'4294a - SO 1 - VODOVOD'!J30</f>
        <v>0</v>
      </c>
      <c r="AH95" s="210"/>
      <c r="AI95" s="210"/>
      <c r="AJ95" s="210"/>
      <c r="AK95" s="210"/>
      <c r="AL95" s="210"/>
      <c r="AM95" s="210"/>
      <c r="AN95" s="209">
        <f>SUM(AG95,AT95)</f>
        <v>0</v>
      </c>
      <c r="AO95" s="210"/>
      <c r="AP95" s="210"/>
      <c r="AQ95" s="76" t="s">
        <v>82</v>
      </c>
      <c r="AR95" s="73"/>
      <c r="AS95" s="77">
        <v>0</v>
      </c>
      <c r="AT95" s="78">
        <f>ROUND(SUM(AV95:AW95),2)</f>
        <v>0</v>
      </c>
      <c r="AU95" s="79">
        <f>'4294a - SO 1 - VODOVOD'!P127</f>
        <v>0</v>
      </c>
      <c r="AV95" s="78">
        <f>'4294a - SO 1 - VODOVOD'!J33</f>
        <v>0</v>
      </c>
      <c r="AW95" s="78">
        <f>'4294a - SO 1 - VODOVOD'!J34</f>
        <v>0</v>
      </c>
      <c r="AX95" s="78">
        <f>'4294a - SO 1 - VODOVOD'!J35</f>
        <v>0</v>
      </c>
      <c r="AY95" s="78">
        <f>'4294a - SO 1 - VODOVOD'!J36</f>
        <v>0</v>
      </c>
      <c r="AZ95" s="78">
        <f>'4294a - SO 1 - VODOVOD'!F33</f>
        <v>0</v>
      </c>
      <c r="BA95" s="78">
        <f>'4294a - SO 1 - VODOVOD'!F34</f>
        <v>0</v>
      </c>
      <c r="BB95" s="78">
        <f>'4294a - SO 1 - VODOVOD'!F35</f>
        <v>0</v>
      </c>
      <c r="BC95" s="78">
        <f>'4294a - SO 1 - VODOVOD'!F36</f>
        <v>0</v>
      </c>
      <c r="BD95" s="80">
        <f>'4294a - SO 1 - VODOVOD'!F37</f>
        <v>0</v>
      </c>
      <c r="BT95" s="81" t="s">
        <v>83</v>
      </c>
      <c r="BV95" s="81" t="s">
        <v>77</v>
      </c>
      <c r="BW95" s="81" t="s">
        <v>84</v>
      </c>
      <c r="BX95" s="81" t="s">
        <v>4</v>
      </c>
      <c r="CL95" s="81" t="s">
        <v>1</v>
      </c>
      <c r="CM95" s="81" t="s">
        <v>85</v>
      </c>
    </row>
    <row r="96" spans="2:44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294a - SO 1 - VOD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5"/>
  <sheetViews>
    <sheetView showGridLines="0" tabSelected="1" workbookViewId="0" topLeftCell="A139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14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85</v>
      </c>
    </row>
    <row r="4" spans="2:46" ht="24.95" customHeight="1">
      <c r="B4" s="18"/>
      <c r="D4" s="19" t="s">
        <v>86</v>
      </c>
      <c r="L4" s="18"/>
      <c r="M4" s="82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5" t="str">
        <f>'Rekapitulace stavby'!K6</f>
        <v>Č. Krumlov, Na Svahu - přeložka vodovodu</v>
      </c>
      <c r="F7" s="216"/>
      <c r="G7" s="216"/>
      <c r="H7" s="216"/>
      <c r="L7" s="18"/>
    </row>
    <row r="8" spans="2:12" s="1" customFormat="1" ht="12" customHeight="1">
      <c r="B8" s="30"/>
      <c r="D8" s="25" t="s">
        <v>87</v>
      </c>
      <c r="L8" s="30"/>
    </row>
    <row r="9" spans="2:12" s="1" customFormat="1" ht="16.5" customHeight="1">
      <c r="B9" s="30"/>
      <c r="E9" s="195" t="s">
        <v>88</v>
      </c>
      <c r="F9" s="217"/>
      <c r="G9" s="217"/>
      <c r="H9" s="217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/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tr">
        <f>IF('Rekapitulace stavby'!AN10="","",'Rekapitulace stavby'!AN10)</f>
        <v>00245836</v>
      </c>
      <c r="L14" s="30"/>
    </row>
    <row r="15" spans="2:12" s="1" customFormat="1" ht="18" customHeight="1">
      <c r="B15" s="30"/>
      <c r="E15" s="23" t="str">
        <f>IF('Rekapitulace stavby'!E11="","",'Rekapitulace stavby'!E11)</f>
        <v>Město Český Krumlov,náměstí Svornosti 1,38101 Č.K.</v>
      </c>
      <c r="I15" s="25" t="s">
        <v>27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28</v>
      </c>
      <c r="I17" s="25" t="s">
        <v>24</v>
      </c>
      <c r="J17" s="26"/>
      <c r="L17" s="30"/>
    </row>
    <row r="18" spans="2:12" s="1" customFormat="1" ht="18" customHeight="1">
      <c r="B18" s="30"/>
      <c r="E18" s="218"/>
      <c r="F18" s="179"/>
      <c r="G18" s="179"/>
      <c r="H18" s="179"/>
      <c r="I18" s="25" t="s">
        <v>27</v>
      </c>
      <c r="J18" s="26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tr">
        <f>IF('Rekapitulace stavby'!AN16="","",'Rekapitulace stavby'!AN16)</f>
        <v>42399521</v>
      </c>
      <c r="L20" s="30"/>
    </row>
    <row r="21" spans="2:12" s="1" customFormat="1" ht="18" customHeight="1">
      <c r="B21" s="30"/>
      <c r="E21" s="23" t="str">
        <f>IF('Rekapitulace stavby'!E17="","",'Rekapitulace stavby'!E17)</f>
        <v>Jiří Sváček, Chvalšinská 108, Český krumlov 371 01</v>
      </c>
      <c r="I21" s="25" t="s">
        <v>27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33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27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3"/>
      <c r="E27" s="184" t="s">
        <v>1</v>
      </c>
      <c r="F27" s="184"/>
      <c r="G27" s="184"/>
      <c r="H27" s="184"/>
      <c r="L27" s="8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4" t="s">
        <v>35</v>
      </c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37</v>
      </c>
      <c r="I32" s="33" t="s">
        <v>36</v>
      </c>
      <c r="J32" s="33" t="s">
        <v>38</v>
      </c>
      <c r="L32" s="30"/>
    </row>
    <row r="33" spans="2:12" s="1" customFormat="1" ht="14.45" customHeight="1">
      <c r="B33" s="30"/>
      <c r="D33" s="53" t="s">
        <v>39</v>
      </c>
      <c r="E33" s="25" t="s">
        <v>40</v>
      </c>
      <c r="F33" s="85">
        <f>ROUND((SUM(BE127:BE294)),2)</f>
        <v>0</v>
      </c>
      <c r="I33" s="86">
        <v>0.21</v>
      </c>
      <c r="J33" s="85">
        <f>ROUND(((SUM(BE127:BE294))*I33),2)</f>
        <v>0</v>
      </c>
      <c r="L33" s="30"/>
    </row>
    <row r="34" spans="2:12" s="1" customFormat="1" ht="14.45" customHeight="1">
      <c r="B34" s="30"/>
      <c r="E34" s="25" t="s">
        <v>41</v>
      </c>
      <c r="F34" s="85">
        <f>ROUND((SUM(BF127:BF294)),2)</f>
        <v>0</v>
      </c>
      <c r="I34" s="86">
        <v>0.15</v>
      </c>
      <c r="J34" s="85">
        <f>ROUND(((SUM(BF127:BF294))*I34),2)</f>
        <v>0</v>
      </c>
      <c r="L34" s="30"/>
    </row>
    <row r="35" spans="2:12" s="1" customFormat="1" ht="14.45" customHeight="1" hidden="1">
      <c r="B35" s="30"/>
      <c r="E35" s="25" t="s">
        <v>42</v>
      </c>
      <c r="F35" s="85">
        <f>ROUND((SUM(BG127:BG294)),2)</f>
        <v>0</v>
      </c>
      <c r="I35" s="86">
        <v>0.21</v>
      </c>
      <c r="J35" s="85">
        <f>0</f>
        <v>0</v>
      </c>
      <c r="L35" s="30"/>
    </row>
    <row r="36" spans="2:12" s="1" customFormat="1" ht="14.45" customHeight="1" hidden="1">
      <c r="B36" s="30"/>
      <c r="E36" s="25" t="s">
        <v>43</v>
      </c>
      <c r="F36" s="85">
        <f>ROUND((SUM(BH127:BH294)),2)</f>
        <v>0</v>
      </c>
      <c r="I36" s="86">
        <v>0.15</v>
      </c>
      <c r="J36" s="85">
        <f>0</f>
        <v>0</v>
      </c>
      <c r="L36" s="30"/>
    </row>
    <row r="37" spans="2:12" s="1" customFormat="1" ht="14.45" customHeight="1" hidden="1">
      <c r="B37" s="30"/>
      <c r="E37" s="25" t="s">
        <v>44</v>
      </c>
      <c r="F37" s="85">
        <f>ROUND((SUM(BI127:BI294)),2)</f>
        <v>0</v>
      </c>
      <c r="I37" s="86">
        <v>0</v>
      </c>
      <c r="J37" s="85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7"/>
      <c r="D39" s="88" t="s">
        <v>45</v>
      </c>
      <c r="E39" s="55"/>
      <c r="F39" s="55"/>
      <c r="G39" s="89" t="s">
        <v>46</v>
      </c>
      <c r="H39" s="90" t="s">
        <v>47</v>
      </c>
      <c r="I39" s="55"/>
      <c r="J39" s="91">
        <f>SUM(J30:J37)</f>
        <v>0</v>
      </c>
      <c r="K39" s="92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50</v>
      </c>
      <c r="E61" s="32"/>
      <c r="F61" s="93" t="s">
        <v>51</v>
      </c>
      <c r="G61" s="41" t="s">
        <v>50</v>
      </c>
      <c r="H61" s="32"/>
      <c r="I61" s="32"/>
      <c r="J61" s="94" t="s">
        <v>51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50</v>
      </c>
      <c r="E76" s="32"/>
      <c r="F76" s="93" t="s">
        <v>51</v>
      </c>
      <c r="G76" s="41" t="s">
        <v>50</v>
      </c>
      <c r="H76" s="32"/>
      <c r="I76" s="32"/>
      <c r="J76" s="94" t="s">
        <v>51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89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5" t="str">
        <f>E7</f>
        <v>Č. Krumlov, Na Svahu - přeložka vodovodu</v>
      </c>
      <c r="F85" s="216"/>
      <c r="G85" s="216"/>
      <c r="H85" s="216"/>
      <c r="L85" s="30"/>
    </row>
    <row r="86" spans="2:12" s="1" customFormat="1" ht="12" customHeight="1">
      <c r="B86" s="30"/>
      <c r="C86" s="25" t="s">
        <v>87</v>
      </c>
      <c r="L86" s="30"/>
    </row>
    <row r="87" spans="2:12" s="1" customFormat="1" ht="16.5" customHeight="1">
      <c r="B87" s="30"/>
      <c r="E87" s="195" t="str">
        <f>E9</f>
        <v>4294a - SO 1 - VODOVOD</v>
      </c>
      <c r="F87" s="217"/>
      <c r="G87" s="217"/>
      <c r="H87" s="217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/>
      </c>
      <c r="L89" s="30"/>
    </row>
    <row r="90" spans="2:12" s="1" customFormat="1" ht="6.95" customHeight="1">
      <c r="B90" s="30"/>
      <c r="L90" s="30"/>
    </row>
    <row r="91" spans="2:12" s="1" customFormat="1" ht="40.15" customHeight="1">
      <c r="B91" s="30"/>
      <c r="C91" s="25" t="s">
        <v>23</v>
      </c>
      <c r="F91" s="23" t="str">
        <f>E15</f>
        <v>Město Český Krumlov,náměstí Svornosti 1,38101 Č.K.</v>
      </c>
      <c r="I91" s="25" t="s">
        <v>29</v>
      </c>
      <c r="J91" s="28" t="str">
        <f>E21</f>
        <v>Jiří Sváček, Chvalšinská 108, Český krumlov 371 01</v>
      </c>
      <c r="L91" s="30"/>
    </row>
    <row r="92" spans="2:12" s="1" customFormat="1" ht="15.2" customHeight="1">
      <c r="B92" s="30"/>
      <c r="C92" s="25" t="s">
        <v>28</v>
      </c>
      <c r="F92" s="23" t="str">
        <f>IF(E18="","",E18)</f>
        <v/>
      </c>
      <c r="I92" s="25" t="s">
        <v>33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5" t="s">
        <v>90</v>
      </c>
      <c r="D94" s="87"/>
      <c r="E94" s="87"/>
      <c r="F94" s="87"/>
      <c r="G94" s="87"/>
      <c r="H94" s="87"/>
      <c r="I94" s="87"/>
      <c r="J94" s="96" t="s">
        <v>91</v>
      </c>
      <c r="K94" s="87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97" t="s">
        <v>92</v>
      </c>
      <c r="J96" s="64">
        <f>J127</f>
        <v>0</v>
      </c>
      <c r="L96" s="30"/>
      <c r="AU96" s="15" t="s">
        <v>93</v>
      </c>
    </row>
    <row r="97" spans="2:12" s="8" customFormat="1" ht="24.95" customHeight="1">
      <c r="B97" s="98"/>
      <c r="D97" s="99" t="s">
        <v>94</v>
      </c>
      <c r="E97" s="100"/>
      <c r="F97" s="100"/>
      <c r="G97" s="100"/>
      <c r="H97" s="100"/>
      <c r="I97" s="100"/>
      <c r="J97" s="101">
        <f>J128</f>
        <v>0</v>
      </c>
      <c r="L97" s="98"/>
    </row>
    <row r="98" spans="2:12" s="9" customFormat="1" ht="19.9" customHeight="1">
      <c r="B98" s="102"/>
      <c r="D98" s="103" t="s">
        <v>95</v>
      </c>
      <c r="E98" s="104"/>
      <c r="F98" s="104"/>
      <c r="G98" s="104"/>
      <c r="H98" s="104"/>
      <c r="I98" s="104"/>
      <c r="J98" s="105">
        <f>J129</f>
        <v>0</v>
      </c>
      <c r="L98" s="102"/>
    </row>
    <row r="99" spans="2:12" s="9" customFormat="1" ht="19.9" customHeight="1">
      <c r="B99" s="102"/>
      <c r="D99" s="103" t="s">
        <v>96</v>
      </c>
      <c r="E99" s="104"/>
      <c r="F99" s="104"/>
      <c r="G99" s="104"/>
      <c r="H99" s="104"/>
      <c r="I99" s="104"/>
      <c r="J99" s="105">
        <f>J168</f>
        <v>0</v>
      </c>
      <c r="L99" s="102"/>
    </row>
    <row r="100" spans="2:12" s="9" customFormat="1" ht="19.9" customHeight="1">
      <c r="B100" s="102"/>
      <c r="D100" s="103" t="s">
        <v>97</v>
      </c>
      <c r="E100" s="104"/>
      <c r="F100" s="104"/>
      <c r="G100" s="104"/>
      <c r="H100" s="104"/>
      <c r="I100" s="104"/>
      <c r="J100" s="105">
        <f>J171</f>
        <v>0</v>
      </c>
      <c r="L100" s="102"/>
    </row>
    <row r="101" spans="2:12" s="9" customFormat="1" ht="19.9" customHeight="1">
      <c r="B101" s="102"/>
      <c r="D101" s="103" t="s">
        <v>98</v>
      </c>
      <c r="E101" s="104"/>
      <c r="F101" s="104"/>
      <c r="G101" s="104"/>
      <c r="H101" s="104"/>
      <c r="I101" s="104"/>
      <c r="J101" s="105">
        <f>J175</f>
        <v>0</v>
      </c>
      <c r="L101" s="102"/>
    </row>
    <row r="102" spans="2:12" s="9" customFormat="1" ht="19.9" customHeight="1">
      <c r="B102" s="102"/>
      <c r="D102" s="103" t="s">
        <v>99</v>
      </c>
      <c r="E102" s="104"/>
      <c r="F102" s="104"/>
      <c r="G102" s="104"/>
      <c r="H102" s="104"/>
      <c r="I102" s="104"/>
      <c r="J102" s="105">
        <f>J198</f>
        <v>0</v>
      </c>
      <c r="L102" s="102"/>
    </row>
    <row r="103" spans="2:12" s="9" customFormat="1" ht="19.9" customHeight="1">
      <c r="B103" s="102"/>
      <c r="D103" s="103" t="s">
        <v>100</v>
      </c>
      <c r="E103" s="104"/>
      <c r="F103" s="104"/>
      <c r="G103" s="104"/>
      <c r="H103" s="104"/>
      <c r="I103" s="104"/>
      <c r="J103" s="105">
        <f>J200</f>
        <v>0</v>
      </c>
      <c r="L103" s="102"/>
    </row>
    <row r="104" spans="2:12" s="9" customFormat="1" ht="19.9" customHeight="1">
      <c r="B104" s="102"/>
      <c r="D104" s="103" t="s">
        <v>101</v>
      </c>
      <c r="E104" s="104"/>
      <c r="F104" s="104"/>
      <c r="G104" s="104"/>
      <c r="H104" s="104"/>
      <c r="I104" s="104"/>
      <c r="J104" s="105">
        <f>J258</f>
        <v>0</v>
      </c>
      <c r="L104" s="102"/>
    </row>
    <row r="105" spans="2:12" s="9" customFormat="1" ht="19.9" customHeight="1">
      <c r="B105" s="102"/>
      <c r="D105" s="103" t="s">
        <v>102</v>
      </c>
      <c r="E105" s="104"/>
      <c r="F105" s="104"/>
      <c r="G105" s="104"/>
      <c r="H105" s="104"/>
      <c r="I105" s="104"/>
      <c r="J105" s="105">
        <f>J269</f>
        <v>0</v>
      </c>
      <c r="L105" s="102"/>
    </row>
    <row r="106" spans="2:12" s="9" customFormat="1" ht="19.9" customHeight="1">
      <c r="B106" s="102"/>
      <c r="D106" s="103" t="s">
        <v>103</v>
      </c>
      <c r="E106" s="104"/>
      <c r="F106" s="104"/>
      <c r="G106" s="104"/>
      <c r="H106" s="104"/>
      <c r="I106" s="104"/>
      <c r="J106" s="105">
        <f>J281</f>
        <v>0</v>
      </c>
      <c r="L106" s="102"/>
    </row>
    <row r="107" spans="2:12" s="8" customFormat="1" ht="24.95" customHeight="1">
      <c r="B107" s="98"/>
      <c r="D107" s="99" t="s">
        <v>104</v>
      </c>
      <c r="E107" s="100"/>
      <c r="F107" s="100"/>
      <c r="G107" s="100"/>
      <c r="H107" s="100"/>
      <c r="I107" s="100"/>
      <c r="J107" s="101">
        <f>J285</f>
        <v>0</v>
      </c>
      <c r="L107" s="98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12" s="1" customFormat="1" ht="24.95" customHeight="1">
      <c r="B114" s="30"/>
      <c r="C114" s="19" t="s">
        <v>105</v>
      </c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16</v>
      </c>
      <c r="L116" s="30"/>
    </row>
    <row r="117" spans="2:12" s="1" customFormat="1" ht="16.5" customHeight="1">
      <c r="B117" s="30"/>
      <c r="E117" s="215" t="str">
        <f>E7</f>
        <v>Č. Krumlov, Na Svahu - přeložka vodovodu</v>
      </c>
      <c r="F117" s="216"/>
      <c r="G117" s="216"/>
      <c r="H117" s="216"/>
      <c r="L117" s="30"/>
    </row>
    <row r="118" spans="2:12" s="1" customFormat="1" ht="12" customHeight="1">
      <c r="B118" s="30"/>
      <c r="C118" s="25" t="s">
        <v>87</v>
      </c>
      <c r="L118" s="30"/>
    </row>
    <row r="119" spans="2:12" s="1" customFormat="1" ht="16.5" customHeight="1">
      <c r="B119" s="30"/>
      <c r="E119" s="195" t="str">
        <f>E9</f>
        <v>4294a - SO 1 - VODOVOD</v>
      </c>
      <c r="F119" s="217"/>
      <c r="G119" s="217"/>
      <c r="H119" s="217"/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20</v>
      </c>
      <c r="F121" s="23" t="str">
        <f>F12</f>
        <v xml:space="preserve"> </v>
      </c>
      <c r="I121" s="25" t="s">
        <v>22</v>
      </c>
      <c r="J121" s="50" t="str">
        <f>IF(J12="","",J12)</f>
        <v/>
      </c>
      <c r="L121" s="30"/>
    </row>
    <row r="122" spans="2:12" s="1" customFormat="1" ht="6.95" customHeight="1">
      <c r="B122" s="30"/>
      <c r="L122" s="30"/>
    </row>
    <row r="123" spans="2:12" s="1" customFormat="1" ht="40.15" customHeight="1">
      <c r="B123" s="30"/>
      <c r="C123" s="25" t="s">
        <v>23</v>
      </c>
      <c r="F123" s="23" t="str">
        <f>E15</f>
        <v>Město Český Krumlov,náměstí Svornosti 1,38101 Č.K.</v>
      </c>
      <c r="I123" s="25" t="s">
        <v>29</v>
      </c>
      <c r="J123" s="28" t="str">
        <f>E21</f>
        <v>Jiří Sváček, Chvalšinská 108, Český krumlov 371 01</v>
      </c>
      <c r="L123" s="30"/>
    </row>
    <row r="124" spans="2:12" s="1" customFormat="1" ht="15.2" customHeight="1">
      <c r="B124" s="30"/>
      <c r="C124" s="25" t="s">
        <v>28</v>
      </c>
      <c r="F124" s="23" t="str">
        <f>IF(E18="","",E18)</f>
        <v/>
      </c>
      <c r="I124" s="25" t="s">
        <v>33</v>
      </c>
      <c r="J124" s="28" t="str">
        <f>E24</f>
        <v xml:space="preserve"> </v>
      </c>
      <c r="L124" s="30"/>
    </row>
    <row r="125" spans="2:12" s="1" customFormat="1" ht="10.35" customHeight="1">
      <c r="B125" s="30"/>
      <c r="L125" s="30"/>
    </row>
    <row r="126" spans="2:20" s="10" customFormat="1" ht="29.25" customHeight="1">
      <c r="B126" s="106"/>
      <c r="C126" s="107" t="s">
        <v>106</v>
      </c>
      <c r="D126" s="108" t="s">
        <v>60</v>
      </c>
      <c r="E126" s="108" t="s">
        <v>56</v>
      </c>
      <c r="F126" s="108" t="s">
        <v>57</v>
      </c>
      <c r="G126" s="108" t="s">
        <v>107</v>
      </c>
      <c r="H126" s="108" t="s">
        <v>108</v>
      </c>
      <c r="I126" s="108" t="s">
        <v>109</v>
      </c>
      <c r="J126" s="109" t="s">
        <v>91</v>
      </c>
      <c r="K126" s="110" t="s">
        <v>110</v>
      </c>
      <c r="L126" s="106"/>
      <c r="M126" s="57" t="s">
        <v>1</v>
      </c>
      <c r="N126" s="58" t="s">
        <v>39</v>
      </c>
      <c r="O126" s="58" t="s">
        <v>111</v>
      </c>
      <c r="P126" s="58" t="s">
        <v>112</v>
      </c>
      <c r="Q126" s="58" t="s">
        <v>113</v>
      </c>
      <c r="R126" s="58" t="s">
        <v>114</v>
      </c>
      <c r="S126" s="58" t="s">
        <v>115</v>
      </c>
      <c r="T126" s="59" t="s">
        <v>116</v>
      </c>
    </row>
    <row r="127" spans="2:63" s="1" customFormat="1" ht="22.9" customHeight="1">
      <c r="B127" s="30"/>
      <c r="C127" s="62" t="s">
        <v>117</v>
      </c>
      <c r="J127" s="111">
        <f>BK127</f>
        <v>0</v>
      </c>
      <c r="L127" s="30"/>
      <c r="M127" s="60"/>
      <c r="N127" s="51"/>
      <c r="O127" s="51"/>
      <c r="P127" s="112">
        <f>P128+P285</f>
        <v>0</v>
      </c>
      <c r="Q127" s="51"/>
      <c r="R127" s="112">
        <f>R128+R285</f>
        <v>142.41115832</v>
      </c>
      <c r="S127" s="51"/>
      <c r="T127" s="113">
        <f>T128+T285</f>
        <v>69.9806</v>
      </c>
      <c r="AT127" s="15" t="s">
        <v>74</v>
      </c>
      <c r="AU127" s="15" t="s">
        <v>93</v>
      </c>
      <c r="BK127" s="114">
        <f>BK128+BK285</f>
        <v>0</v>
      </c>
    </row>
    <row r="128" spans="2:63" s="11" customFormat="1" ht="25.9" customHeight="1">
      <c r="B128" s="115"/>
      <c r="D128" s="116" t="s">
        <v>74</v>
      </c>
      <c r="E128" s="117" t="s">
        <v>118</v>
      </c>
      <c r="F128" s="117" t="s">
        <v>119</v>
      </c>
      <c r="I128" s="118"/>
      <c r="J128" s="119">
        <f>BK128</f>
        <v>0</v>
      </c>
      <c r="L128" s="115"/>
      <c r="M128" s="120"/>
      <c r="P128" s="121">
        <f>P129+P168+P171+P175+P198+P200+P258+P269+P281</f>
        <v>0</v>
      </c>
      <c r="R128" s="121">
        <f>R129+R168+R171+R175+R198+R200+R258+R269+R281</f>
        <v>142.41115832</v>
      </c>
      <c r="T128" s="122">
        <f>T129+T168+T171+T175+T198+T200+T258+T269+T281</f>
        <v>69.9806</v>
      </c>
      <c r="AR128" s="116" t="s">
        <v>83</v>
      </c>
      <c r="AT128" s="123" t="s">
        <v>74</v>
      </c>
      <c r="AU128" s="123" t="s">
        <v>75</v>
      </c>
      <c r="AY128" s="116" t="s">
        <v>120</v>
      </c>
      <c r="BK128" s="124">
        <f>BK129+BK168+BK171+BK175+BK198+BK200+BK258+BK269+BK281</f>
        <v>0</v>
      </c>
    </row>
    <row r="129" spans="2:63" s="11" customFormat="1" ht="22.9" customHeight="1">
      <c r="B129" s="115"/>
      <c r="D129" s="116" t="s">
        <v>74</v>
      </c>
      <c r="E129" s="125" t="s">
        <v>83</v>
      </c>
      <c r="F129" s="125" t="s">
        <v>121</v>
      </c>
      <c r="I129" s="118"/>
      <c r="J129" s="126">
        <f>BK129</f>
        <v>0</v>
      </c>
      <c r="L129" s="115"/>
      <c r="M129" s="120"/>
      <c r="P129" s="121">
        <f>SUM(P130:P167)</f>
        <v>0</v>
      </c>
      <c r="R129" s="121">
        <f>SUM(R130:R167)</f>
        <v>130.07738832</v>
      </c>
      <c r="T129" s="122">
        <f>SUM(T130:T167)</f>
        <v>69.946</v>
      </c>
      <c r="AR129" s="116" t="s">
        <v>83</v>
      </c>
      <c r="AT129" s="123" t="s">
        <v>74</v>
      </c>
      <c r="AU129" s="123" t="s">
        <v>83</v>
      </c>
      <c r="AY129" s="116" t="s">
        <v>120</v>
      </c>
      <c r="BK129" s="124">
        <f>SUM(BK130:BK167)</f>
        <v>0</v>
      </c>
    </row>
    <row r="130" spans="2:65" s="1" customFormat="1" ht="33" customHeight="1">
      <c r="B130" s="127"/>
      <c r="C130" s="128" t="s">
        <v>83</v>
      </c>
      <c r="D130" s="128" t="s">
        <v>122</v>
      </c>
      <c r="E130" s="129" t="s">
        <v>123</v>
      </c>
      <c r="F130" s="130" t="s">
        <v>124</v>
      </c>
      <c r="G130" s="131" t="s">
        <v>125</v>
      </c>
      <c r="H130" s="132">
        <v>140.4</v>
      </c>
      <c r="I130" s="133"/>
      <c r="J130" s="134">
        <f>ROUND(I130*H130,2)</f>
        <v>0</v>
      </c>
      <c r="K130" s="135"/>
      <c r="L130" s="30"/>
      <c r="M130" s="136" t="s">
        <v>1</v>
      </c>
      <c r="N130" s="137" t="s">
        <v>40</v>
      </c>
      <c r="P130" s="138">
        <f>O130*H130</f>
        <v>0</v>
      </c>
      <c r="Q130" s="138">
        <v>0</v>
      </c>
      <c r="R130" s="138">
        <f>Q130*H130</f>
        <v>0</v>
      </c>
      <c r="S130" s="138">
        <v>0.3</v>
      </c>
      <c r="T130" s="139">
        <f>S130*H130</f>
        <v>42.12</v>
      </c>
      <c r="AR130" s="140" t="s">
        <v>126</v>
      </c>
      <c r="AT130" s="140" t="s">
        <v>122</v>
      </c>
      <c r="AU130" s="140" t="s">
        <v>85</v>
      </c>
      <c r="AY130" s="15" t="s">
        <v>120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5" t="s">
        <v>83</v>
      </c>
      <c r="BK130" s="141">
        <f>ROUND(I130*H130,2)</f>
        <v>0</v>
      </c>
      <c r="BL130" s="15" t="s">
        <v>126</v>
      </c>
      <c r="BM130" s="140" t="s">
        <v>127</v>
      </c>
    </row>
    <row r="131" spans="2:47" s="1" customFormat="1" ht="19.5">
      <c r="B131" s="30"/>
      <c r="D131" s="142" t="s">
        <v>128</v>
      </c>
      <c r="F131" s="143" t="s">
        <v>129</v>
      </c>
      <c r="I131" s="144"/>
      <c r="L131" s="30"/>
      <c r="M131" s="145"/>
      <c r="T131" s="54"/>
      <c r="AT131" s="15" t="s">
        <v>128</v>
      </c>
      <c r="AU131" s="15" t="s">
        <v>85</v>
      </c>
    </row>
    <row r="132" spans="2:65" s="1" customFormat="1" ht="24.2" customHeight="1">
      <c r="B132" s="127"/>
      <c r="C132" s="128" t="s">
        <v>85</v>
      </c>
      <c r="D132" s="128" t="s">
        <v>122</v>
      </c>
      <c r="E132" s="129" t="s">
        <v>130</v>
      </c>
      <c r="F132" s="130" t="s">
        <v>131</v>
      </c>
      <c r="G132" s="131" t="s">
        <v>125</v>
      </c>
      <c r="H132" s="132">
        <v>47.9</v>
      </c>
      <c r="I132" s="133"/>
      <c r="J132" s="134">
        <f>ROUND(I132*H132,2)</f>
        <v>0</v>
      </c>
      <c r="K132" s="135"/>
      <c r="L132" s="30"/>
      <c r="M132" s="136" t="s">
        <v>1</v>
      </c>
      <c r="N132" s="137" t="s">
        <v>40</v>
      </c>
      <c r="P132" s="138">
        <f>O132*H132</f>
        <v>0</v>
      </c>
      <c r="Q132" s="138">
        <v>0</v>
      </c>
      <c r="R132" s="138">
        <f>Q132*H132</f>
        <v>0</v>
      </c>
      <c r="S132" s="138">
        <v>0.44</v>
      </c>
      <c r="T132" s="139">
        <f>S132*H132</f>
        <v>21.076</v>
      </c>
      <c r="AR132" s="140" t="s">
        <v>126</v>
      </c>
      <c r="AT132" s="140" t="s">
        <v>122</v>
      </c>
      <c r="AU132" s="140" t="s">
        <v>85</v>
      </c>
      <c r="AY132" s="15" t="s">
        <v>120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5" t="s">
        <v>83</v>
      </c>
      <c r="BK132" s="141">
        <f>ROUND(I132*H132,2)</f>
        <v>0</v>
      </c>
      <c r="BL132" s="15" t="s">
        <v>126</v>
      </c>
      <c r="BM132" s="140" t="s">
        <v>132</v>
      </c>
    </row>
    <row r="133" spans="2:47" s="1" customFormat="1" ht="19.5">
      <c r="B133" s="30"/>
      <c r="D133" s="142" t="s">
        <v>128</v>
      </c>
      <c r="F133" s="143" t="s">
        <v>133</v>
      </c>
      <c r="I133" s="144"/>
      <c r="L133" s="30"/>
      <c r="M133" s="145"/>
      <c r="T133" s="54"/>
      <c r="AT133" s="15" t="s">
        <v>128</v>
      </c>
      <c r="AU133" s="15" t="s">
        <v>85</v>
      </c>
    </row>
    <row r="134" spans="2:65" s="1" customFormat="1" ht="16.5" customHeight="1">
      <c r="B134" s="127"/>
      <c r="C134" s="128" t="s">
        <v>134</v>
      </c>
      <c r="D134" s="128" t="s">
        <v>122</v>
      </c>
      <c r="E134" s="129" t="s">
        <v>135</v>
      </c>
      <c r="F134" s="130" t="s">
        <v>136</v>
      </c>
      <c r="G134" s="131" t="s">
        <v>137</v>
      </c>
      <c r="H134" s="132">
        <v>23</v>
      </c>
      <c r="I134" s="133"/>
      <c r="J134" s="134">
        <f>ROUND(I134*H134,2)</f>
        <v>0</v>
      </c>
      <c r="K134" s="135"/>
      <c r="L134" s="30"/>
      <c r="M134" s="136" t="s">
        <v>1</v>
      </c>
      <c r="N134" s="137" t="s">
        <v>40</v>
      </c>
      <c r="P134" s="138">
        <f>O134*H134</f>
        <v>0</v>
      </c>
      <c r="Q134" s="138">
        <v>0</v>
      </c>
      <c r="R134" s="138">
        <f>Q134*H134</f>
        <v>0</v>
      </c>
      <c r="S134" s="138">
        <v>0.29</v>
      </c>
      <c r="T134" s="139">
        <f>S134*H134</f>
        <v>6.67</v>
      </c>
      <c r="AR134" s="140" t="s">
        <v>126</v>
      </c>
      <c r="AT134" s="140" t="s">
        <v>122</v>
      </c>
      <c r="AU134" s="140" t="s">
        <v>85</v>
      </c>
      <c r="AY134" s="15" t="s">
        <v>120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5" t="s">
        <v>83</v>
      </c>
      <c r="BK134" s="141">
        <f>ROUND(I134*H134,2)</f>
        <v>0</v>
      </c>
      <c r="BL134" s="15" t="s">
        <v>126</v>
      </c>
      <c r="BM134" s="140" t="s">
        <v>138</v>
      </c>
    </row>
    <row r="135" spans="2:65" s="1" customFormat="1" ht="16.5" customHeight="1">
      <c r="B135" s="127"/>
      <c r="C135" s="128" t="s">
        <v>126</v>
      </c>
      <c r="D135" s="128" t="s">
        <v>122</v>
      </c>
      <c r="E135" s="129" t="s">
        <v>139</v>
      </c>
      <c r="F135" s="130" t="s">
        <v>140</v>
      </c>
      <c r="G135" s="131" t="s">
        <v>137</v>
      </c>
      <c r="H135" s="132">
        <v>2</v>
      </c>
      <c r="I135" s="133"/>
      <c r="J135" s="134">
        <f>ROUND(I135*H135,2)</f>
        <v>0</v>
      </c>
      <c r="K135" s="135"/>
      <c r="L135" s="30"/>
      <c r="M135" s="136" t="s">
        <v>1</v>
      </c>
      <c r="N135" s="137" t="s">
        <v>40</v>
      </c>
      <c r="P135" s="138">
        <f>O135*H135</f>
        <v>0</v>
      </c>
      <c r="Q135" s="138">
        <v>0</v>
      </c>
      <c r="R135" s="138">
        <f>Q135*H135</f>
        <v>0</v>
      </c>
      <c r="S135" s="138">
        <v>0.04</v>
      </c>
      <c r="T135" s="139">
        <f>S135*H135</f>
        <v>0.08</v>
      </c>
      <c r="AR135" s="140" t="s">
        <v>126</v>
      </c>
      <c r="AT135" s="140" t="s">
        <v>122</v>
      </c>
      <c r="AU135" s="140" t="s">
        <v>85</v>
      </c>
      <c r="AY135" s="15" t="s">
        <v>120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5" t="s">
        <v>83</v>
      </c>
      <c r="BK135" s="141">
        <f>ROUND(I135*H135,2)</f>
        <v>0</v>
      </c>
      <c r="BL135" s="15" t="s">
        <v>126</v>
      </c>
      <c r="BM135" s="140" t="s">
        <v>141</v>
      </c>
    </row>
    <row r="136" spans="2:65" s="1" customFormat="1" ht="16.5" customHeight="1">
      <c r="B136" s="127"/>
      <c r="C136" s="128" t="s">
        <v>142</v>
      </c>
      <c r="D136" s="128" t="s">
        <v>122</v>
      </c>
      <c r="E136" s="129" t="s">
        <v>143</v>
      </c>
      <c r="F136" s="130" t="s">
        <v>144</v>
      </c>
      <c r="G136" s="131" t="s">
        <v>137</v>
      </c>
      <c r="H136" s="132">
        <v>10</v>
      </c>
      <c r="I136" s="133"/>
      <c r="J136" s="134">
        <f>ROUND(I136*H136,2)</f>
        <v>0</v>
      </c>
      <c r="K136" s="135"/>
      <c r="L136" s="30"/>
      <c r="M136" s="136" t="s">
        <v>1</v>
      </c>
      <c r="N136" s="137" t="s">
        <v>40</v>
      </c>
      <c r="P136" s="138">
        <f>O136*H136</f>
        <v>0</v>
      </c>
      <c r="Q136" s="138">
        <v>0.0369</v>
      </c>
      <c r="R136" s="138">
        <f>Q136*H136</f>
        <v>0.369</v>
      </c>
      <c r="S136" s="138">
        <v>0</v>
      </c>
      <c r="T136" s="139">
        <f>S136*H136</f>
        <v>0</v>
      </c>
      <c r="AR136" s="140" t="s">
        <v>126</v>
      </c>
      <c r="AT136" s="140" t="s">
        <v>122</v>
      </c>
      <c r="AU136" s="140" t="s">
        <v>85</v>
      </c>
      <c r="AY136" s="15" t="s">
        <v>120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5" t="s">
        <v>83</v>
      </c>
      <c r="BK136" s="141">
        <f>ROUND(I136*H136,2)</f>
        <v>0</v>
      </c>
      <c r="BL136" s="15" t="s">
        <v>126</v>
      </c>
      <c r="BM136" s="140" t="s">
        <v>145</v>
      </c>
    </row>
    <row r="137" spans="2:65" s="1" customFormat="1" ht="24.2" customHeight="1">
      <c r="B137" s="127"/>
      <c r="C137" s="128" t="s">
        <v>146</v>
      </c>
      <c r="D137" s="128" t="s">
        <v>122</v>
      </c>
      <c r="E137" s="129" t="s">
        <v>147</v>
      </c>
      <c r="F137" s="130" t="s">
        <v>148</v>
      </c>
      <c r="G137" s="131" t="s">
        <v>125</v>
      </c>
      <c r="H137" s="132">
        <v>10</v>
      </c>
      <c r="I137" s="133"/>
      <c r="J137" s="134">
        <f>ROUND(I137*H137,2)</f>
        <v>0</v>
      </c>
      <c r="K137" s="135"/>
      <c r="L137" s="30"/>
      <c r="M137" s="136" t="s">
        <v>1</v>
      </c>
      <c r="N137" s="137" t="s">
        <v>40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126</v>
      </c>
      <c r="AT137" s="140" t="s">
        <v>122</v>
      </c>
      <c r="AU137" s="140" t="s">
        <v>85</v>
      </c>
      <c r="AY137" s="15" t="s">
        <v>120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5" t="s">
        <v>83</v>
      </c>
      <c r="BK137" s="141">
        <f>ROUND(I137*H137,2)</f>
        <v>0</v>
      </c>
      <c r="BL137" s="15" t="s">
        <v>126</v>
      </c>
      <c r="BM137" s="140" t="s">
        <v>149</v>
      </c>
    </row>
    <row r="138" spans="2:47" s="1" customFormat="1" ht="19.5">
      <c r="B138" s="30"/>
      <c r="D138" s="142" t="s">
        <v>128</v>
      </c>
      <c r="F138" s="143" t="s">
        <v>150</v>
      </c>
      <c r="I138" s="144"/>
      <c r="L138" s="30"/>
      <c r="M138" s="145"/>
      <c r="T138" s="54"/>
      <c r="AT138" s="15" t="s">
        <v>128</v>
      </c>
      <c r="AU138" s="15" t="s">
        <v>85</v>
      </c>
    </row>
    <row r="139" spans="2:65" s="1" customFormat="1" ht="37.9" customHeight="1">
      <c r="B139" s="127"/>
      <c r="C139" s="128" t="s">
        <v>151</v>
      </c>
      <c r="D139" s="128" t="s">
        <v>122</v>
      </c>
      <c r="E139" s="129" t="s">
        <v>152</v>
      </c>
      <c r="F139" s="130" t="s">
        <v>153</v>
      </c>
      <c r="G139" s="131" t="s">
        <v>154</v>
      </c>
      <c r="H139" s="132">
        <v>30</v>
      </c>
      <c r="I139" s="133"/>
      <c r="J139" s="134">
        <f>ROUND(I139*H139,2)</f>
        <v>0</v>
      </c>
      <c r="K139" s="135"/>
      <c r="L139" s="30"/>
      <c r="M139" s="136" t="s">
        <v>1</v>
      </c>
      <c r="N139" s="137" t="s">
        <v>40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126</v>
      </c>
      <c r="AT139" s="140" t="s">
        <v>122</v>
      </c>
      <c r="AU139" s="140" t="s">
        <v>85</v>
      </c>
      <c r="AY139" s="15" t="s">
        <v>120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5" t="s">
        <v>83</v>
      </c>
      <c r="BK139" s="141">
        <f>ROUND(I139*H139,2)</f>
        <v>0</v>
      </c>
      <c r="BL139" s="15" t="s">
        <v>126</v>
      </c>
      <c r="BM139" s="140" t="s">
        <v>155</v>
      </c>
    </row>
    <row r="140" spans="2:47" s="1" customFormat="1" ht="39">
      <c r="B140" s="30"/>
      <c r="D140" s="142" t="s">
        <v>128</v>
      </c>
      <c r="F140" s="143" t="s">
        <v>156</v>
      </c>
      <c r="I140" s="144"/>
      <c r="L140" s="30"/>
      <c r="M140" s="145"/>
      <c r="T140" s="54"/>
      <c r="AT140" s="15" t="s">
        <v>128</v>
      </c>
      <c r="AU140" s="15" t="s">
        <v>85</v>
      </c>
    </row>
    <row r="141" spans="2:65" s="1" customFormat="1" ht="33" customHeight="1">
      <c r="B141" s="127"/>
      <c r="C141" s="128" t="s">
        <v>157</v>
      </c>
      <c r="D141" s="128" t="s">
        <v>122</v>
      </c>
      <c r="E141" s="129" t="s">
        <v>158</v>
      </c>
      <c r="F141" s="130" t="s">
        <v>159</v>
      </c>
      <c r="G141" s="131" t="s">
        <v>154</v>
      </c>
      <c r="H141" s="132">
        <v>227.312</v>
      </c>
      <c r="I141" s="133"/>
      <c r="J141" s="134">
        <f>ROUND(I141*H141,2)</f>
        <v>0</v>
      </c>
      <c r="K141" s="135"/>
      <c r="L141" s="30"/>
      <c r="M141" s="136" t="s">
        <v>1</v>
      </c>
      <c r="N141" s="137" t="s">
        <v>40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126</v>
      </c>
      <c r="AT141" s="140" t="s">
        <v>122</v>
      </c>
      <c r="AU141" s="140" t="s">
        <v>85</v>
      </c>
      <c r="AY141" s="15" t="s">
        <v>120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5" t="s">
        <v>83</v>
      </c>
      <c r="BK141" s="141">
        <f>ROUND(I141*H141,2)</f>
        <v>0</v>
      </c>
      <c r="BL141" s="15" t="s">
        <v>126</v>
      </c>
      <c r="BM141" s="140" t="s">
        <v>160</v>
      </c>
    </row>
    <row r="142" spans="2:51" s="12" customFormat="1" ht="22.5">
      <c r="B142" s="146"/>
      <c r="D142" s="142" t="s">
        <v>161</v>
      </c>
      <c r="E142" s="147" t="s">
        <v>1</v>
      </c>
      <c r="F142" s="148" t="s">
        <v>162</v>
      </c>
      <c r="H142" s="149">
        <v>227.312</v>
      </c>
      <c r="I142" s="150"/>
      <c r="L142" s="146"/>
      <c r="M142" s="151"/>
      <c r="T142" s="152"/>
      <c r="AT142" s="147" t="s">
        <v>161</v>
      </c>
      <c r="AU142" s="147" t="s">
        <v>85</v>
      </c>
      <c r="AV142" s="12" t="s">
        <v>85</v>
      </c>
      <c r="AW142" s="12" t="s">
        <v>32</v>
      </c>
      <c r="AX142" s="12" t="s">
        <v>83</v>
      </c>
      <c r="AY142" s="147" t="s">
        <v>120</v>
      </c>
    </row>
    <row r="143" spans="2:65" s="1" customFormat="1" ht="33" customHeight="1">
      <c r="B143" s="127"/>
      <c r="C143" s="128" t="s">
        <v>163</v>
      </c>
      <c r="D143" s="128" t="s">
        <v>122</v>
      </c>
      <c r="E143" s="129" t="s">
        <v>164</v>
      </c>
      <c r="F143" s="130" t="s">
        <v>165</v>
      </c>
      <c r="G143" s="131" t="s">
        <v>154</v>
      </c>
      <c r="H143" s="132">
        <v>56.828</v>
      </c>
      <c r="I143" s="133"/>
      <c r="J143" s="134">
        <f>ROUND(I143*H143,2)</f>
        <v>0</v>
      </c>
      <c r="K143" s="135"/>
      <c r="L143" s="30"/>
      <c r="M143" s="136" t="s">
        <v>1</v>
      </c>
      <c r="N143" s="137" t="s">
        <v>40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126</v>
      </c>
      <c r="AT143" s="140" t="s">
        <v>122</v>
      </c>
      <c r="AU143" s="140" t="s">
        <v>85</v>
      </c>
      <c r="AY143" s="15" t="s">
        <v>120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5" t="s">
        <v>83</v>
      </c>
      <c r="BK143" s="141">
        <f>ROUND(I143*H143,2)</f>
        <v>0</v>
      </c>
      <c r="BL143" s="15" t="s">
        <v>126</v>
      </c>
      <c r="BM143" s="140" t="s">
        <v>166</v>
      </c>
    </row>
    <row r="144" spans="2:51" s="12" customFormat="1" ht="22.5">
      <c r="B144" s="146"/>
      <c r="D144" s="142" t="s">
        <v>161</v>
      </c>
      <c r="E144" s="147" t="s">
        <v>1</v>
      </c>
      <c r="F144" s="148" t="s">
        <v>167</v>
      </c>
      <c r="H144" s="149">
        <v>56.828</v>
      </c>
      <c r="I144" s="150"/>
      <c r="L144" s="146"/>
      <c r="M144" s="151"/>
      <c r="T144" s="152"/>
      <c r="AT144" s="147" t="s">
        <v>161</v>
      </c>
      <c r="AU144" s="147" t="s">
        <v>85</v>
      </c>
      <c r="AV144" s="12" t="s">
        <v>85</v>
      </c>
      <c r="AW144" s="12" t="s">
        <v>32</v>
      </c>
      <c r="AX144" s="12" t="s">
        <v>83</v>
      </c>
      <c r="AY144" s="147" t="s">
        <v>120</v>
      </c>
    </row>
    <row r="145" spans="2:65" s="1" customFormat="1" ht="21.75" customHeight="1">
      <c r="B145" s="127"/>
      <c r="C145" s="128" t="s">
        <v>168</v>
      </c>
      <c r="D145" s="128" t="s">
        <v>122</v>
      </c>
      <c r="E145" s="129" t="s">
        <v>169</v>
      </c>
      <c r="F145" s="130" t="s">
        <v>170</v>
      </c>
      <c r="G145" s="131" t="s">
        <v>125</v>
      </c>
      <c r="H145" s="132">
        <v>57.248</v>
      </c>
      <c r="I145" s="133"/>
      <c r="J145" s="134">
        <f>ROUND(I145*H145,2)</f>
        <v>0</v>
      </c>
      <c r="K145" s="135"/>
      <c r="L145" s="30"/>
      <c r="M145" s="136" t="s">
        <v>1</v>
      </c>
      <c r="N145" s="137" t="s">
        <v>40</v>
      </c>
      <c r="P145" s="138">
        <f>O145*H145</f>
        <v>0</v>
      </c>
      <c r="Q145" s="138">
        <v>0.00084</v>
      </c>
      <c r="R145" s="138">
        <f>Q145*H145</f>
        <v>0.04808832</v>
      </c>
      <c r="S145" s="138">
        <v>0</v>
      </c>
      <c r="T145" s="139">
        <f>S145*H145</f>
        <v>0</v>
      </c>
      <c r="AR145" s="140" t="s">
        <v>126</v>
      </c>
      <c r="AT145" s="140" t="s">
        <v>122</v>
      </c>
      <c r="AU145" s="140" t="s">
        <v>85</v>
      </c>
      <c r="AY145" s="15" t="s">
        <v>120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5" t="s">
        <v>83</v>
      </c>
      <c r="BK145" s="141">
        <f>ROUND(I145*H145,2)</f>
        <v>0</v>
      </c>
      <c r="BL145" s="15" t="s">
        <v>126</v>
      </c>
      <c r="BM145" s="140" t="s">
        <v>171</v>
      </c>
    </row>
    <row r="146" spans="2:65" s="1" customFormat="1" ht="24.2" customHeight="1">
      <c r="B146" s="127"/>
      <c r="C146" s="128" t="s">
        <v>172</v>
      </c>
      <c r="D146" s="128" t="s">
        <v>122</v>
      </c>
      <c r="E146" s="129" t="s">
        <v>173</v>
      </c>
      <c r="F146" s="130" t="s">
        <v>174</v>
      </c>
      <c r="G146" s="131" t="s">
        <v>125</v>
      </c>
      <c r="H146" s="132">
        <v>57.248</v>
      </c>
      <c r="I146" s="133"/>
      <c r="J146" s="134">
        <f>ROUND(I146*H146,2)</f>
        <v>0</v>
      </c>
      <c r="K146" s="135"/>
      <c r="L146" s="30"/>
      <c r="M146" s="136" t="s">
        <v>1</v>
      </c>
      <c r="N146" s="137" t="s">
        <v>40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126</v>
      </c>
      <c r="AT146" s="140" t="s">
        <v>122</v>
      </c>
      <c r="AU146" s="140" t="s">
        <v>85</v>
      </c>
      <c r="AY146" s="15" t="s">
        <v>120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5" t="s">
        <v>83</v>
      </c>
      <c r="BK146" s="141">
        <f>ROUND(I146*H146,2)</f>
        <v>0</v>
      </c>
      <c r="BL146" s="15" t="s">
        <v>126</v>
      </c>
      <c r="BM146" s="140" t="s">
        <v>175</v>
      </c>
    </row>
    <row r="147" spans="2:65" s="1" customFormat="1" ht="37.9" customHeight="1">
      <c r="B147" s="127"/>
      <c r="C147" s="128" t="s">
        <v>176</v>
      </c>
      <c r="D147" s="128" t="s">
        <v>122</v>
      </c>
      <c r="E147" s="129" t="s">
        <v>177</v>
      </c>
      <c r="F147" s="130" t="s">
        <v>178</v>
      </c>
      <c r="G147" s="131" t="s">
        <v>154</v>
      </c>
      <c r="H147" s="132">
        <v>164.667</v>
      </c>
      <c r="I147" s="133"/>
      <c r="J147" s="134">
        <f>ROUND(I147*H147,2)</f>
        <v>0</v>
      </c>
      <c r="K147" s="135"/>
      <c r="L147" s="30"/>
      <c r="M147" s="136" t="s">
        <v>1</v>
      </c>
      <c r="N147" s="137" t="s">
        <v>40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126</v>
      </c>
      <c r="AT147" s="140" t="s">
        <v>122</v>
      </c>
      <c r="AU147" s="140" t="s">
        <v>85</v>
      </c>
      <c r="AY147" s="15" t="s">
        <v>120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5" t="s">
        <v>83</v>
      </c>
      <c r="BK147" s="141">
        <f>ROUND(I147*H147,2)</f>
        <v>0</v>
      </c>
      <c r="BL147" s="15" t="s">
        <v>126</v>
      </c>
      <c r="BM147" s="140" t="s">
        <v>179</v>
      </c>
    </row>
    <row r="148" spans="2:51" s="12" customFormat="1" ht="11.25">
      <c r="B148" s="146"/>
      <c r="D148" s="142" t="s">
        <v>161</v>
      </c>
      <c r="E148" s="147" t="s">
        <v>1</v>
      </c>
      <c r="F148" s="148" t="s">
        <v>180</v>
      </c>
      <c r="H148" s="149">
        <v>164.667</v>
      </c>
      <c r="I148" s="150"/>
      <c r="L148" s="146"/>
      <c r="M148" s="151"/>
      <c r="T148" s="152"/>
      <c r="AT148" s="147" t="s">
        <v>161</v>
      </c>
      <c r="AU148" s="147" t="s">
        <v>85</v>
      </c>
      <c r="AV148" s="12" t="s">
        <v>85</v>
      </c>
      <c r="AW148" s="12" t="s">
        <v>32</v>
      </c>
      <c r="AX148" s="12" t="s">
        <v>83</v>
      </c>
      <c r="AY148" s="147" t="s">
        <v>120</v>
      </c>
    </row>
    <row r="149" spans="2:65" s="1" customFormat="1" ht="37.9" customHeight="1">
      <c r="B149" s="127"/>
      <c r="C149" s="128" t="s">
        <v>181</v>
      </c>
      <c r="D149" s="128" t="s">
        <v>122</v>
      </c>
      <c r="E149" s="129" t="s">
        <v>182</v>
      </c>
      <c r="F149" s="130" t="s">
        <v>183</v>
      </c>
      <c r="G149" s="131" t="s">
        <v>154</v>
      </c>
      <c r="H149" s="132">
        <v>1646.67</v>
      </c>
      <c r="I149" s="133"/>
      <c r="J149" s="134">
        <f>ROUND(I149*H149,2)</f>
        <v>0</v>
      </c>
      <c r="K149" s="135"/>
      <c r="L149" s="30"/>
      <c r="M149" s="136" t="s">
        <v>1</v>
      </c>
      <c r="N149" s="137" t="s">
        <v>40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126</v>
      </c>
      <c r="AT149" s="140" t="s">
        <v>122</v>
      </c>
      <c r="AU149" s="140" t="s">
        <v>85</v>
      </c>
      <c r="AY149" s="15" t="s">
        <v>120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5" t="s">
        <v>83</v>
      </c>
      <c r="BK149" s="141">
        <f>ROUND(I149*H149,2)</f>
        <v>0</v>
      </c>
      <c r="BL149" s="15" t="s">
        <v>126</v>
      </c>
      <c r="BM149" s="140" t="s">
        <v>184</v>
      </c>
    </row>
    <row r="150" spans="2:51" s="12" customFormat="1" ht="22.5">
      <c r="B150" s="146"/>
      <c r="D150" s="142" t="s">
        <v>161</v>
      </c>
      <c r="E150" s="147" t="s">
        <v>1</v>
      </c>
      <c r="F150" s="148" t="s">
        <v>185</v>
      </c>
      <c r="H150" s="149">
        <v>1646.67</v>
      </c>
      <c r="I150" s="150"/>
      <c r="L150" s="146"/>
      <c r="M150" s="151"/>
      <c r="T150" s="152"/>
      <c r="AT150" s="147" t="s">
        <v>161</v>
      </c>
      <c r="AU150" s="147" t="s">
        <v>85</v>
      </c>
      <c r="AV150" s="12" t="s">
        <v>85</v>
      </c>
      <c r="AW150" s="12" t="s">
        <v>32</v>
      </c>
      <c r="AX150" s="12" t="s">
        <v>83</v>
      </c>
      <c r="AY150" s="147" t="s">
        <v>120</v>
      </c>
    </row>
    <row r="151" spans="2:65" s="1" customFormat="1" ht="24.2" customHeight="1">
      <c r="B151" s="127"/>
      <c r="C151" s="128" t="s">
        <v>186</v>
      </c>
      <c r="D151" s="128" t="s">
        <v>122</v>
      </c>
      <c r="E151" s="129" t="s">
        <v>187</v>
      </c>
      <c r="F151" s="130" t="s">
        <v>188</v>
      </c>
      <c r="G151" s="131" t="s">
        <v>189</v>
      </c>
      <c r="H151" s="132">
        <v>296.401</v>
      </c>
      <c r="I151" s="133"/>
      <c r="J151" s="134">
        <f>ROUND(I151*H151,2)</f>
        <v>0</v>
      </c>
      <c r="K151" s="135"/>
      <c r="L151" s="30"/>
      <c r="M151" s="136" t="s">
        <v>1</v>
      </c>
      <c r="N151" s="137" t="s">
        <v>40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126</v>
      </c>
      <c r="AT151" s="140" t="s">
        <v>122</v>
      </c>
      <c r="AU151" s="140" t="s">
        <v>85</v>
      </c>
      <c r="AY151" s="15" t="s">
        <v>120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5" t="s">
        <v>83</v>
      </c>
      <c r="BK151" s="141">
        <f>ROUND(I151*H151,2)</f>
        <v>0</v>
      </c>
      <c r="BL151" s="15" t="s">
        <v>126</v>
      </c>
      <c r="BM151" s="140" t="s">
        <v>190</v>
      </c>
    </row>
    <row r="152" spans="2:51" s="12" customFormat="1" ht="11.25">
      <c r="B152" s="146"/>
      <c r="D152" s="142" t="s">
        <v>161</v>
      </c>
      <c r="E152" s="147" t="s">
        <v>1</v>
      </c>
      <c r="F152" s="148" t="s">
        <v>191</v>
      </c>
      <c r="H152" s="149">
        <v>296.401</v>
      </c>
      <c r="I152" s="150"/>
      <c r="L152" s="146"/>
      <c r="M152" s="151"/>
      <c r="T152" s="152"/>
      <c r="AT152" s="147" t="s">
        <v>161</v>
      </c>
      <c r="AU152" s="147" t="s">
        <v>85</v>
      </c>
      <c r="AV152" s="12" t="s">
        <v>85</v>
      </c>
      <c r="AW152" s="12" t="s">
        <v>32</v>
      </c>
      <c r="AX152" s="12" t="s">
        <v>83</v>
      </c>
      <c r="AY152" s="147" t="s">
        <v>120</v>
      </c>
    </row>
    <row r="153" spans="2:65" s="1" customFormat="1" ht="16.5" customHeight="1">
      <c r="B153" s="127"/>
      <c r="C153" s="128" t="s">
        <v>8</v>
      </c>
      <c r="D153" s="128" t="s">
        <v>122</v>
      </c>
      <c r="E153" s="129" t="s">
        <v>192</v>
      </c>
      <c r="F153" s="130" t="s">
        <v>193</v>
      </c>
      <c r="G153" s="131" t="s">
        <v>154</v>
      </c>
      <c r="H153" s="132">
        <v>164.667</v>
      </c>
      <c r="I153" s="133"/>
      <c r="J153" s="134">
        <f>ROUND(I153*H153,2)</f>
        <v>0</v>
      </c>
      <c r="K153" s="135"/>
      <c r="L153" s="30"/>
      <c r="M153" s="136" t="s">
        <v>1</v>
      </c>
      <c r="N153" s="137" t="s">
        <v>40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126</v>
      </c>
      <c r="AT153" s="140" t="s">
        <v>122</v>
      </c>
      <c r="AU153" s="140" t="s">
        <v>85</v>
      </c>
      <c r="AY153" s="15" t="s">
        <v>120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5" t="s">
        <v>83</v>
      </c>
      <c r="BK153" s="141">
        <f>ROUND(I153*H153,2)</f>
        <v>0</v>
      </c>
      <c r="BL153" s="15" t="s">
        <v>126</v>
      </c>
      <c r="BM153" s="140" t="s">
        <v>194</v>
      </c>
    </row>
    <row r="154" spans="2:65" s="1" customFormat="1" ht="24.2" customHeight="1">
      <c r="B154" s="127"/>
      <c r="C154" s="128" t="s">
        <v>195</v>
      </c>
      <c r="D154" s="128" t="s">
        <v>122</v>
      </c>
      <c r="E154" s="129" t="s">
        <v>196</v>
      </c>
      <c r="F154" s="130" t="s">
        <v>197</v>
      </c>
      <c r="G154" s="131" t="s">
        <v>154</v>
      </c>
      <c r="H154" s="132">
        <v>149.473</v>
      </c>
      <c r="I154" s="133"/>
      <c r="J154" s="134">
        <f>ROUND(I154*H154,2)</f>
        <v>0</v>
      </c>
      <c r="K154" s="135"/>
      <c r="L154" s="30"/>
      <c r="M154" s="136" t="s">
        <v>1</v>
      </c>
      <c r="N154" s="137" t="s">
        <v>40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126</v>
      </c>
      <c r="AT154" s="140" t="s">
        <v>122</v>
      </c>
      <c r="AU154" s="140" t="s">
        <v>85</v>
      </c>
      <c r="AY154" s="15" t="s">
        <v>120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5" t="s">
        <v>83</v>
      </c>
      <c r="BK154" s="141">
        <f>ROUND(I154*H154,2)</f>
        <v>0</v>
      </c>
      <c r="BL154" s="15" t="s">
        <v>126</v>
      </c>
      <c r="BM154" s="140" t="s">
        <v>198</v>
      </c>
    </row>
    <row r="155" spans="2:47" s="1" customFormat="1" ht="29.25">
      <c r="B155" s="30"/>
      <c r="D155" s="142" t="s">
        <v>128</v>
      </c>
      <c r="F155" s="143" t="s">
        <v>199</v>
      </c>
      <c r="I155" s="144"/>
      <c r="L155" s="30"/>
      <c r="M155" s="145"/>
      <c r="T155" s="54"/>
      <c r="AT155" s="15" t="s">
        <v>128</v>
      </c>
      <c r="AU155" s="15" t="s">
        <v>85</v>
      </c>
    </row>
    <row r="156" spans="2:51" s="12" customFormat="1" ht="11.25">
      <c r="B156" s="146"/>
      <c r="D156" s="142" t="s">
        <v>161</v>
      </c>
      <c r="E156" s="147" t="s">
        <v>1</v>
      </c>
      <c r="F156" s="148" t="s">
        <v>200</v>
      </c>
      <c r="H156" s="149">
        <v>140.843</v>
      </c>
      <c r="I156" s="150"/>
      <c r="L156" s="146"/>
      <c r="M156" s="151"/>
      <c r="T156" s="152"/>
      <c r="AT156" s="147" t="s">
        <v>161</v>
      </c>
      <c r="AU156" s="147" t="s">
        <v>85</v>
      </c>
      <c r="AV156" s="12" t="s">
        <v>85</v>
      </c>
      <c r="AW156" s="12" t="s">
        <v>32</v>
      </c>
      <c r="AX156" s="12" t="s">
        <v>75</v>
      </c>
      <c r="AY156" s="147" t="s">
        <v>120</v>
      </c>
    </row>
    <row r="157" spans="2:51" s="12" customFormat="1" ht="11.25">
      <c r="B157" s="146"/>
      <c r="D157" s="142" t="s">
        <v>161</v>
      </c>
      <c r="E157" s="147" t="s">
        <v>1</v>
      </c>
      <c r="F157" s="148" t="s">
        <v>201</v>
      </c>
      <c r="H157" s="149">
        <v>8.63</v>
      </c>
      <c r="I157" s="150"/>
      <c r="L157" s="146"/>
      <c r="M157" s="151"/>
      <c r="T157" s="152"/>
      <c r="AT157" s="147" t="s">
        <v>161</v>
      </c>
      <c r="AU157" s="147" t="s">
        <v>85</v>
      </c>
      <c r="AV157" s="12" t="s">
        <v>85</v>
      </c>
      <c r="AW157" s="12" t="s">
        <v>32</v>
      </c>
      <c r="AX157" s="12" t="s">
        <v>75</v>
      </c>
      <c r="AY157" s="147" t="s">
        <v>120</v>
      </c>
    </row>
    <row r="158" spans="2:51" s="13" customFormat="1" ht="11.25">
      <c r="B158" s="153"/>
      <c r="D158" s="142" t="s">
        <v>161</v>
      </c>
      <c r="E158" s="154" t="s">
        <v>1</v>
      </c>
      <c r="F158" s="155" t="s">
        <v>202</v>
      </c>
      <c r="H158" s="156">
        <v>149.47299999999998</v>
      </c>
      <c r="I158" s="157"/>
      <c r="L158" s="153"/>
      <c r="M158" s="158"/>
      <c r="T158" s="159"/>
      <c r="AT158" s="154" t="s">
        <v>161</v>
      </c>
      <c r="AU158" s="154" t="s">
        <v>85</v>
      </c>
      <c r="AV158" s="13" t="s">
        <v>126</v>
      </c>
      <c r="AW158" s="13" t="s">
        <v>32</v>
      </c>
      <c r="AX158" s="13" t="s">
        <v>83</v>
      </c>
      <c r="AY158" s="154" t="s">
        <v>120</v>
      </c>
    </row>
    <row r="159" spans="2:65" s="1" customFormat="1" ht="24.2" customHeight="1">
      <c r="B159" s="127"/>
      <c r="C159" s="128" t="s">
        <v>203</v>
      </c>
      <c r="D159" s="128" t="s">
        <v>122</v>
      </c>
      <c r="E159" s="129" t="s">
        <v>204</v>
      </c>
      <c r="F159" s="130" t="s">
        <v>205</v>
      </c>
      <c r="G159" s="131" t="s">
        <v>154</v>
      </c>
      <c r="H159" s="132">
        <v>64.83</v>
      </c>
      <c r="I159" s="133"/>
      <c r="J159" s="134">
        <f>ROUND(I159*H159,2)</f>
        <v>0</v>
      </c>
      <c r="K159" s="135"/>
      <c r="L159" s="30"/>
      <c r="M159" s="136" t="s">
        <v>1</v>
      </c>
      <c r="N159" s="137" t="s">
        <v>40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126</v>
      </c>
      <c r="AT159" s="140" t="s">
        <v>122</v>
      </c>
      <c r="AU159" s="140" t="s">
        <v>85</v>
      </c>
      <c r="AY159" s="15" t="s">
        <v>120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5" t="s">
        <v>83</v>
      </c>
      <c r="BK159" s="141">
        <f>ROUND(I159*H159,2)</f>
        <v>0</v>
      </c>
      <c r="BL159" s="15" t="s">
        <v>126</v>
      </c>
      <c r="BM159" s="140" t="s">
        <v>206</v>
      </c>
    </row>
    <row r="160" spans="2:65" s="1" customFormat="1" ht="16.5" customHeight="1">
      <c r="B160" s="127"/>
      <c r="C160" s="160" t="s">
        <v>207</v>
      </c>
      <c r="D160" s="160" t="s">
        <v>208</v>
      </c>
      <c r="E160" s="161" t="s">
        <v>209</v>
      </c>
      <c r="F160" s="162" t="s">
        <v>210</v>
      </c>
      <c r="G160" s="163" t="s">
        <v>189</v>
      </c>
      <c r="H160" s="164">
        <v>129.66</v>
      </c>
      <c r="I160" s="165"/>
      <c r="J160" s="166">
        <f>ROUND(I160*H160,2)</f>
        <v>0</v>
      </c>
      <c r="K160" s="167"/>
      <c r="L160" s="168"/>
      <c r="M160" s="169" t="s">
        <v>1</v>
      </c>
      <c r="N160" s="170" t="s">
        <v>40</v>
      </c>
      <c r="P160" s="138">
        <f>O160*H160</f>
        <v>0</v>
      </c>
      <c r="Q160" s="138">
        <v>1</v>
      </c>
      <c r="R160" s="138">
        <f>Q160*H160</f>
        <v>129.66</v>
      </c>
      <c r="S160" s="138">
        <v>0</v>
      </c>
      <c r="T160" s="139">
        <f>S160*H160</f>
        <v>0</v>
      </c>
      <c r="AR160" s="140" t="s">
        <v>157</v>
      </c>
      <c r="AT160" s="140" t="s">
        <v>208</v>
      </c>
      <c r="AU160" s="140" t="s">
        <v>85</v>
      </c>
      <c r="AY160" s="15" t="s">
        <v>120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5" t="s">
        <v>83</v>
      </c>
      <c r="BK160" s="141">
        <f>ROUND(I160*H160,2)</f>
        <v>0</v>
      </c>
      <c r="BL160" s="15" t="s">
        <v>126</v>
      </c>
      <c r="BM160" s="140" t="s">
        <v>211</v>
      </c>
    </row>
    <row r="161" spans="2:51" s="12" customFormat="1" ht="11.25">
      <c r="B161" s="146"/>
      <c r="D161" s="142" t="s">
        <v>161</v>
      </c>
      <c r="F161" s="148" t="s">
        <v>212</v>
      </c>
      <c r="H161" s="149">
        <v>129.66</v>
      </c>
      <c r="I161" s="150"/>
      <c r="L161" s="146"/>
      <c r="M161" s="151"/>
      <c r="T161" s="152"/>
      <c r="AT161" s="147" t="s">
        <v>161</v>
      </c>
      <c r="AU161" s="147" t="s">
        <v>85</v>
      </c>
      <c r="AV161" s="12" t="s">
        <v>85</v>
      </c>
      <c r="AW161" s="12" t="s">
        <v>3</v>
      </c>
      <c r="AX161" s="12" t="s">
        <v>83</v>
      </c>
      <c r="AY161" s="147" t="s">
        <v>120</v>
      </c>
    </row>
    <row r="162" spans="2:65" s="1" customFormat="1" ht="24.2" customHeight="1">
      <c r="B162" s="127"/>
      <c r="C162" s="128" t="s">
        <v>213</v>
      </c>
      <c r="D162" s="128" t="s">
        <v>122</v>
      </c>
      <c r="E162" s="129" t="s">
        <v>214</v>
      </c>
      <c r="F162" s="130" t="s">
        <v>215</v>
      </c>
      <c r="G162" s="131" t="s">
        <v>125</v>
      </c>
      <c r="H162" s="132">
        <v>10</v>
      </c>
      <c r="I162" s="133"/>
      <c r="J162" s="134">
        <f>ROUND(I162*H162,2)</f>
        <v>0</v>
      </c>
      <c r="K162" s="135"/>
      <c r="L162" s="30"/>
      <c r="M162" s="136" t="s">
        <v>1</v>
      </c>
      <c r="N162" s="137" t="s">
        <v>40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126</v>
      </c>
      <c r="AT162" s="140" t="s">
        <v>122</v>
      </c>
      <c r="AU162" s="140" t="s">
        <v>85</v>
      </c>
      <c r="AY162" s="15" t="s">
        <v>120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5" t="s">
        <v>83</v>
      </c>
      <c r="BK162" s="141">
        <f>ROUND(I162*H162,2)</f>
        <v>0</v>
      </c>
      <c r="BL162" s="15" t="s">
        <v>126</v>
      </c>
      <c r="BM162" s="140" t="s">
        <v>216</v>
      </c>
    </row>
    <row r="163" spans="2:47" s="1" customFormat="1" ht="19.5">
      <c r="B163" s="30"/>
      <c r="D163" s="142" t="s">
        <v>128</v>
      </c>
      <c r="F163" s="143" t="s">
        <v>150</v>
      </c>
      <c r="I163" s="144"/>
      <c r="L163" s="30"/>
      <c r="M163" s="145"/>
      <c r="T163" s="54"/>
      <c r="AT163" s="15" t="s">
        <v>128</v>
      </c>
      <c r="AU163" s="15" t="s">
        <v>85</v>
      </c>
    </row>
    <row r="164" spans="2:65" s="1" customFormat="1" ht="24.2" customHeight="1">
      <c r="B164" s="127"/>
      <c r="C164" s="128" t="s">
        <v>217</v>
      </c>
      <c r="D164" s="128" t="s">
        <v>122</v>
      </c>
      <c r="E164" s="129" t="s">
        <v>218</v>
      </c>
      <c r="F164" s="130" t="s">
        <v>219</v>
      </c>
      <c r="G164" s="131" t="s">
        <v>125</v>
      </c>
      <c r="H164" s="132">
        <v>10</v>
      </c>
      <c r="I164" s="133"/>
      <c r="J164" s="134">
        <f>ROUND(I164*H164,2)</f>
        <v>0</v>
      </c>
      <c r="K164" s="135"/>
      <c r="L164" s="30"/>
      <c r="M164" s="136" t="s">
        <v>1</v>
      </c>
      <c r="N164" s="137" t="s">
        <v>40</v>
      </c>
      <c r="P164" s="138">
        <f>O164*H164</f>
        <v>0</v>
      </c>
      <c r="Q164" s="138">
        <v>0</v>
      </c>
      <c r="R164" s="138">
        <f>Q164*H164</f>
        <v>0</v>
      </c>
      <c r="S164" s="138">
        <v>0</v>
      </c>
      <c r="T164" s="139">
        <f>S164*H164</f>
        <v>0</v>
      </c>
      <c r="AR164" s="140" t="s">
        <v>126</v>
      </c>
      <c r="AT164" s="140" t="s">
        <v>122</v>
      </c>
      <c r="AU164" s="140" t="s">
        <v>85</v>
      </c>
      <c r="AY164" s="15" t="s">
        <v>120</v>
      </c>
      <c r="BE164" s="141">
        <f>IF(N164="základní",J164,0)</f>
        <v>0</v>
      </c>
      <c r="BF164" s="141">
        <f>IF(N164="snížená",J164,0)</f>
        <v>0</v>
      </c>
      <c r="BG164" s="141">
        <f>IF(N164="zákl. přenesená",J164,0)</f>
        <v>0</v>
      </c>
      <c r="BH164" s="141">
        <f>IF(N164="sníž. přenesená",J164,0)</f>
        <v>0</v>
      </c>
      <c r="BI164" s="141">
        <f>IF(N164="nulová",J164,0)</f>
        <v>0</v>
      </c>
      <c r="BJ164" s="15" t="s">
        <v>83</v>
      </c>
      <c r="BK164" s="141">
        <f>ROUND(I164*H164,2)</f>
        <v>0</v>
      </c>
      <c r="BL164" s="15" t="s">
        <v>126</v>
      </c>
      <c r="BM164" s="140" t="s">
        <v>220</v>
      </c>
    </row>
    <row r="165" spans="2:47" s="1" customFormat="1" ht="19.5">
      <c r="B165" s="30"/>
      <c r="D165" s="142" t="s">
        <v>128</v>
      </c>
      <c r="F165" s="143" t="s">
        <v>150</v>
      </c>
      <c r="I165" s="144"/>
      <c r="L165" s="30"/>
      <c r="M165" s="145"/>
      <c r="T165" s="54"/>
      <c r="AT165" s="15" t="s">
        <v>128</v>
      </c>
      <c r="AU165" s="15" t="s">
        <v>85</v>
      </c>
    </row>
    <row r="166" spans="2:65" s="1" customFormat="1" ht="16.5" customHeight="1">
      <c r="B166" s="127"/>
      <c r="C166" s="160" t="s">
        <v>7</v>
      </c>
      <c r="D166" s="160" t="s">
        <v>208</v>
      </c>
      <c r="E166" s="161" t="s">
        <v>221</v>
      </c>
      <c r="F166" s="162" t="s">
        <v>222</v>
      </c>
      <c r="G166" s="163" t="s">
        <v>223</v>
      </c>
      <c r="H166" s="164">
        <v>0.3</v>
      </c>
      <c r="I166" s="165"/>
      <c r="J166" s="166">
        <f>ROUND(I166*H166,2)</f>
        <v>0</v>
      </c>
      <c r="K166" s="167"/>
      <c r="L166" s="168"/>
      <c r="M166" s="169" t="s">
        <v>1</v>
      </c>
      <c r="N166" s="170" t="s">
        <v>40</v>
      </c>
      <c r="P166" s="138">
        <f>O166*H166</f>
        <v>0</v>
      </c>
      <c r="Q166" s="138">
        <v>0.001</v>
      </c>
      <c r="R166" s="138">
        <f>Q166*H166</f>
        <v>0.0003</v>
      </c>
      <c r="S166" s="138">
        <v>0</v>
      </c>
      <c r="T166" s="139">
        <f>S166*H166</f>
        <v>0</v>
      </c>
      <c r="AR166" s="140" t="s">
        <v>157</v>
      </c>
      <c r="AT166" s="140" t="s">
        <v>208</v>
      </c>
      <c r="AU166" s="140" t="s">
        <v>85</v>
      </c>
      <c r="AY166" s="15" t="s">
        <v>120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5" t="s">
        <v>83</v>
      </c>
      <c r="BK166" s="141">
        <f>ROUND(I166*H166,2)</f>
        <v>0</v>
      </c>
      <c r="BL166" s="15" t="s">
        <v>126</v>
      </c>
      <c r="BM166" s="140" t="s">
        <v>224</v>
      </c>
    </row>
    <row r="167" spans="2:51" s="12" customFormat="1" ht="11.25">
      <c r="B167" s="146"/>
      <c r="D167" s="142" t="s">
        <v>161</v>
      </c>
      <c r="F167" s="148" t="s">
        <v>225</v>
      </c>
      <c r="H167" s="149">
        <v>0.3</v>
      </c>
      <c r="I167" s="150"/>
      <c r="L167" s="146"/>
      <c r="M167" s="151"/>
      <c r="T167" s="152"/>
      <c r="AT167" s="147" t="s">
        <v>161</v>
      </c>
      <c r="AU167" s="147" t="s">
        <v>85</v>
      </c>
      <c r="AV167" s="12" t="s">
        <v>85</v>
      </c>
      <c r="AW167" s="12" t="s">
        <v>3</v>
      </c>
      <c r="AX167" s="12" t="s">
        <v>83</v>
      </c>
      <c r="AY167" s="147" t="s">
        <v>120</v>
      </c>
    </row>
    <row r="168" spans="2:63" s="11" customFormat="1" ht="22.9" customHeight="1">
      <c r="B168" s="115"/>
      <c r="D168" s="116" t="s">
        <v>74</v>
      </c>
      <c r="E168" s="125" t="s">
        <v>85</v>
      </c>
      <c r="F168" s="125" t="s">
        <v>226</v>
      </c>
      <c r="I168" s="118"/>
      <c r="J168" s="126">
        <f>BK168</f>
        <v>0</v>
      </c>
      <c r="L168" s="115"/>
      <c r="M168" s="120"/>
      <c r="P168" s="121">
        <f>SUM(P169:P170)</f>
        <v>0</v>
      </c>
      <c r="R168" s="121">
        <f>SUM(R169:R170)</f>
        <v>1.15051</v>
      </c>
      <c r="T168" s="122">
        <f>SUM(T169:T170)</f>
        <v>0</v>
      </c>
      <c r="AR168" s="116" t="s">
        <v>83</v>
      </c>
      <c r="AT168" s="123" t="s">
        <v>74</v>
      </c>
      <c r="AU168" s="123" t="s">
        <v>83</v>
      </c>
      <c r="AY168" s="116" t="s">
        <v>120</v>
      </c>
      <c r="BK168" s="124">
        <f>SUM(BK169:BK170)</f>
        <v>0</v>
      </c>
    </row>
    <row r="169" spans="2:65" s="1" customFormat="1" ht="16.5" customHeight="1">
      <c r="B169" s="127"/>
      <c r="C169" s="128" t="s">
        <v>227</v>
      </c>
      <c r="D169" s="128" t="s">
        <v>122</v>
      </c>
      <c r="E169" s="129" t="s">
        <v>228</v>
      </c>
      <c r="F169" s="130" t="s">
        <v>229</v>
      </c>
      <c r="G169" s="131" t="s">
        <v>154</v>
      </c>
      <c r="H169" s="132">
        <v>0.5</v>
      </c>
      <c r="I169" s="133"/>
      <c r="J169" s="134">
        <f>ROUND(I169*H169,2)</f>
        <v>0</v>
      </c>
      <c r="K169" s="135"/>
      <c r="L169" s="30"/>
      <c r="M169" s="136" t="s">
        <v>1</v>
      </c>
      <c r="N169" s="137" t="s">
        <v>40</v>
      </c>
      <c r="P169" s="138">
        <f>O169*H169</f>
        <v>0</v>
      </c>
      <c r="Q169" s="138">
        <v>2.30102</v>
      </c>
      <c r="R169" s="138">
        <f>Q169*H169</f>
        <v>1.15051</v>
      </c>
      <c r="S169" s="138">
        <v>0</v>
      </c>
      <c r="T169" s="139">
        <f>S169*H169</f>
        <v>0</v>
      </c>
      <c r="AR169" s="140" t="s">
        <v>126</v>
      </c>
      <c r="AT169" s="140" t="s">
        <v>122</v>
      </c>
      <c r="AU169" s="140" t="s">
        <v>85</v>
      </c>
      <c r="AY169" s="15" t="s">
        <v>120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5" t="s">
        <v>83</v>
      </c>
      <c r="BK169" s="141">
        <f>ROUND(I169*H169,2)</f>
        <v>0</v>
      </c>
      <c r="BL169" s="15" t="s">
        <v>126</v>
      </c>
      <c r="BM169" s="140" t="s">
        <v>230</v>
      </c>
    </row>
    <row r="170" spans="2:47" s="1" customFormat="1" ht="19.5">
      <c r="B170" s="30"/>
      <c r="D170" s="142" t="s">
        <v>128</v>
      </c>
      <c r="F170" s="143" t="s">
        <v>231</v>
      </c>
      <c r="I170" s="144"/>
      <c r="L170" s="30"/>
      <c r="M170" s="145"/>
      <c r="T170" s="54"/>
      <c r="AT170" s="15" t="s">
        <v>128</v>
      </c>
      <c r="AU170" s="15" t="s">
        <v>85</v>
      </c>
    </row>
    <row r="171" spans="2:63" s="11" customFormat="1" ht="22.9" customHeight="1">
      <c r="B171" s="115"/>
      <c r="D171" s="116" t="s">
        <v>74</v>
      </c>
      <c r="E171" s="125" t="s">
        <v>126</v>
      </c>
      <c r="F171" s="125" t="s">
        <v>232</v>
      </c>
      <c r="I171" s="118"/>
      <c r="J171" s="126">
        <f>BK171</f>
        <v>0</v>
      </c>
      <c r="L171" s="115"/>
      <c r="M171" s="120"/>
      <c r="P171" s="121">
        <f>SUM(P172:P174)</f>
        <v>0</v>
      </c>
      <c r="R171" s="121">
        <f>SUM(R172:R174)</f>
        <v>0</v>
      </c>
      <c r="T171" s="122">
        <f>SUM(T172:T174)</f>
        <v>0</v>
      </c>
      <c r="AR171" s="116" t="s">
        <v>83</v>
      </c>
      <c r="AT171" s="123" t="s">
        <v>74</v>
      </c>
      <c r="AU171" s="123" t="s">
        <v>83</v>
      </c>
      <c r="AY171" s="116" t="s">
        <v>120</v>
      </c>
      <c r="BK171" s="124">
        <f>SUM(BK172:BK174)</f>
        <v>0</v>
      </c>
    </row>
    <row r="172" spans="2:65" s="1" customFormat="1" ht="24.2" customHeight="1">
      <c r="B172" s="127"/>
      <c r="C172" s="128" t="s">
        <v>233</v>
      </c>
      <c r="D172" s="128" t="s">
        <v>122</v>
      </c>
      <c r="E172" s="129" t="s">
        <v>234</v>
      </c>
      <c r="F172" s="130" t="s">
        <v>235</v>
      </c>
      <c r="G172" s="131" t="s">
        <v>154</v>
      </c>
      <c r="H172" s="132">
        <v>19.4</v>
      </c>
      <c r="I172" s="133"/>
      <c r="J172" s="134">
        <f>ROUND(I172*H172,2)</f>
        <v>0</v>
      </c>
      <c r="K172" s="135"/>
      <c r="L172" s="30"/>
      <c r="M172" s="136" t="s">
        <v>1</v>
      </c>
      <c r="N172" s="137" t="s">
        <v>40</v>
      </c>
      <c r="P172" s="138">
        <f>O172*H172</f>
        <v>0</v>
      </c>
      <c r="Q172" s="138">
        <v>0</v>
      </c>
      <c r="R172" s="138">
        <f>Q172*H172</f>
        <v>0</v>
      </c>
      <c r="S172" s="138">
        <v>0</v>
      </c>
      <c r="T172" s="139">
        <f>S172*H172</f>
        <v>0</v>
      </c>
      <c r="AR172" s="140" t="s">
        <v>126</v>
      </c>
      <c r="AT172" s="140" t="s">
        <v>122</v>
      </c>
      <c r="AU172" s="140" t="s">
        <v>85</v>
      </c>
      <c r="AY172" s="15" t="s">
        <v>120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5" t="s">
        <v>83</v>
      </c>
      <c r="BK172" s="141">
        <f>ROUND(I172*H172,2)</f>
        <v>0</v>
      </c>
      <c r="BL172" s="15" t="s">
        <v>126</v>
      </c>
      <c r="BM172" s="140" t="s">
        <v>236</v>
      </c>
    </row>
    <row r="173" spans="2:65" s="1" customFormat="1" ht="21.75" customHeight="1">
      <c r="B173" s="127"/>
      <c r="C173" s="128" t="s">
        <v>237</v>
      </c>
      <c r="D173" s="128" t="s">
        <v>122</v>
      </c>
      <c r="E173" s="129" t="s">
        <v>238</v>
      </c>
      <c r="F173" s="130" t="s">
        <v>239</v>
      </c>
      <c r="G173" s="131" t="s">
        <v>154</v>
      </c>
      <c r="H173" s="132">
        <v>40.169</v>
      </c>
      <c r="I173" s="133"/>
      <c r="J173" s="134">
        <f>ROUND(I173*H173,2)</f>
        <v>0</v>
      </c>
      <c r="K173" s="135"/>
      <c r="L173" s="30"/>
      <c r="M173" s="136" t="s">
        <v>1</v>
      </c>
      <c r="N173" s="137" t="s">
        <v>40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126</v>
      </c>
      <c r="AT173" s="140" t="s">
        <v>122</v>
      </c>
      <c r="AU173" s="140" t="s">
        <v>85</v>
      </c>
      <c r="AY173" s="15" t="s">
        <v>120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5" t="s">
        <v>83</v>
      </c>
      <c r="BK173" s="141">
        <f>ROUND(I173*H173,2)</f>
        <v>0</v>
      </c>
      <c r="BL173" s="15" t="s">
        <v>126</v>
      </c>
      <c r="BM173" s="140" t="s">
        <v>240</v>
      </c>
    </row>
    <row r="174" spans="2:51" s="12" customFormat="1" ht="11.25">
      <c r="B174" s="146"/>
      <c r="D174" s="142" t="s">
        <v>161</v>
      </c>
      <c r="E174" s="147" t="s">
        <v>1</v>
      </c>
      <c r="F174" s="148" t="s">
        <v>241</v>
      </c>
      <c r="H174" s="149">
        <v>40.169</v>
      </c>
      <c r="I174" s="150"/>
      <c r="L174" s="146"/>
      <c r="M174" s="151"/>
      <c r="T174" s="152"/>
      <c r="AT174" s="147" t="s">
        <v>161</v>
      </c>
      <c r="AU174" s="147" t="s">
        <v>85</v>
      </c>
      <c r="AV174" s="12" t="s">
        <v>85</v>
      </c>
      <c r="AW174" s="12" t="s">
        <v>32</v>
      </c>
      <c r="AX174" s="12" t="s">
        <v>83</v>
      </c>
      <c r="AY174" s="147" t="s">
        <v>120</v>
      </c>
    </row>
    <row r="175" spans="2:63" s="11" customFormat="1" ht="22.9" customHeight="1">
      <c r="B175" s="115"/>
      <c r="D175" s="116" t="s">
        <v>74</v>
      </c>
      <c r="E175" s="125" t="s">
        <v>142</v>
      </c>
      <c r="F175" s="125" t="s">
        <v>242</v>
      </c>
      <c r="I175" s="118"/>
      <c r="J175" s="126">
        <f>BK175</f>
        <v>0</v>
      </c>
      <c r="L175" s="115"/>
      <c r="M175" s="120"/>
      <c r="P175" s="121">
        <f>SUM(P176:P197)</f>
        <v>0</v>
      </c>
      <c r="R175" s="121">
        <f>SUM(R176:R197)</f>
        <v>0</v>
      </c>
      <c r="T175" s="122">
        <f>SUM(T176:T197)</f>
        <v>0</v>
      </c>
      <c r="AR175" s="116" t="s">
        <v>83</v>
      </c>
      <c r="AT175" s="123" t="s">
        <v>74</v>
      </c>
      <c r="AU175" s="123" t="s">
        <v>83</v>
      </c>
      <c r="AY175" s="116" t="s">
        <v>120</v>
      </c>
      <c r="BK175" s="124">
        <f>SUM(BK176:BK197)</f>
        <v>0</v>
      </c>
    </row>
    <row r="176" spans="2:65" s="1" customFormat="1" ht="24.2" customHeight="1">
      <c r="B176" s="127"/>
      <c r="C176" s="128" t="s">
        <v>243</v>
      </c>
      <c r="D176" s="128" t="s">
        <v>122</v>
      </c>
      <c r="E176" s="129" t="s">
        <v>244</v>
      </c>
      <c r="F176" s="130" t="s">
        <v>245</v>
      </c>
      <c r="G176" s="131" t="s">
        <v>125</v>
      </c>
      <c r="H176" s="132">
        <v>140.7</v>
      </c>
      <c r="I176" s="133"/>
      <c r="J176" s="134">
        <f>ROUND(I176*H176,2)</f>
        <v>0</v>
      </c>
      <c r="K176" s="135"/>
      <c r="L176" s="30"/>
      <c r="M176" s="136" t="s">
        <v>1</v>
      </c>
      <c r="N176" s="137" t="s">
        <v>40</v>
      </c>
      <c r="P176" s="138">
        <f>O176*H176</f>
        <v>0</v>
      </c>
      <c r="Q176" s="138">
        <v>0</v>
      </c>
      <c r="R176" s="138">
        <f>Q176*H176</f>
        <v>0</v>
      </c>
      <c r="S176" s="138">
        <v>0</v>
      </c>
      <c r="T176" s="139">
        <f>S176*H176</f>
        <v>0</v>
      </c>
      <c r="AR176" s="140" t="s">
        <v>126</v>
      </c>
      <c r="AT176" s="140" t="s">
        <v>122</v>
      </c>
      <c r="AU176" s="140" t="s">
        <v>85</v>
      </c>
      <c r="AY176" s="15" t="s">
        <v>120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5" t="s">
        <v>83</v>
      </c>
      <c r="BK176" s="141">
        <f>ROUND(I176*H176,2)</f>
        <v>0</v>
      </c>
      <c r="BL176" s="15" t="s">
        <v>126</v>
      </c>
      <c r="BM176" s="140" t="s">
        <v>246</v>
      </c>
    </row>
    <row r="177" spans="2:47" s="1" customFormat="1" ht="19.5">
      <c r="B177" s="30"/>
      <c r="D177" s="142" t="s">
        <v>128</v>
      </c>
      <c r="F177" s="143" t="s">
        <v>247</v>
      </c>
      <c r="I177" s="144"/>
      <c r="L177" s="30"/>
      <c r="M177" s="145"/>
      <c r="T177" s="54"/>
      <c r="AT177" s="15" t="s">
        <v>128</v>
      </c>
      <c r="AU177" s="15" t="s">
        <v>85</v>
      </c>
    </row>
    <row r="178" spans="2:65" s="1" customFormat="1" ht="21.75" customHeight="1">
      <c r="B178" s="127"/>
      <c r="C178" s="128" t="s">
        <v>248</v>
      </c>
      <c r="D178" s="128" t="s">
        <v>122</v>
      </c>
      <c r="E178" s="129" t="s">
        <v>249</v>
      </c>
      <c r="F178" s="130" t="s">
        <v>250</v>
      </c>
      <c r="G178" s="131" t="s">
        <v>125</v>
      </c>
      <c r="H178" s="132">
        <v>47.9</v>
      </c>
      <c r="I178" s="133"/>
      <c r="J178" s="134">
        <f>ROUND(I178*H178,2)</f>
        <v>0</v>
      </c>
      <c r="K178" s="135"/>
      <c r="L178" s="30"/>
      <c r="M178" s="136" t="s">
        <v>1</v>
      </c>
      <c r="N178" s="137" t="s">
        <v>40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126</v>
      </c>
      <c r="AT178" s="140" t="s">
        <v>122</v>
      </c>
      <c r="AU178" s="140" t="s">
        <v>85</v>
      </c>
      <c r="AY178" s="15" t="s">
        <v>120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5" t="s">
        <v>83</v>
      </c>
      <c r="BK178" s="141">
        <f>ROUND(I178*H178,2)</f>
        <v>0</v>
      </c>
      <c r="BL178" s="15" t="s">
        <v>126</v>
      </c>
      <c r="BM178" s="140" t="s">
        <v>251</v>
      </c>
    </row>
    <row r="179" spans="2:47" s="1" customFormat="1" ht="19.5">
      <c r="B179" s="30"/>
      <c r="D179" s="142" t="s">
        <v>128</v>
      </c>
      <c r="F179" s="143" t="s">
        <v>252</v>
      </c>
      <c r="I179" s="144"/>
      <c r="L179" s="30"/>
      <c r="M179" s="145"/>
      <c r="T179" s="54"/>
      <c r="AT179" s="15" t="s">
        <v>128</v>
      </c>
      <c r="AU179" s="15" t="s">
        <v>85</v>
      </c>
    </row>
    <row r="180" spans="2:65" s="1" customFormat="1" ht="24.2" customHeight="1">
      <c r="B180" s="127"/>
      <c r="C180" s="128" t="s">
        <v>253</v>
      </c>
      <c r="D180" s="128" t="s">
        <v>122</v>
      </c>
      <c r="E180" s="129" t="s">
        <v>254</v>
      </c>
      <c r="F180" s="130" t="s">
        <v>255</v>
      </c>
      <c r="G180" s="131" t="s">
        <v>125</v>
      </c>
      <c r="H180" s="132">
        <v>140.7</v>
      </c>
      <c r="I180" s="133"/>
      <c r="J180" s="134">
        <f>ROUND(I180*H180,2)</f>
        <v>0</v>
      </c>
      <c r="K180" s="135"/>
      <c r="L180" s="30"/>
      <c r="M180" s="136" t="s">
        <v>1</v>
      </c>
      <c r="N180" s="137" t="s">
        <v>40</v>
      </c>
      <c r="P180" s="138">
        <f>O180*H180</f>
        <v>0</v>
      </c>
      <c r="Q180" s="138">
        <v>0</v>
      </c>
      <c r="R180" s="138">
        <f>Q180*H180</f>
        <v>0</v>
      </c>
      <c r="S180" s="138">
        <v>0</v>
      </c>
      <c r="T180" s="139">
        <f>S180*H180</f>
        <v>0</v>
      </c>
      <c r="AR180" s="140" t="s">
        <v>126</v>
      </c>
      <c r="AT180" s="140" t="s">
        <v>122</v>
      </c>
      <c r="AU180" s="140" t="s">
        <v>85</v>
      </c>
      <c r="AY180" s="15" t="s">
        <v>120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5" t="s">
        <v>83</v>
      </c>
      <c r="BK180" s="141">
        <f>ROUND(I180*H180,2)</f>
        <v>0</v>
      </c>
      <c r="BL180" s="15" t="s">
        <v>126</v>
      </c>
      <c r="BM180" s="140" t="s">
        <v>256</v>
      </c>
    </row>
    <row r="181" spans="2:47" s="1" customFormat="1" ht="19.5">
      <c r="B181" s="30"/>
      <c r="D181" s="142" t="s">
        <v>128</v>
      </c>
      <c r="F181" s="143" t="s">
        <v>247</v>
      </c>
      <c r="I181" s="144"/>
      <c r="L181" s="30"/>
      <c r="M181" s="145"/>
      <c r="T181" s="54"/>
      <c r="AT181" s="15" t="s">
        <v>128</v>
      </c>
      <c r="AU181" s="15" t="s">
        <v>85</v>
      </c>
    </row>
    <row r="182" spans="2:65" s="1" customFormat="1" ht="24.2" customHeight="1">
      <c r="B182" s="127"/>
      <c r="C182" s="128" t="s">
        <v>257</v>
      </c>
      <c r="D182" s="128" t="s">
        <v>122</v>
      </c>
      <c r="E182" s="129" t="s">
        <v>258</v>
      </c>
      <c r="F182" s="130" t="s">
        <v>259</v>
      </c>
      <c r="G182" s="131" t="s">
        <v>125</v>
      </c>
      <c r="H182" s="132">
        <v>47.9</v>
      </c>
      <c r="I182" s="133"/>
      <c r="J182" s="134">
        <f>ROUND(I182*H182,2)</f>
        <v>0</v>
      </c>
      <c r="K182" s="135"/>
      <c r="L182" s="30"/>
      <c r="M182" s="136" t="s">
        <v>1</v>
      </c>
      <c r="N182" s="137" t="s">
        <v>40</v>
      </c>
      <c r="P182" s="138">
        <f>O182*H182</f>
        <v>0</v>
      </c>
      <c r="Q182" s="138">
        <v>0</v>
      </c>
      <c r="R182" s="138">
        <f>Q182*H182</f>
        <v>0</v>
      </c>
      <c r="S182" s="138">
        <v>0</v>
      </c>
      <c r="T182" s="139">
        <f>S182*H182</f>
        <v>0</v>
      </c>
      <c r="AR182" s="140" t="s">
        <v>126</v>
      </c>
      <c r="AT182" s="140" t="s">
        <v>122</v>
      </c>
      <c r="AU182" s="140" t="s">
        <v>85</v>
      </c>
      <c r="AY182" s="15" t="s">
        <v>120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5" t="s">
        <v>83</v>
      </c>
      <c r="BK182" s="141">
        <f>ROUND(I182*H182,2)</f>
        <v>0</v>
      </c>
      <c r="BL182" s="15" t="s">
        <v>126</v>
      </c>
      <c r="BM182" s="140" t="s">
        <v>260</v>
      </c>
    </row>
    <row r="183" spans="2:47" s="1" customFormat="1" ht="19.5">
      <c r="B183" s="30"/>
      <c r="D183" s="142" t="s">
        <v>128</v>
      </c>
      <c r="F183" s="143" t="s">
        <v>252</v>
      </c>
      <c r="I183" s="144"/>
      <c r="L183" s="30"/>
      <c r="M183" s="145"/>
      <c r="T183" s="54"/>
      <c r="AT183" s="15" t="s">
        <v>128</v>
      </c>
      <c r="AU183" s="15" t="s">
        <v>85</v>
      </c>
    </row>
    <row r="184" spans="2:65" s="1" customFormat="1" ht="24.2" customHeight="1">
      <c r="B184" s="127"/>
      <c r="C184" s="128" t="s">
        <v>261</v>
      </c>
      <c r="D184" s="128" t="s">
        <v>122</v>
      </c>
      <c r="E184" s="129" t="s">
        <v>262</v>
      </c>
      <c r="F184" s="130" t="s">
        <v>263</v>
      </c>
      <c r="G184" s="131" t="s">
        <v>125</v>
      </c>
      <c r="H184" s="132">
        <v>47.9</v>
      </c>
      <c r="I184" s="133"/>
      <c r="J184" s="134">
        <f>ROUND(I184*H184,2)</f>
        <v>0</v>
      </c>
      <c r="K184" s="135"/>
      <c r="L184" s="30"/>
      <c r="M184" s="136" t="s">
        <v>1</v>
      </c>
      <c r="N184" s="137" t="s">
        <v>40</v>
      </c>
      <c r="P184" s="138">
        <f>O184*H184</f>
        <v>0</v>
      </c>
      <c r="Q184" s="138">
        <v>0</v>
      </c>
      <c r="R184" s="138">
        <f>Q184*H184</f>
        <v>0</v>
      </c>
      <c r="S184" s="138">
        <v>0</v>
      </c>
      <c r="T184" s="139">
        <f>S184*H184</f>
        <v>0</v>
      </c>
      <c r="AR184" s="140" t="s">
        <v>126</v>
      </c>
      <c r="AT184" s="140" t="s">
        <v>122</v>
      </c>
      <c r="AU184" s="140" t="s">
        <v>85</v>
      </c>
      <c r="AY184" s="15" t="s">
        <v>120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5" t="s">
        <v>83</v>
      </c>
      <c r="BK184" s="141">
        <f>ROUND(I184*H184,2)</f>
        <v>0</v>
      </c>
      <c r="BL184" s="15" t="s">
        <v>126</v>
      </c>
      <c r="BM184" s="140" t="s">
        <v>264</v>
      </c>
    </row>
    <row r="185" spans="2:47" s="1" customFormat="1" ht="19.5">
      <c r="B185" s="30"/>
      <c r="D185" s="142" t="s">
        <v>128</v>
      </c>
      <c r="F185" s="143" t="s">
        <v>252</v>
      </c>
      <c r="I185" s="144"/>
      <c r="L185" s="30"/>
      <c r="M185" s="145"/>
      <c r="T185" s="54"/>
      <c r="AT185" s="15" t="s">
        <v>128</v>
      </c>
      <c r="AU185" s="15" t="s">
        <v>85</v>
      </c>
    </row>
    <row r="186" spans="2:65" s="1" customFormat="1" ht="24.2" customHeight="1">
      <c r="B186" s="127"/>
      <c r="C186" s="128" t="s">
        <v>265</v>
      </c>
      <c r="D186" s="128" t="s">
        <v>122</v>
      </c>
      <c r="E186" s="129" t="s">
        <v>266</v>
      </c>
      <c r="F186" s="130" t="s">
        <v>267</v>
      </c>
      <c r="G186" s="131" t="s">
        <v>125</v>
      </c>
      <c r="H186" s="132">
        <v>140.7</v>
      </c>
      <c r="I186" s="133"/>
      <c r="J186" s="134">
        <f>ROUND(I186*H186,2)</f>
        <v>0</v>
      </c>
      <c r="K186" s="135"/>
      <c r="L186" s="30"/>
      <c r="M186" s="136" t="s">
        <v>1</v>
      </c>
      <c r="N186" s="137" t="s">
        <v>40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126</v>
      </c>
      <c r="AT186" s="140" t="s">
        <v>122</v>
      </c>
      <c r="AU186" s="140" t="s">
        <v>85</v>
      </c>
      <c r="AY186" s="15" t="s">
        <v>120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5" t="s">
        <v>83</v>
      </c>
      <c r="BK186" s="141">
        <f>ROUND(I186*H186,2)</f>
        <v>0</v>
      </c>
      <c r="BL186" s="15" t="s">
        <v>126</v>
      </c>
      <c r="BM186" s="140" t="s">
        <v>268</v>
      </c>
    </row>
    <row r="187" spans="2:47" s="1" customFormat="1" ht="19.5">
      <c r="B187" s="30"/>
      <c r="D187" s="142" t="s">
        <v>128</v>
      </c>
      <c r="F187" s="143" t="s">
        <v>247</v>
      </c>
      <c r="I187" s="144"/>
      <c r="L187" s="30"/>
      <c r="M187" s="145"/>
      <c r="T187" s="54"/>
      <c r="AT187" s="15" t="s">
        <v>128</v>
      </c>
      <c r="AU187" s="15" t="s">
        <v>85</v>
      </c>
    </row>
    <row r="188" spans="2:65" s="1" customFormat="1" ht="24.2" customHeight="1">
      <c r="B188" s="127"/>
      <c r="C188" s="128" t="s">
        <v>269</v>
      </c>
      <c r="D188" s="128" t="s">
        <v>122</v>
      </c>
      <c r="E188" s="129" t="s">
        <v>270</v>
      </c>
      <c r="F188" s="130" t="s">
        <v>271</v>
      </c>
      <c r="G188" s="131" t="s">
        <v>125</v>
      </c>
      <c r="H188" s="132">
        <v>47.9</v>
      </c>
      <c r="I188" s="133"/>
      <c r="J188" s="134">
        <f>ROUND(I188*H188,2)</f>
        <v>0</v>
      </c>
      <c r="K188" s="135"/>
      <c r="L188" s="30"/>
      <c r="M188" s="136" t="s">
        <v>1</v>
      </c>
      <c r="N188" s="137" t="s">
        <v>40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126</v>
      </c>
      <c r="AT188" s="140" t="s">
        <v>122</v>
      </c>
      <c r="AU188" s="140" t="s">
        <v>85</v>
      </c>
      <c r="AY188" s="15" t="s">
        <v>120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5" t="s">
        <v>83</v>
      </c>
      <c r="BK188" s="141">
        <f>ROUND(I188*H188,2)</f>
        <v>0</v>
      </c>
      <c r="BL188" s="15" t="s">
        <v>126</v>
      </c>
      <c r="BM188" s="140" t="s">
        <v>272</v>
      </c>
    </row>
    <row r="189" spans="2:47" s="1" customFormat="1" ht="19.5">
      <c r="B189" s="30"/>
      <c r="D189" s="142" t="s">
        <v>128</v>
      </c>
      <c r="F189" s="143" t="s">
        <v>252</v>
      </c>
      <c r="I189" s="144"/>
      <c r="L189" s="30"/>
      <c r="M189" s="145"/>
      <c r="T189" s="54"/>
      <c r="AT189" s="15" t="s">
        <v>128</v>
      </c>
      <c r="AU189" s="15" t="s">
        <v>85</v>
      </c>
    </row>
    <row r="190" spans="2:65" s="1" customFormat="1" ht="21.75" customHeight="1">
      <c r="B190" s="127"/>
      <c r="C190" s="128" t="s">
        <v>273</v>
      </c>
      <c r="D190" s="128" t="s">
        <v>122</v>
      </c>
      <c r="E190" s="129" t="s">
        <v>274</v>
      </c>
      <c r="F190" s="130" t="s">
        <v>275</v>
      </c>
      <c r="G190" s="131" t="s">
        <v>125</v>
      </c>
      <c r="H190" s="132">
        <v>95.8</v>
      </c>
      <c r="I190" s="133"/>
      <c r="J190" s="134">
        <f>ROUND(I190*H190,2)</f>
        <v>0</v>
      </c>
      <c r="K190" s="135"/>
      <c r="L190" s="30"/>
      <c r="M190" s="136" t="s">
        <v>1</v>
      </c>
      <c r="N190" s="137" t="s">
        <v>40</v>
      </c>
      <c r="P190" s="138">
        <f>O190*H190</f>
        <v>0</v>
      </c>
      <c r="Q190" s="138">
        <v>0</v>
      </c>
      <c r="R190" s="138">
        <f>Q190*H190</f>
        <v>0</v>
      </c>
      <c r="S190" s="138">
        <v>0</v>
      </c>
      <c r="T190" s="139">
        <f>S190*H190</f>
        <v>0</v>
      </c>
      <c r="AR190" s="140" t="s">
        <v>126</v>
      </c>
      <c r="AT190" s="140" t="s">
        <v>122</v>
      </c>
      <c r="AU190" s="140" t="s">
        <v>85</v>
      </c>
      <c r="AY190" s="15" t="s">
        <v>120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5" t="s">
        <v>83</v>
      </c>
      <c r="BK190" s="141">
        <f>ROUND(I190*H190,2)</f>
        <v>0</v>
      </c>
      <c r="BL190" s="15" t="s">
        <v>126</v>
      </c>
      <c r="BM190" s="140" t="s">
        <v>276</v>
      </c>
    </row>
    <row r="191" spans="2:47" s="1" customFormat="1" ht="19.5">
      <c r="B191" s="30"/>
      <c r="D191" s="142" t="s">
        <v>128</v>
      </c>
      <c r="F191" s="143" t="s">
        <v>252</v>
      </c>
      <c r="I191" s="144"/>
      <c r="L191" s="30"/>
      <c r="M191" s="145"/>
      <c r="T191" s="54"/>
      <c r="AT191" s="15" t="s">
        <v>128</v>
      </c>
      <c r="AU191" s="15" t="s">
        <v>85</v>
      </c>
    </row>
    <row r="192" spans="2:51" s="12" customFormat="1" ht="11.25">
      <c r="B192" s="146"/>
      <c r="D192" s="142" t="s">
        <v>161</v>
      </c>
      <c r="E192" s="147" t="s">
        <v>1</v>
      </c>
      <c r="F192" s="148" t="s">
        <v>277</v>
      </c>
      <c r="H192" s="149">
        <v>95.8</v>
      </c>
      <c r="I192" s="150"/>
      <c r="L192" s="146"/>
      <c r="M192" s="151"/>
      <c r="T192" s="152"/>
      <c r="AT192" s="147" t="s">
        <v>161</v>
      </c>
      <c r="AU192" s="147" t="s">
        <v>85</v>
      </c>
      <c r="AV192" s="12" t="s">
        <v>85</v>
      </c>
      <c r="AW192" s="12" t="s">
        <v>32</v>
      </c>
      <c r="AX192" s="12" t="s">
        <v>83</v>
      </c>
      <c r="AY192" s="147" t="s">
        <v>120</v>
      </c>
    </row>
    <row r="193" spans="2:65" s="1" customFormat="1" ht="21.75" customHeight="1">
      <c r="B193" s="127"/>
      <c r="C193" s="128" t="s">
        <v>278</v>
      </c>
      <c r="D193" s="128" t="s">
        <v>122</v>
      </c>
      <c r="E193" s="129" t="s">
        <v>279</v>
      </c>
      <c r="F193" s="130" t="s">
        <v>280</v>
      </c>
      <c r="G193" s="131" t="s">
        <v>125</v>
      </c>
      <c r="H193" s="132">
        <v>140.7</v>
      </c>
      <c r="I193" s="133"/>
      <c r="J193" s="134">
        <f>ROUND(I193*H193,2)</f>
        <v>0</v>
      </c>
      <c r="K193" s="135"/>
      <c r="L193" s="30"/>
      <c r="M193" s="136" t="s">
        <v>1</v>
      </c>
      <c r="N193" s="137" t="s">
        <v>40</v>
      </c>
      <c r="P193" s="138">
        <f>O193*H193</f>
        <v>0</v>
      </c>
      <c r="Q193" s="138">
        <v>0</v>
      </c>
      <c r="R193" s="138">
        <f>Q193*H193</f>
        <v>0</v>
      </c>
      <c r="S193" s="138">
        <v>0</v>
      </c>
      <c r="T193" s="139">
        <f>S193*H193</f>
        <v>0</v>
      </c>
      <c r="AR193" s="140" t="s">
        <v>126</v>
      </c>
      <c r="AT193" s="140" t="s">
        <v>122</v>
      </c>
      <c r="AU193" s="140" t="s">
        <v>85</v>
      </c>
      <c r="AY193" s="15" t="s">
        <v>120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5" t="s">
        <v>83</v>
      </c>
      <c r="BK193" s="141">
        <f>ROUND(I193*H193,2)</f>
        <v>0</v>
      </c>
      <c r="BL193" s="15" t="s">
        <v>126</v>
      </c>
      <c r="BM193" s="140" t="s">
        <v>281</v>
      </c>
    </row>
    <row r="194" spans="2:65" s="1" customFormat="1" ht="24.2" customHeight="1">
      <c r="B194" s="127"/>
      <c r="C194" s="128" t="s">
        <v>282</v>
      </c>
      <c r="D194" s="128" t="s">
        <v>122</v>
      </c>
      <c r="E194" s="129" t="s">
        <v>283</v>
      </c>
      <c r="F194" s="130" t="s">
        <v>284</v>
      </c>
      <c r="G194" s="131" t="s">
        <v>125</v>
      </c>
      <c r="H194" s="132">
        <v>47.9</v>
      </c>
      <c r="I194" s="133"/>
      <c r="J194" s="134">
        <f>ROUND(I194*H194,2)</f>
        <v>0</v>
      </c>
      <c r="K194" s="135"/>
      <c r="L194" s="30"/>
      <c r="M194" s="136" t="s">
        <v>1</v>
      </c>
      <c r="N194" s="137" t="s">
        <v>40</v>
      </c>
      <c r="P194" s="138">
        <f>O194*H194</f>
        <v>0</v>
      </c>
      <c r="Q194" s="138">
        <v>0</v>
      </c>
      <c r="R194" s="138">
        <f>Q194*H194</f>
        <v>0</v>
      </c>
      <c r="S194" s="138">
        <v>0</v>
      </c>
      <c r="T194" s="139">
        <f>S194*H194</f>
        <v>0</v>
      </c>
      <c r="AR194" s="140" t="s">
        <v>126</v>
      </c>
      <c r="AT194" s="140" t="s">
        <v>122</v>
      </c>
      <c r="AU194" s="140" t="s">
        <v>85</v>
      </c>
      <c r="AY194" s="15" t="s">
        <v>120</v>
      </c>
      <c r="BE194" s="141">
        <f>IF(N194="základní",J194,0)</f>
        <v>0</v>
      </c>
      <c r="BF194" s="141">
        <f>IF(N194="snížená",J194,0)</f>
        <v>0</v>
      </c>
      <c r="BG194" s="141">
        <f>IF(N194="zákl. přenesená",J194,0)</f>
        <v>0</v>
      </c>
      <c r="BH194" s="141">
        <f>IF(N194="sníž. přenesená",J194,0)</f>
        <v>0</v>
      </c>
      <c r="BI194" s="141">
        <f>IF(N194="nulová",J194,0)</f>
        <v>0</v>
      </c>
      <c r="BJ194" s="15" t="s">
        <v>83</v>
      </c>
      <c r="BK194" s="141">
        <f>ROUND(I194*H194,2)</f>
        <v>0</v>
      </c>
      <c r="BL194" s="15" t="s">
        <v>126</v>
      </c>
      <c r="BM194" s="140" t="s">
        <v>285</v>
      </c>
    </row>
    <row r="195" spans="2:47" s="1" customFormat="1" ht="19.5">
      <c r="B195" s="30"/>
      <c r="D195" s="142" t="s">
        <v>128</v>
      </c>
      <c r="F195" s="143" t="s">
        <v>252</v>
      </c>
      <c r="I195" s="144"/>
      <c r="L195" s="30"/>
      <c r="M195" s="145"/>
      <c r="T195" s="54"/>
      <c r="AT195" s="15" t="s">
        <v>128</v>
      </c>
      <c r="AU195" s="15" t="s">
        <v>85</v>
      </c>
    </row>
    <row r="196" spans="2:65" s="1" customFormat="1" ht="24.2" customHeight="1">
      <c r="B196" s="127"/>
      <c r="C196" s="128" t="s">
        <v>286</v>
      </c>
      <c r="D196" s="128" t="s">
        <v>122</v>
      </c>
      <c r="E196" s="129" t="s">
        <v>287</v>
      </c>
      <c r="F196" s="130" t="s">
        <v>288</v>
      </c>
      <c r="G196" s="131" t="s">
        <v>125</v>
      </c>
      <c r="H196" s="132">
        <v>47.9</v>
      </c>
      <c r="I196" s="133"/>
      <c r="J196" s="134">
        <f>ROUND(I196*H196,2)</f>
        <v>0</v>
      </c>
      <c r="K196" s="135"/>
      <c r="L196" s="30"/>
      <c r="M196" s="136" t="s">
        <v>1</v>
      </c>
      <c r="N196" s="137" t="s">
        <v>40</v>
      </c>
      <c r="P196" s="138">
        <f>O196*H196</f>
        <v>0</v>
      </c>
      <c r="Q196" s="138">
        <v>0</v>
      </c>
      <c r="R196" s="138">
        <f>Q196*H196</f>
        <v>0</v>
      </c>
      <c r="S196" s="138">
        <v>0</v>
      </c>
      <c r="T196" s="139">
        <f>S196*H196</f>
        <v>0</v>
      </c>
      <c r="AR196" s="140" t="s">
        <v>126</v>
      </c>
      <c r="AT196" s="140" t="s">
        <v>122</v>
      </c>
      <c r="AU196" s="140" t="s">
        <v>85</v>
      </c>
      <c r="AY196" s="15" t="s">
        <v>120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5" t="s">
        <v>83</v>
      </c>
      <c r="BK196" s="141">
        <f>ROUND(I196*H196,2)</f>
        <v>0</v>
      </c>
      <c r="BL196" s="15" t="s">
        <v>126</v>
      </c>
      <c r="BM196" s="140" t="s">
        <v>289</v>
      </c>
    </row>
    <row r="197" spans="2:47" s="1" customFormat="1" ht="19.5">
      <c r="B197" s="30"/>
      <c r="D197" s="142" t="s">
        <v>128</v>
      </c>
      <c r="F197" s="143" t="s">
        <v>252</v>
      </c>
      <c r="I197" s="144"/>
      <c r="L197" s="30"/>
      <c r="M197" s="145"/>
      <c r="T197" s="54"/>
      <c r="AT197" s="15" t="s">
        <v>128</v>
      </c>
      <c r="AU197" s="15" t="s">
        <v>85</v>
      </c>
    </row>
    <row r="198" spans="2:63" s="11" customFormat="1" ht="22.9" customHeight="1">
      <c r="B198" s="115"/>
      <c r="D198" s="116" t="s">
        <v>74</v>
      </c>
      <c r="E198" s="125" t="s">
        <v>146</v>
      </c>
      <c r="F198" s="125" t="s">
        <v>290</v>
      </c>
      <c r="I198" s="118"/>
      <c r="J198" s="126">
        <f>BK198</f>
        <v>0</v>
      </c>
      <c r="L198" s="115"/>
      <c r="M198" s="120"/>
      <c r="P198" s="121">
        <f>P199</f>
        <v>0</v>
      </c>
      <c r="R198" s="121">
        <f>R199</f>
        <v>1.9004599999999998</v>
      </c>
      <c r="T198" s="122">
        <f>T199</f>
        <v>0</v>
      </c>
      <c r="AR198" s="116" t="s">
        <v>83</v>
      </c>
      <c r="AT198" s="123" t="s">
        <v>74</v>
      </c>
      <c r="AU198" s="123" t="s">
        <v>83</v>
      </c>
      <c r="AY198" s="116" t="s">
        <v>120</v>
      </c>
      <c r="BK198" s="124">
        <f>BK199</f>
        <v>0</v>
      </c>
    </row>
    <row r="199" spans="2:65" s="1" customFormat="1" ht="24.2" customHeight="1">
      <c r="B199" s="127"/>
      <c r="C199" s="128" t="s">
        <v>291</v>
      </c>
      <c r="D199" s="128" t="s">
        <v>122</v>
      </c>
      <c r="E199" s="129" t="s">
        <v>292</v>
      </c>
      <c r="F199" s="130" t="s">
        <v>293</v>
      </c>
      <c r="G199" s="131" t="s">
        <v>137</v>
      </c>
      <c r="H199" s="132">
        <v>167</v>
      </c>
      <c r="I199" s="133"/>
      <c r="J199" s="134">
        <f>ROUND(I199*H199,2)</f>
        <v>0</v>
      </c>
      <c r="K199" s="135"/>
      <c r="L199" s="30"/>
      <c r="M199" s="136" t="s">
        <v>1</v>
      </c>
      <c r="N199" s="137" t="s">
        <v>40</v>
      </c>
      <c r="P199" s="138">
        <f>O199*H199</f>
        <v>0</v>
      </c>
      <c r="Q199" s="138">
        <v>0.01138</v>
      </c>
      <c r="R199" s="138">
        <f>Q199*H199</f>
        <v>1.9004599999999998</v>
      </c>
      <c r="S199" s="138">
        <v>0</v>
      </c>
      <c r="T199" s="139">
        <f>S199*H199</f>
        <v>0</v>
      </c>
      <c r="AR199" s="140" t="s">
        <v>126</v>
      </c>
      <c r="AT199" s="140" t="s">
        <v>122</v>
      </c>
      <c r="AU199" s="140" t="s">
        <v>85</v>
      </c>
      <c r="AY199" s="15" t="s">
        <v>120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5" t="s">
        <v>83</v>
      </c>
      <c r="BK199" s="141">
        <f>ROUND(I199*H199,2)</f>
        <v>0</v>
      </c>
      <c r="BL199" s="15" t="s">
        <v>126</v>
      </c>
      <c r="BM199" s="140" t="s">
        <v>294</v>
      </c>
    </row>
    <row r="200" spans="2:63" s="11" customFormat="1" ht="22.9" customHeight="1">
      <c r="B200" s="115"/>
      <c r="D200" s="116" t="s">
        <v>74</v>
      </c>
      <c r="E200" s="125" t="s">
        <v>157</v>
      </c>
      <c r="F200" s="125" t="s">
        <v>295</v>
      </c>
      <c r="I200" s="118"/>
      <c r="J200" s="126">
        <f>BK200</f>
        <v>0</v>
      </c>
      <c r="L200" s="115"/>
      <c r="M200" s="120"/>
      <c r="P200" s="121">
        <f>SUM(P201:P257)</f>
        <v>0</v>
      </c>
      <c r="R200" s="121">
        <f>SUM(R201:R257)</f>
        <v>3.61529</v>
      </c>
      <c r="T200" s="122">
        <f>SUM(T201:T257)</f>
        <v>0.0346</v>
      </c>
      <c r="AR200" s="116" t="s">
        <v>83</v>
      </c>
      <c r="AT200" s="123" t="s">
        <v>74</v>
      </c>
      <c r="AU200" s="123" t="s">
        <v>83</v>
      </c>
      <c r="AY200" s="116" t="s">
        <v>120</v>
      </c>
      <c r="BK200" s="124">
        <f>SUM(BK201:BK257)</f>
        <v>0</v>
      </c>
    </row>
    <row r="201" spans="2:65" s="1" customFormat="1" ht="24.2" customHeight="1">
      <c r="B201" s="127"/>
      <c r="C201" s="128" t="s">
        <v>296</v>
      </c>
      <c r="D201" s="128" t="s">
        <v>122</v>
      </c>
      <c r="E201" s="129" t="s">
        <v>297</v>
      </c>
      <c r="F201" s="130" t="s">
        <v>298</v>
      </c>
      <c r="G201" s="131" t="s">
        <v>137</v>
      </c>
      <c r="H201" s="132">
        <v>1</v>
      </c>
      <c r="I201" s="133"/>
      <c r="J201" s="134">
        <f aca="true" t="shared" si="0" ref="J201:J232">ROUND(I201*H201,2)</f>
        <v>0</v>
      </c>
      <c r="K201" s="135"/>
      <c r="L201" s="30"/>
      <c r="M201" s="136" t="s">
        <v>1</v>
      </c>
      <c r="N201" s="137" t="s">
        <v>40</v>
      </c>
      <c r="P201" s="138">
        <f aca="true" t="shared" si="1" ref="P201:P232">O201*H201</f>
        <v>0</v>
      </c>
      <c r="Q201" s="138">
        <v>0</v>
      </c>
      <c r="R201" s="138">
        <f aca="true" t="shared" si="2" ref="R201:R232">Q201*H201</f>
        <v>0</v>
      </c>
      <c r="S201" s="138">
        <v>0</v>
      </c>
      <c r="T201" s="139">
        <f aca="true" t="shared" si="3" ref="T201:T232">S201*H201</f>
        <v>0</v>
      </c>
      <c r="AR201" s="140" t="s">
        <v>126</v>
      </c>
      <c r="AT201" s="140" t="s">
        <v>122</v>
      </c>
      <c r="AU201" s="140" t="s">
        <v>85</v>
      </c>
      <c r="AY201" s="15" t="s">
        <v>120</v>
      </c>
      <c r="BE201" s="141">
        <f aca="true" t="shared" si="4" ref="BE201:BE232">IF(N201="základní",J201,0)</f>
        <v>0</v>
      </c>
      <c r="BF201" s="141">
        <f aca="true" t="shared" si="5" ref="BF201:BF232">IF(N201="snížená",J201,0)</f>
        <v>0</v>
      </c>
      <c r="BG201" s="141">
        <f aca="true" t="shared" si="6" ref="BG201:BG232">IF(N201="zákl. přenesená",J201,0)</f>
        <v>0</v>
      </c>
      <c r="BH201" s="141">
        <f aca="true" t="shared" si="7" ref="BH201:BH232">IF(N201="sníž. přenesená",J201,0)</f>
        <v>0</v>
      </c>
      <c r="BI201" s="141">
        <f aca="true" t="shared" si="8" ref="BI201:BI232">IF(N201="nulová",J201,0)</f>
        <v>0</v>
      </c>
      <c r="BJ201" s="15" t="s">
        <v>83</v>
      </c>
      <c r="BK201" s="141">
        <f aca="true" t="shared" si="9" ref="BK201:BK232">ROUND(I201*H201,2)</f>
        <v>0</v>
      </c>
      <c r="BL201" s="15" t="s">
        <v>126</v>
      </c>
      <c r="BM201" s="140" t="s">
        <v>299</v>
      </c>
    </row>
    <row r="202" spans="2:65" s="1" customFormat="1" ht="24.2" customHeight="1">
      <c r="B202" s="127"/>
      <c r="C202" s="128" t="s">
        <v>300</v>
      </c>
      <c r="D202" s="128" t="s">
        <v>122</v>
      </c>
      <c r="E202" s="129" t="s">
        <v>301</v>
      </c>
      <c r="F202" s="130" t="s">
        <v>302</v>
      </c>
      <c r="G202" s="131" t="s">
        <v>137</v>
      </c>
      <c r="H202" s="132">
        <v>10</v>
      </c>
      <c r="I202" s="133"/>
      <c r="J202" s="134">
        <f t="shared" si="0"/>
        <v>0</v>
      </c>
      <c r="K202" s="135"/>
      <c r="L202" s="30"/>
      <c r="M202" s="136" t="s">
        <v>1</v>
      </c>
      <c r="N202" s="137" t="s">
        <v>40</v>
      </c>
      <c r="P202" s="138">
        <f t="shared" si="1"/>
        <v>0</v>
      </c>
      <c r="Q202" s="138">
        <v>0</v>
      </c>
      <c r="R202" s="138">
        <f t="shared" si="2"/>
        <v>0</v>
      </c>
      <c r="S202" s="138">
        <v>0</v>
      </c>
      <c r="T202" s="139">
        <f t="shared" si="3"/>
        <v>0</v>
      </c>
      <c r="AR202" s="140" t="s">
        <v>126</v>
      </c>
      <c r="AT202" s="140" t="s">
        <v>122</v>
      </c>
      <c r="AU202" s="140" t="s">
        <v>85</v>
      </c>
      <c r="AY202" s="15" t="s">
        <v>120</v>
      </c>
      <c r="BE202" s="141">
        <f t="shared" si="4"/>
        <v>0</v>
      </c>
      <c r="BF202" s="141">
        <f t="shared" si="5"/>
        <v>0</v>
      </c>
      <c r="BG202" s="141">
        <f t="shared" si="6"/>
        <v>0</v>
      </c>
      <c r="BH202" s="141">
        <f t="shared" si="7"/>
        <v>0</v>
      </c>
      <c r="BI202" s="141">
        <f t="shared" si="8"/>
        <v>0</v>
      </c>
      <c r="BJ202" s="15" t="s">
        <v>83</v>
      </c>
      <c r="BK202" s="141">
        <f t="shared" si="9"/>
        <v>0</v>
      </c>
      <c r="BL202" s="15" t="s">
        <v>126</v>
      </c>
      <c r="BM202" s="140" t="s">
        <v>303</v>
      </c>
    </row>
    <row r="203" spans="2:65" s="1" customFormat="1" ht="24.2" customHeight="1">
      <c r="B203" s="127"/>
      <c r="C203" s="128" t="s">
        <v>304</v>
      </c>
      <c r="D203" s="128" t="s">
        <v>122</v>
      </c>
      <c r="E203" s="129" t="s">
        <v>305</v>
      </c>
      <c r="F203" s="130" t="s">
        <v>306</v>
      </c>
      <c r="G203" s="131" t="s">
        <v>307</v>
      </c>
      <c r="H203" s="132">
        <v>1</v>
      </c>
      <c r="I203" s="133"/>
      <c r="J203" s="134">
        <f t="shared" si="0"/>
        <v>0</v>
      </c>
      <c r="K203" s="135"/>
      <c r="L203" s="30"/>
      <c r="M203" s="136" t="s">
        <v>1</v>
      </c>
      <c r="N203" s="137" t="s">
        <v>40</v>
      </c>
      <c r="P203" s="138">
        <f t="shared" si="1"/>
        <v>0</v>
      </c>
      <c r="Q203" s="138">
        <v>0.00167</v>
      </c>
      <c r="R203" s="138">
        <f t="shared" si="2"/>
        <v>0.00167</v>
      </c>
      <c r="S203" s="138">
        <v>0</v>
      </c>
      <c r="T203" s="139">
        <f t="shared" si="3"/>
        <v>0</v>
      </c>
      <c r="AR203" s="140" t="s">
        <v>126</v>
      </c>
      <c r="AT203" s="140" t="s">
        <v>122</v>
      </c>
      <c r="AU203" s="140" t="s">
        <v>85</v>
      </c>
      <c r="AY203" s="15" t="s">
        <v>120</v>
      </c>
      <c r="BE203" s="141">
        <f t="shared" si="4"/>
        <v>0</v>
      </c>
      <c r="BF203" s="141">
        <f t="shared" si="5"/>
        <v>0</v>
      </c>
      <c r="BG203" s="141">
        <f t="shared" si="6"/>
        <v>0</v>
      </c>
      <c r="BH203" s="141">
        <f t="shared" si="7"/>
        <v>0</v>
      </c>
      <c r="BI203" s="141">
        <f t="shared" si="8"/>
        <v>0</v>
      </c>
      <c r="BJ203" s="15" t="s">
        <v>83</v>
      </c>
      <c r="BK203" s="141">
        <f t="shared" si="9"/>
        <v>0</v>
      </c>
      <c r="BL203" s="15" t="s">
        <v>126</v>
      </c>
      <c r="BM203" s="140" t="s">
        <v>308</v>
      </c>
    </row>
    <row r="204" spans="2:65" s="1" customFormat="1" ht="21.75" customHeight="1">
      <c r="B204" s="127"/>
      <c r="C204" s="160" t="s">
        <v>309</v>
      </c>
      <c r="D204" s="160" t="s">
        <v>208</v>
      </c>
      <c r="E204" s="161" t="s">
        <v>310</v>
      </c>
      <c r="F204" s="162" t="s">
        <v>311</v>
      </c>
      <c r="G204" s="163" t="s">
        <v>307</v>
      </c>
      <c r="H204" s="164">
        <v>1</v>
      </c>
      <c r="I204" s="165"/>
      <c r="J204" s="166">
        <f t="shared" si="0"/>
        <v>0</v>
      </c>
      <c r="K204" s="167"/>
      <c r="L204" s="168"/>
      <c r="M204" s="169" t="s">
        <v>1</v>
      </c>
      <c r="N204" s="170" t="s">
        <v>40</v>
      </c>
      <c r="P204" s="138">
        <f t="shared" si="1"/>
        <v>0</v>
      </c>
      <c r="Q204" s="138">
        <v>0.0122</v>
      </c>
      <c r="R204" s="138">
        <f t="shared" si="2"/>
        <v>0.0122</v>
      </c>
      <c r="S204" s="138">
        <v>0</v>
      </c>
      <c r="T204" s="139">
        <f t="shared" si="3"/>
        <v>0</v>
      </c>
      <c r="AR204" s="140" t="s">
        <v>157</v>
      </c>
      <c r="AT204" s="140" t="s">
        <v>208</v>
      </c>
      <c r="AU204" s="140" t="s">
        <v>85</v>
      </c>
      <c r="AY204" s="15" t="s">
        <v>120</v>
      </c>
      <c r="BE204" s="141">
        <f t="shared" si="4"/>
        <v>0</v>
      </c>
      <c r="BF204" s="141">
        <f t="shared" si="5"/>
        <v>0</v>
      </c>
      <c r="BG204" s="141">
        <f t="shared" si="6"/>
        <v>0</v>
      </c>
      <c r="BH204" s="141">
        <f t="shared" si="7"/>
        <v>0</v>
      </c>
      <c r="BI204" s="141">
        <f t="shared" si="8"/>
        <v>0</v>
      </c>
      <c r="BJ204" s="15" t="s">
        <v>83</v>
      </c>
      <c r="BK204" s="141">
        <f t="shared" si="9"/>
        <v>0</v>
      </c>
      <c r="BL204" s="15" t="s">
        <v>126</v>
      </c>
      <c r="BM204" s="140" t="s">
        <v>312</v>
      </c>
    </row>
    <row r="205" spans="2:65" s="1" customFormat="1" ht="24.2" customHeight="1">
      <c r="B205" s="127"/>
      <c r="C205" s="128" t="s">
        <v>313</v>
      </c>
      <c r="D205" s="128" t="s">
        <v>122</v>
      </c>
      <c r="E205" s="129" t="s">
        <v>314</v>
      </c>
      <c r="F205" s="130" t="s">
        <v>306</v>
      </c>
      <c r="G205" s="131" t="s">
        <v>307</v>
      </c>
      <c r="H205" s="132">
        <v>1</v>
      </c>
      <c r="I205" s="133"/>
      <c r="J205" s="134">
        <f t="shared" si="0"/>
        <v>0</v>
      </c>
      <c r="K205" s="135"/>
      <c r="L205" s="30"/>
      <c r="M205" s="136" t="s">
        <v>1</v>
      </c>
      <c r="N205" s="137" t="s">
        <v>40</v>
      </c>
      <c r="P205" s="138">
        <f t="shared" si="1"/>
        <v>0</v>
      </c>
      <c r="Q205" s="138">
        <v>0.00171</v>
      </c>
      <c r="R205" s="138">
        <f t="shared" si="2"/>
        <v>0.00171</v>
      </c>
      <c r="S205" s="138">
        <v>0</v>
      </c>
      <c r="T205" s="139">
        <f t="shared" si="3"/>
        <v>0</v>
      </c>
      <c r="AR205" s="140" t="s">
        <v>126</v>
      </c>
      <c r="AT205" s="140" t="s">
        <v>122</v>
      </c>
      <c r="AU205" s="140" t="s">
        <v>85</v>
      </c>
      <c r="AY205" s="15" t="s">
        <v>120</v>
      </c>
      <c r="BE205" s="141">
        <f t="shared" si="4"/>
        <v>0</v>
      </c>
      <c r="BF205" s="141">
        <f t="shared" si="5"/>
        <v>0</v>
      </c>
      <c r="BG205" s="141">
        <f t="shared" si="6"/>
        <v>0</v>
      </c>
      <c r="BH205" s="141">
        <f t="shared" si="7"/>
        <v>0</v>
      </c>
      <c r="BI205" s="141">
        <f t="shared" si="8"/>
        <v>0</v>
      </c>
      <c r="BJ205" s="15" t="s">
        <v>83</v>
      </c>
      <c r="BK205" s="141">
        <f t="shared" si="9"/>
        <v>0</v>
      </c>
      <c r="BL205" s="15" t="s">
        <v>126</v>
      </c>
      <c r="BM205" s="140" t="s">
        <v>315</v>
      </c>
    </row>
    <row r="206" spans="2:65" s="1" customFormat="1" ht="24.2" customHeight="1">
      <c r="B206" s="127"/>
      <c r="C206" s="160" t="s">
        <v>316</v>
      </c>
      <c r="D206" s="160" t="s">
        <v>208</v>
      </c>
      <c r="E206" s="161" t="s">
        <v>317</v>
      </c>
      <c r="F206" s="162" t="s">
        <v>318</v>
      </c>
      <c r="G206" s="163" t="s">
        <v>307</v>
      </c>
      <c r="H206" s="164">
        <v>1</v>
      </c>
      <c r="I206" s="165"/>
      <c r="J206" s="166">
        <f t="shared" si="0"/>
        <v>0</v>
      </c>
      <c r="K206" s="167"/>
      <c r="L206" s="168"/>
      <c r="M206" s="169" t="s">
        <v>1</v>
      </c>
      <c r="N206" s="170" t="s">
        <v>40</v>
      </c>
      <c r="P206" s="138">
        <f t="shared" si="1"/>
        <v>0</v>
      </c>
      <c r="Q206" s="138">
        <v>0.0087</v>
      </c>
      <c r="R206" s="138">
        <f t="shared" si="2"/>
        <v>0.0087</v>
      </c>
      <c r="S206" s="138">
        <v>0</v>
      </c>
      <c r="T206" s="139">
        <f t="shared" si="3"/>
        <v>0</v>
      </c>
      <c r="AR206" s="140" t="s">
        <v>157</v>
      </c>
      <c r="AT206" s="140" t="s">
        <v>208</v>
      </c>
      <c r="AU206" s="140" t="s">
        <v>85</v>
      </c>
      <c r="AY206" s="15" t="s">
        <v>120</v>
      </c>
      <c r="BE206" s="141">
        <f t="shared" si="4"/>
        <v>0</v>
      </c>
      <c r="BF206" s="141">
        <f t="shared" si="5"/>
        <v>0</v>
      </c>
      <c r="BG206" s="141">
        <f t="shared" si="6"/>
        <v>0</v>
      </c>
      <c r="BH206" s="141">
        <f t="shared" si="7"/>
        <v>0</v>
      </c>
      <c r="BI206" s="141">
        <f t="shared" si="8"/>
        <v>0</v>
      </c>
      <c r="BJ206" s="15" t="s">
        <v>83</v>
      </c>
      <c r="BK206" s="141">
        <f t="shared" si="9"/>
        <v>0</v>
      </c>
      <c r="BL206" s="15" t="s">
        <v>126</v>
      </c>
      <c r="BM206" s="140" t="s">
        <v>319</v>
      </c>
    </row>
    <row r="207" spans="2:65" s="1" customFormat="1" ht="21.75" customHeight="1">
      <c r="B207" s="127"/>
      <c r="C207" s="128" t="s">
        <v>320</v>
      </c>
      <c r="D207" s="128" t="s">
        <v>122</v>
      </c>
      <c r="E207" s="129" t="s">
        <v>321</v>
      </c>
      <c r="F207" s="130" t="s">
        <v>322</v>
      </c>
      <c r="G207" s="131" t="s">
        <v>307</v>
      </c>
      <c r="H207" s="132">
        <v>3</v>
      </c>
      <c r="I207" s="133"/>
      <c r="J207" s="134">
        <f t="shared" si="0"/>
        <v>0</v>
      </c>
      <c r="K207" s="135"/>
      <c r="L207" s="30"/>
      <c r="M207" s="136" t="s">
        <v>1</v>
      </c>
      <c r="N207" s="137" t="s">
        <v>40</v>
      </c>
      <c r="P207" s="138">
        <f t="shared" si="1"/>
        <v>0</v>
      </c>
      <c r="Q207" s="138">
        <v>0</v>
      </c>
      <c r="R207" s="138">
        <f t="shared" si="2"/>
        <v>0</v>
      </c>
      <c r="S207" s="138">
        <v>0</v>
      </c>
      <c r="T207" s="139">
        <f t="shared" si="3"/>
        <v>0</v>
      </c>
      <c r="AR207" s="140" t="s">
        <v>126</v>
      </c>
      <c r="AT207" s="140" t="s">
        <v>122</v>
      </c>
      <c r="AU207" s="140" t="s">
        <v>85</v>
      </c>
      <c r="AY207" s="15" t="s">
        <v>120</v>
      </c>
      <c r="BE207" s="141">
        <f t="shared" si="4"/>
        <v>0</v>
      </c>
      <c r="BF207" s="141">
        <f t="shared" si="5"/>
        <v>0</v>
      </c>
      <c r="BG207" s="141">
        <f t="shared" si="6"/>
        <v>0</v>
      </c>
      <c r="BH207" s="141">
        <f t="shared" si="7"/>
        <v>0</v>
      </c>
      <c r="BI207" s="141">
        <f t="shared" si="8"/>
        <v>0</v>
      </c>
      <c r="BJ207" s="15" t="s">
        <v>83</v>
      </c>
      <c r="BK207" s="141">
        <f t="shared" si="9"/>
        <v>0</v>
      </c>
      <c r="BL207" s="15" t="s">
        <v>126</v>
      </c>
      <c r="BM207" s="140" t="s">
        <v>323</v>
      </c>
    </row>
    <row r="208" spans="2:65" s="1" customFormat="1" ht="24.2" customHeight="1">
      <c r="B208" s="127"/>
      <c r="C208" s="160" t="s">
        <v>324</v>
      </c>
      <c r="D208" s="160" t="s">
        <v>208</v>
      </c>
      <c r="E208" s="161" t="s">
        <v>325</v>
      </c>
      <c r="F208" s="162" t="s">
        <v>326</v>
      </c>
      <c r="G208" s="163" t="s">
        <v>307</v>
      </c>
      <c r="H208" s="164">
        <v>3</v>
      </c>
      <c r="I208" s="165"/>
      <c r="J208" s="166">
        <f t="shared" si="0"/>
        <v>0</v>
      </c>
      <c r="K208" s="167"/>
      <c r="L208" s="168"/>
      <c r="M208" s="169" t="s">
        <v>1</v>
      </c>
      <c r="N208" s="170" t="s">
        <v>40</v>
      </c>
      <c r="P208" s="138">
        <f t="shared" si="1"/>
        <v>0</v>
      </c>
      <c r="Q208" s="138">
        <v>0.042</v>
      </c>
      <c r="R208" s="138">
        <f t="shared" si="2"/>
        <v>0.126</v>
      </c>
      <c r="S208" s="138">
        <v>0</v>
      </c>
      <c r="T208" s="139">
        <f t="shared" si="3"/>
        <v>0</v>
      </c>
      <c r="AR208" s="140" t="s">
        <v>157</v>
      </c>
      <c r="AT208" s="140" t="s">
        <v>208</v>
      </c>
      <c r="AU208" s="140" t="s">
        <v>85</v>
      </c>
      <c r="AY208" s="15" t="s">
        <v>120</v>
      </c>
      <c r="BE208" s="141">
        <f t="shared" si="4"/>
        <v>0</v>
      </c>
      <c r="BF208" s="141">
        <f t="shared" si="5"/>
        <v>0</v>
      </c>
      <c r="BG208" s="141">
        <f t="shared" si="6"/>
        <v>0</v>
      </c>
      <c r="BH208" s="141">
        <f t="shared" si="7"/>
        <v>0</v>
      </c>
      <c r="BI208" s="141">
        <f t="shared" si="8"/>
        <v>0</v>
      </c>
      <c r="BJ208" s="15" t="s">
        <v>83</v>
      </c>
      <c r="BK208" s="141">
        <f t="shared" si="9"/>
        <v>0</v>
      </c>
      <c r="BL208" s="15" t="s">
        <v>126</v>
      </c>
      <c r="BM208" s="140" t="s">
        <v>327</v>
      </c>
    </row>
    <row r="209" spans="2:65" s="1" customFormat="1" ht="24.2" customHeight="1">
      <c r="B209" s="127"/>
      <c r="C209" s="128" t="s">
        <v>328</v>
      </c>
      <c r="D209" s="128" t="s">
        <v>122</v>
      </c>
      <c r="E209" s="129" t="s">
        <v>329</v>
      </c>
      <c r="F209" s="130" t="s">
        <v>330</v>
      </c>
      <c r="G209" s="131" t="s">
        <v>137</v>
      </c>
      <c r="H209" s="132">
        <v>14</v>
      </c>
      <c r="I209" s="133"/>
      <c r="J209" s="134">
        <f t="shared" si="0"/>
        <v>0</v>
      </c>
      <c r="K209" s="135"/>
      <c r="L209" s="30"/>
      <c r="M209" s="136" t="s">
        <v>1</v>
      </c>
      <c r="N209" s="137" t="s">
        <v>40</v>
      </c>
      <c r="P209" s="138">
        <f t="shared" si="1"/>
        <v>0</v>
      </c>
      <c r="Q209" s="138">
        <v>0</v>
      </c>
      <c r="R209" s="138">
        <f t="shared" si="2"/>
        <v>0</v>
      </c>
      <c r="S209" s="138">
        <v>0</v>
      </c>
      <c r="T209" s="139">
        <f t="shared" si="3"/>
        <v>0</v>
      </c>
      <c r="AR209" s="140" t="s">
        <v>126</v>
      </c>
      <c r="AT209" s="140" t="s">
        <v>122</v>
      </c>
      <c r="AU209" s="140" t="s">
        <v>85</v>
      </c>
      <c r="AY209" s="15" t="s">
        <v>120</v>
      </c>
      <c r="BE209" s="141">
        <f t="shared" si="4"/>
        <v>0</v>
      </c>
      <c r="BF209" s="141">
        <f t="shared" si="5"/>
        <v>0</v>
      </c>
      <c r="BG209" s="141">
        <f t="shared" si="6"/>
        <v>0</v>
      </c>
      <c r="BH209" s="141">
        <f t="shared" si="7"/>
        <v>0</v>
      </c>
      <c r="BI209" s="141">
        <f t="shared" si="8"/>
        <v>0</v>
      </c>
      <c r="BJ209" s="15" t="s">
        <v>83</v>
      </c>
      <c r="BK209" s="141">
        <f t="shared" si="9"/>
        <v>0</v>
      </c>
      <c r="BL209" s="15" t="s">
        <v>126</v>
      </c>
      <c r="BM209" s="140" t="s">
        <v>331</v>
      </c>
    </row>
    <row r="210" spans="2:65" s="1" customFormat="1" ht="24.2" customHeight="1">
      <c r="B210" s="127"/>
      <c r="C210" s="160" t="s">
        <v>332</v>
      </c>
      <c r="D210" s="160" t="s">
        <v>208</v>
      </c>
      <c r="E210" s="161" t="s">
        <v>333</v>
      </c>
      <c r="F210" s="162" t="s">
        <v>334</v>
      </c>
      <c r="G210" s="163" t="s">
        <v>137</v>
      </c>
      <c r="H210" s="164">
        <v>14</v>
      </c>
      <c r="I210" s="165"/>
      <c r="J210" s="166">
        <f t="shared" si="0"/>
        <v>0</v>
      </c>
      <c r="K210" s="167"/>
      <c r="L210" s="168"/>
      <c r="M210" s="169" t="s">
        <v>1</v>
      </c>
      <c r="N210" s="170" t="s">
        <v>40</v>
      </c>
      <c r="P210" s="138">
        <f t="shared" si="1"/>
        <v>0</v>
      </c>
      <c r="Q210" s="138">
        <v>0.00214</v>
      </c>
      <c r="R210" s="138">
        <f t="shared" si="2"/>
        <v>0.02996</v>
      </c>
      <c r="S210" s="138">
        <v>0</v>
      </c>
      <c r="T210" s="139">
        <f t="shared" si="3"/>
        <v>0</v>
      </c>
      <c r="AR210" s="140" t="s">
        <v>157</v>
      </c>
      <c r="AT210" s="140" t="s">
        <v>208</v>
      </c>
      <c r="AU210" s="140" t="s">
        <v>85</v>
      </c>
      <c r="AY210" s="15" t="s">
        <v>120</v>
      </c>
      <c r="BE210" s="141">
        <f t="shared" si="4"/>
        <v>0</v>
      </c>
      <c r="BF210" s="141">
        <f t="shared" si="5"/>
        <v>0</v>
      </c>
      <c r="BG210" s="141">
        <f t="shared" si="6"/>
        <v>0</v>
      </c>
      <c r="BH210" s="141">
        <f t="shared" si="7"/>
        <v>0</v>
      </c>
      <c r="BI210" s="141">
        <f t="shared" si="8"/>
        <v>0</v>
      </c>
      <c r="BJ210" s="15" t="s">
        <v>83</v>
      </c>
      <c r="BK210" s="141">
        <f t="shared" si="9"/>
        <v>0</v>
      </c>
      <c r="BL210" s="15" t="s">
        <v>126</v>
      </c>
      <c r="BM210" s="140" t="s">
        <v>335</v>
      </c>
    </row>
    <row r="211" spans="2:65" s="1" customFormat="1" ht="24.2" customHeight="1">
      <c r="B211" s="127"/>
      <c r="C211" s="128" t="s">
        <v>336</v>
      </c>
      <c r="D211" s="128" t="s">
        <v>122</v>
      </c>
      <c r="E211" s="129" t="s">
        <v>337</v>
      </c>
      <c r="F211" s="130" t="s">
        <v>338</v>
      </c>
      <c r="G211" s="131" t="s">
        <v>137</v>
      </c>
      <c r="H211" s="132">
        <v>180</v>
      </c>
      <c r="I211" s="133"/>
      <c r="J211" s="134">
        <f t="shared" si="0"/>
        <v>0</v>
      </c>
      <c r="K211" s="135"/>
      <c r="L211" s="30"/>
      <c r="M211" s="136" t="s">
        <v>1</v>
      </c>
      <c r="N211" s="137" t="s">
        <v>40</v>
      </c>
      <c r="P211" s="138">
        <f t="shared" si="1"/>
        <v>0</v>
      </c>
      <c r="Q211" s="138">
        <v>0</v>
      </c>
      <c r="R211" s="138">
        <f t="shared" si="2"/>
        <v>0</v>
      </c>
      <c r="S211" s="138">
        <v>0</v>
      </c>
      <c r="T211" s="139">
        <f t="shared" si="3"/>
        <v>0</v>
      </c>
      <c r="AR211" s="140" t="s">
        <v>126</v>
      </c>
      <c r="AT211" s="140" t="s">
        <v>122</v>
      </c>
      <c r="AU211" s="140" t="s">
        <v>85</v>
      </c>
      <c r="AY211" s="15" t="s">
        <v>120</v>
      </c>
      <c r="BE211" s="141">
        <f t="shared" si="4"/>
        <v>0</v>
      </c>
      <c r="BF211" s="141">
        <f t="shared" si="5"/>
        <v>0</v>
      </c>
      <c r="BG211" s="141">
        <f t="shared" si="6"/>
        <v>0</v>
      </c>
      <c r="BH211" s="141">
        <f t="shared" si="7"/>
        <v>0</v>
      </c>
      <c r="BI211" s="141">
        <f t="shared" si="8"/>
        <v>0</v>
      </c>
      <c r="BJ211" s="15" t="s">
        <v>83</v>
      </c>
      <c r="BK211" s="141">
        <f t="shared" si="9"/>
        <v>0</v>
      </c>
      <c r="BL211" s="15" t="s">
        <v>126</v>
      </c>
      <c r="BM211" s="140" t="s">
        <v>339</v>
      </c>
    </row>
    <row r="212" spans="2:65" s="1" customFormat="1" ht="24.2" customHeight="1">
      <c r="B212" s="127"/>
      <c r="C212" s="160" t="s">
        <v>340</v>
      </c>
      <c r="D212" s="160" t="s">
        <v>208</v>
      </c>
      <c r="E212" s="161" t="s">
        <v>341</v>
      </c>
      <c r="F212" s="162" t="s">
        <v>342</v>
      </c>
      <c r="G212" s="163" t="s">
        <v>137</v>
      </c>
      <c r="H212" s="164">
        <v>180</v>
      </c>
      <c r="I212" s="165"/>
      <c r="J212" s="166">
        <f t="shared" si="0"/>
        <v>0</v>
      </c>
      <c r="K212" s="167"/>
      <c r="L212" s="168"/>
      <c r="M212" s="169" t="s">
        <v>1</v>
      </c>
      <c r="N212" s="170" t="s">
        <v>40</v>
      </c>
      <c r="P212" s="138">
        <f t="shared" si="1"/>
        <v>0</v>
      </c>
      <c r="Q212" s="138">
        <v>0.01328</v>
      </c>
      <c r="R212" s="138">
        <f t="shared" si="2"/>
        <v>2.3904</v>
      </c>
      <c r="S212" s="138">
        <v>0</v>
      </c>
      <c r="T212" s="139">
        <f t="shared" si="3"/>
        <v>0</v>
      </c>
      <c r="AR212" s="140" t="s">
        <v>157</v>
      </c>
      <c r="AT212" s="140" t="s">
        <v>208</v>
      </c>
      <c r="AU212" s="140" t="s">
        <v>85</v>
      </c>
      <c r="AY212" s="15" t="s">
        <v>120</v>
      </c>
      <c r="BE212" s="141">
        <f t="shared" si="4"/>
        <v>0</v>
      </c>
      <c r="BF212" s="141">
        <f t="shared" si="5"/>
        <v>0</v>
      </c>
      <c r="BG212" s="141">
        <f t="shared" si="6"/>
        <v>0</v>
      </c>
      <c r="BH212" s="141">
        <f t="shared" si="7"/>
        <v>0</v>
      </c>
      <c r="BI212" s="141">
        <f t="shared" si="8"/>
        <v>0</v>
      </c>
      <c r="BJ212" s="15" t="s">
        <v>83</v>
      </c>
      <c r="BK212" s="141">
        <f t="shared" si="9"/>
        <v>0</v>
      </c>
      <c r="BL212" s="15" t="s">
        <v>126</v>
      </c>
      <c r="BM212" s="140" t="s">
        <v>343</v>
      </c>
    </row>
    <row r="213" spans="2:65" s="1" customFormat="1" ht="24.2" customHeight="1">
      <c r="B213" s="127"/>
      <c r="C213" s="128" t="s">
        <v>344</v>
      </c>
      <c r="D213" s="128" t="s">
        <v>122</v>
      </c>
      <c r="E213" s="129" t="s">
        <v>345</v>
      </c>
      <c r="F213" s="130" t="s">
        <v>346</v>
      </c>
      <c r="G213" s="131" t="s">
        <v>307</v>
      </c>
      <c r="H213" s="132">
        <v>1</v>
      </c>
      <c r="I213" s="133"/>
      <c r="J213" s="134">
        <f t="shared" si="0"/>
        <v>0</v>
      </c>
      <c r="K213" s="135"/>
      <c r="L213" s="30"/>
      <c r="M213" s="136" t="s">
        <v>1</v>
      </c>
      <c r="N213" s="137" t="s">
        <v>40</v>
      </c>
      <c r="P213" s="138">
        <f t="shared" si="1"/>
        <v>0</v>
      </c>
      <c r="Q213" s="138">
        <v>0</v>
      </c>
      <c r="R213" s="138">
        <f t="shared" si="2"/>
        <v>0</v>
      </c>
      <c r="S213" s="138">
        <v>0</v>
      </c>
      <c r="T213" s="139">
        <f t="shared" si="3"/>
        <v>0</v>
      </c>
      <c r="AR213" s="140" t="s">
        <v>126</v>
      </c>
      <c r="AT213" s="140" t="s">
        <v>122</v>
      </c>
      <c r="AU213" s="140" t="s">
        <v>85</v>
      </c>
      <c r="AY213" s="15" t="s">
        <v>120</v>
      </c>
      <c r="BE213" s="141">
        <f t="shared" si="4"/>
        <v>0</v>
      </c>
      <c r="BF213" s="141">
        <f t="shared" si="5"/>
        <v>0</v>
      </c>
      <c r="BG213" s="141">
        <f t="shared" si="6"/>
        <v>0</v>
      </c>
      <c r="BH213" s="141">
        <f t="shared" si="7"/>
        <v>0</v>
      </c>
      <c r="BI213" s="141">
        <f t="shared" si="8"/>
        <v>0</v>
      </c>
      <c r="BJ213" s="15" t="s">
        <v>83</v>
      </c>
      <c r="BK213" s="141">
        <f t="shared" si="9"/>
        <v>0</v>
      </c>
      <c r="BL213" s="15" t="s">
        <v>126</v>
      </c>
      <c r="BM213" s="140" t="s">
        <v>347</v>
      </c>
    </row>
    <row r="214" spans="2:65" s="1" customFormat="1" ht="21.75" customHeight="1">
      <c r="B214" s="127"/>
      <c r="C214" s="160" t="s">
        <v>348</v>
      </c>
      <c r="D214" s="160" t="s">
        <v>208</v>
      </c>
      <c r="E214" s="161" t="s">
        <v>349</v>
      </c>
      <c r="F214" s="162" t="s">
        <v>350</v>
      </c>
      <c r="G214" s="163" t="s">
        <v>307</v>
      </c>
      <c r="H214" s="164">
        <v>1</v>
      </c>
      <c r="I214" s="165"/>
      <c r="J214" s="166">
        <f t="shared" si="0"/>
        <v>0</v>
      </c>
      <c r="K214" s="167"/>
      <c r="L214" s="168"/>
      <c r="M214" s="169" t="s">
        <v>1</v>
      </c>
      <c r="N214" s="170" t="s">
        <v>40</v>
      </c>
      <c r="P214" s="138">
        <f t="shared" si="1"/>
        <v>0</v>
      </c>
      <c r="Q214" s="138">
        <v>0.00039</v>
      </c>
      <c r="R214" s="138">
        <f t="shared" si="2"/>
        <v>0.00039</v>
      </c>
      <c r="S214" s="138">
        <v>0</v>
      </c>
      <c r="T214" s="139">
        <f t="shared" si="3"/>
        <v>0</v>
      </c>
      <c r="AR214" s="140" t="s">
        <v>157</v>
      </c>
      <c r="AT214" s="140" t="s">
        <v>208</v>
      </c>
      <c r="AU214" s="140" t="s">
        <v>85</v>
      </c>
      <c r="AY214" s="15" t="s">
        <v>120</v>
      </c>
      <c r="BE214" s="141">
        <f t="shared" si="4"/>
        <v>0</v>
      </c>
      <c r="BF214" s="141">
        <f t="shared" si="5"/>
        <v>0</v>
      </c>
      <c r="BG214" s="141">
        <f t="shared" si="6"/>
        <v>0</v>
      </c>
      <c r="BH214" s="141">
        <f t="shared" si="7"/>
        <v>0</v>
      </c>
      <c r="BI214" s="141">
        <f t="shared" si="8"/>
        <v>0</v>
      </c>
      <c r="BJ214" s="15" t="s">
        <v>83</v>
      </c>
      <c r="BK214" s="141">
        <f t="shared" si="9"/>
        <v>0</v>
      </c>
      <c r="BL214" s="15" t="s">
        <v>126</v>
      </c>
      <c r="BM214" s="140" t="s">
        <v>351</v>
      </c>
    </row>
    <row r="215" spans="2:65" s="1" customFormat="1" ht="21.75" customHeight="1">
      <c r="B215" s="127"/>
      <c r="C215" s="128" t="s">
        <v>352</v>
      </c>
      <c r="D215" s="128" t="s">
        <v>122</v>
      </c>
      <c r="E215" s="129" t="s">
        <v>353</v>
      </c>
      <c r="F215" s="130" t="s">
        <v>354</v>
      </c>
      <c r="G215" s="131" t="s">
        <v>307</v>
      </c>
      <c r="H215" s="132">
        <v>1</v>
      </c>
      <c r="I215" s="133"/>
      <c r="J215" s="134">
        <f t="shared" si="0"/>
        <v>0</v>
      </c>
      <c r="K215" s="135"/>
      <c r="L215" s="30"/>
      <c r="M215" s="136" t="s">
        <v>1</v>
      </c>
      <c r="N215" s="137" t="s">
        <v>40</v>
      </c>
      <c r="P215" s="138">
        <f t="shared" si="1"/>
        <v>0</v>
      </c>
      <c r="Q215" s="138">
        <v>0</v>
      </c>
      <c r="R215" s="138">
        <f t="shared" si="2"/>
        <v>0</v>
      </c>
      <c r="S215" s="138">
        <v>0</v>
      </c>
      <c r="T215" s="139">
        <f t="shared" si="3"/>
        <v>0</v>
      </c>
      <c r="AR215" s="140" t="s">
        <v>126</v>
      </c>
      <c r="AT215" s="140" t="s">
        <v>122</v>
      </c>
      <c r="AU215" s="140" t="s">
        <v>85</v>
      </c>
      <c r="AY215" s="15" t="s">
        <v>120</v>
      </c>
      <c r="BE215" s="141">
        <f t="shared" si="4"/>
        <v>0</v>
      </c>
      <c r="BF215" s="141">
        <f t="shared" si="5"/>
        <v>0</v>
      </c>
      <c r="BG215" s="141">
        <f t="shared" si="6"/>
        <v>0</v>
      </c>
      <c r="BH215" s="141">
        <f t="shared" si="7"/>
        <v>0</v>
      </c>
      <c r="BI215" s="141">
        <f t="shared" si="8"/>
        <v>0</v>
      </c>
      <c r="BJ215" s="15" t="s">
        <v>83</v>
      </c>
      <c r="BK215" s="141">
        <f t="shared" si="9"/>
        <v>0</v>
      </c>
      <c r="BL215" s="15" t="s">
        <v>126</v>
      </c>
      <c r="BM215" s="140" t="s">
        <v>355</v>
      </c>
    </row>
    <row r="216" spans="2:65" s="1" customFormat="1" ht="24.2" customHeight="1">
      <c r="B216" s="127"/>
      <c r="C216" s="160" t="s">
        <v>356</v>
      </c>
      <c r="D216" s="160" t="s">
        <v>208</v>
      </c>
      <c r="E216" s="161" t="s">
        <v>357</v>
      </c>
      <c r="F216" s="162" t="s">
        <v>358</v>
      </c>
      <c r="G216" s="163" t="s">
        <v>307</v>
      </c>
      <c r="H216" s="164">
        <v>1</v>
      </c>
      <c r="I216" s="165"/>
      <c r="J216" s="166">
        <f t="shared" si="0"/>
        <v>0</v>
      </c>
      <c r="K216" s="167"/>
      <c r="L216" s="168"/>
      <c r="M216" s="169" t="s">
        <v>1</v>
      </c>
      <c r="N216" s="170" t="s">
        <v>40</v>
      </c>
      <c r="P216" s="138">
        <f t="shared" si="1"/>
        <v>0</v>
      </c>
      <c r="Q216" s="138">
        <v>0.0016</v>
      </c>
      <c r="R216" s="138">
        <f t="shared" si="2"/>
        <v>0.0016</v>
      </c>
      <c r="S216" s="138">
        <v>0</v>
      </c>
      <c r="T216" s="139">
        <f t="shared" si="3"/>
        <v>0</v>
      </c>
      <c r="AR216" s="140" t="s">
        <v>157</v>
      </c>
      <c r="AT216" s="140" t="s">
        <v>208</v>
      </c>
      <c r="AU216" s="140" t="s">
        <v>85</v>
      </c>
      <c r="AY216" s="15" t="s">
        <v>120</v>
      </c>
      <c r="BE216" s="141">
        <f t="shared" si="4"/>
        <v>0</v>
      </c>
      <c r="BF216" s="141">
        <f t="shared" si="5"/>
        <v>0</v>
      </c>
      <c r="BG216" s="141">
        <f t="shared" si="6"/>
        <v>0</v>
      </c>
      <c r="BH216" s="141">
        <f t="shared" si="7"/>
        <v>0</v>
      </c>
      <c r="BI216" s="141">
        <f t="shared" si="8"/>
        <v>0</v>
      </c>
      <c r="BJ216" s="15" t="s">
        <v>83</v>
      </c>
      <c r="BK216" s="141">
        <f t="shared" si="9"/>
        <v>0</v>
      </c>
      <c r="BL216" s="15" t="s">
        <v>126</v>
      </c>
      <c r="BM216" s="140" t="s">
        <v>359</v>
      </c>
    </row>
    <row r="217" spans="2:65" s="1" customFormat="1" ht="24.2" customHeight="1">
      <c r="B217" s="127"/>
      <c r="C217" s="128" t="s">
        <v>360</v>
      </c>
      <c r="D217" s="128" t="s">
        <v>122</v>
      </c>
      <c r="E217" s="129" t="s">
        <v>361</v>
      </c>
      <c r="F217" s="130" t="s">
        <v>362</v>
      </c>
      <c r="G217" s="131" t="s">
        <v>307</v>
      </c>
      <c r="H217" s="132">
        <v>18</v>
      </c>
      <c r="I217" s="133"/>
      <c r="J217" s="134">
        <f t="shared" si="0"/>
        <v>0</v>
      </c>
      <c r="K217" s="135"/>
      <c r="L217" s="30"/>
      <c r="M217" s="136" t="s">
        <v>1</v>
      </c>
      <c r="N217" s="137" t="s">
        <v>40</v>
      </c>
      <c r="P217" s="138">
        <f t="shared" si="1"/>
        <v>0</v>
      </c>
      <c r="Q217" s="138">
        <v>0</v>
      </c>
      <c r="R217" s="138">
        <f t="shared" si="2"/>
        <v>0</v>
      </c>
      <c r="S217" s="138">
        <v>0</v>
      </c>
      <c r="T217" s="139">
        <f t="shared" si="3"/>
        <v>0</v>
      </c>
      <c r="AR217" s="140" t="s">
        <v>126</v>
      </c>
      <c r="AT217" s="140" t="s">
        <v>122</v>
      </c>
      <c r="AU217" s="140" t="s">
        <v>85</v>
      </c>
      <c r="AY217" s="15" t="s">
        <v>120</v>
      </c>
      <c r="BE217" s="141">
        <f t="shared" si="4"/>
        <v>0</v>
      </c>
      <c r="BF217" s="141">
        <f t="shared" si="5"/>
        <v>0</v>
      </c>
      <c r="BG217" s="141">
        <f t="shared" si="6"/>
        <v>0</v>
      </c>
      <c r="BH217" s="141">
        <f t="shared" si="7"/>
        <v>0</v>
      </c>
      <c r="BI217" s="141">
        <f t="shared" si="8"/>
        <v>0</v>
      </c>
      <c r="BJ217" s="15" t="s">
        <v>83</v>
      </c>
      <c r="BK217" s="141">
        <f t="shared" si="9"/>
        <v>0</v>
      </c>
      <c r="BL217" s="15" t="s">
        <v>126</v>
      </c>
      <c r="BM217" s="140" t="s">
        <v>363</v>
      </c>
    </row>
    <row r="218" spans="2:65" s="1" customFormat="1" ht="21.75" customHeight="1">
      <c r="B218" s="127"/>
      <c r="C218" s="160" t="s">
        <v>364</v>
      </c>
      <c r="D218" s="160" t="s">
        <v>208</v>
      </c>
      <c r="E218" s="161" t="s">
        <v>365</v>
      </c>
      <c r="F218" s="162" t="s">
        <v>366</v>
      </c>
      <c r="G218" s="163" t="s">
        <v>307</v>
      </c>
      <c r="H218" s="164">
        <v>18</v>
      </c>
      <c r="I218" s="165"/>
      <c r="J218" s="166">
        <f t="shared" si="0"/>
        <v>0</v>
      </c>
      <c r="K218" s="167"/>
      <c r="L218" s="168"/>
      <c r="M218" s="169" t="s">
        <v>1</v>
      </c>
      <c r="N218" s="170" t="s">
        <v>40</v>
      </c>
      <c r="P218" s="138">
        <f t="shared" si="1"/>
        <v>0</v>
      </c>
      <c r="Q218" s="138">
        <v>0.00359</v>
      </c>
      <c r="R218" s="138">
        <f t="shared" si="2"/>
        <v>0.06462</v>
      </c>
      <c r="S218" s="138">
        <v>0</v>
      </c>
      <c r="T218" s="139">
        <f t="shared" si="3"/>
        <v>0</v>
      </c>
      <c r="AR218" s="140" t="s">
        <v>157</v>
      </c>
      <c r="AT218" s="140" t="s">
        <v>208</v>
      </c>
      <c r="AU218" s="140" t="s">
        <v>85</v>
      </c>
      <c r="AY218" s="15" t="s">
        <v>120</v>
      </c>
      <c r="BE218" s="141">
        <f t="shared" si="4"/>
        <v>0</v>
      </c>
      <c r="BF218" s="141">
        <f t="shared" si="5"/>
        <v>0</v>
      </c>
      <c r="BG218" s="141">
        <f t="shared" si="6"/>
        <v>0</v>
      </c>
      <c r="BH218" s="141">
        <f t="shared" si="7"/>
        <v>0</v>
      </c>
      <c r="BI218" s="141">
        <f t="shared" si="8"/>
        <v>0</v>
      </c>
      <c r="BJ218" s="15" t="s">
        <v>83</v>
      </c>
      <c r="BK218" s="141">
        <f t="shared" si="9"/>
        <v>0</v>
      </c>
      <c r="BL218" s="15" t="s">
        <v>126</v>
      </c>
      <c r="BM218" s="140" t="s">
        <v>367</v>
      </c>
    </row>
    <row r="219" spans="2:65" s="1" customFormat="1" ht="21.75" customHeight="1">
      <c r="B219" s="127"/>
      <c r="C219" s="128" t="s">
        <v>368</v>
      </c>
      <c r="D219" s="128" t="s">
        <v>122</v>
      </c>
      <c r="E219" s="129" t="s">
        <v>369</v>
      </c>
      <c r="F219" s="130" t="s">
        <v>370</v>
      </c>
      <c r="G219" s="131" t="s">
        <v>307</v>
      </c>
      <c r="H219" s="132">
        <v>3</v>
      </c>
      <c r="I219" s="133"/>
      <c r="J219" s="134">
        <f t="shared" si="0"/>
        <v>0</v>
      </c>
      <c r="K219" s="135"/>
      <c r="L219" s="30"/>
      <c r="M219" s="136" t="s">
        <v>1</v>
      </c>
      <c r="N219" s="137" t="s">
        <v>40</v>
      </c>
      <c r="P219" s="138">
        <f t="shared" si="1"/>
        <v>0</v>
      </c>
      <c r="Q219" s="138">
        <v>0.00162</v>
      </c>
      <c r="R219" s="138">
        <f t="shared" si="2"/>
        <v>0.00486</v>
      </c>
      <c r="S219" s="138">
        <v>0</v>
      </c>
      <c r="T219" s="139">
        <f t="shared" si="3"/>
        <v>0</v>
      </c>
      <c r="AR219" s="140" t="s">
        <v>126</v>
      </c>
      <c r="AT219" s="140" t="s">
        <v>122</v>
      </c>
      <c r="AU219" s="140" t="s">
        <v>85</v>
      </c>
      <c r="AY219" s="15" t="s">
        <v>120</v>
      </c>
      <c r="BE219" s="141">
        <f t="shared" si="4"/>
        <v>0</v>
      </c>
      <c r="BF219" s="141">
        <f t="shared" si="5"/>
        <v>0</v>
      </c>
      <c r="BG219" s="141">
        <f t="shared" si="6"/>
        <v>0</v>
      </c>
      <c r="BH219" s="141">
        <f t="shared" si="7"/>
        <v>0</v>
      </c>
      <c r="BI219" s="141">
        <f t="shared" si="8"/>
        <v>0</v>
      </c>
      <c r="BJ219" s="15" t="s">
        <v>83</v>
      </c>
      <c r="BK219" s="141">
        <f t="shared" si="9"/>
        <v>0</v>
      </c>
      <c r="BL219" s="15" t="s">
        <v>126</v>
      </c>
      <c r="BM219" s="140" t="s">
        <v>371</v>
      </c>
    </row>
    <row r="220" spans="2:65" s="1" customFormat="1" ht="24.2" customHeight="1">
      <c r="B220" s="127"/>
      <c r="C220" s="160" t="s">
        <v>372</v>
      </c>
      <c r="D220" s="160" t="s">
        <v>208</v>
      </c>
      <c r="E220" s="161" t="s">
        <v>373</v>
      </c>
      <c r="F220" s="162" t="s">
        <v>374</v>
      </c>
      <c r="G220" s="163" t="s">
        <v>307</v>
      </c>
      <c r="H220" s="164">
        <v>3</v>
      </c>
      <c r="I220" s="165"/>
      <c r="J220" s="166">
        <f t="shared" si="0"/>
        <v>0</v>
      </c>
      <c r="K220" s="167"/>
      <c r="L220" s="168"/>
      <c r="M220" s="169" t="s">
        <v>1</v>
      </c>
      <c r="N220" s="170" t="s">
        <v>40</v>
      </c>
      <c r="P220" s="138">
        <f t="shared" si="1"/>
        <v>0</v>
      </c>
      <c r="Q220" s="138">
        <v>0.018</v>
      </c>
      <c r="R220" s="138">
        <f t="shared" si="2"/>
        <v>0.05399999999999999</v>
      </c>
      <c r="S220" s="138">
        <v>0</v>
      </c>
      <c r="T220" s="139">
        <f t="shared" si="3"/>
        <v>0</v>
      </c>
      <c r="AR220" s="140" t="s">
        <v>157</v>
      </c>
      <c r="AT220" s="140" t="s">
        <v>208</v>
      </c>
      <c r="AU220" s="140" t="s">
        <v>85</v>
      </c>
      <c r="AY220" s="15" t="s">
        <v>120</v>
      </c>
      <c r="BE220" s="141">
        <f t="shared" si="4"/>
        <v>0</v>
      </c>
      <c r="BF220" s="141">
        <f t="shared" si="5"/>
        <v>0</v>
      </c>
      <c r="BG220" s="141">
        <f t="shared" si="6"/>
        <v>0</v>
      </c>
      <c r="BH220" s="141">
        <f t="shared" si="7"/>
        <v>0</v>
      </c>
      <c r="BI220" s="141">
        <f t="shared" si="8"/>
        <v>0</v>
      </c>
      <c r="BJ220" s="15" t="s">
        <v>83</v>
      </c>
      <c r="BK220" s="141">
        <f t="shared" si="9"/>
        <v>0</v>
      </c>
      <c r="BL220" s="15" t="s">
        <v>126</v>
      </c>
      <c r="BM220" s="140" t="s">
        <v>375</v>
      </c>
    </row>
    <row r="221" spans="2:65" s="1" customFormat="1" ht="24.2" customHeight="1">
      <c r="B221" s="127"/>
      <c r="C221" s="160" t="s">
        <v>376</v>
      </c>
      <c r="D221" s="160" t="s">
        <v>208</v>
      </c>
      <c r="E221" s="161" t="s">
        <v>377</v>
      </c>
      <c r="F221" s="162" t="s">
        <v>378</v>
      </c>
      <c r="G221" s="163" t="s">
        <v>307</v>
      </c>
      <c r="H221" s="164">
        <v>3</v>
      </c>
      <c r="I221" s="165"/>
      <c r="J221" s="166">
        <f t="shared" si="0"/>
        <v>0</v>
      </c>
      <c r="K221" s="167"/>
      <c r="L221" s="168"/>
      <c r="M221" s="169" t="s">
        <v>1</v>
      </c>
      <c r="N221" s="170" t="s">
        <v>40</v>
      </c>
      <c r="P221" s="138">
        <f t="shared" si="1"/>
        <v>0</v>
      </c>
      <c r="Q221" s="138">
        <v>0.0035</v>
      </c>
      <c r="R221" s="138">
        <f t="shared" si="2"/>
        <v>0.0105</v>
      </c>
      <c r="S221" s="138">
        <v>0</v>
      </c>
      <c r="T221" s="139">
        <f t="shared" si="3"/>
        <v>0</v>
      </c>
      <c r="AR221" s="140" t="s">
        <v>157</v>
      </c>
      <c r="AT221" s="140" t="s">
        <v>208</v>
      </c>
      <c r="AU221" s="140" t="s">
        <v>85</v>
      </c>
      <c r="AY221" s="15" t="s">
        <v>120</v>
      </c>
      <c r="BE221" s="141">
        <f t="shared" si="4"/>
        <v>0</v>
      </c>
      <c r="BF221" s="141">
        <f t="shared" si="5"/>
        <v>0</v>
      </c>
      <c r="BG221" s="141">
        <f t="shared" si="6"/>
        <v>0</v>
      </c>
      <c r="BH221" s="141">
        <f t="shared" si="7"/>
        <v>0</v>
      </c>
      <c r="BI221" s="141">
        <f t="shared" si="8"/>
        <v>0</v>
      </c>
      <c r="BJ221" s="15" t="s">
        <v>83</v>
      </c>
      <c r="BK221" s="141">
        <f t="shared" si="9"/>
        <v>0</v>
      </c>
      <c r="BL221" s="15" t="s">
        <v>126</v>
      </c>
      <c r="BM221" s="140" t="s">
        <v>379</v>
      </c>
    </row>
    <row r="222" spans="2:65" s="1" customFormat="1" ht="24.2" customHeight="1">
      <c r="B222" s="127"/>
      <c r="C222" s="128" t="s">
        <v>380</v>
      </c>
      <c r="D222" s="128" t="s">
        <v>122</v>
      </c>
      <c r="E222" s="129" t="s">
        <v>381</v>
      </c>
      <c r="F222" s="130" t="s">
        <v>382</v>
      </c>
      <c r="G222" s="131" t="s">
        <v>307</v>
      </c>
      <c r="H222" s="132">
        <v>2</v>
      </c>
      <c r="I222" s="133"/>
      <c r="J222" s="134">
        <f t="shared" si="0"/>
        <v>0</v>
      </c>
      <c r="K222" s="135"/>
      <c r="L222" s="30"/>
      <c r="M222" s="136" t="s">
        <v>1</v>
      </c>
      <c r="N222" s="137" t="s">
        <v>40</v>
      </c>
      <c r="P222" s="138">
        <f t="shared" si="1"/>
        <v>0</v>
      </c>
      <c r="Q222" s="138">
        <v>0</v>
      </c>
      <c r="R222" s="138">
        <f t="shared" si="2"/>
        <v>0</v>
      </c>
      <c r="S222" s="138">
        <v>0.0173</v>
      </c>
      <c r="T222" s="139">
        <f t="shared" si="3"/>
        <v>0.0346</v>
      </c>
      <c r="AR222" s="140" t="s">
        <v>126</v>
      </c>
      <c r="AT222" s="140" t="s">
        <v>122</v>
      </c>
      <c r="AU222" s="140" t="s">
        <v>85</v>
      </c>
      <c r="AY222" s="15" t="s">
        <v>120</v>
      </c>
      <c r="BE222" s="141">
        <f t="shared" si="4"/>
        <v>0</v>
      </c>
      <c r="BF222" s="141">
        <f t="shared" si="5"/>
        <v>0</v>
      </c>
      <c r="BG222" s="141">
        <f t="shared" si="6"/>
        <v>0</v>
      </c>
      <c r="BH222" s="141">
        <f t="shared" si="7"/>
        <v>0</v>
      </c>
      <c r="BI222" s="141">
        <f t="shared" si="8"/>
        <v>0</v>
      </c>
      <c r="BJ222" s="15" t="s">
        <v>83</v>
      </c>
      <c r="BK222" s="141">
        <f t="shared" si="9"/>
        <v>0</v>
      </c>
      <c r="BL222" s="15" t="s">
        <v>126</v>
      </c>
      <c r="BM222" s="140" t="s">
        <v>383</v>
      </c>
    </row>
    <row r="223" spans="2:65" s="1" customFormat="1" ht="16.5" customHeight="1">
      <c r="B223" s="127"/>
      <c r="C223" s="128" t="s">
        <v>384</v>
      </c>
      <c r="D223" s="128" t="s">
        <v>122</v>
      </c>
      <c r="E223" s="129" t="s">
        <v>385</v>
      </c>
      <c r="F223" s="130" t="s">
        <v>386</v>
      </c>
      <c r="G223" s="131" t="s">
        <v>307</v>
      </c>
      <c r="H223" s="132">
        <v>1</v>
      </c>
      <c r="I223" s="133"/>
      <c r="J223" s="134">
        <f t="shared" si="0"/>
        <v>0</v>
      </c>
      <c r="K223" s="135"/>
      <c r="L223" s="30"/>
      <c r="M223" s="136" t="s">
        <v>1</v>
      </c>
      <c r="N223" s="137" t="s">
        <v>40</v>
      </c>
      <c r="P223" s="138">
        <f t="shared" si="1"/>
        <v>0</v>
      </c>
      <c r="Q223" s="138">
        <v>0.00136</v>
      </c>
      <c r="R223" s="138">
        <f t="shared" si="2"/>
        <v>0.00136</v>
      </c>
      <c r="S223" s="138">
        <v>0</v>
      </c>
      <c r="T223" s="139">
        <f t="shared" si="3"/>
        <v>0</v>
      </c>
      <c r="AR223" s="140" t="s">
        <v>126</v>
      </c>
      <c r="AT223" s="140" t="s">
        <v>122</v>
      </c>
      <c r="AU223" s="140" t="s">
        <v>85</v>
      </c>
      <c r="AY223" s="15" t="s">
        <v>120</v>
      </c>
      <c r="BE223" s="141">
        <f t="shared" si="4"/>
        <v>0</v>
      </c>
      <c r="BF223" s="141">
        <f t="shared" si="5"/>
        <v>0</v>
      </c>
      <c r="BG223" s="141">
        <f t="shared" si="6"/>
        <v>0</v>
      </c>
      <c r="BH223" s="141">
        <f t="shared" si="7"/>
        <v>0</v>
      </c>
      <c r="BI223" s="141">
        <f t="shared" si="8"/>
        <v>0</v>
      </c>
      <c r="BJ223" s="15" t="s">
        <v>83</v>
      </c>
      <c r="BK223" s="141">
        <f t="shared" si="9"/>
        <v>0</v>
      </c>
      <c r="BL223" s="15" t="s">
        <v>126</v>
      </c>
      <c r="BM223" s="140" t="s">
        <v>387</v>
      </c>
    </row>
    <row r="224" spans="2:65" s="1" customFormat="1" ht="24.2" customHeight="1">
      <c r="B224" s="127"/>
      <c r="C224" s="160" t="s">
        <v>388</v>
      </c>
      <c r="D224" s="160" t="s">
        <v>208</v>
      </c>
      <c r="E224" s="161" t="s">
        <v>389</v>
      </c>
      <c r="F224" s="162" t="s">
        <v>390</v>
      </c>
      <c r="G224" s="163" t="s">
        <v>307</v>
      </c>
      <c r="H224" s="164">
        <v>1</v>
      </c>
      <c r="I224" s="165"/>
      <c r="J224" s="166">
        <f t="shared" si="0"/>
        <v>0</v>
      </c>
      <c r="K224" s="167"/>
      <c r="L224" s="168"/>
      <c r="M224" s="169" t="s">
        <v>1</v>
      </c>
      <c r="N224" s="170" t="s">
        <v>40</v>
      </c>
      <c r="P224" s="138">
        <f t="shared" si="1"/>
        <v>0</v>
      </c>
      <c r="Q224" s="138">
        <v>0.048</v>
      </c>
      <c r="R224" s="138">
        <f t="shared" si="2"/>
        <v>0.048</v>
      </c>
      <c r="S224" s="138">
        <v>0</v>
      </c>
      <c r="T224" s="139">
        <f t="shared" si="3"/>
        <v>0</v>
      </c>
      <c r="AR224" s="140" t="s">
        <v>157</v>
      </c>
      <c r="AT224" s="140" t="s">
        <v>208</v>
      </c>
      <c r="AU224" s="140" t="s">
        <v>85</v>
      </c>
      <c r="AY224" s="15" t="s">
        <v>120</v>
      </c>
      <c r="BE224" s="141">
        <f t="shared" si="4"/>
        <v>0</v>
      </c>
      <c r="BF224" s="141">
        <f t="shared" si="5"/>
        <v>0</v>
      </c>
      <c r="BG224" s="141">
        <f t="shared" si="6"/>
        <v>0</v>
      </c>
      <c r="BH224" s="141">
        <f t="shared" si="7"/>
        <v>0</v>
      </c>
      <c r="BI224" s="141">
        <f t="shared" si="8"/>
        <v>0</v>
      </c>
      <c r="BJ224" s="15" t="s">
        <v>83</v>
      </c>
      <c r="BK224" s="141">
        <f t="shared" si="9"/>
        <v>0</v>
      </c>
      <c r="BL224" s="15" t="s">
        <v>126</v>
      </c>
      <c r="BM224" s="140" t="s">
        <v>391</v>
      </c>
    </row>
    <row r="225" spans="2:65" s="1" customFormat="1" ht="24.2" customHeight="1">
      <c r="B225" s="127"/>
      <c r="C225" s="128" t="s">
        <v>392</v>
      </c>
      <c r="D225" s="128" t="s">
        <v>122</v>
      </c>
      <c r="E225" s="129" t="s">
        <v>393</v>
      </c>
      <c r="F225" s="130" t="s">
        <v>394</v>
      </c>
      <c r="G225" s="131" t="s">
        <v>307</v>
      </c>
      <c r="H225" s="132">
        <v>2</v>
      </c>
      <c r="I225" s="133"/>
      <c r="J225" s="134">
        <f t="shared" si="0"/>
        <v>0</v>
      </c>
      <c r="K225" s="135"/>
      <c r="L225" s="30"/>
      <c r="M225" s="136" t="s">
        <v>1</v>
      </c>
      <c r="N225" s="137" t="s">
        <v>40</v>
      </c>
      <c r="P225" s="138">
        <f t="shared" si="1"/>
        <v>0</v>
      </c>
      <c r="Q225" s="138">
        <v>0.00176</v>
      </c>
      <c r="R225" s="138">
        <f t="shared" si="2"/>
        <v>0.00352</v>
      </c>
      <c r="S225" s="138">
        <v>0</v>
      </c>
      <c r="T225" s="139">
        <f t="shared" si="3"/>
        <v>0</v>
      </c>
      <c r="AR225" s="140" t="s">
        <v>126</v>
      </c>
      <c r="AT225" s="140" t="s">
        <v>122</v>
      </c>
      <c r="AU225" s="140" t="s">
        <v>85</v>
      </c>
      <c r="AY225" s="15" t="s">
        <v>120</v>
      </c>
      <c r="BE225" s="141">
        <f t="shared" si="4"/>
        <v>0</v>
      </c>
      <c r="BF225" s="141">
        <f t="shared" si="5"/>
        <v>0</v>
      </c>
      <c r="BG225" s="141">
        <f t="shared" si="6"/>
        <v>0</v>
      </c>
      <c r="BH225" s="141">
        <f t="shared" si="7"/>
        <v>0</v>
      </c>
      <c r="BI225" s="141">
        <f t="shared" si="8"/>
        <v>0</v>
      </c>
      <c r="BJ225" s="15" t="s">
        <v>83</v>
      </c>
      <c r="BK225" s="141">
        <f t="shared" si="9"/>
        <v>0</v>
      </c>
      <c r="BL225" s="15" t="s">
        <v>126</v>
      </c>
      <c r="BM225" s="140" t="s">
        <v>395</v>
      </c>
    </row>
    <row r="226" spans="2:65" s="1" customFormat="1" ht="24.2" customHeight="1">
      <c r="B226" s="127"/>
      <c r="C226" s="160" t="s">
        <v>396</v>
      </c>
      <c r="D226" s="160" t="s">
        <v>208</v>
      </c>
      <c r="E226" s="161" t="s">
        <v>397</v>
      </c>
      <c r="F226" s="162" t="s">
        <v>398</v>
      </c>
      <c r="G226" s="163" t="s">
        <v>307</v>
      </c>
      <c r="H226" s="164">
        <v>2</v>
      </c>
      <c r="I226" s="165"/>
      <c r="J226" s="166">
        <f t="shared" si="0"/>
        <v>0</v>
      </c>
      <c r="K226" s="167"/>
      <c r="L226" s="168"/>
      <c r="M226" s="169" t="s">
        <v>1</v>
      </c>
      <c r="N226" s="170" t="s">
        <v>40</v>
      </c>
      <c r="P226" s="138">
        <f t="shared" si="1"/>
        <v>0</v>
      </c>
      <c r="Q226" s="138">
        <v>0.008</v>
      </c>
      <c r="R226" s="138">
        <f t="shared" si="2"/>
        <v>0.016</v>
      </c>
      <c r="S226" s="138">
        <v>0</v>
      </c>
      <c r="T226" s="139">
        <f t="shared" si="3"/>
        <v>0</v>
      </c>
      <c r="AR226" s="140" t="s">
        <v>157</v>
      </c>
      <c r="AT226" s="140" t="s">
        <v>208</v>
      </c>
      <c r="AU226" s="140" t="s">
        <v>85</v>
      </c>
      <c r="AY226" s="15" t="s">
        <v>120</v>
      </c>
      <c r="BE226" s="141">
        <f t="shared" si="4"/>
        <v>0</v>
      </c>
      <c r="BF226" s="141">
        <f t="shared" si="5"/>
        <v>0</v>
      </c>
      <c r="BG226" s="141">
        <f t="shared" si="6"/>
        <v>0</v>
      </c>
      <c r="BH226" s="141">
        <f t="shared" si="7"/>
        <v>0</v>
      </c>
      <c r="BI226" s="141">
        <f t="shared" si="8"/>
        <v>0</v>
      </c>
      <c r="BJ226" s="15" t="s">
        <v>83</v>
      </c>
      <c r="BK226" s="141">
        <f t="shared" si="9"/>
        <v>0</v>
      </c>
      <c r="BL226" s="15" t="s">
        <v>126</v>
      </c>
      <c r="BM226" s="140" t="s">
        <v>399</v>
      </c>
    </row>
    <row r="227" spans="2:65" s="1" customFormat="1" ht="24.2" customHeight="1">
      <c r="B227" s="127"/>
      <c r="C227" s="128" t="s">
        <v>400</v>
      </c>
      <c r="D227" s="128" t="s">
        <v>122</v>
      </c>
      <c r="E227" s="129" t="s">
        <v>401</v>
      </c>
      <c r="F227" s="130" t="s">
        <v>402</v>
      </c>
      <c r="G227" s="131" t="s">
        <v>307</v>
      </c>
      <c r="H227" s="132">
        <v>2</v>
      </c>
      <c r="I227" s="133"/>
      <c r="J227" s="134">
        <f t="shared" si="0"/>
        <v>0</v>
      </c>
      <c r="K227" s="135"/>
      <c r="L227" s="30"/>
      <c r="M227" s="136" t="s">
        <v>1</v>
      </c>
      <c r="N227" s="137" t="s">
        <v>40</v>
      </c>
      <c r="P227" s="138">
        <f t="shared" si="1"/>
        <v>0</v>
      </c>
      <c r="Q227" s="138">
        <v>0</v>
      </c>
      <c r="R227" s="138">
        <f t="shared" si="2"/>
        <v>0</v>
      </c>
      <c r="S227" s="138">
        <v>0</v>
      </c>
      <c r="T227" s="139">
        <f t="shared" si="3"/>
        <v>0</v>
      </c>
      <c r="AR227" s="140" t="s">
        <v>126</v>
      </c>
      <c r="AT227" s="140" t="s">
        <v>122</v>
      </c>
      <c r="AU227" s="140" t="s">
        <v>85</v>
      </c>
      <c r="AY227" s="15" t="s">
        <v>120</v>
      </c>
      <c r="BE227" s="141">
        <f t="shared" si="4"/>
        <v>0</v>
      </c>
      <c r="BF227" s="141">
        <f t="shared" si="5"/>
        <v>0</v>
      </c>
      <c r="BG227" s="141">
        <f t="shared" si="6"/>
        <v>0</v>
      </c>
      <c r="BH227" s="141">
        <f t="shared" si="7"/>
        <v>0</v>
      </c>
      <c r="BI227" s="141">
        <f t="shared" si="8"/>
        <v>0</v>
      </c>
      <c r="BJ227" s="15" t="s">
        <v>83</v>
      </c>
      <c r="BK227" s="141">
        <f t="shared" si="9"/>
        <v>0</v>
      </c>
      <c r="BL227" s="15" t="s">
        <v>126</v>
      </c>
      <c r="BM227" s="140" t="s">
        <v>403</v>
      </c>
    </row>
    <row r="228" spans="2:65" s="1" customFormat="1" ht="24.2" customHeight="1">
      <c r="B228" s="127"/>
      <c r="C228" s="160" t="s">
        <v>404</v>
      </c>
      <c r="D228" s="160" t="s">
        <v>208</v>
      </c>
      <c r="E228" s="161" t="s">
        <v>405</v>
      </c>
      <c r="F228" s="162" t="s">
        <v>406</v>
      </c>
      <c r="G228" s="163" t="s">
        <v>307</v>
      </c>
      <c r="H228" s="164">
        <v>2</v>
      </c>
      <c r="I228" s="165"/>
      <c r="J228" s="166">
        <f t="shared" si="0"/>
        <v>0</v>
      </c>
      <c r="K228" s="167"/>
      <c r="L228" s="168"/>
      <c r="M228" s="169" t="s">
        <v>1</v>
      </c>
      <c r="N228" s="170" t="s">
        <v>40</v>
      </c>
      <c r="P228" s="138">
        <f t="shared" si="1"/>
        <v>0</v>
      </c>
      <c r="Q228" s="138">
        <v>0.008</v>
      </c>
      <c r="R228" s="138">
        <f t="shared" si="2"/>
        <v>0.016</v>
      </c>
      <c r="S228" s="138">
        <v>0</v>
      </c>
      <c r="T228" s="139">
        <f t="shared" si="3"/>
        <v>0</v>
      </c>
      <c r="AR228" s="140" t="s">
        <v>157</v>
      </c>
      <c r="AT228" s="140" t="s">
        <v>208</v>
      </c>
      <c r="AU228" s="140" t="s">
        <v>85</v>
      </c>
      <c r="AY228" s="15" t="s">
        <v>120</v>
      </c>
      <c r="BE228" s="141">
        <f t="shared" si="4"/>
        <v>0</v>
      </c>
      <c r="BF228" s="141">
        <f t="shared" si="5"/>
        <v>0</v>
      </c>
      <c r="BG228" s="141">
        <f t="shared" si="6"/>
        <v>0</v>
      </c>
      <c r="BH228" s="141">
        <f t="shared" si="7"/>
        <v>0</v>
      </c>
      <c r="BI228" s="141">
        <f t="shared" si="8"/>
        <v>0</v>
      </c>
      <c r="BJ228" s="15" t="s">
        <v>83</v>
      </c>
      <c r="BK228" s="141">
        <f t="shared" si="9"/>
        <v>0</v>
      </c>
      <c r="BL228" s="15" t="s">
        <v>126</v>
      </c>
      <c r="BM228" s="140" t="s">
        <v>407</v>
      </c>
    </row>
    <row r="229" spans="2:65" s="1" customFormat="1" ht="21.75" customHeight="1">
      <c r="B229" s="127"/>
      <c r="C229" s="128" t="s">
        <v>408</v>
      </c>
      <c r="D229" s="128" t="s">
        <v>122</v>
      </c>
      <c r="E229" s="129" t="s">
        <v>409</v>
      </c>
      <c r="F229" s="130" t="s">
        <v>410</v>
      </c>
      <c r="G229" s="131" t="s">
        <v>307</v>
      </c>
      <c r="H229" s="132">
        <v>2</v>
      </c>
      <c r="I229" s="133"/>
      <c r="J229" s="134">
        <f t="shared" si="0"/>
        <v>0</v>
      </c>
      <c r="K229" s="135"/>
      <c r="L229" s="30"/>
      <c r="M229" s="136" t="s">
        <v>1</v>
      </c>
      <c r="N229" s="137" t="s">
        <v>40</v>
      </c>
      <c r="P229" s="138">
        <f t="shared" si="1"/>
        <v>0</v>
      </c>
      <c r="Q229" s="138">
        <v>0.00286</v>
      </c>
      <c r="R229" s="138">
        <f t="shared" si="2"/>
        <v>0.00572</v>
      </c>
      <c r="S229" s="138">
        <v>0</v>
      </c>
      <c r="T229" s="139">
        <f t="shared" si="3"/>
        <v>0</v>
      </c>
      <c r="AR229" s="140" t="s">
        <v>126</v>
      </c>
      <c r="AT229" s="140" t="s">
        <v>122</v>
      </c>
      <c r="AU229" s="140" t="s">
        <v>85</v>
      </c>
      <c r="AY229" s="15" t="s">
        <v>120</v>
      </c>
      <c r="BE229" s="141">
        <f t="shared" si="4"/>
        <v>0</v>
      </c>
      <c r="BF229" s="141">
        <f t="shared" si="5"/>
        <v>0</v>
      </c>
      <c r="BG229" s="141">
        <f t="shared" si="6"/>
        <v>0</v>
      </c>
      <c r="BH229" s="141">
        <f t="shared" si="7"/>
        <v>0</v>
      </c>
      <c r="BI229" s="141">
        <f t="shared" si="8"/>
        <v>0</v>
      </c>
      <c r="BJ229" s="15" t="s">
        <v>83</v>
      </c>
      <c r="BK229" s="141">
        <f t="shared" si="9"/>
        <v>0</v>
      </c>
      <c r="BL229" s="15" t="s">
        <v>126</v>
      </c>
      <c r="BM229" s="140" t="s">
        <v>411</v>
      </c>
    </row>
    <row r="230" spans="2:65" s="1" customFormat="1" ht="24.2" customHeight="1">
      <c r="B230" s="127"/>
      <c r="C230" s="160" t="s">
        <v>412</v>
      </c>
      <c r="D230" s="160" t="s">
        <v>208</v>
      </c>
      <c r="E230" s="161" t="s">
        <v>413</v>
      </c>
      <c r="F230" s="162" t="s">
        <v>414</v>
      </c>
      <c r="G230" s="163" t="s">
        <v>307</v>
      </c>
      <c r="H230" s="164">
        <v>2</v>
      </c>
      <c r="I230" s="165"/>
      <c r="J230" s="166">
        <f t="shared" si="0"/>
        <v>0</v>
      </c>
      <c r="K230" s="167"/>
      <c r="L230" s="168"/>
      <c r="M230" s="169" t="s">
        <v>1</v>
      </c>
      <c r="N230" s="170" t="s">
        <v>40</v>
      </c>
      <c r="P230" s="138">
        <f t="shared" si="1"/>
        <v>0</v>
      </c>
      <c r="Q230" s="138">
        <v>0.065</v>
      </c>
      <c r="R230" s="138">
        <f t="shared" si="2"/>
        <v>0.13</v>
      </c>
      <c r="S230" s="138">
        <v>0</v>
      </c>
      <c r="T230" s="139">
        <f t="shared" si="3"/>
        <v>0</v>
      </c>
      <c r="AR230" s="140" t="s">
        <v>157</v>
      </c>
      <c r="AT230" s="140" t="s">
        <v>208</v>
      </c>
      <c r="AU230" s="140" t="s">
        <v>85</v>
      </c>
      <c r="AY230" s="15" t="s">
        <v>120</v>
      </c>
      <c r="BE230" s="141">
        <f t="shared" si="4"/>
        <v>0</v>
      </c>
      <c r="BF230" s="141">
        <f t="shared" si="5"/>
        <v>0</v>
      </c>
      <c r="BG230" s="141">
        <f t="shared" si="6"/>
        <v>0</v>
      </c>
      <c r="BH230" s="141">
        <f t="shared" si="7"/>
        <v>0</v>
      </c>
      <c r="BI230" s="141">
        <f t="shared" si="8"/>
        <v>0</v>
      </c>
      <c r="BJ230" s="15" t="s">
        <v>83</v>
      </c>
      <c r="BK230" s="141">
        <f t="shared" si="9"/>
        <v>0</v>
      </c>
      <c r="BL230" s="15" t="s">
        <v>126</v>
      </c>
      <c r="BM230" s="140" t="s">
        <v>415</v>
      </c>
    </row>
    <row r="231" spans="2:65" s="1" customFormat="1" ht="24.2" customHeight="1">
      <c r="B231" s="127"/>
      <c r="C231" s="160" t="s">
        <v>416</v>
      </c>
      <c r="D231" s="160" t="s">
        <v>208</v>
      </c>
      <c r="E231" s="161" t="s">
        <v>417</v>
      </c>
      <c r="F231" s="162" t="s">
        <v>418</v>
      </c>
      <c r="G231" s="163" t="s">
        <v>307</v>
      </c>
      <c r="H231" s="164">
        <v>2</v>
      </c>
      <c r="I231" s="165"/>
      <c r="J231" s="166">
        <f t="shared" si="0"/>
        <v>0</v>
      </c>
      <c r="K231" s="167"/>
      <c r="L231" s="168"/>
      <c r="M231" s="169" t="s">
        <v>1</v>
      </c>
      <c r="N231" s="170" t="s">
        <v>40</v>
      </c>
      <c r="P231" s="138">
        <f t="shared" si="1"/>
        <v>0</v>
      </c>
      <c r="Q231" s="138">
        <v>0.0045</v>
      </c>
      <c r="R231" s="138">
        <f t="shared" si="2"/>
        <v>0.009</v>
      </c>
      <c r="S231" s="138">
        <v>0</v>
      </c>
      <c r="T231" s="139">
        <f t="shared" si="3"/>
        <v>0</v>
      </c>
      <c r="AR231" s="140" t="s">
        <v>157</v>
      </c>
      <c r="AT231" s="140" t="s">
        <v>208</v>
      </c>
      <c r="AU231" s="140" t="s">
        <v>85</v>
      </c>
      <c r="AY231" s="15" t="s">
        <v>120</v>
      </c>
      <c r="BE231" s="141">
        <f t="shared" si="4"/>
        <v>0</v>
      </c>
      <c r="BF231" s="141">
        <f t="shared" si="5"/>
        <v>0</v>
      </c>
      <c r="BG231" s="141">
        <f t="shared" si="6"/>
        <v>0</v>
      </c>
      <c r="BH231" s="141">
        <f t="shared" si="7"/>
        <v>0</v>
      </c>
      <c r="BI231" s="141">
        <f t="shared" si="8"/>
        <v>0</v>
      </c>
      <c r="BJ231" s="15" t="s">
        <v>83</v>
      </c>
      <c r="BK231" s="141">
        <f t="shared" si="9"/>
        <v>0</v>
      </c>
      <c r="BL231" s="15" t="s">
        <v>126</v>
      </c>
      <c r="BM231" s="140" t="s">
        <v>419</v>
      </c>
    </row>
    <row r="232" spans="2:65" s="1" customFormat="1" ht="24.2" customHeight="1">
      <c r="B232" s="127"/>
      <c r="C232" s="128" t="s">
        <v>420</v>
      </c>
      <c r="D232" s="128" t="s">
        <v>122</v>
      </c>
      <c r="E232" s="129" t="s">
        <v>421</v>
      </c>
      <c r="F232" s="130" t="s">
        <v>422</v>
      </c>
      <c r="G232" s="131" t="s">
        <v>307</v>
      </c>
      <c r="H232" s="132">
        <v>8</v>
      </c>
      <c r="I232" s="133"/>
      <c r="J232" s="134">
        <f t="shared" si="0"/>
        <v>0</v>
      </c>
      <c r="K232" s="135"/>
      <c r="L232" s="30"/>
      <c r="M232" s="136" t="s">
        <v>1</v>
      </c>
      <c r="N232" s="137" t="s">
        <v>40</v>
      </c>
      <c r="P232" s="138">
        <f t="shared" si="1"/>
        <v>0</v>
      </c>
      <c r="Q232" s="138">
        <v>0.00357</v>
      </c>
      <c r="R232" s="138">
        <f t="shared" si="2"/>
        <v>0.02856</v>
      </c>
      <c r="S232" s="138">
        <v>0</v>
      </c>
      <c r="T232" s="139">
        <f t="shared" si="3"/>
        <v>0</v>
      </c>
      <c r="AR232" s="140" t="s">
        <v>126</v>
      </c>
      <c r="AT232" s="140" t="s">
        <v>122</v>
      </c>
      <c r="AU232" s="140" t="s">
        <v>85</v>
      </c>
      <c r="AY232" s="15" t="s">
        <v>120</v>
      </c>
      <c r="BE232" s="141">
        <f t="shared" si="4"/>
        <v>0</v>
      </c>
      <c r="BF232" s="141">
        <f t="shared" si="5"/>
        <v>0</v>
      </c>
      <c r="BG232" s="141">
        <f t="shared" si="6"/>
        <v>0</v>
      </c>
      <c r="BH232" s="141">
        <f t="shared" si="7"/>
        <v>0</v>
      </c>
      <c r="BI232" s="141">
        <f t="shared" si="8"/>
        <v>0</v>
      </c>
      <c r="BJ232" s="15" t="s">
        <v>83</v>
      </c>
      <c r="BK232" s="141">
        <f t="shared" si="9"/>
        <v>0</v>
      </c>
      <c r="BL232" s="15" t="s">
        <v>126</v>
      </c>
      <c r="BM232" s="140" t="s">
        <v>423</v>
      </c>
    </row>
    <row r="233" spans="2:65" s="1" customFormat="1" ht="24.2" customHeight="1">
      <c r="B233" s="127"/>
      <c r="C233" s="160" t="s">
        <v>424</v>
      </c>
      <c r="D233" s="160" t="s">
        <v>208</v>
      </c>
      <c r="E233" s="161" t="s">
        <v>425</v>
      </c>
      <c r="F233" s="162" t="s">
        <v>426</v>
      </c>
      <c r="G233" s="163" t="s">
        <v>307</v>
      </c>
      <c r="H233" s="164">
        <v>1</v>
      </c>
      <c r="I233" s="165"/>
      <c r="J233" s="166">
        <f aca="true" t="shared" si="10" ref="J233:J264">ROUND(I233*H233,2)</f>
        <v>0</v>
      </c>
      <c r="K233" s="167"/>
      <c r="L233" s="168"/>
      <c r="M233" s="169" t="s">
        <v>1</v>
      </c>
      <c r="N233" s="170" t="s">
        <v>40</v>
      </c>
      <c r="P233" s="138">
        <f aca="true" t="shared" si="11" ref="P233:P264">O233*H233</f>
        <v>0</v>
      </c>
      <c r="Q233" s="138">
        <v>0.025</v>
      </c>
      <c r="R233" s="138">
        <f aca="true" t="shared" si="12" ref="R233:R264">Q233*H233</f>
        <v>0.025</v>
      </c>
      <c r="S233" s="138">
        <v>0</v>
      </c>
      <c r="T233" s="139">
        <f aca="true" t="shared" si="13" ref="T233:T264">S233*H233</f>
        <v>0</v>
      </c>
      <c r="AR233" s="140" t="s">
        <v>157</v>
      </c>
      <c r="AT233" s="140" t="s">
        <v>208</v>
      </c>
      <c r="AU233" s="140" t="s">
        <v>85</v>
      </c>
      <c r="AY233" s="15" t="s">
        <v>120</v>
      </c>
      <c r="BE233" s="141">
        <f aca="true" t="shared" si="14" ref="BE233:BE254">IF(N233="základní",J233,0)</f>
        <v>0</v>
      </c>
      <c r="BF233" s="141">
        <f aca="true" t="shared" si="15" ref="BF233:BF254">IF(N233="snížená",J233,0)</f>
        <v>0</v>
      </c>
      <c r="BG233" s="141">
        <f aca="true" t="shared" si="16" ref="BG233:BG254">IF(N233="zákl. přenesená",J233,0)</f>
        <v>0</v>
      </c>
      <c r="BH233" s="141">
        <f aca="true" t="shared" si="17" ref="BH233:BH254">IF(N233="sníž. přenesená",J233,0)</f>
        <v>0</v>
      </c>
      <c r="BI233" s="141">
        <f aca="true" t="shared" si="18" ref="BI233:BI254">IF(N233="nulová",J233,0)</f>
        <v>0</v>
      </c>
      <c r="BJ233" s="15" t="s">
        <v>83</v>
      </c>
      <c r="BK233" s="141">
        <f aca="true" t="shared" si="19" ref="BK233:BK254">ROUND(I233*H233,2)</f>
        <v>0</v>
      </c>
      <c r="BL233" s="15" t="s">
        <v>126</v>
      </c>
      <c r="BM233" s="140" t="s">
        <v>427</v>
      </c>
    </row>
    <row r="234" spans="2:65" s="1" customFormat="1" ht="24.2" customHeight="1">
      <c r="B234" s="127"/>
      <c r="C234" s="160" t="s">
        <v>428</v>
      </c>
      <c r="D234" s="160" t="s">
        <v>208</v>
      </c>
      <c r="E234" s="161" t="s">
        <v>429</v>
      </c>
      <c r="F234" s="162" t="s">
        <v>430</v>
      </c>
      <c r="G234" s="163" t="s">
        <v>307</v>
      </c>
      <c r="H234" s="164">
        <v>7</v>
      </c>
      <c r="I234" s="165"/>
      <c r="J234" s="166">
        <f t="shared" si="10"/>
        <v>0</v>
      </c>
      <c r="K234" s="167"/>
      <c r="L234" s="168"/>
      <c r="M234" s="169" t="s">
        <v>1</v>
      </c>
      <c r="N234" s="170" t="s">
        <v>40</v>
      </c>
      <c r="P234" s="138">
        <f t="shared" si="11"/>
        <v>0</v>
      </c>
      <c r="Q234" s="138">
        <v>0.029</v>
      </c>
      <c r="R234" s="138">
        <f t="shared" si="12"/>
        <v>0.203</v>
      </c>
      <c r="S234" s="138">
        <v>0</v>
      </c>
      <c r="T234" s="139">
        <f t="shared" si="13"/>
        <v>0</v>
      </c>
      <c r="AR234" s="140" t="s">
        <v>157</v>
      </c>
      <c r="AT234" s="140" t="s">
        <v>208</v>
      </c>
      <c r="AU234" s="140" t="s">
        <v>85</v>
      </c>
      <c r="AY234" s="15" t="s">
        <v>120</v>
      </c>
      <c r="BE234" s="141">
        <f t="shared" si="14"/>
        <v>0</v>
      </c>
      <c r="BF234" s="141">
        <f t="shared" si="15"/>
        <v>0</v>
      </c>
      <c r="BG234" s="141">
        <f t="shared" si="16"/>
        <v>0</v>
      </c>
      <c r="BH234" s="141">
        <f t="shared" si="17"/>
        <v>0</v>
      </c>
      <c r="BI234" s="141">
        <f t="shared" si="18"/>
        <v>0</v>
      </c>
      <c r="BJ234" s="15" t="s">
        <v>83</v>
      </c>
      <c r="BK234" s="141">
        <f t="shared" si="19"/>
        <v>0</v>
      </c>
      <c r="BL234" s="15" t="s">
        <v>126</v>
      </c>
      <c r="BM234" s="140" t="s">
        <v>431</v>
      </c>
    </row>
    <row r="235" spans="2:65" s="1" customFormat="1" ht="24.2" customHeight="1">
      <c r="B235" s="127"/>
      <c r="C235" s="128" t="s">
        <v>432</v>
      </c>
      <c r="D235" s="128" t="s">
        <v>122</v>
      </c>
      <c r="E235" s="129" t="s">
        <v>433</v>
      </c>
      <c r="F235" s="130" t="s">
        <v>434</v>
      </c>
      <c r="G235" s="131" t="s">
        <v>307</v>
      </c>
      <c r="H235" s="132">
        <v>1</v>
      </c>
      <c r="I235" s="133"/>
      <c r="J235" s="134">
        <f t="shared" si="10"/>
        <v>0</v>
      </c>
      <c r="K235" s="135"/>
      <c r="L235" s="30"/>
      <c r="M235" s="136" t="s">
        <v>1</v>
      </c>
      <c r="N235" s="137" t="s">
        <v>40</v>
      </c>
      <c r="P235" s="138">
        <f t="shared" si="11"/>
        <v>0</v>
      </c>
      <c r="Q235" s="138">
        <v>0</v>
      </c>
      <c r="R235" s="138">
        <f t="shared" si="12"/>
        <v>0</v>
      </c>
      <c r="S235" s="138">
        <v>0</v>
      </c>
      <c r="T235" s="139">
        <f t="shared" si="13"/>
        <v>0</v>
      </c>
      <c r="AR235" s="140" t="s">
        <v>126</v>
      </c>
      <c r="AT235" s="140" t="s">
        <v>122</v>
      </c>
      <c r="AU235" s="140" t="s">
        <v>85</v>
      </c>
      <c r="AY235" s="15" t="s">
        <v>120</v>
      </c>
      <c r="BE235" s="141">
        <f t="shared" si="14"/>
        <v>0</v>
      </c>
      <c r="BF235" s="141">
        <f t="shared" si="15"/>
        <v>0</v>
      </c>
      <c r="BG235" s="141">
        <f t="shared" si="16"/>
        <v>0</v>
      </c>
      <c r="BH235" s="141">
        <f t="shared" si="17"/>
        <v>0</v>
      </c>
      <c r="BI235" s="141">
        <f t="shared" si="18"/>
        <v>0</v>
      </c>
      <c r="BJ235" s="15" t="s">
        <v>83</v>
      </c>
      <c r="BK235" s="141">
        <f t="shared" si="19"/>
        <v>0</v>
      </c>
      <c r="BL235" s="15" t="s">
        <v>126</v>
      </c>
      <c r="BM235" s="140" t="s">
        <v>435</v>
      </c>
    </row>
    <row r="236" spans="2:65" s="1" customFormat="1" ht="24.2" customHeight="1">
      <c r="B236" s="127"/>
      <c r="C236" s="160" t="s">
        <v>436</v>
      </c>
      <c r="D236" s="160" t="s">
        <v>208</v>
      </c>
      <c r="E236" s="161" t="s">
        <v>437</v>
      </c>
      <c r="F236" s="162" t="s">
        <v>438</v>
      </c>
      <c r="G236" s="163" t="s">
        <v>307</v>
      </c>
      <c r="H236" s="164">
        <v>1</v>
      </c>
      <c r="I236" s="165"/>
      <c r="J236" s="166">
        <f t="shared" si="10"/>
        <v>0</v>
      </c>
      <c r="K236" s="167"/>
      <c r="L236" s="168"/>
      <c r="M236" s="169" t="s">
        <v>1</v>
      </c>
      <c r="N236" s="170" t="s">
        <v>40</v>
      </c>
      <c r="P236" s="138">
        <f t="shared" si="11"/>
        <v>0</v>
      </c>
      <c r="Q236" s="138">
        <v>0.025</v>
      </c>
      <c r="R236" s="138">
        <f t="shared" si="12"/>
        <v>0.025</v>
      </c>
      <c r="S236" s="138">
        <v>0</v>
      </c>
      <c r="T236" s="139">
        <f t="shared" si="13"/>
        <v>0</v>
      </c>
      <c r="AR236" s="140" t="s">
        <v>157</v>
      </c>
      <c r="AT236" s="140" t="s">
        <v>208</v>
      </c>
      <c r="AU236" s="140" t="s">
        <v>85</v>
      </c>
      <c r="AY236" s="15" t="s">
        <v>120</v>
      </c>
      <c r="BE236" s="141">
        <f t="shared" si="14"/>
        <v>0</v>
      </c>
      <c r="BF236" s="141">
        <f t="shared" si="15"/>
        <v>0</v>
      </c>
      <c r="BG236" s="141">
        <f t="shared" si="16"/>
        <v>0</v>
      </c>
      <c r="BH236" s="141">
        <f t="shared" si="17"/>
        <v>0</v>
      </c>
      <c r="BI236" s="141">
        <f t="shared" si="18"/>
        <v>0</v>
      </c>
      <c r="BJ236" s="15" t="s">
        <v>83</v>
      </c>
      <c r="BK236" s="141">
        <f t="shared" si="19"/>
        <v>0</v>
      </c>
      <c r="BL236" s="15" t="s">
        <v>126</v>
      </c>
      <c r="BM236" s="140" t="s">
        <v>439</v>
      </c>
    </row>
    <row r="237" spans="2:65" s="1" customFormat="1" ht="16.5" customHeight="1">
      <c r="B237" s="127"/>
      <c r="C237" s="128" t="s">
        <v>440</v>
      </c>
      <c r="D237" s="128" t="s">
        <v>122</v>
      </c>
      <c r="E237" s="129" t="s">
        <v>441</v>
      </c>
      <c r="F237" s="130" t="s">
        <v>442</v>
      </c>
      <c r="G237" s="131" t="s">
        <v>137</v>
      </c>
      <c r="H237" s="132">
        <v>14</v>
      </c>
      <c r="I237" s="133"/>
      <c r="J237" s="134">
        <f t="shared" si="10"/>
        <v>0</v>
      </c>
      <c r="K237" s="135"/>
      <c r="L237" s="30"/>
      <c r="M237" s="136" t="s">
        <v>1</v>
      </c>
      <c r="N237" s="137" t="s">
        <v>40</v>
      </c>
      <c r="P237" s="138">
        <f t="shared" si="11"/>
        <v>0</v>
      </c>
      <c r="Q237" s="138">
        <v>0</v>
      </c>
      <c r="R237" s="138">
        <f t="shared" si="12"/>
        <v>0</v>
      </c>
      <c r="S237" s="138">
        <v>0</v>
      </c>
      <c r="T237" s="139">
        <f t="shared" si="13"/>
        <v>0</v>
      </c>
      <c r="AR237" s="140" t="s">
        <v>126</v>
      </c>
      <c r="AT237" s="140" t="s">
        <v>122</v>
      </c>
      <c r="AU237" s="140" t="s">
        <v>85</v>
      </c>
      <c r="AY237" s="15" t="s">
        <v>120</v>
      </c>
      <c r="BE237" s="141">
        <f t="shared" si="14"/>
        <v>0</v>
      </c>
      <c r="BF237" s="141">
        <f t="shared" si="15"/>
        <v>0</v>
      </c>
      <c r="BG237" s="141">
        <f t="shared" si="16"/>
        <v>0</v>
      </c>
      <c r="BH237" s="141">
        <f t="shared" si="17"/>
        <v>0</v>
      </c>
      <c r="BI237" s="141">
        <f t="shared" si="18"/>
        <v>0</v>
      </c>
      <c r="BJ237" s="15" t="s">
        <v>83</v>
      </c>
      <c r="BK237" s="141">
        <f t="shared" si="19"/>
        <v>0</v>
      </c>
      <c r="BL237" s="15" t="s">
        <v>126</v>
      </c>
      <c r="BM237" s="140" t="s">
        <v>443</v>
      </c>
    </row>
    <row r="238" spans="2:65" s="1" customFormat="1" ht="24.2" customHeight="1">
      <c r="B238" s="127"/>
      <c r="C238" s="128" t="s">
        <v>444</v>
      </c>
      <c r="D238" s="128" t="s">
        <v>122</v>
      </c>
      <c r="E238" s="129" t="s">
        <v>445</v>
      </c>
      <c r="F238" s="130" t="s">
        <v>446</v>
      </c>
      <c r="G238" s="131" t="s">
        <v>137</v>
      </c>
      <c r="H238" s="132">
        <v>14</v>
      </c>
      <c r="I238" s="133"/>
      <c r="J238" s="134">
        <f t="shared" si="10"/>
        <v>0</v>
      </c>
      <c r="K238" s="135"/>
      <c r="L238" s="30"/>
      <c r="M238" s="136" t="s">
        <v>1</v>
      </c>
      <c r="N238" s="137" t="s">
        <v>40</v>
      </c>
      <c r="P238" s="138">
        <f t="shared" si="11"/>
        <v>0</v>
      </c>
      <c r="Q238" s="138">
        <v>0</v>
      </c>
      <c r="R238" s="138">
        <f t="shared" si="12"/>
        <v>0</v>
      </c>
      <c r="S238" s="138">
        <v>0</v>
      </c>
      <c r="T238" s="139">
        <f t="shared" si="13"/>
        <v>0</v>
      </c>
      <c r="AR238" s="140" t="s">
        <v>126</v>
      </c>
      <c r="AT238" s="140" t="s">
        <v>122</v>
      </c>
      <c r="AU238" s="140" t="s">
        <v>85</v>
      </c>
      <c r="AY238" s="15" t="s">
        <v>120</v>
      </c>
      <c r="BE238" s="141">
        <f t="shared" si="14"/>
        <v>0</v>
      </c>
      <c r="BF238" s="141">
        <f t="shared" si="15"/>
        <v>0</v>
      </c>
      <c r="BG238" s="141">
        <f t="shared" si="16"/>
        <v>0</v>
      </c>
      <c r="BH238" s="141">
        <f t="shared" si="17"/>
        <v>0</v>
      </c>
      <c r="BI238" s="141">
        <f t="shared" si="18"/>
        <v>0</v>
      </c>
      <c r="BJ238" s="15" t="s">
        <v>83</v>
      </c>
      <c r="BK238" s="141">
        <f t="shared" si="19"/>
        <v>0</v>
      </c>
      <c r="BL238" s="15" t="s">
        <v>126</v>
      </c>
      <c r="BM238" s="140" t="s">
        <v>447</v>
      </c>
    </row>
    <row r="239" spans="2:65" s="1" customFormat="1" ht="21.75" customHeight="1">
      <c r="B239" s="127"/>
      <c r="C239" s="128" t="s">
        <v>448</v>
      </c>
      <c r="D239" s="128" t="s">
        <v>122</v>
      </c>
      <c r="E239" s="129" t="s">
        <v>449</v>
      </c>
      <c r="F239" s="130" t="s">
        <v>450</v>
      </c>
      <c r="G239" s="131" t="s">
        <v>137</v>
      </c>
      <c r="H239" s="132">
        <v>180</v>
      </c>
      <c r="I239" s="133"/>
      <c r="J239" s="134">
        <f t="shared" si="10"/>
        <v>0</v>
      </c>
      <c r="K239" s="135"/>
      <c r="L239" s="30"/>
      <c r="M239" s="136" t="s">
        <v>1</v>
      </c>
      <c r="N239" s="137" t="s">
        <v>40</v>
      </c>
      <c r="P239" s="138">
        <f t="shared" si="11"/>
        <v>0</v>
      </c>
      <c r="Q239" s="138">
        <v>0</v>
      </c>
      <c r="R239" s="138">
        <f t="shared" si="12"/>
        <v>0</v>
      </c>
      <c r="S239" s="138">
        <v>0</v>
      </c>
      <c r="T239" s="139">
        <f t="shared" si="13"/>
        <v>0</v>
      </c>
      <c r="AR239" s="140" t="s">
        <v>126</v>
      </c>
      <c r="AT239" s="140" t="s">
        <v>122</v>
      </c>
      <c r="AU239" s="140" t="s">
        <v>85</v>
      </c>
      <c r="AY239" s="15" t="s">
        <v>120</v>
      </c>
      <c r="BE239" s="141">
        <f t="shared" si="14"/>
        <v>0</v>
      </c>
      <c r="BF239" s="141">
        <f t="shared" si="15"/>
        <v>0</v>
      </c>
      <c r="BG239" s="141">
        <f t="shared" si="16"/>
        <v>0</v>
      </c>
      <c r="BH239" s="141">
        <f t="shared" si="17"/>
        <v>0</v>
      </c>
      <c r="BI239" s="141">
        <f t="shared" si="18"/>
        <v>0</v>
      </c>
      <c r="BJ239" s="15" t="s">
        <v>83</v>
      </c>
      <c r="BK239" s="141">
        <f t="shared" si="19"/>
        <v>0</v>
      </c>
      <c r="BL239" s="15" t="s">
        <v>126</v>
      </c>
      <c r="BM239" s="140" t="s">
        <v>451</v>
      </c>
    </row>
    <row r="240" spans="2:65" s="1" customFormat="1" ht="24.2" customHeight="1">
      <c r="B240" s="127"/>
      <c r="C240" s="128" t="s">
        <v>452</v>
      </c>
      <c r="D240" s="128" t="s">
        <v>122</v>
      </c>
      <c r="E240" s="129" t="s">
        <v>453</v>
      </c>
      <c r="F240" s="130" t="s">
        <v>454</v>
      </c>
      <c r="G240" s="131" t="s">
        <v>137</v>
      </c>
      <c r="H240" s="132">
        <v>180</v>
      </c>
      <c r="I240" s="133"/>
      <c r="J240" s="134">
        <f t="shared" si="10"/>
        <v>0</v>
      </c>
      <c r="K240" s="135"/>
      <c r="L240" s="30"/>
      <c r="M240" s="136" t="s">
        <v>1</v>
      </c>
      <c r="N240" s="137" t="s">
        <v>40</v>
      </c>
      <c r="P240" s="138">
        <f t="shared" si="11"/>
        <v>0</v>
      </c>
      <c r="Q240" s="138">
        <v>0</v>
      </c>
      <c r="R240" s="138">
        <f t="shared" si="12"/>
        <v>0</v>
      </c>
      <c r="S240" s="138">
        <v>0</v>
      </c>
      <c r="T240" s="139">
        <f t="shared" si="13"/>
        <v>0</v>
      </c>
      <c r="AR240" s="140" t="s">
        <v>126</v>
      </c>
      <c r="AT240" s="140" t="s">
        <v>122</v>
      </c>
      <c r="AU240" s="140" t="s">
        <v>85</v>
      </c>
      <c r="AY240" s="15" t="s">
        <v>120</v>
      </c>
      <c r="BE240" s="141">
        <f t="shared" si="14"/>
        <v>0</v>
      </c>
      <c r="BF240" s="141">
        <f t="shared" si="15"/>
        <v>0</v>
      </c>
      <c r="BG240" s="141">
        <f t="shared" si="16"/>
        <v>0</v>
      </c>
      <c r="BH240" s="141">
        <f t="shared" si="17"/>
        <v>0</v>
      </c>
      <c r="BI240" s="141">
        <f t="shared" si="18"/>
        <v>0</v>
      </c>
      <c r="BJ240" s="15" t="s">
        <v>83</v>
      </c>
      <c r="BK240" s="141">
        <f t="shared" si="19"/>
        <v>0</v>
      </c>
      <c r="BL240" s="15" t="s">
        <v>126</v>
      </c>
      <c r="BM240" s="140" t="s">
        <v>455</v>
      </c>
    </row>
    <row r="241" spans="2:65" s="1" customFormat="1" ht="16.5" customHeight="1">
      <c r="B241" s="127"/>
      <c r="C241" s="128" t="s">
        <v>456</v>
      </c>
      <c r="D241" s="128" t="s">
        <v>122</v>
      </c>
      <c r="E241" s="129" t="s">
        <v>457</v>
      </c>
      <c r="F241" s="130" t="s">
        <v>458</v>
      </c>
      <c r="G241" s="131" t="s">
        <v>307</v>
      </c>
      <c r="H241" s="132">
        <v>5</v>
      </c>
      <c r="I241" s="133"/>
      <c r="J241" s="134">
        <f t="shared" si="10"/>
        <v>0</v>
      </c>
      <c r="K241" s="135"/>
      <c r="L241" s="30"/>
      <c r="M241" s="136" t="s">
        <v>1</v>
      </c>
      <c r="N241" s="137" t="s">
        <v>40</v>
      </c>
      <c r="P241" s="138">
        <f t="shared" si="11"/>
        <v>0</v>
      </c>
      <c r="Q241" s="138">
        <v>0.04</v>
      </c>
      <c r="R241" s="138">
        <f t="shared" si="12"/>
        <v>0.2</v>
      </c>
      <c r="S241" s="138">
        <v>0</v>
      </c>
      <c r="T241" s="139">
        <f t="shared" si="13"/>
        <v>0</v>
      </c>
      <c r="AR241" s="140" t="s">
        <v>126</v>
      </c>
      <c r="AT241" s="140" t="s">
        <v>122</v>
      </c>
      <c r="AU241" s="140" t="s">
        <v>85</v>
      </c>
      <c r="AY241" s="15" t="s">
        <v>120</v>
      </c>
      <c r="BE241" s="141">
        <f t="shared" si="14"/>
        <v>0</v>
      </c>
      <c r="BF241" s="141">
        <f t="shared" si="15"/>
        <v>0</v>
      </c>
      <c r="BG241" s="141">
        <f t="shared" si="16"/>
        <v>0</v>
      </c>
      <c r="BH241" s="141">
        <f t="shared" si="17"/>
        <v>0</v>
      </c>
      <c r="BI241" s="141">
        <f t="shared" si="18"/>
        <v>0</v>
      </c>
      <c r="BJ241" s="15" t="s">
        <v>83</v>
      </c>
      <c r="BK241" s="141">
        <f t="shared" si="19"/>
        <v>0</v>
      </c>
      <c r="BL241" s="15" t="s">
        <v>126</v>
      </c>
      <c r="BM241" s="140" t="s">
        <v>459</v>
      </c>
    </row>
    <row r="242" spans="2:65" s="1" customFormat="1" ht="16.5" customHeight="1">
      <c r="B242" s="127"/>
      <c r="C242" s="160" t="s">
        <v>460</v>
      </c>
      <c r="D242" s="160" t="s">
        <v>208</v>
      </c>
      <c r="E242" s="161" t="s">
        <v>461</v>
      </c>
      <c r="F242" s="162" t="s">
        <v>462</v>
      </c>
      <c r="G242" s="163" t="s">
        <v>307</v>
      </c>
      <c r="H242" s="164">
        <v>5</v>
      </c>
      <c r="I242" s="165"/>
      <c r="J242" s="166">
        <f t="shared" si="10"/>
        <v>0</v>
      </c>
      <c r="K242" s="167"/>
      <c r="L242" s="168"/>
      <c r="M242" s="169" t="s">
        <v>1</v>
      </c>
      <c r="N242" s="170" t="s">
        <v>40</v>
      </c>
      <c r="P242" s="138">
        <f t="shared" si="11"/>
        <v>0</v>
      </c>
      <c r="Q242" s="138">
        <v>0.0133</v>
      </c>
      <c r="R242" s="138">
        <f t="shared" si="12"/>
        <v>0.0665</v>
      </c>
      <c r="S242" s="138">
        <v>0</v>
      </c>
      <c r="T242" s="139">
        <f t="shared" si="13"/>
        <v>0</v>
      </c>
      <c r="AR242" s="140" t="s">
        <v>157</v>
      </c>
      <c r="AT242" s="140" t="s">
        <v>208</v>
      </c>
      <c r="AU242" s="140" t="s">
        <v>85</v>
      </c>
      <c r="AY242" s="15" t="s">
        <v>120</v>
      </c>
      <c r="BE242" s="141">
        <f t="shared" si="14"/>
        <v>0</v>
      </c>
      <c r="BF242" s="141">
        <f t="shared" si="15"/>
        <v>0</v>
      </c>
      <c r="BG242" s="141">
        <f t="shared" si="16"/>
        <v>0</v>
      </c>
      <c r="BH242" s="141">
        <f t="shared" si="17"/>
        <v>0</v>
      </c>
      <c r="BI242" s="141">
        <f t="shared" si="18"/>
        <v>0</v>
      </c>
      <c r="BJ242" s="15" t="s">
        <v>83</v>
      </c>
      <c r="BK242" s="141">
        <f t="shared" si="19"/>
        <v>0</v>
      </c>
      <c r="BL242" s="15" t="s">
        <v>126</v>
      </c>
      <c r="BM242" s="140" t="s">
        <v>463</v>
      </c>
    </row>
    <row r="243" spans="2:65" s="1" customFormat="1" ht="24.2" customHeight="1">
      <c r="B243" s="127"/>
      <c r="C243" s="160" t="s">
        <v>464</v>
      </c>
      <c r="D243" s="160" t="s">
        <v>208</v>
      </c>
      <c r="E243" s="161" t="s">
        <v>465</v>
      </c>
      <c r="F243" s="162" t="s">
        <v>466</v>
      </c>
      <c r="G243" s="163" t="s">
        <v>307</v>
      </c>
      <c r="H243" s="164">
        <v>5</v>
      </c>
      <c r="I243" s="165"/>
      <c r="J243" s="166">
        <f t="shared" si="10"/>
        <v>0</v>
      </c>
      <c r="K243" s="167"/>
      <c r="L243" s="168"/>
      <c r="M243" s="169" t="s">
        <v>1</v>
      </c>
      <c r="N243" s="170" t="s">
        <v>40</v>
      </c>
      <c r="P243" s="138">
        <f t="shared" si="11"/>
        <v>0</v>
      </c>
      <c r="Q243" s="138">
        <v>0.0003</v>
      </c>
      <c r="R243" s="138">
        <f t="shared" si="12"/>
        <v>0.0014999999999999998</v>
      </c>
      <c r="S243" s="138">
        <v>0</v>
      </c>
      <c r="T243" s="139">
        <f t="shared" si="13"/>
        <v>0</v>
      </c>
      <c r="AR243" s="140" t="s">
        <v>157</v>
      </c>
      <c r="AT243" s="140" t="s">
        <v>208</v>
      </c>
      <c r="AU243" s="140" t="s">
        <v>85</v>
      </c>
      <c r="AY243" s="15" t="s">
        <v>120</v>
      </c>
      <c r="BE243" s="141">
        <f t="shared" si="14"/>
        <v>0</v>
      </c>
      <c r="BF243" s="141">
        <f t="shared" si="15"/>
        <v>0</v>
      </c>
      <c r="BG243" s="141">
        <f t="shared" si="16"/>
        <v>0</v>
      </c>
      <c r="BH243" s="141">
        <f t="shared" si="17"/>
        <v>0</v>
      </c>
      <c r="BI243" s="141">
        <f t="shared" si="18"/>
        <v>0</v>
      </c>
      <c r="BJ243" s="15" t="s">
        <v>83</v>
      </c>
      <c r="BK243" s="141">
        <f t="shared" si="19"/>
        <v>0</v>
      </c>
      <c r="BL243" s="15" t="s">
        <v>126</v>
      </c>
      <c r="BM243" s="140" t="s">
        <v>467</v>
      </c>
    </row>
    <row r="244" spans="2:65" s="1" customFormat="1" ht="16.5" customHeight="1">
      <c r="B244" s="127"/>
      <c r="C244" s="128" t="s">
        <v>468</v>
      </c>
      <c r="D244" s="128" t="s">
        <v>122</v>
      </c>
      <c r="E244" s="129" t="s">
        <v>469</v>
      </c>
      <c r="F244" s="130" t="s">
        <v>470</v>
      </c>
      <c r="G244" s="131" t="s">
        <v>307</v>
      </c>
      <c r="H244" s="132">
        <v>1</v>
      </c>
      <c r="I244" s="133"/>
      <c r="J244" s="134">
        <f t="shared" si="10"/>
        <v>0</v>
      </c>
      <c r="K244" s="135"/>
      <c r="L244" s="30"/>
      <c r="M244" s="136" t="s">
        <v>1</v>
      </c>
      <c r="N244" s="137" t="s">
        <v>40</v>
      </c>
      <c r="P244" s="138">
        <f t="shared" si="11"/>
        <v>0</v>
      </c>
      <c r="Q244" s="138">
        <v>0.05</v>
      </c>
      <c r="R244" s="138">
        <f t="shared" si="12"/>
        <v>0.05</v>
      </c>
      <c r="S244" s="138">
        <v>0</v>
      </c>
      <c r="T244" s="139">
        <f t="shared" si="13"/>
        <v>0</v>
      </c>
      <c r="AR244" s="140" t="s">
        <v>126</v>
      </c>
      <c r="AT244" s="140" t="s">
        <v>122</v>
      </c>
      <c r="AU244" s="140" t="s">
        <v>85</v>
      </c>
      <c r="AY244" s="15" t="s">
        <v>120</v>
      </c>
      <c r="BE244" s="141">
        <f t="shared" si="14"/>
        <v>0</v>
      </c>
      <c r="BF244" s="141">
        <f t="shared" si="15"/>
        <v>0</v>
      </c>
      <c r="BG244" s="141">
        <f t="shared" si="16"/>
        <v>0</v>
      </c>
      <c r="BH244" s="141">
        <f t="shared" si="17"/>
        <v>0</v>
      </c>
      <c r="BI244" s="141">
        <f t="shared" si="18"/>
        <v>0</v>
      </c>
      <c r="BJ244" s="15" t="s">
        <v>83</v>
      </c>
      <c r="BK244" s="141">
        <f t="shared" si="19"/>
        <v>0</v>
      </c>
      <c r="BL244" s="15" t="s">
        <v>126</v>
      </c>
      <c r="BM244" s="140" t="s">
        <v>471</v>
      </c>
    </row>
    <row r="245" spans="2:65" s="1" customFormat="1" ht="16.5" customHeight="1">
      <c r="B245" s="127"/>
      <c r="C245" s="160" t="s">
        <v>472</v>
      </c>
      <c r="D245" s="160" t="s">
        <v>208</v>
      </c>
      <c r="E245" s="161" t="s">
        <v>473</v>
      </c>
      <c r="F245" s="162" t="s">
        <v>474</v>
      </c>
      <c r="G245" s="163" t="s">
        <v>307</v>
      </c>
      <c r="H245" s="164">
        <v>1</v>
      </c>
      <c r="I245" s="165"/>
      <c r="J245" s="166">
        <f t="shared" si="10"/>
        <v>0</v>
      </c>
      <c r="K245" s="167"/>
      <c r="L245" s="168"/>
      <c r="M245" s="169" t="s">
        <v>1</v>
      </c>
      <c r="N245" s="170" t="s">
        <v>40</v>
      </c>
      <c r="P245" s="138">
        <f t="shared" si="11"/>
        <v>0</v>
      </c>
      <c r="Q245" s="138">
        <v>0.0295</v>
      </c>
      <c r="R245" s="138">
        <f t="shared" si="12"/>
        <v>0.0295</v>
      </c>
      <c r="S245" s="138">
        <v>0</v>
      </c>
      <c r="T245" s="139">
        <f t="shared" si="13"/>
        <v>0</v>
      </c>
      <c r="AR245" s="140" t="s">
        <v>157</v>
      </c>
      <c r="AT245" s="140" t="s">
        <v>208</v>
      </c>
      <c r="AU245" s="140" t="s">
        <v>85</v>
      </c>
      <c r="AY245" s="15" t="s">
        <v>120</v>
      </c>
      <c r="BE245" s="141">
        <f t="shared" si="14"/>
        <v>0</v>
      </c>
      <c r="BF245" s="141">
        <f t="shared" si="15"/>
        <v>0</v>
      </c>
      <c r="BG245" s="141">
        <f t="shared" si="16"/>
        <v>0</v>
      </c>
      <c r="BH245" s="141">
        <f t="shared" si="17"/>
        <v>0</v>
      </c>
      <c r="BI245" s="141">
        <f t="shared" si="18"/>
        <v>0</v>
      </c>
      <c r="BJ245" s="15" t="s">
        <v>83</v>
      </c>
      <c r="BK245" s="141">
        <f t="shared" si="19"/>
        <v>0</v>
      </c>
      <c r="BL245" s="15" t="s">
        <v>126</v>
      </c>
      <c r="BM245" s="140" t="s">
        <v>475</v>
      </c>
    </row>
    <row r="246" spans="2:65" s="1" customFormat="1" ht="24.2" customHeight="1">
      <c r="B246" s="127"/>
      <c r="C246" s="160" t="s">
        <v>476</v>
      </c>
      <c r="D246" s="160" t="s">
        <v>208</v>
      </c>
      <c r="E246" s="161" t="s">
        <v>477</v>
      </c>
      <c r="F246" s="162" t="s">
        <v>478</v>
      </c>
      <c r="G246" s="163" t="s">
        <v>307</v>
      </c>
      <c r="H246" s="164">
        <v>1</v>
      </c>
      <c r="I246" s="165"/>
      <c r="J246" s="166">
        <f t="shared" si="10"/>
        <v>0</v>
      </c>
      <c r="K246" s="167"/>
      <c r="L246" s="168"/>
      <c r="M246" s="169" t="s">
        <v>1</v>
      </c>
      <c r="N246" s="170" t="s">
        <v>40</v>
      </c>
      <c r="P246" s="138">
        <f t="shared" si="11"/>
        <v>0</v>
      </c>
      <c r="Q246" s="138">
        <v>0.0025</v>
      </c>
      <c r="R246" s="138">
        <f t="shared" si="12"/>
        <v>0.0025</v>
      </c>
      <c r="S246" s="138">
        <v>0</v>
      </c>
      <c r="T246" s="139">
        <f t="shared" si="13"/>
        <v>0</v>
      </c>
      <c r="AR246" s="140" t="s">
        <v>157</v>
      </c>
      <c r="AT246" s="140" t="s">
        <v>208</v>
      </c>
      <c r="AU246" s="140" t="s">
        <v>85</v>
      </c>
      <c r="AY246" s="15" t="s">
        <v>120</v>
      </c>
      <c r="BE246" s="141">
        <f t="shared" si="14"/>
        <v>0</v>
      </c>
      <c r="BF246" s="141">
        <f t="shared" si="15"/>
        <v>0</v>
      </c>
      <c r="BG246" s="141">
        <f t="shared" si="16"/>
        <v>0</v>
      </c>
      <c r="BH246" s="141">
        <f t="shared" si="17"/>
        <v>0</v>
      </c>
      <c r="BI246" s="141">
        <f t="shared" si="18"/>
        <v>0</v>
      </c>
      <c r="BJ246" s="15" t="s">
        <v>83</v>
      </c>
      <c r="BK246" s="141">
        <f t="shared" si="19"/>
        <v>0</v>
      </c>
      <c r="BL246" s="15" t="s">
        <v>126</v>
      </c>
      <c r="BM246" s="140" t="s">
        <v>479</v>
      </c>
    </row>
    <row r="247" spans="2:65" s="1" customFormat="1" ht="16.5" customHeight="1">
      <c r="B247" s="127"/>
      <c r="C247" s="160" t="s">
        <v>480</v>
      </c>
      <c r="D247" s="160" t="s">
        <v>208</v>
      </c>
      <c r="E247" s="161" t="s">
        <v>481</v>
      </c>
      <c r="F247" s="162" t="s">
        <v>482</v>
      </c>
      <c r="G247" s="163" t="s">
        <v>483</v>
      </c>
      <c r="H247" s="164">
        <v>1</v>
      </c>
      <c r="I247" s="165"/>
      <c r="J247" s="166">
        <f t="shared" si="10"/>
        <v>0</v>
      </c>
      <c r="K247" s="167"/>
      <c r="L247" s="168"/>
      <c r="M247" s="169" t="s">
        <v>1</v>
      </c>
      <c r="N247" s="170" t="s">
        <v>40</v>
      </c>
      <c r="P247" s="138">
        <f t="shared" si="11"/>
        <v>0</v>
      </c>
      <c r="Q247" s="138">
        <v>0</v>
      </c>
      <c r="R247" s="138">
        <f t="shared" si="12"/>
        <v>0</v>
      </c>
      <c r="S247" s="138">
        <v>0</v>
      </c>
      <c r="T247" s="139">
        <f t="shared" si="13"/>
        <v>0</v>
      </c>
      <c r="AR247" s="140" t="s">
        <v>157</v>
      </c>
      <c r="AT247" s="140" t="s">
        <v>208</v>
      </c>
      <c r="AU247" s="140" t="s">
        <v>85</v>
      </c>
      <c r="AY247" s="15" t="s">
        <v>120</v>
      </c>
      <c r="BE247" s="141">
        <f t="shared" si="14"/>
        <v>0</v>
      </c>
      <c r="BF247" s="141">
        <f t="shared" si="15"/>
        <v>0</v>
      </c>
      <c r="BG247" s="141">
        <f t="shared" si="16"/>
        <v>0</v>
      </c>
      <c r="BH247" s="141">
        <f t="shared" si="17"/>
        <v>0</v>
      </c>
      <c r="BI247" s="141">
        <f t="shared" si="18"/>
        <v>0</v>
      </c>
      <c r="BJ247" s="15" t="s">
        <v>83</v>
      </c>
      <c r="BK247" s="141">
        <f t="shared" si="19"/>
        <v>0</v>
      </c>
      <c r="BL247" s="15" t="s">
        <v>126</v>
      </c>
      <c r="BM247" s="140" t="s">
        <v>484</v>
      </c>
    </row>
    <row r="248" spans="2:65" s="1" customFormat="1" ht="16.5" customHeight="1">
      <c r="B248" s="127"/>
      <c r="C248" s="128" t="s">
        <v>485</v>
      </c>
      <c r="D248" s="128" t="s">
        <v>122</v>
      </c>
      <c r="E248" s="129" t="s">
        <v>486</v>
      </c>
      <c r="F248" s="130" t="s">
        <v>487</v>
      </c>
      <c r="G248" s="131" t="s">
        <v>307</v>
      </c>
      <c r="H248" s="132">
        <v>6</v>
      </c>
      <c r="I248" s="133"/>
      <c r="J248" s="134">
        <f t="shared" si="10"/>
        <v>0</v>
      </c>
      <c r="K248" s="135"/>
      <c r="L248" s="30"/>
      <c r="M248" s="136" t="s">
        <v>1</v>
      </c>
      <c r="N248" s="137" t="s">
        <v>40</v>
      </c>
      <c r="P248" s="138">
        <f t="shared" si="11"/>
        <v>0</v>
      </c>
      <c r="Q248" s="138">
        <v>0.00031</v>
      </c>
      <c r="R248" s="138">
        <f t="shared" si="12"/>
        <v>0.00186</v>
      </c>
      <c r="S248" s="138">
        <v>0</v>
      </c>
      <c r="T248" s="139">
        <f t="shared" si="13"/>
        <v>0</v>
      </c>
      <c r="AR248" s="140" t="s">
        <v>126</v>
      </c>
      <c r="AT248" s="140" t="s">
        <v>122</v>
      </c>
      <c r="AU248" s="140" t="s">
        <v>85</v>
      </c>
      <c r="AY248" s="15" t="s">
        <v>120</v>
      </c>
      <c r="BE248" s="141">
        <f t="shared" si="14"/>
        <v>0</v>
      </c>
      <c r="BF248" s="141">
        <f t="shared" si="15"/>
        <v>0</v>
      </c>
      <c r="BG248" s="141">
        <f t="shared" si="16"/>
        <v>0</v>
      </c>
      <c r="BH248" s="141">
        <f t="shared" si="17"/>
        <v>0</v>
      </c>
      <c r="BI248" s="141">
        <f t="shared" si="18"/>
        <v>0</v>
      </c>
      <c r="BJ248" s="15" t="s">
        <v>83</v>
      </c>
      <c r="BK248" s="141">
        <f t="shared" si="19"/>
        <v>0</v>
      </c>
      <c r="BL248" s="15" t="s">
        <v>126</v>
      </c>
      <c r="BM248" s="140" t="s">
        <v>488</v>
      </c>
    </row>
    <row r="249" spans="2:65" s="1" customFormat="1" ht="16.5" customHeight="1">
      <c r="B249" s="127"/>
      <c r="C249" s="128" t="s">
        <v>489</v>
      </c>
      <c r="D249" s="128" t="s">
        <v>122</v>
      </c>
      <c r="E249" s="129" t="s">
        <v>490</v>
      </c>
      <c r="F249" s="130" t="s">
        <v>491</v>
      </c>
      <c r="G249" s="131" t="s">
        <v>137</v>
      </c>
      <c r="H249" s="132">
        <v>112</v>
      </c>
      <c r="I249" s="133"/>
      <c r="J249" s="134">
        <f t="shared" si="10"/>
        <v>0</v>
      </c>
      <c r="K249" s="135"/>
      <c r="L249" s="30"/>
      <c r="M249" s="136" t="s">
        <v>1</v>
      </c>
      <c r="N249" s="137" t="s">
        <v>40</v>
      </c>
      <c r="P249" s="138">
        <f t="shared" si="11"/>
        <v>0</v>
      </c>
      <c r="Q249" s="138">
        <v>0.00019</v>
      </c>
      <c r="R249" s="138">
        <f t="shared" si="12"/>
        <v>0.02128</v>
      </c>
      <c r="S249" s="138">
        <v>0</v>
      </c>
      <c r="T249" s="139">
        <f t="shared" si="13"/>
        <v>0</v>
      </c>
      <c r="AR249" s="140" t="s">
        <v>126</v>
      </c>
      <c r="AT249" s="140" t="s">
        <v>122</v>
      </c>
      <c r="AU249" s="140" t="s">
        <v>85</v>
      </c>
      <c r="AY249" s="15" t="s">
        <v>120</v>
      </c>
      <c r="BE249" s="141">
        <f t="shared" si="14"/>
        <v>0</v>
      </c>
      <c r="BF249" s="141">
        <f t="shared" si="15"/>
        <v>0</v>
      </c>
      <c r="BG249" s="141">
        <f t="shared" si="16"/>
        <v>0</v>
      </c>
      <c r="BH249" s="141">
        <f t="shared" si="17"/>
        <v>0</v>
      </c>
      <c r="BI249" s="141">
        <f t="shared" si="18"/>
        <v>0</v>
      </c>
      <c r="BJ249" s="15" t="s">
        <v>83</v>
      </c>
      <c r="BK249" s="141">
        <f t="shared" si="19"/>
        <v>0</v>
      </c>
      <c r="BL249" s="15" t="s">
        <v>126</v>
      </c>
      <c r="BM249" s="140" t="s">
        <v>492</v>
      </c>
    </row>
    <row r="250" spans="2:65" s="1" customFormat="1" ht="24.2" customHeight="1">
      <c r="B250" s="127"/>
      <c r="C250" s="128" t="s">
        <v>493</v>
      </c>
      <c r="D250" s="128" t="s">
        <v>122</v>
      </c>
      <c r="E250" s="129" t="s">
        <v>494</v>
      </c>
      <c r="F250" s="130" t="s">
        <v>495</v>
      </c>
      <c r="G250" s="131" t="s">
        <v>137</v>
      </c>
      <c r="H250" s="132">
        <v>14</v>
      </c>
      <c r="I250" s="133"/>
      <c r="J250" s="134">
        <f t="shared" si="10"/>
        <v>0</v>
      </c>
      <c r="K250" s="135"/>
      <c r="L250" s="30"/>
      <c r="M250" s="136" t="s">
        <v>1</v>
      </c>
      <c r="N250" s="137" t="s">
        <v>40</v>
      </c>
      <c r="P250" s="138">
        <f t="shared" si="11"/>
        <v>0</v>
      </c>
      <c r="Q250" s="138">
        <v>7E-05</v>
      </c>
      <c r="R250" s="138">
        <f t="shared" si="12"/>
        <v>0.00098</v>
      </c>
      <c r="S250" s="138">
        <v>0</v>
      </c>
      <c r="T250" s="139">
        <f t="shared" si="13"/>
        <v>0</v>
      </c>
      <c r="AR250" s="140" t="s">
        <v>126</v>
      </c>
      <c r="AT250" s="140" t="s">
        <v>122</v>
      </c>
      <c r="AU250" s="140" t="s">
        <v>85</v>
      </c>
      <c r="AY250" s="15" t="s">
        <v>120</v>
      </c>
      <c r="BE250" s="141">
        <f t="shared" si="14"/>
        <v>0</v>
      </c>
      <c r="BF250" s="141">
        <f t="shared" si="15"/>
        <v>0</v>
      </c>
      <c r="BG250" s="141">
        <f t="shared" si="16"/>
        <v>0</v>
      </c>
      <c r="BH250" s="141">
        <f t="shared" si="17"/>
        <v>0</v>
      </c>
      <c r="BI250" s="141">
        <f t="shared" si="18"/>
        <v>0</v>
      </c>
      <c r="BJ250" s="15" t="s">
        <v>83</v>
      </c>
      <c r="BK250" s="141">
        <f t="shared" si="19"/>
        <v>0</v>
      </c>
      <c r="BL250" s="15" t="s">
        <v>126</v>
      </c>
      <c r="BM250" s="140" t="s">
        <v>496</v>
      </c>
    </row>
    <row r="251" spans="2:65" s="1" customFormat="1" ht="24.2" customHeight="1">
      <c r="B251" s="127"/>
      <c r="C251" s="128" t="s">
        <v>497</v>
      </c>
      <c r="D251" s="128" t="s">
        <v>122</v>
      </c>
      <c r="E251" s="129" t="s">
        <v>498</v>
      </c>
      <c r="F251" s="130" t="s">
        <v>499</v>
      </c>
      <c r="G251" s="131" t="s">
        <v>137</v>
      </c>
      <c r="H251" s="132">
        <v>180</v>
      </c>
      <c r="I251" s="133"/>
      <c r="J251" s="134">
        <f t="shared" si="10"/>
        <v>0</v>
      </c>
      <c r="K251" s="135"/>
      <c r="L251" s="30"/>
      <c r="M251" s="136" t="s">
        <v>1</v>
      </c>
      <c r="N251" s="137" t="s">
        <v>40</v>
      </c>
      <c r="P251" s="138">
        <f t="shared" si="11"/>
        <v>0</v>
      </c>
      <c r="Q251" s="138">
        <v>0.00013</v>
      </c>
      <c r="R251" s="138">
        <f t="shared" si="12"/>
        <v>0.023399999999999997</v>
      </c>
      <c r="S251" s="138">
        <v>0</v>
      </c>
      <c r="T251" s="139">
        <f t="shared" si="13"/>
        <v>0</v>
      </c>
      <c r="AR251" s="140" t="s">
        <v>126</v>
      </c>
      <c r="AT251" s="140" t="s">
        <v>122</v>
      </c>
      <c r="AU251" s="140" t="s">
        <v>85</v>
      </c>
      <c r="AY251" s="15" t="s">
        <v>120</v>
      </c>
      <c r="BE251" s="141">
        <f t="shared" si="14"/>
        <v>0</v>
      </c>
      <c r="BF251" s="141">
        <f t="shared" si="15"/>
        <v>0</v>
      </c>
      <c r="BG251" s="141">
        <f t="shared" si="16"/>
        <v>0</v>
      </c>
      <c r="BH251" s="141">
        <f t="shared" si="17"/>
        <v>0</v>
      </c>
      <c r="BI251" s="141">
        <f t="shared" si="18"/>
        <v>0</v>
      </c>
      <c r="BJ251" s="15" t="s">
        <v>83</v>
      </c>
      <c r="BK251" s="141">
        <f t="shared" si="19"/>
        <v>0</v>
      </c>
      <c r="BL251" s="15" t="s">
        <v>126</v>
      </c>
      <c r="BM251" s="140" t="s">
        <v>500</v>
      </c>
    </row>
    <row r="252" spans="2:65" s="1" customFormat="1" ht="16.5" customHeight="1">
      <c r="B252" s="127"/>
      <c r="C252" s="128" t="s">
        <v>501</v>
      </c>
      <c r="D252" s="128" t="s">
        <v>122</v>
      </c>
      <c r="E252" s="129" t="s">
        <v>502</v>
      </c>
      <c r="F252" s="130" t="s">
        <v>503</v>
      </c>
      <c r="G252" s="131" t="s">
        <v>483</v>
      </c>
      <c r="H252" s="132">
        <v>1</v>
      </c>
      <c r="I252" s="133"/>
      <c r="J252" s="134">
        <f t="shared" si="10"/>
        <v>0</v>
      </c>
      <c r="K252" s="135"/>
      <c r="L252" s="30"/>
      <c r="M252" s="136" t="s">
        <v>1</v>
      </c>
      <c r="N252" s="137" t="s">
        <v>40</v>
      </c>
      <c r="P252" s="138">
        <f t="shared" si="11"/>
        <v>0</v>
      </c>
      <c r="Q252" s="138">
        <v>0</v>
      </c>
      <c r="R252" s="138">
        <f t="shared" si="12"/>
        <v>0</v>
      </c>
      <c r="S252" s="138">
        <v>0</v>
      </c>
      <c r="T252" s="139">
        <f t="shared" si="13"/>
        <v>0</v>
      </c>
      <c r="AR252" s="140" t="s">
        <v>126</v>
      </c>
      <c r="AT252" s="140" t="s">
        <v>122</v>
      </c>
      <c r="AU252" s="140" t="s">
        <v>85</v>
      </c>
      <c r="AY252" s="15" t="s">
        <v>120</v>
      </c>
      <c r="BE252" s="141">
        <f t="shared" si="14"/>
        <v>0</v>
      </c>
      <c r="BF252" s="141">
        <f t="shared" si="15"/>
        <v>0</v>
      </c>
      <c r="BG252" s="141">
        <f t="shared" si="16"/>
        <v>0</v>
      </c>
      <c r="BH252" s="141">
        <f t="shared" si="17"/>
        <v>0</v>
      </c>
      <c r="BI252" s="141">
        <f t="shared" si="18"/>
        <v>0</v>
      </c>
      <c r="BJ252" s="15" t="s">
        <v>83</v>
      </c>
      <c r="BK252" s="141">
        <f t="shared" si="19"/>
        <v>0</v>
      </c>
      <c r="BL252" s="15" t="s">
        <v>126</v>
      </c>
      <c r="BM252" s="140" t="s">
        <v>504</v>
      </c>
    </row>
    <row r="253" spans="2:65" s="1" customFormat="1" ht="16.5" customHeight="1">
      <c r="B253" s="127"/>
      <c r="C253" s="128" t="s">
        <v>505</v>
      </c>
      <c r="D253" s="128" t="s">
        <v>122</v>
      </c>
      <c r="E253" s="129" t="s">
        <v>506</v>
      </c>
      <c r="F253" s="130" t="s">
        <v>507</v>
      </c>
      <c r="G253" s="131" t="s">
        <v>483</v>
      </c>
      <c r="H253" s="132">
        <v>1</v>
      </c>
      <c r="I253" s="133"/>
      <c r="J253" s="134">
        <f t="shared" si="10"/>
        <v>0</v>
      </c>
      <c r="K253" s="135"/>
      <c r="L253" s="30"/>
      <c r="M253" s="136" t="s">
        <v>1</v>
      </c>
      <c r="N253" s="137" t="s">
        <v>40</v>
      </c>
      <c r="P253" s="138">
        <f t="shared" si="11"/>
        <v>0</v>
      </c>
      <c r="Q253" s="138">
        <v>0</v>
      </c>
      <c r="R253" s="138">
        <f t="shared" si="12"/>
        <v>0</v>
      </c>
      <c r="S253" s="138">
        <v>0</v>
      </c>
      <c r="T253" s="139">
        <f t="shared" si="13"/>
        <v>0</v>
      </c>
      <c r="AR253" s="140" t="s">
        <v>126</v>
      </c>
      <c r="AT253" s="140" t="s">
        <v>122</v>
      </c>
      <c r="AU253" s="140" t="s">
        <v>85</v>
      </c>
      <c r="AY253" s="15" t="s">
        <v>120</v>
      </c>
      <c r="BE253" s="141">
        <f t="shared" si="14"/>
        <v>0</v>
      </c>
      <c r="BF253" s="141">
        <f t="shared" si="15"/>
        <v>0</v>
      </c>
      <c r="BG253" s="141">
        <f t="shared" si="16"/>
        <v>0</v>
      </c>
      <c r="BH253" s="141">
        <f t="shared" si="17"/>
        <v>0</v>
      </c>
      <c r="BI253" s="141">
        <f t="shared" si="18"/>
        <v>0</v>
      </c>
      <c r="BJ253" s="15" t="s">
        <v>83</v>
      </c>
      <c r="BK253" s="141">
        <f t="shared" si="19"/>
        <v>0</v>
      </c>
      <c r="BL253" s="15" t="s">
        <v>126</v>
      </c>
      <c r="BM253" s="140" t="s">
        <v>508</v>
      </c>
    </row>
    <row r="254" spans="2:65" s="1" customFormat="1" ht="16.5" customHeight="1">
      <c r="B254" s="127"/>
      <c r="C254" s="128" t="s">
        <v>509</v>
      </c>
      <c r="D254" s="128" t="s">
        <v>122</v>
      </c>
      <c r="E254" s="129" t="s">
        <v>510</v>
      </c>
      <c r="F254" s="130" t="s">
        <v>511</v>
      </c>
      <c r="G254" s="131" t="s">
        <v>483</v>
      </c>
      <c r="H254" s="132">
        <v>1</v>
      </c>
      <c r="I254" s="133"/>
      <c r="J254" s="134">
        <f t="shared" si="10"/>
        <v>0</v>
      </c>
      <c r="K254" s="135"/>
      <c r="L254" s="30"/>
      <c r="M254" s="136" t="s">
        <v>1</v>
      </c>
      <c r="N254" s="137" t="s">
        <v>40</v>
      </c>
      <c r="P254" s="138">
        <f t="shared" si="11"/>
        <v>0</v>
      </c>
      <c r="Q254" s="138">
        <v>0</v>
      </c>
      <c r="R254" s="138">
        <f t="shared" si="12"/>
        <v>0</v>
      </c>
      <c r="S254" s="138">
        <v>0</v>
      </c>
      <c r="T254" s="139">
        <f t="shared" si="13"/>
        <v>0</v>
      </c>
      <c r="AR254" s="140" t="s">
        <v>126</v>
      </c>
      <c r="AT254" s="140" t="s">
        <v>122</v>
      </c>
      <c r="AU254" s="140" t="s">
        <v>85</v>
      </c>
      <c r="AY254" s="15" t="s">
        <v>120</v>
      </c>
      <c r="BE254" s="141">
        <f t="shared" si="14"/>
        <v>0</v>
      </c>
      <c r="BF254" s="141">
        <f t="shared" si="15"/>
        <v>0</v>
      </c>
      <c r="BG254" s="141">
        <f t="shared" si="16"/>
        <v>0</v>
      </c>
      <c r="BH254" s="141">
        <f t="shared" si="17"/>
        <v>0</v>
      </c>
      <c r="BI254" s="141">
        <f t="shared" si="18"/>
        <v>0</v>
      </c>
      <c r="BJ254" s="15" t="s">
        <v>83</v>
      </c>
      <c r="BK254" s="141">
        <f t="shared" si="19"/>
        <v>0</v>
      </c>
      <c r="BL254" s="15" t="s">
        <v>126</v>
      </c>
      <c r="BM254" s="140" t="s">
        <v>512</v>
      </c>
    </row>
    <row r="255" spans="2:47" s="1" customFormat="1" ht="39">
      <c r="B255" s="30"/>
      <c r="D255" s="142" t="s">
        <v>128</v>
      </c>
      <c r="F255" s="143" t="s">
        <v>513</v>
      </c>
      <c r="I255" s="144"/>
      <c r="L255" s="30"/>
      <c r="M255" s="145"/>
      <c r="T255" s="54"/>
      <c r="AT255" s="15" t="s">
        <v>128</v>
      </c>
      <c r="AU255" s="15" t="s">
        <v>85</v>
      </c>
    </row>
    <row r="256" spans="2:65" s="1" customFormat="1" ht="16.5" customHeight="1">
      <c r="B256" s="127"/>
      <c r="C256" s="128" t="s">
        <v>514</v>
      </c>
      <c r="D256" s="128" t="s">
        <v>122</v>
      </c>
      <c r="E256" s="129" t="s">
        <v>515</v>
      </c>
      <c r="F256" s="130" t="s">
        <v>516</v>
      </c>
      <c r="G256" s="131" t="s">
        <v>483</v>
      </c>
      <c r="H256" s="132">
        <v>1</v>
      </c>
      <c r="I256" s="133"/>
      <c r="J256" s="134">
        <f>ROUND(I256*H256,2)</f>
        <v>0</v>
      </c>
      <c r="K256" s="135"/>
      <c r="L256" s="30"/>
      <c r="M256" s="136" t="s">
        <v>1</v>
      </c>
      <c r="N256" s="137" t="s">
        <v>40</v>
      </c>
      <c r="P256" s="138">
        <f>O256*H256</f>
        <v>0</v>
      </c>
      <c r="Q256" s="138">
        <v>0</v>
      </c>
      <c r="R256" s="138">
        <f>Q256*H256</f>
        <v>0</v>
      </c>
      <c r="S256" s="138">
        <v>0</v>
      </c>
      <c r="T256" s="139">
        <f>S256*H256</f>
        <v>0</v>
      </c>
      <c r="AR256" s="140" t="s">
        <v>126</v>
      </c>
      <c r="AT256" s="140" t="s">
        <v>122</v>
      </c>
      <c r="AU256" s="140" t="s">
        <v>85</v>
      </c>
      <c r="AY256" s="15" t="s">
        <v>120</v>
      </c>
      <c r="BE256" s="141">
        <f>IF(N256="základní",J256,0)</f>
        <v>0</v>
      </c>
      <c r="BF256" s="141">
        <f>IF(N256="snížená",J256,0)</f>
        <v>0</v>
      </c>
      <c r="BG256" s="141">
        <f>IF(N256="zákl. přenesená",J256,0)</f>
        <v>0</v>
      </c>
      <c r="BH256" s="141">
        <f>IF(N256="sníž. přenesená",J256,0)</f>
        <v>0</v>
      </c>
      <c r="BI256" s="141">
        <f>IF(N256="nulová",J256,0)</f>
        <v>0</v>
      </c>
      <c r="BJ256" s="15" t="s">
        <v>83</v>
      </c>
      <c r="BK256" s="141">
        <f>ROUND(I256*H256,2)</f>
        <v>0</v>
      </c>
      <c r="BL256" s="15" t="s">
        <v>126</v>
      </c>
      <c r="BM256" s="140" t="s">
        <v>517</v>
      </c>
    </row>
    <row r="257" spans="2:65" s="1" customFormat="1" ht="21.75" customHeight="1">
      <c r="B257" s="127"/>
      <c r="C257" s="128" t="s">
        <v>518</v>
      </c>
      <c r="D257" s="128" t="s">
        <v>122</v>
      </c>
      <c r="E257" s="129" t="s">
        <v>519</v>
      </c>
      <c r="F257" s="130" t="s">
        <v>520</v>
      </c>
      <c r="G257" s="131" t="s">
        <v>483</v>
      </c>
      <c r="H257" s="132">
        <v>1</v>
      </c>
      <c r="I257" s="133"/>
      <c r="J257" s="134">
        <f>ROUND(I257*H257,2)</f>
        <v>0</v>
      </c>
      <c r="K257" s="135"/>
      <c r="L257" s="30"/>
      <c r="M257" s="136" t="s">
        <v>1</v>
      </c>
      <c r="N257" s="137" t="s">
        <v>40</v>
      </c>
      <c r="P257" s="138">
        <f>O257*H257</f>
        <v>0</v>
      </c>
      <c r="Q257" s="138">
        <v>0</v>
      </c>
      <c r="R257" s="138">
        <f>Q257*H257</f>
        <v>0</v>
      </c>
      <c r="S257" s="138">
        <v>0</v>
      </c>
      <c r="T257" s="139">
        <f>S257*H257</f>
        <v>0</v>
      </c>
      <c r="AR257" s="140" t="s">
        <v>126</v>
      </c>
      <c r="AT257" s="140" t="s">
        <v>122</v>
      </c>
      <c r="AU257" s="140" t="s">
        <v>85</v>
      </c>
      <c r="AY257" s="15" t="s">
        <v>120</v>
      </c>
      <c r="BE257" s="141">
        <f>IF(N257="základní",J257,0)</f>
        <v>0</v>
      </c>
      <c r="BF257" s="141">
        <f>IF(N257="snížená",J257,0)</f>
        <v>0</v>
      </c>
      <c r="BG257" s="141">
        <f>IF(N257="zákl. přenesená",J257,0)</f>
        <v>0</v>
      </c>
      <c r="BH257" s="141">
        <f>IF(N257="sníž. přenesená",J257,0)</f>
        <v>0</v>
      </c>
      <c r="BI257" s="141">
        <f>IF(N257="nulová",J257,0)</f>
        <v>0</v>
      </c>
      <c r="BJ257" s="15" t="s">
        <v>83</v>
      </c>
      <c r="BK257" s="141">
        <f>ROUND(I257*H257,2)</f>
        <v>0</v>
      </c>
      <c r="BL257" s="15" t="s">
        <v>126</v>
      </c>
      <c r="BM257" s="140" t="s">
        <v>521</v>
      </c>
    </row>
    <row r="258" spans="2:63" s="11" customFormat="1" ht="22.9" customHeight="1">
      <c r="B258" s="115"/>
      <c r="D258" s="116" t="s">
        <v>74</v>
      </c>
      <c r="E258" s="125" t="s">
        <v>163</v>
      </c>
      <c r="F258" s="125" t="s">
        <v>522</v>
      </c>
      <c r="I258" s="118"/>
      <c r="J258" s="126">
        <f>BK258</f>
        <v>0</v>
      </c>
      <c r="L258" s="115"/>
      <c r="M258" s="120"/>
      <c r="P258" s="121">
        <f>SUM(P259:P268)</f>
        <v>0</v>
      </c>
      <c r="R258" s="121">
        <f>SUM(R259:R268)</f>
        <v>5.66751</v>
      </c>
      <c r="T258" s="122">
        <f>SUM(T259:T268)</f>
        <v>0</v>
      </c>
      <c r="AR258" s="116" t="s">
        <v>83</v>
      </c>
      <c r="AT258" s="123" t="s">
        <v>74</v>
      </c>
      <c r="AU258" s="123" t="s">
        <v>83</v>
      </c>
      <c r="AY258" s="116" t="s">
        <v>120</v>
      </c>
      <c r="BK258" s="124">
        <f>SUM(BK259:BK268)</f>
        <v>0</v>
      </c>
    </row>
    <row r="259" spans="2:65" s="1" customFormat="1" ht="24.2" customHeight="1">
      <c r="B259" s="127"/>
      <c r="C259" s="128" t="s">
        <v>523</v>
      </c>
      <c r="D259" s="128" t="s">
        <v>122</v>
      </c>
      <c r="E259" s="129" t="s">
        <v>524</v>
      </c>
      <c r="F259" s="130" t="s">
        <v>525</v>
      </c>
      <c r="G259" s="131" t="s">
        <v>137</v>
      </c>
      <c r="H259" s="132">
        <v>23</v>
      </c>
      <c r="I259" s="133"/>
      <c r="J259" s="134">
        <f>ROUND(I259*H259,2)</f>
        <v>0</v>
      </c>
      <c r="K259" s="135"/>
      <c r="L259" s="30"/>
      <c r="M259" s="136" t="s">
        <v>1</v>
      </c>
      <c r="N259" s="137" t="s">
        <v>40</v>
      </c>
      <c r="P259" s="138">
        <f>O259*H259</f>
        <v>0</v>
      </c>
      <c r="Q259" s="138">
        <v>0.14321</v>
      </c>
      <c r="R259" s="138">
        <f>Q259*H259</f>
        <v>3.2938300000000003</v>
      </c>
      <c r="S259" s="138">
        <v>0</v>
      </c>
      <c r="T259" s="139">
        <f>S259*H259</f>
        <v>0</v>
      </c>
      <c r="AR259" s="140" t="s">
        <v>126</v>
      </c>
      <c r="AT259" s="140" t="s">
        <v>122</v>
      </c>
      <c r="AU259" s="140" t="s">
        <v>85</v>
      </c>
      <c r="AY259" s="15" t="s">
        <v>120</v>
      </c>
      <c r="BE259" s="141">
        <f>IF(N259="základní",J259,0)</f>
        <v>0</v>
      </c>
      <c r="BF259" s="141">
        <f>IF(N259="snížená",J259,0)</f>
        <v>0</v>
      </c>
      <c r="BG259" s="141">
        <f>IF(N259="zákl. přenesená",J259,0)</f>
        <v>0</v>
      </c>
      <c r="BH259" s="141">
        <f>IF(N259="sníž. přenesená",J259,0)</f>
        <v>0</v>
      </c>
      <c r="BI259" s="141">
        <f>IF(N259="nulová",J259,0)</f>
        <v>0</v>
      </c>
      <c r="BJ259" s="15" t="s">
        <v>83</v>
      </c>
      <c r="BK259" s="141">
        <f>ROUND(I259*H259,2)</f>
        <v>0</v>
      </c>
      <c r="BL259" s="15" t="s">
        <v>126</v>
      </c>
      <c r="BM259" s="140" t="s">
        <v>526</v>
      </c>
    </row>
    <row r="260" spans="2:65" s="1" customFormat="1" ht="16.5" customHeight="1">
      <c r="B260" s="127"/>
      <c r="C260" s="160" t="s">
        <v>527</v>
      </c>
      <c r="D260" s="160" t="s">
        <v>208</v>
      </c>
      <c r="E260" s="161" t="s">
        <v>528</v>
      </c>
      <c r="F260" s="162" t="s">
        <v>529</v>
      </c>
      <c r="G260" s="163" t="s">
        <v>137</v>
      </c>
      <c r="H260" s="164">
        <v>23</v>
      </c>
      <c r="I260" s="165"/>
      <c r="J260" s="166">
        <f>ROUND(I260*H260,2)</f>
        <v>0</v>
      </c>
      <c r="K260" s="167"/>
      <c r="L260" s="168"/>
      <c r="M260" s="169" t="s">
        <v>1</v>
      </c>
      <c r="N260" s="170" t="s">
        <v>40</v>
      </c>
      <c r="P260" s="138">
        <f>O260*H260</f>
        <v>0</v>
      </c>
      <c r="Q260" s="138">
        <v>0.08</v>
      </c>
      <c r="R260" s="138">
        <f>Q260*H260</f>
        <v>1.84</v>
      </c>
      <c r="S260" s="138">
        <v>0</v>
      </c>
      <c r="T260" s="139">
        <f>S260*H260</f>
        <v>0</v>
      </c>
      <c r="AR260" s="140" t="s">
        <v>157</v>
      </c>
      <c r="AT260" s="140" t="s">
        <v>208</v>
      </c>
      <c r="AU260" s="140" t="s">
        <v>85</v>
      </c>
      <c r="AY260" s="15" t="s">
        <v>120</v>
      </c>
      <c r="BE260" s="141">
        <f>IF(N260="základní",J260,0)</f>
        <v>0</v>
      </c>
      <c r="BF260" s="141">
        <f>IF(N260="snížená",J260,0)</f>
        <v>0</v>
      </c>
      <c r="BG260" s="141">
        <f>IF(N260="zákl. přenesená",J260,0)</f>
        <v>0</v>
      </c>
      <c r="BH260" s="141">
        <f>IF(N260="sníž. přenesená",J260,0)</f>
        <v>0</v>
      </c>
      <c r="BI260" s="141">
        <f>IF(N260="nulová",J260,0)</f>
        <v>0</v>
      </c>
      <c r="BJ260" s="15" t="s">
        <v>83</v>
      </c>
      <c r="BK260" s="141">
        <f>ROUND(I260*H260,2)</f>
        <v>0</v>
      </c>
      <c r="BL260" s="15" t="s">
        <v>126</v>
      </c>
      <c r="BM260" s="140" t="s">
        <v>530</v>
      </c>
    </row>
    <row r="261" spans="2:65" s="1" customFormat="1" ht="24.2" customHeight="1">
      <c r="B261" s="127"/>
      <c r="C261" s="128" t="s">
        <v>531</v>
      </c>
      <c r="D261" s="128" t="s">
        <v>122</v>
      </c>
      <c r="E261" s="129" t="s">
        <v>532</v>
      </c>
      <c r="F261" s="130" t="s">
        <v>533</v>
      </c>
      <c r="G261" s="131" t="s">
        <v>137</v>
      </c>
      <c r="H261" s="132">
        <v>2</v>
      </c>
      <c r="I261" s="133"/>
      <c r="J261" s="134">
        <f>ROUND(I261*H261,2)</f>
        <v>0</v>
      </c>
      <c r="K261" s="135"/>
      <c r="L261" s="30"/>
      <c r="M261" s="136" t="s">
        <v>1</v>
      </c>
      <c r="N261" s="137" t="s">
        <v>40</v>
      </c>
      <c r="P261" s="138">
        <f>O261*H261</f>
        <v>0</v>
      </c>
      <c r="Q261" s="138">
        <v>0.11934</v>
      </c>
      <c r="R261" s="138">
        <f>Q261*H261</f>
        <v>0.23868</v>
      </c>
      <c r="S261" s="138">
        <v>0</v>
      </c>
      <c r="T261" s="139">
        <f>S261*H261</f>
        <v>0</v>
      </c>
      <c r="AR261" s="140" t="s">
        <v>126</v>
      </c>
      <c r="AT261" s="140" t="s">
        <v>122</v>
      </c>
      <c r="AU261" s="140" t="s">
        <v>85</v>
      </c>
      <c r="AY261" s="15" t="s">
        <v>120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5" t="s">
        <v>83</v>
      </c>
      <c r="BK261" s="141">
        <f>ROUND(I261*H261,2)</f>
        <v>0</v>
      </c>
      <c r="BL261" s="15" t="s">
        <v>126</v>
      </c>
      <c r="BM261" s="140" t="s">
        <v>534</v>
      </c>
    </row>
    <row r="262" spans="2:65" s="1" customFormat="1" ht="16.5" customHeight="1">
      <c r="B262" s="127"/>
      <c r="C262" s="160" t="s">
        <v>535</v>
      </c>
      <c r="D262" s="160" t="s">
        <v>208</v>
      </c>
      <c r="E262" s="161" t="s">
        <v>536</v>
      </c>
      <c r="F262" s="162" t="s">
        <v>537</v>
      </c>
      <c r="G262" s="163" t="s">
        <v>137</v>
      </c>
      <c r="H262" s="164">
        <v>2</v>
      </c>
      <c r="I262" s="165"/>
      <c r="J262" s="166">
        <f>ROUND(I262*H262,2)</f>
        <v>0</v>
      </c>
      <c r="K262" s="167"/>
      <c r="L262" s="168"/>
      <c r="M262" s="169" t="s">
        <v>1</v>
      </c>
      <c r="N262" s="170" t="s">
        <v>40</v>
      </c>
      <c r="P262" s="138">
        <f>O262*H262</f>
        <v>0</v>
      </c>
      <c r="Q262" s="138">
        <v>0.0335</v>
      </c>
      <c r="R262" s="138">
        <f>Q262*H262</f>
        <v>0.067</v>
      </c>
      <c r="S262" s="138">
        <v>0</v>
      </c>
      <c r="T262" s="139">
        <f>S262*H262</f>
        <v>0</v>
      </c>
      <c r="AR262" s="140" t="s">
        <v>157</v>
      </c>
      <c r="AT262" s="140" t="s">
        <v>208</v>
      </c>
      <c r="AU262" s="140" t="s">
        <v>85</v>
      </c>
      <c r="AY262" s="15" t="s">
        <v>120</v>
      </c>
      <c r="BE262" s="141">
        <f>IF(N262="základní",J262,0)</f>
        <v>0</v>
      </c>
      <c r="BF262" s="141">
        <f>IF(N262="snížená",J262,0)</f>
        <v>0</v>
      </c>
      <c r="BG262" s="141">
        <f>IF(N262="zákl. přenesená",J262,0)</f>
        <v>0</v>
      </c>
      <c r="BH262" s="141">
        <f>IF(N262="sníž. přenesená",J262,0)</f>
        <v>0</v>
      </c>
      <c r="BI262" s="141">
        <f>IF(N262="nulová",J262,0)</f>
        <v>0</v>
      </c>
      <c r="BJ262" s="15" t="s">
        <v>83</v>
      </c>
      <c r="BK262" s="141">
        <f>ROUND(I262*H262,2)</f>
        <v>0</v>
      </c>
      <c r="BL262" s="15" t="s">
        <v>126</v>
      </c>
      <c r="BM262" s="140" t="s">
        <v>538</v>
      </c>
    </row>
    <row r="263" spans="2:65" s="1" customFormat="1" ht="37.9" customHeight="1">
      <c r="B263" s="127"/>
      <c r="C263" s="128" t="s">
        <v>539</v>
      </c>
      <c r="D263" s="128" t="s">
        <v>122</v>
      </c>
      <c r="E263" s="129" t="s">
        <v>540</v>
      </c>
      <c r="F263" s="130" t="s">
        <v>541</v>
      </c>
      <c r="G263" s="131" t="s">
        <v>137</v>
      </c>
      <c r="H263" s="132">
        <v>380</v>
      </c>
      <c r="I263" s="133"/>
      <c r="J263" s="134">
        <f>ROUND(I263*H263,2)</f>
        <v>0</v>
      </c>
      <c r="K263" s="135"/>
      <c r="L263" s="30"/>
      <c r="M263" s="136" t="s">
        <v>1</v>
      </c>
      <c r="N263" s="137" t="s">
        <v>40</v>
      </c>
      <c r="P263" s="138">
        <f>O263*H263</f>
        <v>0</v>
      </c>
      <c r="Q263" s="138">
        <v>0.0006</v>
      </c>
      <c r="R263" s="138">
        <f>Q263*H263</f>
        <v>0.22799999999999998</v>
      </c>
      <c r="S263" s="138">
        <v>0</v>
      </c>
      <c r="T263" s="139">
        <f>S263*H263</f>
        <v>0</v>
      </c>
      <c r="AR263" s="140" t="s">
        <v>126</v>
      </c>
      <c r="AT263" s="140" t="s">
        <v>122</v>
      </c>
      <c r="AU263" s="140" t="s">
        <v>85</v>
      </c>
      <c r="AY263" s="15" t="s">
        <v>120</v>
      </c>
      <c r="BE263" s="141">
        <f>IF(N263="základní",J263,0)</f>
        <v>0</v>
      </c>
      <c r="BF263" s="141">
        <f>IF(N263="snížená",J263,0)</f>
        <v>0</v>
      </c>
      <c r="BG263" s="141">
        <f>IF(N263="zákl. přenesená",J263,0)</f>
        <v>0</v>
      </c>
      <c r="BH263" s="141">
        <f>IF(N263="sníž. přenesená",J263,0)</f>
        <v>0</v>
      </c>
      <c r="BI263" s="141">
        <f>IF(N263="nulová",J263,0)</f>
        <v>0</v>
      </c>
      <c r="BJ263" s="15" t="s">
        <v>83</v>
      </c>
      <c r="BK263" s="141">
        <f>ROUND(I263*H263,2)</f>
        <v>0</v>
      </c>
      <c r="BL263" s="15" t="s">
        <v>126</v>
      </c>
      <c r="BM263" s="140" t="s">
        <v>542</v>
      </c>
    </row>
    <row r="264" spans="2:51" s="12" customFormat="1" ht="11.25">
      <c r="B264" s="146"/>
      <c r="D264" s="142" t="s">
        <v>161</v>
      </c>
      <c r="E264" s="147" t="s">
        <v>1</v>
      </c>
      <c r="F264" s="148" t="s">
        <v>543</v>
      </c>
      <c r="H264" s="149">
        <v>84.6</v>
      </c>
      <c r="I264" s="150"/>
      <c r="L264" s="146"/>
      <c r="M264" s="151"/>
      <c r="T264" s="152"/>
      <c r="AT264" s="147" t="s">
        <v>161</v>
      </c>
      <c r="AU264" s="147" t="s">
        <v>85</v>
      </c>
      <c r="AV264" s="12" t="s">
        <v>85</v>
      </c>
      <c r="AW264" s="12" t="s">
        <v>32</v>
      </c>
      <c r="AX264" s="12" t="s">
        <v>75</v>
      </c>
      <c r="AY264" s="147" t="s">
        <v>120</v>
      </c>
    </row>
    <row r="265" spans="2:51" s="12" customFormat="1" ht="11.25">
      <c r="B265" s="146"/>
      <c r="D265" s="142" t="s">
        <v>161</v>
      </c>
      <c r="E265" s="147" t="s">
        <v>1</v>
      </c>
      <c r="F265" s="148" t="s">
        <v>544</v>
      </c>
      <c r="H265" s="149">
        <v>295.4</v>
      </c>
      <c r="I265" s="150"/>
      <c r="L265" s="146"/>
      <c r="M265" s="151"/>
      <c r="T265" s="152"/>
      <c r="AT265" s="147" t="s">
        <v>161</v>
      </c>
      <c r="AU265" s="147" t="s">
        <v>85</v>
      </c>
      <c r="AV265" s="12" t="s">
        <v>85</v>
      </c>
      <c r="AW265" s="12" t="s">
        <v>32</v>
      </c>
      <c r="AX265" s="12" t="s">
        <v>75</v>
      </c>
      <c r="AY265" s="147" t="s">
        <v>120</v>
      </c>
    </row>
    <row r="266" spans="2:51" s="13" customFormat="1" ht="11.25">
      <c r="B266" s="153"/>
      <c r="D266" s="142" t="s">
        <v>161</v>
      </c>
      <c r="E266" s="154" t="s">
        <v>1</v>
      </c>
      <c r="F266" s="155" t="s">
        <v>202</v>
      </c>
      <c r="H266" s="156">
        <v>380</v>
      </c>
      <c r="I266" s="157"/>
      <c r="L266" s="153"/>
      <c r="M266" s="158"/>
      <c r="T266" s="159"/>
      <c r="AT266" s="154" t="s">
        <v>161</v>
      </c>
      <c r="AU266" s="154" t="s">
        <v>85</v>
      </c>
      <c r="AV266" s="13" t="s">
        <v>126</v>
      </c>
      <c r="AW266" s="13" t="s">
        <v>32</v>
      </c>
      <c r="AX266" s="13" t="s">
        <v>83</v>
      </c>
      <c r="AY266" s="154" t="s">
        <v>120</v>
      </c>
    </row>
    <row r="267" spans="2:65" s="1" customFormat="1" ht="16.5" customHeight="1">
      <c r="B267" s="127"/>
      <c r="C267" s="128" t="s">
        <v>545</v>
      </c>
      <c r="D267" s="128" t="s">
        <v>122</v>
      </c>
      <c r="E267" s="129" t="s">
        <v>546</v>
      </c>
      <c r="F267" s="130" t="s">
        <v>547</v>
      </c>
      <c r="G267" s="131" t="s">
        <v>137</v>
      </c>
      <c r="H267" s="132">
        <v>380</v>
      </c>
      <c r="I267" s="133"/>
      <c r="J267" s="134">
        <f>ROUND(I267*H267,2)</f>
        <v>0</v>
      </c>
      <c r="K267" s="135"/>
      <c r="L267" s="30"/>
      <c r="M267" s="136" t="s">
        <v>1</v>
      </c>
      <c r="N267" s="137" t="s">
        <v>40</v>
      </c>
      <c r="P267" s="138">
        <f>O267*H267</f>
        <v>0</v>
      </c>
      <c r="Q267" s="138">
        <v>0</v>
      </c>
      <c r="R267" s="138">
        <f>Q267*H267</f>
        <v>0</v>
      </c>
      <c r="S267" s="138">
        <v>0</v>
      </c>
      <c r="T267" s="139">
        <f>S267*H267</f>
        <v>0</v>
      </c>
      <c r="AR267" s="140" t="s">
        <v>126</v>
      </c>
      <c r="AT267" s="140" t="s">
        <v>122</v>
      </c>
      <c r="AU267" s="140" t="s">
        <v>85</v>
      </c>
      <c r="AY267" s="15" t="s">
        <v>120</v>
      </c>
      <c r="BE267" s="141">
        <f>IF(N267="základní",J267,0)</f>
        <v>0</v>
      </c>
      <c r="BF267" s="141">
        <f>IF(N267="snížená",J267,0)</f>
        <v>0</v>
      </c>
      <c r="BG267" s="141">
        <f>IF(N267="zákl. přenesená",J267,0)</f>
        <v>0</v>
      </c>
      <c r="BH267" s="141">
        <f>IF(N267="sníž. přenesená",J267,0)</f>
        <v>0</v>
      </c>
      <c r="BI267" s="141">
        <f>IF(N267="nulová",J267,0)</f>
        <v>0</v>
      </c>
      <c r="BJ267" s="15" t="s">
        <v>83</v>
      </c>
      <c r="BK267" s="141">
        <f>ROUND(I267*H267,2)</f>
        <v>0</v>
      </c>
      <c r="BL267" s="15" t="s">
        <v>126</v>
      </c>
      <c r="BM267" s="140" t="s">
        <v>548</v>
      </c>
    </row>
    <row r="268" spans="2:47" s="1" customFormat="1" ht="19.5">
      <c r="B268" s="30"/>
      <c r="D268" s="142" t="s">
        <v>128</v>
      </c>
      <c r="F268" s="143" t="s">
        <v>549</v>
      </c>
      <c r="I268" s="144"/>
      <c r="L268" s="30"/>
      <c r="M268" s="145"/>
      <c r="T268" s="54"/>
      <c r="AT268" s="15" t="s">
        <v>128</v>
      </c>
      <c r="AU268" s="15" t="s">
        <v>85</v>
      </c>
    </row>
    <row r="269" spans="2:63" s="11" customFormat="1" ht="22.9" customHeight="1">
      <c r="B269" s="115"/>
      <c r="D269" s="116" t="s">
        <v>74</v>
      </c>
      <c r="E269" s="125" t="s">
        <v>550</v>
      </c>
      <c r="F269" s="125" t="s">
        <v>551</v>
      </c>
      <c r="I269" s="118"/>
      <c r="J269" s="126">
        <f>BK269</f>
        <v>0</v>
      </c>
      <c r="L269" s="115"/>
      <c r="M269" s="120"/>
      <c r="P269" s="121">
        <f>SUM(P270:P280)</f>
        <v>0</v>
      </c>
      <c r="R269" s="121">
        <f>SUM(R270:R280)</f>
        <v>0</v>
      </c>
      <c r="T269" s="122">
        <f>SUM(T270:T280)</f>
        <v>0</v>
      </c>
      <c r="AR269" s="116" t="s">
        <v>83</v>
      </c>
      <c r="AT269" s="123" t="s">
        <v>74</v>
      </c>
      <c r="AU269" s="123" t="s">
        <v>83</v>
      </c>
      <c r="AY269" s="116" t="s">
        <v>120</v>
      </c>
      <c r="BK269" s="124">
        <f>SUM(BK270:BK280)</f>
        <v>0</v>
      </c>
    </row>
    <row r="270" spans="2:65" s="1" customFormat="1" ht="16.5" customHeight="1">
      <c r="B270" s="127"/>
      <c r="C270" s="128" t="s">
        <v>552</v>
      </c>
      <c r="D270" s="128" t="s">
        <v>122</v>
      </c>
      <c r="E270" s="129" t="s">
        <v>553</v>
      </c>
      <c r="F270" s="130" t="s">
        <v>554</v>
      </c>
      <c r="G270" s="131" t="s">
        <v>189</v>
      </c>
      <c r="H270" s="132">
        <v>69.946</v>
      </c>
      <c r="I270" s="133"/>
      <c r="J270" s="134">
        <f>ROUND(I270*H270,2)</f>
        <v>0</v>
      </c>
      <c r="K270" s="135"/>
      <c r="L270" s="30"/>
      <c r="M270" s="136" t="s">
        <v>1</v>
      </c>
      <c r="N270" s="137" t="s">
        <v>40</v>
      </c>
      <c r="P270" s="138">
        <f>O270*H270</f>
        <v>0</v>
      </c>
      <c r="Q270" s="138">
        <v>0</v>
      </c>
      <c r="R270" s="138">
        <f>Q270*H270</f>
        <v>0</v>
      </c>
      <c r="S270" s="138">
        <v>0</v>
      </c>
      <c r="T270" s="139">
        <f>S270*H270</f>
        <v>0</v>
      </c>
      <c r="AR270" s="140" t="s">
        <v>126</v>
      </c>
      <c r="AT270" s="140" t="s">
        <v>122</v>
      </c>
      <c r="AU270" s="140" t="s">
        <v>85</v>
      </c>
      <c r="AY270" s="15" t="s">
        <v>120</v>
      </c>
      <c r="BE270" s="141">
        <f>IF(N270="základní",J270,0)</f>
        <v>0</v>
      </c>
      <c r="BF270" s="141">
        <f>IF(N270="snížená",J270,0)</f>
        <v>0</v>
      </c>
      <c r="BG270" s="141">
        <f>IF(N270="zákl. přenesená",J270,0)</f>
        <v>0</v>
      </c>
      <c r="BH270" s="141">
        <f>IF(N270="sníž. přenesená",J270,0)</f>
        <v>0</v>
      </c>
      <c r="BI270" s="141">
        <f>IF(N270="nulová",J270,0)</f>
        <v>0</v>
      </c>
      <c r="BJ270" s="15" t="s">
        <v>83</v>
      </c>
      <c r="BK270" s="141">
        <f>ROUND(I270*H270,2)</f>
        <v>0</v>
      </c>
      <c r="BL270" s="15" t="s">
        <v>126</v>
      </c>
      <c r="BM270" s="140" t="s">
        <v>555</v>
      </c>
    </row>
    <row r="271" spans="2:51" s="12" customFormat="1" ht="11.25">
      <c r="B271" s="146"/>
      <c r="D271" s="142" t="s">
        <v>161</v>
      </c>
      <c r="E271" s="147" t="s">
        <v>1</v>
      </c>
      <c r="F271" s="148" t="s">
        <v>556</v>
      </c>
      <c r="H271" s="149">
        <v>42.12</v>
      </c>
      <c r="I271" s="150"/>
      <c r="L271" s="146"/>
      <c r="M271" s="151"/>
      <c r="T271" s="152"/>
      <c r="AT271" s="147" t="s">
        <v>161</v>
      </c>
      <c r="AU271" s="147" t="s">
        <v>85</v>
      </c>
      <c r="AV271" s="12" t="s">
        <v>85</v>
      </c>
      <c r="AW271" s="12" t="s">
        <v>32</v>
      </c>
      <c r="AX271" s="12" t="s">
        <v>75</v>
      </c>
      <c r="AY271" s="147" t="s">
        <v>120</v>
      </c>
    </row>
    <row r="272" spans="2:51" s="12" customFormat="1" ht="11.25">
      <c r="B272" s="146"/>
      <c r="D272" s="142" t="s">
        <v>161</v>
      </c>
      <c r="E272" s="147" t="s">
        <v>1</v>
      </c>
      <c r="F272" s="148" t="s">
        <v>557</v>
      </c>
      <c r="H272" s="149">
        <v>21.076</v>
      </c>
      <c r="I272" s="150"/>
      <c r="L272" s="146"/>
      <c r="M272" s="151"/>
      <c r="T272" s="152"/>
      <c r="AT272" s="147" t="s">
        <v>161</v>
      </c>
      <c r="AU272" s="147" t="s">
        <v>85</v>
      </c>
      <c r="AV272" s="12" t="s">
        <v>85</v>
      </c>
      <c r="AW272" s="12" t="s">
        <v>32</v>
      </c>
      <c r="AX272" s="12" t="s">
        <v>75</v>
      </c>
      <c r="AY272" s="147" t="s">
        <v>120</v>
      </c>
    </row>
    <row r="273" spans="2:51" s="12" customFormat="1" ht="11.25">
      <c r="B273" s="146"/>
      <c r="D273" s="142" t="s">
        <v>161</v>
      </c>
      <c r="E273" s="147" t="s">
        <v>1</v>
      </c>
      <c r="F273" s="148" t="s">
        <v>558</v>
      </c>
      <c r="H273" s="149">
        <v>6.67</v>
      </c>
      <c r="I273" s="150"/>
      <c r="L273" s="146"/>
      <c r="M273" s="151"/>
      <c r="T273" s="152"/>
      <c r="AT273" s="147" t="s">
        <v>161</v>
      </c>
      <c r="AU273" s="147" t="s">
        <v>85</v>
      </c>
      <c r="AV273" s="12" t="s">
        <v>85</v>
      </c>
      <c r="AW273" s="12" t="s">
        <v>32</v>
      </c>
      <c r="AX273" s="12" t="s">
        <v>75</v>
      </c>
      <c r="AY273" s="147" t="s">
        <v>120</v>
      </c>
    </row>
    <row r="274" spans="2:51" s="12" customFormat="1" ht="11.25">
      <c r="B274" s="146"/>
      <c r="D274" s="142" t="s">
        <v>161</v>
      </c>
      <c r="E274" s="147" t="s">
        <v>1</v>
      </c>
      <c r="F274" s="148" t="s">
        <v>559</v>
      </c>
      <c r="H274" s="149">
        <v>0.08</v>
      </c>
      <c r="I274" s="150"/>
      <c r="L274" s="146"/>
      <c r="M274" s="151"/>
      <c r="T274" s="152"/>
      <c r="AT274" s="147" t="s">
        <v>161</v>
      </c>
      <c r="AU274" s="147" t="s">
        <v>85</v>
      </c>
      <c r="AV274" s="12" t="s">
        <v>85</v>
      </c>
      <c r="AW274" s="12" t="s">
        <v>32</v>
      </c>
      <c r="AX274" s="12" t="s">
        <v>75</v>
      </c>
      <c r="AY274" s="147" t="s">
        <v>120</v>
      </c>
    </row>
    <row r="275" spans="2:51" s="13" customFormat="1" ht="11.25">
      <c r="B275" s="153"/>
      <c r="D275" s="142" t="s">
        <v>161</v>
      </c>
      <c r="E275" s="154" t="s">
        <v>1</v>
      </c>
      <c r="F275" s="155" t="s">
        <v>202</v>
      </c>
      <c r="H275" s="156">
        <v>69.946</v>
      </c>
      <c r="I275" s="157"/>
      <c r="L275" s="153"/>
      <c r="M275" s="158"/>
      <c r="T275" s="159"/>
      <c r="AT275" s="154" t="s">
        <v>161</v>
      </c>
      <c r="AU275" s="154" t="s">
        <v>85</v>
      </c>
      <c r="AV275" s="13" t="s">
        <v>126</v>
      </c>
      <c r="AW275" s="13" t="s">
        <v>32</v>
      </c>
      <c r="AX275" s="13" t="s">
        <v>83</v>
      </c>
      <c r="AY275" s="154" t="s">
        <v>120</v>
      </c>
    </row>
    <row r="276" spans="2:65" s="1" customFormat="1" ht="24.2" customHeight="1">
      <c r="B276" s="127"/>
      <c r="C276" s="128" t="s">
        <v>560</v>
      </c>
      <c r="D276" s="128" t="s">
        <v>122</v>
      </c>
      <c r="E276" s="129" t="s">
        <v>561</v>
      </c>
      <c r="F276" s="130" t="s">
        <v>562</v>
      </c>
      <c r="G276" s="131" t="s">
        <v>189</v>
      </c>
      <c r="H276" s="132">
        <v>1328.974</v>
      </c>
      <c r="I276" s="133"/>
      <c r="J276" s="134">
        <f>ROUND(I276*H276,2)</f>
        <v>0</v>
      </c>
      <c r="K276" s="135"/>
      <c r="L276" s="30"/>
      <c r="M276" s="136" t="s">
        <v>1</v>
      </c>
      <c r="N276" s="137" t="s">
        <v>40</v>
      </c>
      <c r="P276" s="138">
        <f>O276*H276</f>
        <v>0</v>
      </c>
      <c r="Q276" s="138">
        <v>0</v>
      </c>
      <c r="R276" s="138">
        <f>Q276*H276</f>
        <v>0</v>
      </c>
      <c r="S276" s="138">
        <v>0</v>
      </c>
      <c r="T276" s="139">
        <f>S276*H276</f>
        <v>0</v>
      </c>
      <c r="AR276" s="140" t="s">
        <v>126</v>
      </c>
      <c r="AT276" s="140" t="s">
        <v>122</v>
      </c>
      <c r="AU276" s="140" t="s">
        <v>85</v>
      </c>
      <c r="AY276" s="15" t="s">
        <v>120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5" t="s">
        <v>83</v>
      </c>
      <c r="BK276" s="141">
        <f>ROUND(I276*H276,2)</f>
        <v>0</v>
      </c>
      <c r="BL276" s="15" t="s">
        <v>126</v>
      </c>
      <c r="BM276" s="140" t="s">
        <v>563</v>
      </c>
    </row>
    <row r="277" spans="2:51" s="12" customFormat="1" ht="22.5">
      <c r="B277" s="146"/>
      <c r="D277" s="142" t="s">
        <v>161</v>
      </c>
      <c r="E277" s="147" t="s">
        <v>1</v>
      </c>
      <c r="F277" s="148" t="s">
        <v>564</v>
      </c>
      <c r="H277" s="149">
        <v>1328.974</v>
      </c>
      <c r="I277" s="150"/>
      <c r="L277" s="146"/>
      <c r="M277" s="151"/>
      <c r="T277" s="152"/>
      <c r="AT277" s="147" t="s">
        <v>161</v>
      </c>
      <c r="AU277" s="147" t="s">
        <v>85</v>
      </c>
      <c r="AV277" s="12" t="s">
        <v>85</v>
      </c>
      <c r="AW277" s="12" t="s">
        <v>32</v>
      </c>
      <c r="AX277" s="12" t="s">
        <v>83</v>
      </c>
      <c r="AY277" s="147" t="s">
        <v>120</v>
      </c>
    </row>
    <row r="278" spans="2:65" s="1" customFormat="1" ht="24.2" customHeight="1">
      <c r="B278" s="127"/>
      <c r="C278" s="128" t="s">
        <v>565</v>
      </c>
      <c r="D278" s="128" t="s">
        <v>122</v>
      </c>
      <c r="E278" s="129" t="s">
        <v>566</v>
      </c>
      <c r="F278" s="130" t="s">
        <v>567</v>
      </c>
      <c r="G278" s="131" t="s">
        <v>189</v>
      </c>
      <c r="H278" s="132">
        <v>69.981</v>
      </c>
      <c r="I278" s="133"/>
      <c r="J278" s="134">
        <f>ROUND(I278*H278,2)</f>
        <v>0</v>
      </c>
      <c r="K278" s="135"/>
      <c r="L278" s="30"/>
      <c r="M278" s="136" t="s">
        <v>1</v>
      </c>
      <c r="N278" s="137" t="s">
        <v>40</v>
      </c>
      <c r="P278" s="138">
        <f>O278*H278</f>
        <v>0</v>
      </c>
      <c r="Q278" s="138">
        <v>0</v>
      </c>
      <c r="R278" s="138">
        <f>Q278*H278</f>
        <v>0</v>
      </c>
      <c r="S278" s="138">
        <v>0</v>
      </c>
      <c r="T278" s="139">
        <f>S278*H278</f>
        <v>0</v>
      </c>
      <c r="AR278" s="140" t="s">
        <v>126</v>
      </c>
      <c r="AT278" s="140" t="s">
        <v>122</v>
      </c>
      <c r="AU278" s="140" t="s">
        <v>85</v>
      </c>
      <c r="AY278" s="15" t="s">
        <v>120</v>
      </c>
      <c r="BE278" s="141">
        <f>IF(N278="základní",J278,0)</f>
        <v>0</v>
      </c>
      <c r="BF278" s="141">
        <f>IF(N278="snížená",J278,0)</f>
        <v>0</v>
      </c>
      <c r="BG278" s="141">
        <f>IF(N278="zákl. přenesená",J278,0)</f>
        <v>0</v>
      </c>
      <c r="BH278" s="141">
        <f>IF(N278="sníž. přenesená",J278,0)</f>
        <v>0</v>
      </c>
      <c r="BI278" s="141">
        <f>IF(N278="nulová",J278,0)</f>
        <v>0</v>
      </c>
      <c r="BJ278" s="15" t="s">
        <v>83</v>
      </c>
      <c r="BK278" s="141">
        <f>ROUND(I278*H278,2)</f>
        <v>0</v>
      </c>
      <c r="BL278" s="15" t="s">
        <v>126</v>
      </c>
      <c r="BM278" s="140" t="s">
        <v>568</v>
      </c>
    </row>
    <row r="279" spans="2:65" s="1" customFormat="1" ht="33" customHeight="1">
      <c r="B279" s="127"/>
      <c r="C279" s="128" t="s">
        <v>569</v>
      </c>
      <c r="D279" s="128" t="s">
        <v>122</v>
      </c>
      <c r="E279" s="129" t="s">
        <v>570</v>
      </c>
      <c r="F279" s="130" t="s">
        <v>571</v>
      </c>
      <c r="G279" s="131" t="s">
        <v>189</v>
      </c>
      <c r="H279" s="132">
        <v>6.75</v>
      </c>
      <c r="I279" s="133"/>
      <c r="J279" s="134">
        <f>ROUND(I279*H279,2)</f>
        <v>0</v>
      </c>
      <c r="K279" s="135"/>
      <c r="L279" s="30"/>
      <c r="M279" s="136" t="s">
        <v>1</v>
      </c>
      <c r="N279" s="137" t="s">
        <v>40</v>
      </c>
      <c r="P279" s="138">
        <f>O279*H279</f>
        <v>0</v>
      </c>
      <c r="Q279" s="138">
        <v>0</v>
      </c>
      <c r="R279" s="138">
        <f>Q279*H279</f>
        <v>0</v>
      </c>
      <c r="S279" s="138">
        <v>0</v>
      </c>
      <c r="T279" s="139">
        <f>S279*H279</f>
        <v>0</v>
      </c>
      <c r="AR279" s="140" t="s">
        <v>126</v>
      </c>
      <c r="AT279" s="140" t="s">
        <v>122</v>
      </c>
      <c r="AU279" s="140" t="s">
        <v>85</v>
      </c>
      <c r="AY279" s="15" t="s">
        <v>120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5" t="s">
        <v>83</v>
      </c>
      <c r="BK279" s="141">
        <f>ROUND(I279*H279,2)</f>
        <v>0</v>
      </c>
      <c r="BL279" s="15" t="s">
        <v>126</v>
      </c>
      <c r="BM279" s="140" t="s">
        <v>572</v>
      </c>
    </row>
    <row r="280" spans="2:65" s="1" customFormat="1" ht="33" customHeight="1">
      <c r="B280" s="127"/>
      <c r="C280" s="128" t="s">
        <v>573</v>
      </c>
      <c r="D280" s="128" t="s">
        <v>122</v>
      </c>
      <c r="E280" s="129" t="s">
        <v>574</v>
      </c>
      <c r="F280" s="130" t="s">
        <v>575</v>
      </c>
      <c r="G280" s="131" t="s">
        <v>189</v>
      </c>
      <c r="H280" s="132">
        <v>63.196</v>
      </c>
      <c r="I280" s="133"/>
      <c r="J280" s="134">
        <f>ROUND(I280*H280,2)</f>
        <v>0</v>
      </c>
      <c r="K280" s="135"/>
      <c r="L280" s="30"/>
      <c r="M280" s="136" t="s">
        <v>1</v>
      </c>
      <c r="N280" s="137" t="s">
        <v>40</v>
      </c>
      <c r="P280" s="138">
        <f>O280*H280</f>
        <v>0</v>
      </c>
      <c r="Q280" s="138">
        <v>0</v>
      </c>
      <c r="R280" s="138">
        <f>Q280*H280</f>
        <v>0</v>
      </c>
      <c r="S280" s="138">
        <v>0</v>
      </c>
      <c r="T280" s="139">
        <f>S280*H280</f>
        <v>0</v>
      </c>
      <c r="AR280" s="140" t="s">
        <v>126</v>
      </c>
      <c r="AT280" s="140" t="s">
        <v>122</v>
      </c>
      <c r="AU280" s="140" t="s">
        <v>85</v>
      </c>
      <c r="AY280" s="15" t="s">
        <v>120</v>
      </c>
      <c r="BE280" s="141">
        <f>IF(N280="základní",J280,0)</f>
        <v>0</v>
      </c>
      <c r="BF280" s="141">
        <f>IF(N280="snížená",J280,0)</f>
        <v>0</v>
      </c>
      <c r="BG280" s="141">
        <f>IF(N280="zákl. přenesená",J280,0)</f>
        <v>0</v>
      </c>
      <c r="BH280" s="141">
        <f>IF(N280="sníž. přenesená",J280,0)</f>
        <v>0</v>
      </c>
      <c r="BI280" s="141">
        <f>IF(N280="nulová",J280,0)</f>
        <v>0</v>
      </c>
      <c r="BJ280" s="15" t="s">
        <v>83</v>
      </c>
      <c r="BK280" s="141">
        <f>ROUND(I280*H280,2)</f>
        <v>0</v>
      </c>
      <c r="BL280" s="15" t="s">
        <v>126</v>
      </c>
      <c r="BM280" s="140" t="s">
        <v>576</v>
      </c>
    </row>
    <row r="281" spans="2:63" s="11" customFormat="1" ht="22.9" customHeight="1">
      <c r="B281" s="115"/>
      <c r="D281" s="116" t="s">
        <v>74</v>
      </c>
      <c r="E281" s="125" t="s">
        <v>577</v>
      </c>
      <c r="F281" s="125" t="s">
        <v>578</v>
      </c>
      <c r="I281" s="118"/>
      <c r="J281" s="126">
        <f>BK281</f>
        <v>0</v>
      </c>
      <c r="L281" s="115"/>
      <c r="M281" s="120"/>
      <c r="P281" s="121">
        <f>SUM(P282:P284)</f>
        <v>0</v>
      </c>
      <c r="R281" s="121">
        <f>SUM(R282:R284)</f>
        <v>0</v>
      </c>
      <c r="T281" s="122">
        <f>SUM(T282:T284)</f>
        <v>0</v>
      </c>
      <c r="AR281" s="116" t="s">
        <v>83</v>
      </c>
      <c r="AT281" s="123" t="s">
        <v>74</v>
      </c>
      <c r="AU281" s="123" t="s">
        <v>83</v>
      </c>
      <c r="AY281" s="116" t="s">
        <v>120</v>
      </c>
      <c r="BK281" s="124">
        <f>SUM(BK282:BK284)</f>
        <v>0</v>
      </c>
    </row>
    <row r="282" spans="2:65" s="1" customFormat="1" ht="24.2" customHeight="1">
      <c r="B282" s="127"/>
      <c r="C282" s="128" t="s">
        <v>579</v>
      </c>
      <c r="D282" s="128" t="s">
        <v>122</v>
      </c>
      <c r="E282" s="129" t="s">
        <v>580</v>
      </c>
      <c r="F282" s="130" t="s">
        <v>581</v>
      </c>
      <c r="G282" s="131" t="s">
        <v>189</v>
      </c>
      <c r="H282" s="132">
        <v>3.615</v>
      </c>
      <c r="I282" s="133"/>
      <c r="J282" s="134">
        <f>ROUND(I282*H282,2)</f>
        <v>0</v>
      </c>
      <c r="K282" s="135"/>
      <c r="L282" s="30"/>
      <c r="M282" s="136" t="s">
        <v>1</v>
      </c>
      <c r="N282" s="137" t="s">
        <v>40</v>
      </c>
      <c r="P282" s="138">
        <f>O282*H282</f>
        <v>0</v>
      </c>
      <c r="Q282" s="138">
        <v>0</v>
      </c>
      <c r="R282" s="138">
        <f>Q282*H282</f>
        <v>0</v>
      </c>
      <c r="S282" s="138">
        <v>0</v>
      </c>
      <c r="T282" s="139">
        <f>S282*H282</f>
        <v>0</v>
      </c>
      <c r="AR282" s="140" t="s">
        <v>126</v>
      </c>
      <c r="AT282" s="140" t="s">
        <v>122</v>
      </c>
      <c r="AU282" s="140" t="s">
        <v>85</v>
      </c>
      <c r="AY282" s="15" t="s">
        <v>120</v>
      </c>
      <c r="BE282" s="141">
        <f>IF(N282="základní",J282,0)</f>
        <v>0</v>
      </c>
      <c r="BF282" s="141">
        <f>IF(N282="snížená",J282,0)</f>
        <v>0</v>
      </c>
      <c r="BG282" s="141">
        <f>IF(N282="zákl. přenesená",J282,0)</f>
        <v>0</v>
      </c>
      <c r="BH282" s="141">
        <f>IF(N282="sníž. přenesená",J282,0)</f>
        <v>0</v>
      </c>
      <c r="BI282" s="141">
        <f>IF(N282="nulová",J282,0)</f>
        <v>0</v>
      </c>
      <c r="BJ282" s="15" t="s">
        <v>83</v>
      </c>
      <c r="BK282" s="141">
        <f>ROUND(I282*H282,2)</f>
        <v>0</v>
      </c>
      <c r="BL282" s="15" t="s">
        <v>126</v>
      </c>
      <c r="BM282" s="140" t="s">
        <v>582</v>
      </c>
    </row>
    <row r="283" spans="2:65" s="1" customFormat="1" ht="16.5" customHeight="1">
      <c r="B283" s="127"/>
      <c r="C283" s="128" t="s">
        <v>583</v>
      </c>
      <c r="D283" s="128" t="s">
        <v>122</v>
      </c>
      <c r="E283" s="129" t="s">
        <v>584</v>
      </c>
      <c r="F283" s="130" t="s">
        <v>585</v>
      </c>
      <c r="G283" s="131" t="s">
        <v>189</v>
      </c>
      <c r="H283" s="132">
        <v>4.958</v>
      </c>
      <c r="I283" s="133"/>
      <c r="J283" s="134">
        <f>ROUND(I283*H283,2)</f>
        <v>0</v>
      </c>
      <c r="K283" s="135"/>
      <c r="L283" s="30"/>
      <c r="M283" s="136" t="s">
        <v>1</v>
      </c>
      <c r="N283" s="137" t="s">
        <v>40</v>
      </c>
      <c r="P283" s="138">
        <f>O283*H283</f>
        <v>0</v>
      </c>
      <c r="Q283" s="138">
        <v>0</v>
      </c>
      <c r="R283" s="138">
        <f>Q283*H283</f>
        <v>0</v>
      </c>
      <c r="S283" s="138">
        <v>0</v>
      </c>
      <c r="T283" s="139">
        <f>S283*H283</f>
        <v>0</v>
      </c>
      <c r="AR283" s="140" t="s">
        <v>126</v>
      </c>
      <c r="AT283" s="140" t="s">
        <v>122</v>
      </c>
      <c r="AU283" s="140" t="s">
        <v>85</v>
      </c>
      <c r="AY283" s="15" t="s">
        <v>120</v>
      </c>
      <c r="BE283" s="141">
        <f>IF(N283="základní",J283,0)</f>
        <v>0</v>
      </c>
      <c r="BF283" s="141">
        <f>IF(N283="snížená",J283,0)</f>
        <v>0</v>
      </c>
      <c r="BG283" s="141">
        <f>IF(N283="zákl. přenesená",J283,0)</f>
        <v>0</v>
      </c>
      <c r="BH283" s="141">
        <f>IF(N283="sníž. přenesená",J283,0)</f>
        <v>0</v>
      </c>
      <c r="BI283" s="141">
        <f>IF(N283="nulová",J283,0)</f>
        <v>0</v>
      </c>
      <c r="BJ283" s="15" t="s">
        <v>83</v>
      </c>
      <c r="BK283" s="141">
        <f>ROUND(I283*H283,2)</f>
        <v>0</v>
      </c>
      <c r="BL283" s="15" t="s">
        <v>126</v>
      </c>
      <c r="BM283" s="140" t="s">
        <v>586</v>
      </c>
    </row>
    <row r="284" spans="2:65" s="1" customFormat="1" ht="16.5" customHeight="1">
      <c r="B284" s="127"/>
      <c r="C284" s="128" t="s">
        <v>587</v>
      </c>
      <c r="D284" s="128" t="s">
        <v>122</v>
      </c>
      <c r="E284" s="129" t="s">
        <v>588</v>
      </c>
      <c r="F284" s="130" t="s">
        <v>589</v>
      </c>
      <c r="G284" s="131" t="s">
        <v>189</v>
      </c>
      <c r="H284" s="132">
        <v>129.66</v>
      </c>
      <c r="I284" s="133"/>
      <c r="J284" s="134">
        <f>ROUND(I284*H284,2)</f>
        <v>0</v>
      </c>
      <c r="K284" s="135"/>
      <c r="L284" s="30"/>
      <c r="M284" s="136" t="s">
        <v>1</v>
      </c>
      <c r="N284" s="137" t="s">
        <v>40</v>
      </c>
      <c r="P284" s="138">
        <f>O284*H284</f>
        <v>0</v>
      </c>
      <c r="Q284" s="138">
        <v>0</v>
      </c>
      <c r="R284" s="138">
        <f>Q284*H284</f>
        <v>0</v>
      </c>
      <c r="S284" s="138">
        <v>0</v>
      </c>
      <c r="T284" s="139">
        <f>S284*H284</f>
        <v>0</v>
      </c>
      <c r="AR284" s="140" t="s">
        <v>126</v>
      </c>
      <c r="AT284" s="140" t="s">
        <v>122</v>
      </c>
      <c r="AU284" s="140" t="s">
        <v>85</v>
      </c>
      <c r="AY284" s="15" t="s">
        <v>120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5" t="s">
        <v>83</v>
      </c>
      <c r="BK284" s="141">
        <f>ROUND(I284*H284,2)</f>
        <v>0</v>
      </c>
      <c r="BL284" s="15" t="s">
        <v>126</v>
      </c>
      <c r="BM284" s="140" t="s">
        <v>590</v>
      </c>
    </row>
    <row r="285" spans="2:63" s="11" customFormat="1" ht="25.9" customHeight="1">
      <c r="B285" s="115"/>
      <c r="D285" s="116" t="s">
        <v>74</v>
      </c>
      <c r="E285" s="117" t="s">
        <v>591</v>
      </c>
      <c r="F285" s="117" t="s">
        <v>592</v>
      </c>
      <c r="I285" s="118"/>
      <c r="J285" s="119">
        <f>BK285</f>
        <v>0</v>
      </c>
      <c r="L285" s="115"/>
      <c r="M285" s="120"/>
      <c r="P285" s="121">
        <f>SUM(P286:P294)</f>
        <v>0</v>
      </c>
      <c r="R285" s="121">
        <f>SUM(R286:R294)</f>
        <v>0</v>
      </c>
      <c r="T285" s="122">
        <f>SUM(T286:T294)</f>
        <v>0</v>
      </c>
      <c r="AR285" s="116" t="s">
        <v>142</v>
      </c>
      <c r="AT285" s="123" t="s">
        <v>74</v>
      </c>
      <c r="AU285" s="123" t="s">
        <v>75</v>
      </c>
      <c r="AY285" s="116" t="s">
        <v>120</v>
      </c>
      <c r="BK285" s="124">
        <f>SUM(BK286:BK294)</f>
        <v>0</v>
      </c>
    </row>
    <row r="286" spans="2:65" s="1" customFormat="1" ht="16.5" customHeight="1">
      <c r="B286" s="127"/>
      <c r="C286" s="128" t="s">
        <v>593</v>
      </c>
      <c r="D286" s="128" t="s">
        <v>122</v>
      </c>
      <c r="E286" s="129" t="s">
        <v>594</v>
      </c>
      <c r="F286" s="130" t="s">
        <v>595</v>
      </c>
      <c r="G286" s="131" t="s">
        <v>596</v>
      </c>
      <c r="H286" s="132">
        <v>11</v>
      </c>
      <c r="I286" s="133"/>
      <c r="J286" s="134">
        <f aca="true" t="shared" si="20" ref="J286:J294">ROUND(I286*H286,2)</f>
        <v>0</v>
      </c>
      <c r="K286" s="135"/>
      <c r="L286" s="30"/>
      <c r="M286" s="136" t="s">
        <v>1</v>
      </c>
      <c r="N286" s="137" t="s">
        <v>40</v>
      </c>
      <c r="P286" s="138">
        <f aca="true" t="shared" si="21" ref="P286:P294">O286*H286</f>
        <v>0</v>
      </c>
      <c r="Q286" s="138">
        <v>0</v>
      </c>
      <c r="R286" s="138">
        <f aca="true" t="shared" si="22" ref="R286:R294">Q286*H286</f>
        <v>0</v>
      </c>
      <c r="S286" s="138">
        <v>0</v>
      </c>
      <c r="T286" s="139">
        <f aca="true" t="shared" si="23" ref="T286:T294">S286*H286</f>
        <v>0</v>
      </c>
      <c r="AR286" s="140" t="s">
        <v>126</v>
      </c>
      <c r="AT286" s="140" t="s">
        <v>122</v>
      </c>
      <c r="AU286" s="140" t="s">
        <v>83</v>
      </c>
      <c r="AY286" s="15" t="s">
        <v>120</v>
      </c>
      <c r="BE286" s="141">
        <f aca="true" t="shared" si="24" ref="BE286:BE294">IF(N286="základní",J286,0)</f>
        <v>0</v>
      </c>
      <c r="BF286" s="141">
        <f aca="true" t="shared" si="25" ref="BF286:BF294">IF(N286="snížená",J286,0)</f>
        <v>0</v>
      </c>
      <c r="BG286" s="141">
        <f aca="true" t="shared" si="26" ref="BG286:BG294">IF(N286="zákl. přenesená",J286,0)</f>
        <v>0</v>
      </c>
      <c r="BH286" s="141">
        <f aca="true" t="shared" si="27" ref="BH286:BH294">IF(N286="sníž. přenesená",J286,0)</f>
        <v>0</v>
      </c>
      <c r="BI286" s="141">
        <f aca="true" t="shared" si="28" ref="BI286:BI294">IF(N286="nulová",J286,0)</f>
        <v>0</v>
      </c>
      <c r="BJ286" s="15" t="s">
        <v>83</v>
      </c>
      <c r="BK286" s="141">
        <f aca="true" t="shared" si="29" ref="BK286:BK294">ROUND(I286*H286,2)</f>
        <v>0</v>
      </c>
      <c r="BL286" s="15" t="s">
        <v>126</v>
      </c>
      <c r="BM286" s="140" t="s">
        <v>597</v>
      </c>
    </row>
    <row r="287" spans="2:65" s="1" customFormat="1" ht="16.5" customHeight="1">
      <c r="B287" s="127"/>
      <c r="C287" s="128" t="s">
        <v>598</v>
      </c>
      <c r="D287" s="128" t="s">
        <v>122</v>
      </c>
      <c r="E287" s="129" t="s">
        <v>599</v>
      </c>
      <c r="F287" s="130" t="s">
        <v>600</v>
      </c>
      <c r="G287" s="131" t="s">
        <v>483</v>
      </c>
      <c r="H287" s="132">
        <v>1</v>
      </c>
      <c r="I287" s="133"/>
      <c r="J287" s="134">
        <f t="shared" si="20"/>
        <v>0</v>
      </c>
      <c r="K287" s="135"/>
      <c r="L287" s="30"/>
      <c r="M287" s="136" t="s">
        <v>1</v>
      </c>
      <c r="N287" s="137" t="s">
        <v>40</v>
      </c>
      <c r="P287" s="138">
        <f t="shared" si="21"/>
        <v>0</v>
      </c>
      <c r="Q287" s="138">
        <v>0</v>
      </c>
      <c r="R287" s="138">
        <f t="shared" si="22"/>
        <v>0</v>
      </c>
      <c r="S287" s="138">
        <v>0</v>
      </c>
      <c r="T287" s="139">
        <f t="shared" si="23"/>
        <v>0</v>
      </c>
      <c r="AR287" s="140" t="s">
        <v>126</v>
      </c>
      <c r="AT287" s="140" t="s">
        <v>122</v>
      </c>
      <c r="AU287" s="140" t="s">
        <v>83</v>
      </c>
      <c r="AY287" s="15" t="s">
        <v>120</v>
      </c>
      <c r="BE287" s="141">
        <f t="shared" si="24"/>
        <v>0</v>
      </c>
      <c r="BF287" s="141">
        <f t="shared" si="25"/>
        <v>0</v>
      </c>
      <c r="BG287" s="141">
        <f t="shared" si="26"/>
        <v>0</v>
      </c>
      <c r="BH287" s="141">
        <f t="shared" si="27"/>
        <v>0</v>
      </c>
      <c r="BI287" s="141">
        <f t="shared" si="28"/>
        <v>0</v>
      </c>
      <c r="BJ287" s="15" t="s">
        <v>83</v>
      </c>
      <c r="BK287" s="141">
        <f t="shared" si="29"/>
        <v>0</v>
      </c>
      <c r="BL287" s="15" t="s">
        <v>126</v>
      </c>
      <c r="BM287" s="140" t="s">
        <v>601</v>
      </c>
    </row>
    <row r="288" spans="2:65" s="1" customFormat="1" ht="33" customHeight="1">
      <c r="B288" s="127"/>
      <c r="C288" s="128" t="s">
        <v>602</v>
      </c>
      <c r="D288" s="128" t="s">
        <v>122</v>
      </c>
      <c r="E288" s="129" t="s">
        <v>603</v>
      </c>
      <c r="F288" s="130" t="s">
        <v>604</v>
      </c>
      <c r="G288" s="131" t="s">
        <v>483</v>
      </c>
      <c r="H288" s="132">
        <v>1</v>
      </c>
      <c r="I288" s="133"/>
      <c r="J288" s="134">
        <f t="shared" si="20"/>
        <v>0</v>
      </c>
      <c r="K288" s="135"/>
      <c r="L288" s="30"/>
      <c r="M288" s="136" t="s">
        <v>1</v>
      </c>
      <c r="N288" s="137" t="s">
        <v>40</v>
      </c>
      <c r="P288" s="138">
        <f t="shared" si="21"/>
        <v>0</v>
      </c>
      <c r="Q288" s="138">
        <v>0</v>
      </c>
      <c r="R288" s="138">
        <f t="shared" si="22"/>
        <v>0</v>
      </c>
      <c r="S288" s="138">
        <v>0</v>
      </c>
      <c r="T288" s="139">
        <f t="shared" si="23"/>
        <v>0</v>
      </c>
      <c r="AR288" s="140" t="s">
        <v>126</v>
      </c>
      <c r="AT288" s="140" t="s">
        <v>122</v>
      </c>
      <c r="AU288" s="140" t="s">
        <v>83</v>
      </c>
      <c r="AY288" s="15" t="s">
        <v>120</v>
      </c>
      <c r="BE288" s="141">
        <f t="shared" si="24"/>
        <v>0</v>
      </c>
      <c r="BF288" s="141">
        <f t="shared" si="25"/>
        <v>0</v>
      </c>
      <c r="BG288" s="141">
        <f t="shared" si="26"/>
        <v>0</v>
      </c>
      <c r="BH288" s="141">
        <f t="shared" si="27"/>
        <v>0</v>
      </c>
      <c r="BI288" s="141">
        <f t="shared" si="28"/>
        <v>0</v>
      </c>
      <c r="BJ288" s="15" t="s">
        <v>83</v>
      </c>
      <c r="BK288" s="141">
        <f t="shared" si="29"/>
        <v>0</v>
      </c>
      <c r="BL288" s="15" t="s">
        <v>126</v>
      </c>
      <c r="BM288" s="140" t="s">
        <v>605</v>
      </c>
    </row>
    <row r="289" spans="2:65" s="1" customFormat="1" ht="16.5" customHeight="1">
      <c r="B289" s="127"/>
      <c r="C289" s="128" t="s">
        <v>606</v>
      </c>
      <c r="D289" s="128" t="s">
        <v>122</v>
      </c>
      <c r="E289" s="129" t="s">
        <v>607</v>
      </c>
      <c r="F289" s="130" t="s">
        <v>608</v>
      </c>
      <c r="G289" s="131" t="s">
        <v>609</v>
      </c>
      <c r="H289" s="132">
        <v>1.94</v>
      </c>
      <c r="I289" s="133"/>
      <c r="J289" s="134">
        <f t="shared" si="20"/>
        <v>0</v>
      </c>
      <c r="K289" s="135"/>
      <c r="L289" s="30"/>
      <c r="M289" s="136" t="s">
        <v>1</v>
      </c>
      <c r="N289" s="137" t="s">
        <v>40</v>
      </c>
      <c r="P289" s="138">
        <f t="shared" si="21"/>
        <v>0</v>
      </c>
      <c r="Q289" s="138">
        <v>0</v>
      </c>
      <c r="R289" s="138">
        <f t="shared" si="22"/>
        <v>0</v>
      </c>
      <c r="S289" s="138">
        <v>0</v>
      </c>
      <c r="T289" s="139">
        <f t="shared" si="23"/>
        <v>0</v>
      </c>
      <c r="AR289" s="140" t="s">
        <v>126</v>
      </c>
      <c r="AT289" s="140" t="s">
        <v>122</v>
      </c>
      <c r="AU289" s="140" t="s">
        <v>83</v>
      </c>
      <c r="AY289" s="15" t="s">
        <v>120</v>
      </c>
      <c r="BE289" s="141">
        <f t="shared" si="24"/>
        <v>0</v>
      </c>
      <c r="BF289" s="141">
        <f t="shared" si="25"/>
        <v>0</v>
      </c>
      <c r="BG289" s="141">
        <f t="shared" si="26"/>
        <v>0</v>
      </c>
      <c r="BH289" s="141">
        <f t="shared" si="27"/>
        <v>0</v>
      </c>
      <c r="BI289" s="141">
        <f t="shared" si="28"/>
        <v>0</v>
      </c>
      <c r="BJ289" s="15" t="s">
        <v>83</v>
      </c>
      <c r="BK289" s="141">
        <f t="shared" si="29"/>
        <v>0</v>
      </c>
      <c r="BL289" s="15" t="s">
        <v>126</v>
      </c>
      <c r="BM289" s="140" t="s">
        <v>610</v>
      </c>
    </row>
    <row r="290" spans="2:65" s="1" customFormat="1" ht="21.75" customHeight="1">
      <c r="B290" s="127"/>
      <c r="C290" s="128" t="s">
        <v>611</v>
      </c>
      <c r="D290" s="128" t="s">
        <v>122</v>
      </c>
      <c r="E290" s="129" t="s">
        <v>612</v>
      </c>
      <c r="F290" s="130" t="s">
        <v>613</v>
      </c>
      <c r="G290" s="131" t="s">
        <v>483</v>
      </c>
      <c r="H290" s="132">
        <v>1</v>
      </c>
      <c r="I290" s="133"/>
      <c r="J290" s="134">
        <f t="shared" si="20"/>
        <v>0</v>
      </c>
      <c r="K290" s="135"/>
      <c r="L290" s="30"/>
      <c r="M290" s="136" t="s">
        <v>1</v>
      </c>
      <c r="N290" s="137" t="s">
        <v>40</v>
      </c>
      <c r="P290" s="138">
        <f t="shared" si="21"/>
        <v>0</v>
      </c>
      <c r="Q290" s="138">
        <v>0</v>
      </c>
      <c r="R290" s="138">
        <f t="shared" si="22"/>
        <v>0</v>
      </c>
      <c r="S290" s="138">
        <v>0</v>
      </c>
      <c r="T290" s="139">
        <f t="shared" si="23"/>
        <v>0</v>
      </c>
      <c r="AR290" s="140" t="s">
        <v>126</v>
      </c>
      <c r="AT290" s="140" t="s">
        <v>122</v>
      </c>
      <c r="AU290" s="140" t="s">
        <v>83</v>
      </c>
      <c r="AY290" s="15" t="s">
        <v>120</v>
      </c>
      <c r="BE290" s="141">
        <f t="shared" si="24"/>
        <v>0</v>
      </c>
      <c r="BF290" s="141">
        <f t="shared" si="25"/>
        <v>0</v>
      </c>
      <c r="BG290" s="141">
        <f t="shared" si="26"/>
        <v>0</v>
      </c>
      <c r="BH290" s="141">
        <f t="shared" si="27"/>
        <v>0</v>
      </c>
      <c r="BI290" s="141">
        <f t="shared" si="28"/>
        <v>0</v>
      </c>
      <c r="BJ290" s="15" t="s">
        <v>83</v>
      </c>
      <c r="BK290" s="141">
        <f t="shared" si="29"/>
        <v>0</v>
      </c>
      <c r="BL290" s="15" t="s">
        <v>126</v>
      </c>
      <c r="BM290" s="140" t="s">
        <v>614</v>
      </c>
    </row>
    <row r="291" spans="2:65" s="1" customFormat="1" ht="21.75" customHeight="1">
      <c r="B291" s="127"/>
      <c r="C291" s="128" t="s">
        <v>615</v>
      </c>
      <c r="D291" s="128" t="s">
        <v>122</v>
      </c>
      <c r="E291" s="129" t="s">
        <v>616</v>
      </c>
      <c r="F291" s="130" t="s">
        <v>617</v>
      </c>
      <c r="G291" s="131" t="s">
        <v>483</v>
      </c>
      <c r="H291" s="132">
        <v>1</v>
      </c>
      <c r="I291" s="133"/>
      <c r="J291" s="134">
        <f t="shared" si="20"/>
        <v>0</v>
      </c>
      <c r="K291" s="135"/>
      <c r="L291" s="30"/>
      <c r="M291" s="136" t="s">
        <v>1</v>
      </c>
      <c r="N291" s="137" t="s">
        <v>40</v>
      </c>
      <c r="P291" s="138">
        <f t="shared" si="21"/>
        <v>0</v>
      </c>
      <c r="Q291" s="138">
        <v>0</v>
      </c>
      <c r="R291" s="138">
        <f t="shared" si="22"/>
        <v>0</v>
      </c>
      <c r="S291" s="138">
        <v>0</v>
      </c>
      <c r="T291" s="139">
        <f t="shared" si="23"/>
        <v>0</v>
      </c>
      <c r="AR291" s="140" t="s">
        <v>126</v>
      </c>
      <c r="AT291" s="140" t="s">
        <v>122</v>
      </c>
      <c r="AU291" s="140" t="s">
        <v>83</v>
      </c>
      <c r="AY291" s="15" t="s">
        <v>120</v>
      </c>
      <c r="BE291" s="141">
        <f t="shared" si="24"/>
        <v>0</v>
      </c>
      <c r="BF291" s="141">
        <f t="shared" si="25"/>
        <v>0</v>
      </c>
      <c r="BG291" s="141">
        <f t="shared" si="26"/>
        <v>0</v>
      </c>
      <c r="BH291" s="141">
        <f t="shared" si="27"/>
        <v>0</v>
      </c>
      <c r="BI291" s="141">
        <f t="shared" si="28"/>
        <v>0</v>
      </c>
      <c r="BJ291" s="15" t="s">
        <v>83</v>
      </c>
      <c r="BK291" s="141">
        <f t="shared" si="29"/>
        <v>0</v>
      </c>
      <c r="BL291" s="15" t="s">
        <v>126</v>
      </c>
      <c r="BM291" s="140" t="s">
        <v>618</v>
      </c>
    </row>
    <row r="292" spans="2:65" s="1" customFormat="1" ht="16.5" customHeight="1">
      <c r="B292" s="127"/>
      <c r="C292" s="128" t="s">
        <v>619</v>
      </c>
      <c r="D292" s="128" t="s">
        <v>122</v>
      </c>
      <c r="E292" s="129" t="s">
        <v>620</v>
      </c>
      <c r="F292" s="130" t="s">
        <v>621</v>
      </c>
      <c r="G292" s="131" t="s">
        <v>483</v>
      </c>
      <c r="H292" s="132">
        <v>1</v>
      </c>
      <c r="I292" s="133"/>
      <c r="J292" s="134">
        <f t="shared" si="20"/>
        <v>0</v>
      </c>
      <c r="K292" s="135"/>
      <c r="L292" s="30"/>
      <c r="M292" s="136" t="s">
        <v>1</v>
      </c>
      <c r="N292" s="137" t="s">
        <v>40</v>
      </c>
      <c r="P292" s="138">
        <f t="shared" si="21"/>
        <v>0</v>
      </c>
      <c r="Q292" s="138">
        <v>0</v>
      </c>
      <c r="R292" s="138">
        <f t="shared" si="22"/>
        <v>0</v>
      </c>
      <c r="S292" s="138">
        <v>0</v>
      </c>
      <c r="T292" s="139">
        <f t="shared" si="23"/>
        <v>0</v>
      </c>
      <c r="AR292" s="140" t="s">
        <v>126</v>
      </c>
      <c r="AT292" s="140" t="s">
        <v>122</v>
      </c>
      <c r="AU292" s="140" t="s">
        <v>83</v>
      </c>
      <c r="AY292" s="15" t="s">
        <v>120</v>
      </c>
      <c r="BE292" s="141">
        <f t="shared" si="24"/>
        <v>0</v>
      </c>
      <c r="BF292" s="141">
        <f t="shared" si="25"/>
        <v>0</v>
      </c>
      <c r="BG292" s="141">
        <f t="shared" si="26"/>
        <v>0</v>
      </c>
      <c r="BH292" s="141">
        <f t="shared" si="27"/>
        <v>0</v>
      </c>
      <c r="BI292" s="141">
        <f t="shared" si="28"/>
        <v>0</v>
      </c>
      <c r="BJ292" s="15" t="s">
        <v>83</v>
      </c>
      <c r="BK292" s="141">
        <f t="shared" si="29"/>
        <v>0</v>
      </c>
      <c r="BL292" s="15" t="s">
        <v>126</v>
      </c>
      <c r="BM292" s="140" t="s">
        <v>622</v>
      </c>
    </row>
    <row r="293" spans="2:65" s="1" customFormat="1" ht="37.9" customHeight="1">
      <c r="B293" s="127"/>
      <c r="C293" s="128" t="s">
        <v>623</v>
      </c>
      <c r="D293" s="128" t="s">
        <v>122</v>
      </c>
      <c r="E293" s="129" t="s">
        <v>624</v>
      </c>
      <c r="F293" s="130" t="s">
        <v>625</v>
      </c>
      <c r="G293" s="131" t="s">
        <v>483</v>
      </c>
      <c r="H293" s="132">
        <v>1</v>
      </c>
      <c r="I293" s="133"/>
      <c r="J293" s="134">
        <f t="shared" si="20"/>
        <v>0</v>
      </c>
      <c r="K293" s="135"/>
      <c r="L293" s="30"/>
      <c r="M293" s="136" t="s">
        <v>1</v>
      </c>
      <c r="N293" s="137" t="s">
        <v>40</v>
      </c>
      <c r="P293" s="138">
        <f t="shared" si="21"/>
        <v>0</v>
      </c>
      <c r="Q293" s="138">
        <v>0</v>
      </c>
      <c r="R293" s="138">
        <f t="shared" si="22"/>
        <v>0</v>
      </c>
      <c r="S293" s="138">
        <v>0</v>
      </c>
      <c r="T293" s="139">
        <f t="shared" si="23"/>
        <v>0</v>
      </c>
      <c r="AR293" s="140" t="s">
        <v>126</v>
      </c>
      <c r="AT293" s="140" t="s">
        <v>122</v>
      </c>
      <c r="AU293" s="140" t="s">
        <v>83</v>
      </c>
      <c r="AY293" s="15" t="s">
        <v>120</v>
      </c>
      <c r="BE293" s="141">
        <f t="shared" si="24"/>
        <v>0</v>
      </c>
      <c r="BF293" s="141">
        <f t="shared" si="25"/>
        <v>0</v>
      </c>
      <c r="BG293" s="141">
        <f t="shared" si="26"/>
        <v>0</v>
      </c>
      <c r="BH293" s="141">
        <f t="shared" si="27"/>
        <v>0</v>
      </c>
      <c r="BI293" s="141">
        <f t="shared" si="28"/>
        <v>0</v>
      </c>
      <c r="BJ293" s="15" t="s">
        <v>83</v>
      </c>
      <c r="BK293" s="141">
        <f t="shared" si="29"/>
        <v>0</v>
      </c>
      <c r="BL293" s="15" t="s">
        <v>126</v>
      </c>
      <c r="BM293" s="140" t="s">
        <v>626</v>
      </c>
    </row>
    <row r="294" spans="2:65" s="1" customFormat="1" ht="33" customHeight="1">
      <c r="B294" s="127"/>
      <c r="C294" s="128" t="s">
        <v>627</v>
      </c>
      <c r="D294" s="128" t="s">
        <v>122</v>
      </c>
      <c r="E294" s="129" t="s">
        <v>628</v>
      </c>
      <c r="F294" s="130" t="s">
        <v>629</v>
      </c>
      <c r="G294" s="131" t="s">
        <v>483</v>
      </c>
      <c r="H294" s="132">
        <v>3</v>
      </c>
      <c r="I294" s="133"/>
      <c r="J294" s="134">
        <f t="shared" si="20"/>
        <v>0</v>
      </c>
      <c r="K294" s="135"/>
      <c r="L294" s="30"/>
      <c r="M294" s="171" t="s">
        <v>1</v>
      </c>
      <c r="N294" s="172" t="s">
        <v>40</v>
      </c>
      <c r="O294" s="173"/>
      <c r="P294" s="174">
        <f t="shared" si="21"/>
        <v>0</v>
      </c>
      <c r="Q294" s="174">
        <v>0</v>
      </c>
      <c r="R294" s="174">
        <f t="shared" si="22"/>
        <v>0</v>
      </c>
      <c r="S294" s="174">
        <v>0</v>
      </c>
      <c r="T294" s="175">
        <f t="shared" si="23"/>
        <v>0</v>
      </c>
      <c r="AR294" s="140" t="s">
        <v>126</v>
      </c>
      <c r="AT294" s="140" t="s">
        <v>122</v>
      </c>
      <c r="AU294" s="140" t="s">
        <v>83</v>
      </c>
      <c r="AY294" s="15" t="s">
        <v>120</v>
      </c>
      <c r="BE294" s="141">
        <f t="shared" si="24"/>
        <v>0</v>
      </c>
      <c r="BF294" s="141">
        <f t="shared" si="25"/>
        <v>0</v>
      </c>
      <c r="BG294" s="141">
        <f t="shared" si="26"/>
        <v>0</v>
      </c>
      <c r="BH294" s="141">
        <f t="shared" si="27"/>
        <v>0</v>
      </c>
      <c r="BI294" s="141">
        <f t="shared" si="28"/>
        <v>0</v>
      </c>
      <c r="BJ294" s="15" t="s">
        <v>83</v>
      </c>
      <c r="BK294" s="141">
        <f t="shared" si="29"/>
        <v>0</v>
      </c>
      <c r="BL294" s="15" t="s">
        <v>126</v>
      </c>
      <c r="BM294" s="140" t="s">
        <v>630</v>
      </c>
    </row>
    <row r="295" spans="2:12" s="1" customFormat="1" ht="6.95" customHeight="1">
      <c r="B295" s="42"/>
      <c r="C295" s="43"/>
      <c r="D295" s="43"/>
      <c r="E295" s="43"/>
      <c r="F295" s="43"/>
      <c r="G295" s="43"/>
      <c r="H295" s="43"/>
      <c r="I295" s="43"/>
      <c r="J295" s="43"/>
      <c r="K295" s="43"/>
      <c r="L295" s="30"/>
    </row>
  </sheetData>
  <autoFilter ref="C126:K29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Vondrášková Eva</dc:creator>
  <cp:keywords/>
  <dc:description/>
  <cp:lastModifiedBy>Vondrášková Eva</cp:lastModifiedBy>
  <dcterms:created xsi:type="dcterms:W3CDTF">2023-12-15T07:18:28Z</dcterms:created>
  <dcterms:modified xsi:type="dcterms:W3CDTF">2023-12-15T07:19:34Z</dcterms:modified>
  <cp:category/>
  <cp:version/>
  <cp:contentType/>
  <cp:contentStatus/>
</cp:coreProperties>
</file>