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VZ_mesta_CK\2025\2025-042_Oprava-ohradni-zdi-klasterniho-arealu VZMR II-kat\VZ\zadání\pracovní\"/>
    </mc:Choice>
  </mc:AlternateContent>
  <workbookProtection workbookAlgorithmName="SHA-512" workbookHashValue="C+byyZOaQ6O+yVGciGaBYbpZgILKD+1/Ts0csXIj6YyXxKFrACE9aGLs09nZYTgGYrqPmZyRlvIUs7aIN8XgDA==" workbookSaltValue="XYP8Je5JomD3x1eAch5vtQ==" workbookSpinCount="100000" lockStructure="1"/>
  <bookViews>
    <workbookView xWindow="-57720" yWindow="-120" windowWidth="29040" windowHeight="15840" activeTab="3"/>
  </bookViews>
  <sheets>
    <sheet name="Pokyny pro vyplnění" sheetId="11" r:id="rId1"/>
    <sheet name="Stavba" sheetId="1" r:id="rId2"/>
    <sheet name="VzorPolozky" sheetId="10" state="hidden" r:id="rId3"/>
    <sheet name="01 4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4 Pol'!$A$1:$W$85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AY62" i="12"/>
  <c r="AY37" i="12"/>
  <c r="AY36" i="12"/>
  <c r="G9" i="12"/>
  <c r="I9" i="12"/>
  <c r="K9" i="12"/>
  <c r="M9" i="12"/>
  <c r="O9" i="12"/>
  <c r="O8" i="12" s="1"/>
  <c r="Q9" i="12"/>
  <c r="T9" i="12"/>
  <c r="T8" i="12" s="1"/>
  <c r="G12" i="12"/>
  <c r="I12" i="12"/>
  <c r="K12" i="12"/>
  <c r="M12" i="12"/>
  <c r="O12" i="12"/>
  <c r="Q12" i="12"/>
  <c r="T12" i="12"/>
  <c r="G14" i="12"/>
  <c r="I14" i="12"/>
  <c r="I8" i="12" s="1"/>
  <c r="K14" i="12"/>
  <c r="M14" i="12"/>
  <c r="O14" i="12"/>
  <c r="Q14" i="12"/>
  <c r="T14" i="12"/>
  <c r="G17" i="12"/>
  <c r="M17" i="12" s="1"/>
  <c r="I17" i="12"/>
  <c r="K17" i="12"/>
  <c r="O17" i="12"/>
  <c r="Q17" i="12"/>
  <c r="T17" i="12"/>
  <c r="G20" i="12"/>
  <c r="M20" i="12" s="1"/>
  <c r="I20" i="12"/>
  <c r="K20" i="12"/>
  <c r="O20" i="12"/>
  <c r="Q20" i="12"/>
  <c r="T20" i="12"/>
  <c r="G22" i="12"/>
  <c r="M22" i="12" s="1"/>
  <c r="I22" i="12"/>
  <c r="K22" i="12"/>
  <c r="O22" i="12"/>
  <c r="Q22" i="12"/>
  <c r="T22" i="12"/>
  <c r="G25" i="12"/>
  <c r="M25" i="12" s="1"/>
  <c r="I25" i="12"/>
  <c r="K25" i="12"/>
  <c r="O25" i="12"/>
  <c r="Q25" i="12"/>
  <c r="T25" i="12"/>
  <c r="G28" i="12"/>
  <c r="I28" i="12"/>
  <c r="K28" i="12"/>
  <c r="M28" i="12"/>
  <c r="O28" i="12"/>
  <c r="Q28" i="12"/>
  <c r="T28" i="12"/>
  <c r="G31" i="12"/>
  <c r="M31" i="12" s="1"/>
  <c r="I31" i="12"/>
  <c r="K31" i="12"/>
  <c r="O31" i="12"/>
  <c r="Q31" i="12"/>
  <c r="T31" i="12"/>
  <c r="G35" i="12"/>
  <c r="M35" i="12" s="1"/>
  <c r="I35" i="12"/>
  <c r="K35" i="12"/>
  <c r="O35" i="12"/>
  <c r="Q35" i="12"/>
  <c r="T35" i="12"/>
  <c r="G38" i="12"/>
  <c r="M38" i="12" s="1"/>
  <c r="I38" i="12"/>
  <c r="K38" i="12"/>
  <c r="O38" i="12"/>
  <c r="Q38" i="12"/>
  <c r="T38" i="12"/>
  <c r="G41" i="12"/>
  <c r="I41" i="12"/>
  <c r="K41" i="12"/>
  <c r="M41" i="12"/>
  <c r="O41" i="12"/>
  <c r="Q41" i="12"/>
  <c r="T41" i="12"/>
  <c r="G43" i="12"/>
  <c r="I43" i="12"/>
  <c r="K43" i="12"/>
  <c r="M43" i="12"/>
  <c r="O43" i="12"/>
  <c r="Q43" i="12"/>
  <c r="T43" i="12"/>
  <c r="G45" i="12"/>
  <c r="I45" i="12"/>
  <c r="K45" i="12"/>
  <c r="M45" i="12"/>
  <c r="O45" i="12"/>
  <c r="Q45" i="12"/>
  <c r="T45" i="12"/>
  <c r="G48" i="12"/>
  <c r="M48" i="12" s="1"/>
  <c r="I48" i="12"/>
  <c r="K48" i="12"/>
  <c r="O48" i="12"/>
  <c r="Q48" i="12"/>
  <c r="T48" i="12"/>
  <c r="G52" i="12"/>
  <c r="M52" i="12" s="1"/>
  <c r="I52" i="12"/>
  <c r="K52" i="12"/>
  <c r="O52" i="12"/>
  <c r="Q52" i="12"/>
  <c r="T52" i="12"/>
  <c r="G55" i="12"/>
  <c r="M55" i="12" s="1"/>
  <c r="I55" i="12"/>
  <c r="K55" i="12"/>
  <c r="O55" i="12"/>
  <c r="Q55" i="12"/>
  <c r="T55" i="12"/>
  <c r="G56" i="12"/>
  <c r="M56" i="12" s="1"/>
  <c r="I56" i="12"/>
  <c r="K56" i="12"/>
  <c r="O56" i="12"/>
  <c r="Q56" i="12"/>
  <c r="T56" i="12"/>
  <c r="G57" i="12"/>
  <c r="I57" i="12"/>
  <c r="K57" i="12"/>
  <c r="M57" i="12"/>
  <c r="O57" i="12"/>
  <c r="Q57" i="12"/>
  <c r="T57" i="12"/>
  <c r="G59" i="12"/>
  <c r="M59" i="12" s="1"/>
  <c r="I59" i="12"/>
  <c r="K59" i="12"/>
  <c r="K47" i="12" s="1"/>
  <c r="O59" i="12"/>
  <c r="Q59" i="12"/>
  <c r="T59" i="12"/>
  <c r="G61" i="12"/>
  <c r="M61" i="12" s="1"/>
  <c r="I61" i="12"/>
  <c r="I60" i="12" s="1"/>
  <c r="K61" i="12"/>
  <c r="O61" i="12"/>
  <c r="Q61" i="12"/>
  <c r="Q60" i="12" s="1"/>
  <c r="T61" i="12"/>
  <c r="G64" i="12"/>
  <c r="M64" i="12" s="1"/>
  <c r="I64" i="12"/>
  <c r="K64" i="12"/>
  <c r="O64" i="12"/>
  <c r="Q64" i="12"/>
  <c r="T64" i="12"/>
  <c r="G66" i="12"/>
  <c r="G60" i="12" s="1"/>
  <c r="I56" i="1" s="1"/>
  <c r="I66" i="12"/>
  <c r="K66" i="12"/>
  <c r="O66" i="12"/>
  <c r="Q66" i="12"/>
  <c r="T66" i="12"/>
  <c r="O68" i="12"/>
  <c r="G69" i="12"/>
  <c r="G68" i="12" s="1"/>
  <c r="I57" i="1" s="1"/>
  <c r="I69" i="12"/>
  <c r="I68" i="12" s="1"/>
  <c r="K69" i="12"/>
  <c r="K68" i="12" s="1"/>
  <c r="O69" i="12"/>
  <c r="Q69" i="12"/>
  <c r="Q68" i="12" s="1"/>
  <c r="T69" i="12"/>
  <c r="T68" i="12" s="1"/>
  <c r="G72" i="12"/>
  <c r="M72" i="12" s="1"/>
  <c r="I72" i="12"/>
  <c r="K72" i="12"/>
  <c r="O72" i="12"/>
  <c r="Q72" i="12"/>
  <c r="Q71" i="12" s="1"/>
  <c r="T72" i="12"/>
  <c r="T71" i="12" s="1"/>
  <c r="G73" i="12"/>
  <c r="M73" i="12" s="1"/>
  <c r="I73" i="12"/>
  <c r="K73" i="12"/>
  <c r="O73" i="12"/>
  <c r="Q73" i="12"/>
  <c r="T73" i="12"/>
  <c r="G75" i="12"/>
  <c r="I75" i="12"/>
  <c r="K75" i="12"/>
  <c r="M75" i="12"/>
  <c r="O75" i="12"/>
  <c r="Q75" i="12"/>
  <c r="T75" i="12"/>
  <c r="G76" i="12"/>
  <c r="I76" i="12"/>
  <c r="K76" i="12"/>
  <c r="M76" i="12"/>
  <c r="O76" i="12"/>
  <c r="Q76" i="12"/>
  <c r="T76" i="12"/>
  <c r="G77" i="12"/>
  <c r="M77" i="12" s="1"/>
  <c r="I77" i="12"/>
  <c r="K77" i="12"/>
  <c r="O77" i="12"/>
  <c r="Q77" i="12"/>
  <c r="T77" i="12"/>
  <c r="G78" i="12"/>
  <c r="M78" i="12" s="1"/>
  <c r="I78" i="12"/>
  <c r="I71" i="12" s="1"/>
  <c r="K78" i="12"/>
  <c r="O78" i="12"/>
  <c r="Q78" i="12"/>
  <c r="T78" i="12"/>
  <c r="I79" i="12"/>
  <c r="T79" i="12"/>
  <c r="G80" i="12"/>
  <c r="G79" i="12" s="1"/>
  <c r="I59" i="1" s="1"/>
  <c r="I19" i="1" s="1"/>
  <c r="I80" i="12"/>
  <c r="K80" i="12"/>
  <c r="K79" i="12" s="1"/>
  <c r="O80" i="12"/>
  <c r="O79" i="12" s="1"/>
  <c r="Q80" i="12"/>
  <c r="Q79" i="12" s="1"/>
  <c r="T80" i="12"/>
  <c r="O81" i="12"/>
  <c r="G82" i="12"/>
  <c r="G81" i="12" s="1"/>
  <c r="I60" i="1" s="1"/>
  <c r="I20" i="1" s="1"/>
  <c r="I82" i="12"/>
  <c r="I81" i="12" s="1"/>
  <c r="K82" i="12"/>
  <c r="K81" i="12" s="1"/>
  <c r="M82" i="12"/>
  <c r="M81" i="12" s="1"/>
  <c r="O82" i="12"/>
  <c r="Q82" i="12"/>
  <c r="Q81" i="12" s="1"/>
  <c r="T82" i="12"/>
  <c r="T81" i="12" s="1"/>
  <c r="AC84" i="12"/>
  <c r="F39" i="1" s="1"/>
  <c r="AD84" i="12"/>
  <c r="G39" i="1" s="1"/>
  <c r="G43" i="1" s="1"/>
  <c r="G25" i="1" s="1"/>
  <c r="I18" i="1"/>
  <c r="I17" i="1"/>
  <c r="H43" i="1"/>
  <c r="J28" i="1"/>
  <c r="J26" i="1"/>
  <c r="G38" i="1"/>
  <c r="F38" i="1"/>
  <c r="J23" i="1"/>
  <c r="J24" i="1"/>
  <c r="J25" i="1"/>
  <c r="J27" i="1"/>
  <c r="E24" i="1"/>
  <c r="G24" i="1"/>
  <c r="E26" i="1"/>
  <c r="G26" i="1"/>
  <c r="I39" i="1" l="1"/>
  <c r="I43" i="1" s="1"/>
  <c r="F43" i="1"/>
  <c r="G23" i="1" s="1"/>
  <c r="M80" i="12"/>
  <c r="M79" i="12" s="1"/>
  <c r="O71" i="12"/>
  <c r="M60" i="12"/>
  <c r="T47" i="12"/>
  <c r="Q21" i="12"/>
  <c r="K8" i="12"/>
  <c r="G41" i="1"/>
  <c r="I41" i="1" s="1"/>
  <c r="K71" i="12"/>
  <c r="T60" i="12"/>
  <c r="Q47" i="12"/>
  <c r="O21" i="12"/>
  <c r="F42" i="1"/>
  <c r="M66" i="12"/>
  <c r="O47" i="12"/>
  <c r="I21" i="12"/>
  <c r="G42" i="1"/>
  <c r="K60" i="12"/>
  <c r="O60" i="12"/>
  <c r="T21" i="12"/>
  <c r="K21" i="12"/>
  <c r="Q8" i="12"/>
  <c r="I47" i="12"/>
  <c r="G8" i="12"/>
  <c r="A27" i="1"/>
  <c r="M47" i="12"/>
  <c r="M21" i="12"/>
  <c r="M71" i="12"/>
  <c r="M8" i="12"/>
  <c r="G71" i="12"/>
  <c r="I58" i="1" s="1"/>
  <c r="M69" i="12"/>
  <c r="M68" i="12" s="1"/>
  <c r="G21" i="12"/>
  <c r="I54" i="1" s="1"/>
  <c r="G47" i="12"/>
  <c r="I55" i="1" s="1"/>
  <c r="J42" i="1"/>
  <c r="J41" i="1"/>
  <c r="J39" i="1"/>
  <c r="J43" i="1" s="1"/>
  <c r="I42" i="1" l="1"/>
  <c r="I53" i="1"/>
  <c r="G84" i="12"/>
  <c r="A28" i="1"/>
  <c r="G28" i="1"/>
  <c r="G27" i="1" s="1"/>
  <c r="G29" i="1" s="1"/>
  <c r="I61" i="1" l="1"/>
  <c r="I16" i="1"/>
  <c r="I21" i="1" s="1"/>
  <c r="J54" i="1" l="1"/>
  <c r="J60" i="1"/>
  <c r="J58" i="1"/>
  <c r="J56" i="1"/>
  <c r="J57" i="1"/>
  <c r="J59" i="1"/>
  <c r="J53" i="1"/>
  <c r="J55" i="1"/>
  <c r="J61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Oto Šrámek</author>
  </authors>
  <commentList>
    <comment ref="R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<sst xmlns="http://schemas.openxmlformats.org/spreadsheetml/2006/main" count="476" uniqueCount="219">
  <si>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</si>
  <si>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</si>
  <si>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</si>
  <si>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</si>
  <si>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</si>
  <si>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</si>
  <si>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</si>
  <si>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</si>
  <si>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</si>
  <si>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</si>
  <si>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</si>
  <si>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</si>
  <si>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</si>
  <si>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</si>
  <si>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</si>
  <si>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</si>
  <si>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</si>
  <si>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</si>
  <si>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</si>
  <si>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</si>
  <si>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</si>
  <si>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</si>
  <si>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</si>
  <si>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</si>
  <si>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</si>
  <si>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</si>
  <si>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</si>
  <si>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</si>
  <si>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</si>
  <si>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</si>
  <si>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</si>
  <si>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</si>
  <si>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</si>
  <si>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</si>
  <si>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</si>
  <si>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</si>
  <si>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</si>
  <si>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</si>
  <si>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</si>
  <si>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</si>
  <si>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</si>
  <si>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</si>
  <si>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</si>
  <si>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4</t>
  </si>
  <si>
    <t>Rozpočet stavebních prací celkem</t>
  </si>
  <si>
    <t>01</t>
  </si>
  <si>
    <t>Oprava ohradní zdi do ulice Nové Město</t>
  </si>
  <si>
    <t>Objekt:</t>
  </si>
  <si>
    <t>Rozpočet:</t>
  </si>
  <si>
    <t>2401</t>
  </si>
  <si>
    <t>Kláštery Český Krumlov</t>
  </si>
  <si>
    <t>Stavba</t>
  </si>
  <si>
    <t>Stavební objekt</t>
  </si>
  <si>
    <t>Celkem za stavbu</t>
  </si>
  <si>
    <t>CZK</t>
  </si>
  <si>
    <t>#POPS</t>
  </si>
  <si>
    <t>Popis stavby: 2401 - Kláštery Český Krumlov</t>
  </si>
  <si>
    <t>#POPO</t>
  </si>
  <si>
    <t>Popis objektu: 01 - Oprava ohradní zdi do ulice Nové Město</t>
  </si>
  <si>
    <t>#POPR</t>
  </si>
  <si>
    <t>Popis rozpočtu: 4 - Rozpočet stavebních prací celkem</t>
  </si>
  <si>
    <t>Rekapitulace dílů</t>
  </si>
  <si>
    <t>Typ dílu</t>
  </si>
  <si>
    <t>3</t>
  </si>
  <si>
    <t>Svislé a kompletní konstrukce</t>
  </si>
  <si>
    <t>62</t>
  </si>
  <si>
    <t>Úpravy povrchů vnější</t>
  </si>
  <si>
    <t>94</t>
  </si>
  <si>
    <t>Lešení a stavební výtahy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</si>
  <si>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</si>
  <si>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</si>
  <si>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</si>
  <si>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</si>
  <si>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</si>
  <si>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</si>
  <si>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</si>
  <si>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</si>
  <si>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</si>
  <si>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</si>
  <si>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</si>
  <si>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</si>
  <si>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</si>
  <si>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</si>
  <si>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</si>
  <si>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</si>
  <si>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</si>
  <si>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</si>
  <si>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</si>
  <si>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</si>
  <si>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</si>
  <si>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</si>
  <si>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</si>
  <si>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</si>
  <si>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</si>
  <si>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</si>
  <si>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</si>
  <si>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</si>
  <si>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</si>
  <si>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</si>
  <si>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</si>
  <si>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</si>
  <si>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</si>
  <si>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</si>
  <si>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</si>
  <si>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</si>
  <si>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289201212R00</t>
  </si>
  <si>
    <t>Vyklínování uvolněných kamenů ve zdivu ve zdivu z lomového kamene středního</t>
  </si>
  <si>
    <t>m2</t>
  </si>
  <si>
    <t>RTS 24/ II</t>
  </si>
  <si>
    <t>Práce</t>
  </si>
  <si>
    <t>Běžná</t>
  </si>
  <si>
    <t>POL1_</t>
  </si>
  <si>
    <t>pro spárování aktivovanou maltou, úlomky kamene popřípadě cihel,</t>
  </si>
  <si>
    <t>SPI</t>
  </si>
  <si>
    <t>rozvolněné partie zdiva : 328*0,1</t>
  </si>
  <si>
    <t>VV</t>
  </si>
  <si>
    <t>Pol__2</t>
  </si>
  <si>
    <t xml:space="preserve">m2    </t>
  </si>
  <si>
    <t>Indiv</t>
  </si>
  <si>
    <t>82*0,9</t>
  </si>
  <si>
    <t>Pol__3</t>
  </si>
  <si>
    <t>Vyrovnání povrchu zdiva maltou tl.do 3 cm, trasvápenná omítka</t>
  </si>
  <si>
    <t>POL1_1</t>
  </si>
  <si>
    <t>vyrovnávací podhoz : 82*4</t>
  </si>
  <si>
    <t>odpočet soklových partií : -82*0,4</t>
  </si>
  <si>
    <t>Pol__4</t>
  </si>
  <si>
    <t>Vyrovnání povrchu zdiva přizděním do tl. 8 cm, speciální zdící a spárovací malta</t>
  </si>
  <si>
    <t>dozdívka degradované koruny zdi po sejmutí hlavy - dorovnání hlavy : 0,8*82</t>
  </si>
  <si>
    <t>doplnění rozvolněného nebo chybějícího zdiva v soklových partiích : 82*0,4</t>
  </si>
  <si>
    <t>Pol__5B</t>
  </si>
  <si>
    <t>Oprava šambrán a štukových profilů - altány</t>
  </si>
  <si>
    <t>kompl</t>
  </si>
  <si>
    <t>622412415R00</t>
  </si>
  <si>
    <t>Nátěr vnějsích omítek stěn vápenný, složitost 1-2, odstín I, na novou omítku, Hmota nátěrová vápenná; typ: fasádní; funkce: dekorační; barva: dle vzorníku; pigment: oxid titaničitý</t>
  </si>
  <si>
    <t>Penetrace + 2 x krycí nátěr.</t>
  </si>
  <si>
    <t>82*4</t>
  </si>
  <si>
    <t>622903111R00</t>
  </si>
  <si>
    <t>Očištění zdiva nebo betonu zdí a valů před započetím oprav ručně</t>
  </si>
  <si>
    <t>před započetím oprav</t>
  </si>
  <si>
    <t>Fasáda : 82*4</t>
  </si>
  <si>
    <t>622904112R00</t>
  </si>
  <si>
    <t>Očištění fasád tlakovou vodou, složitost fasády 1 - 2</t>
  </si>
  <si>
    <t>Hlava : 82*0,8</t>
  </si>
  <si>
    <t>627451641RT4</t>
  </si>
  <si>
    <t>Oprava spárování zdiva stěn a dlažeb stěn   v množství opravované plochy přes 30  do 40 % , cementovou spárovací maltou</t>
  </si>
  <si>
    <t>spárovací hmotou včetně vysekání a vyčištění spár, bez pomocného lešení,</t>
  </si>
  <si>
    <t>odpočet kompletní spárování kamenného zdiva : -15</t>
  </si>
  <si>
    <t>627455111RT3</t>
  </si>
  <si>
    <t>Spárování starého zdiva z lomového kamene, hloubky do 80 mm, spárovací maltou</t>
  </si>
  <si>
    <t>jakoukoliv cementovou maltou se zatřením spár, s vypláchnutím spár vodou a očištěním povrchu zdiva po vyspárování, s odklizením zbylého materiálu do 20 m, z lomového kamene, kvádrového, cihelného,</t>
  </si>
  <si>
    <t>Se zatřením spár, s vypláchnutím spár vodou a očištěním povrchu zdiva po vyspárování, s odklizením zbylého materiálu do 20 m.</t>
  </si>
  <si>
    <t>POP</t>
  </si>
  <si>
    <t>Pol__11</t>
  </si>
  <si>
    <t>Hydrofobizační nátěr fasády jednonásobný</t>
  </si>
  <si>
    <t>koruna : 82*1,1</t>
  </si>
  <si>
    <t>svislá lícová stěna : 328</t>
  </si>
  <si>
    <t>Pol__6</t>
  </si>
  <si>
    <t>Omítka vnější stěn, trass, hrubá zatřená tl 2 cm, trasvápenná omítka</t>
  </si>
  <si>
    <t>Pol__7</t>
  </si>
  <si>
    <t>Zatření spár zdiva z cihel nebo kamene, trasvápenná omítka</t>
  </si>
  <si>
    <t>Pol__8</t>
  </si>
  <si>
    <t>Postřik vnějšího zdiva trassovou maltou - lžící</t>
  </si>
  <si>
    <t>Křížový kotevní podhoz : 82*4*2</t>
  </si>
  <si>
    <t>941941041R00</t>
  </si>
  <si>
    <t>Montáž lešení lehkého pracovního řadového s podlahami šířky od 1,00 do 1,20 m, výšky do 10 m</t>
  </si>
  <si>
    <t>včetně kotvení</t>
  </si>
  <si>
    <t>Včetně kotvení lešení.</t>
  </si>
  <si>
    <t>Fasáda : 84*4</t>
  </si>
  <si>
    <t>941941111R00</t>
  </si>
  <si>
    <t xml:space="preserve">Montáž lešení lehkého pracovního řadového s podlahami pronájem lešení za den </t>
  </si>
  <si>
    <t>336*30</t>
  </si>
  <si>
    <t>941941841R00</t>
  </si>
  <si>
    <t>Demontáž lešení lehkého řadového s podlahami šířky přes 1 do 1,2 m, výšky do 10 m</t>
  </si>
  <si>
    <t>944944011R00</t>
  </si>
  <si>
    <t xml:space="preserve">Montáž ochranné sítě z umělých vláken </t>
  </si>
  <si>
    <t>944944031R00</t>
  </si>
  <si>
    <t>Montáž ochranné sítě příplatek k ceně za každý další i započatý měsíc použití ochranných sítí  z umělých vláken</t>
  </si>
  <si>
    <t>336</t>
  </si>
  <si>
    <t>944944081R00</t>
  </si>
  <si>
    <t xml:space="preserve">Demontáž ochranné sítě z umělých vláken </t>
  </si>
  <si>
    <t>962023391R00</t>
  </si>
  <si>
    <t>Bourání zdiva nadzákladového kamenného smíšeného na jakoukoliv maltu vápenou nebo vápenocementovou</t>
  </si>
  <si>
    <t>m3</t>
  </si>
  <si>
    <t>nebo vybourání otvorů průřezové plochy přes 4 m2 ve zdivu nadzákladovém, včetně pomocného lešení o výšce podlahy do 1900 mm a pro zatížení do 1,5 kPa  (150 kg/m2),</t>
  </si>
  <si>
    <t>sejmutí cihelné hlavy zdi a rozebrání degradované koruny zdi : 82*0,8*0,1</t>
  </si>
  <si>
    <t>978015291R00</t>
  </si>
  <si>
    <t>Otlučení omítek vápenných nebo vápenocementových vnějších s vyškrabáním spár, s očištěním zdiva  1. až 4. stupni složitosti, v rozsahu do 100 %</t>
  </si>
  <si>
    <t>978023251R00</t>
  </si>
  <si>
    <t>Vysekání, vyškrábání a vyčištění spár zdiva kamenného  režného z lomového kamene</t>
  </si>
  <si>
    <t>999281105R00</t>
  </si>
  <si>
    <t xml:space="preserve">Přesun hmot pro opravy a údržbu objektů pro opravy a údržbu dosavadních objektů včetně vnějších plášťů  výšky do 6 m,  </t>
  </si>
  <si>
    <t>t</t>
  </si>
  <si>
    <t>Přesun hmot</t>
  </si>
  <si>
    <t>POL7_1</t>
  </si>
  <si>
    <t>oborů 801, 803, 811 a 812</t>
  </si>
  <si>
    <t>979011111R00</t>
  </si>
  <si>
    <t>Svislá doprava suti a vybouraných hmot za prvé podlaží nad nebo pod základním podlažím</t>
  </si>
  <si>
    <t>Přesun suti</t>
  </si>
  <si>
    <t>POL8_9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</si>
  <si>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</si>
  <si>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</si>
  <si>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</si>
  <si>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</si>
  <si>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</si>
  <si>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</si>
  <si>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</si>
  <si>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</si>
  <si>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</si>
  <si>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979981101R00</t>
  </si>
  <si>
    <t>Odvoz a likvidace suti bez příměsí - kontejnerem do 3 t</t>
  </si>
  <si>
    <t>VN001</t>
  </si>
  <si>
    <t>Zařízení staveniště</t>
  </si>
  <si>
    <t>VRN</t>
  </si>
  <si>
    <t>POL99_2</t>
  </si>
  <si>
    <t>ON002</t>
  </si>
  <si>
    <t>Ostatní přidružené práce a náklady</t>
  </si>
  <si>
    <t>SUM</t>
  </si>
  <si>
    <t>END</t>
  </si>
  <si>
    <t>Ukončující vrstva z cihel lícových plných červených, naležato, včetně lože a spárování speciální zdící a spárovací maltou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</si>
</sst>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2.20.167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95" t="s">
        <v>39</v>
      </c>
      <c r="B2" s="195"/>
      <c r="C2" s="195"/>
      <c r="D2" s="195"/>
      <c r="E2" s="195"/>
      <c r="F2" s="195"/>
      <c r="G2" s="195"/>
    </row>
  </sheetData>
  <sheetProtection algorithmName="SHA-512" hashValue="TFJ0nIevgfDiZxi5ew+aFO0HjeE1MnbnNuk1w23plBX1yZUz6eTJmhZk1nEnQfqt8tAoylESqbfffoBOBMf7Bw==" saltValue="JG3nw8maYuyQ7LXBdZYk3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4"/>
  <sheetViews>
    <sheetView showGridLines="0" topLeftCell="B14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30" t="s">
        <v>41</v>
      </c>
      <c r="C1" s="231"/>
      <c r="D1" s="231"/>
      <c r="E1" s="231"/>
      <c r="F1" s="231"/>
      <c r="G1" s="231"/>
      <c r="H1" s="231"/>
      <c r="I1" s="231"/>
      <c r="J1" s="232"/>
    </row>
    <row r="2" spans="1:15" ht="36" customHeight="1" x14ac:dyDescent="0.25">
      <c r="A2" s="2"/>
      <c r="B2" s="77" t="s">
        <v>22</v>
      </c>
      <c r="C2" s="78"/>
      <c r="D2" s="79" t="s">
        <v>49</v>
      </c>
      <c r="E2" s="236" t="s">
        <v>50</v>
      </c>
      <c r="F2" s="237"/>
      <c r="G2" s="237"/>
      <c r="H2" s="237"/>
      <c r="I2" s="237"/>
      <c r="J2" s="238"/>
      <c r="O2" s="1"/>
    </row>
    <row r="3" spans="1:15" ht="27" customHeight="1" x14ac:dyDescent="0.25">
      <c r="A3" s="2"/>
      <c r="B3" s="80" t="s">
        <v>47</v>
      </c>
      <c r="C3" s="78"/>
      <c r="D3" s="81" t="s">
        <v>45</v>
      </c>
      <c r="E3" s="239" t="s">
        <v>46</v>
      </c>
      <c r="F3" s="240"/>
      <c r="G3" s="240"/>
      <c r="H3" s="240"/>
      <c r="I3" s="240"/>
      <c r="J3" s="241"/>
    </row>
    <row r="4" spans="1:15" ht="23.25" customHeight="1" x14ac:dyDescent="0.25">
      <c r="A4" s="76">
        <v>374</v>
      </c>
      <c r="B4" s="82" t="s">
        <v>48</v>
      </c>
      <c r="C4" s="83"/>
      <c r="D4" s="84" t="s">
        <v>43</v>
      </c>
      <c r="E4" s="219" t="s">
        <v>44</v>
      </c>
      <c r="F4" s="220"/>
      <c r="G4" s="220"/>
      <c r="H4" s="220"/>
      <c r="I4" s="220"/>
      <c r="J4" s="221"/>
    </row>
    <row r="5" spans="1:15" ht="24" customHeight="1" x14ac:dyDescent="0.25">
      <c r="A5" s="2"/>
      <c r="B5" s="31" t="s">
        <v>42</v>
      </c>
      <c r="D5" s="224"/>
      <c r="E5" s="225"/>
      <c r="F5" s="225"/>
      <c r="G5" s="225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26"/>
      <c r="E6" s="227"/>
      <c r="F6" s="227"/>
      <c r="G6" s="227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28"/>
      <c r="F7" s="229"/>
      <c r="G7" s="229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243"/>
      <c r="E11" s="243"/>
      <c r="F11" s="243"/>
      <c r="G11" s="243"/>
      <c r="H11" s="18" t="s">
        <v>40</v>
      </c>
      <c r="I11" s="86"/>
      <c r="J11" s="8"/>
    </row>
    <row r="12" spans="1:15" ht="15.75" customHeight="1" x14ac:dyDescent="0.25">
      <c r="A12" s="2"/>
      <c r="B12" s="28"/>
      <c r="C12" s="55"/>
      <c r="D12" s="218"/>
      <c r="E12" s="218"/>
      <c r="F12" s="218"/>
      <c r="G12" s="218"/>
      <c r="H12" s="18" t="s">
        <v>34</v>
      </c>
      <c r="I12" s="86"/>
      <c r="J12" s="8"/>
    </row>
    <row r="13" spans="1:15" ht="15.75" customHeight="1" x14ac:dyDescent="0.25">
      <c r="A13" s="2"/>
      <c r="B13" s="29"/>
      <c r="C13" s="56"/>
      <c r="D13" s="85"/>
      <c r="E13" s="222"/>
      <c r="F13" s="223"/>
      <c r="G13" s="223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42"/>
      <c r="F15" s="242"/>
      <c r="G15" s="244"/>
      <c r="H15" s="244"/>
      <c r="I15" s="244" t="s">
        <v>29</v>
      </c>
      <c r="J15" s="245"/>
    </row>
    <row r="16" spans="1:15" ht="23.25" customHeight="1" x14ac:dyDescent="0.25">
      <c r="A16" s="143" t="s">
        <v>24</v>
      </c>
      <c r="B16" s="38" t="s">
        <v>24</v>
      </c>
      <c r="C16" s="62"/>
      <c r="D16" s="63"/>
      <c r="E16" s="207"/>
      <c r="F16" s="208"/>
      <c r="G16" s="207"/>
      <c r="H16" s="208"/>
      <c r="I16" s="207">
        <f>SUMIF(F53:F60,A16,I53:I60)+SUMIF(F53:F60,"PSU",I53:I60)</f>
        <v>0</v>
      </c>
      <c r="J16" s="209"/>
    </row>
    <row r="17" spans="1:10" ht="23.25" customHeight="1" x14ac:dyDescent="0.25">
      <c r="A17" s="143" t="s">
        <v>25</v>
      </c>
      <c r="B17" s="38" t="s">
        <v>25</v>
      </c>
      <c r="C17" s="62"/>
      <c r="D17" s="63"/>
      <c r="E17" s="207"/>
      <c r="F17" s="208"/>
      <c r="G17" s="207"/>
      <c r="H17" s="208"/>
      <c r="I17" s="207">
        <f>SUMIF(F53:F60,A17,I53:I60)</f>
        <v>0</v>
      </c>
      <c r="J17" s="209"/>
    </row>
    <row r="18" spans="1:10" ht="23.25" customHeight="1" x14ac:dyDescent="0.25">
      <c r="A18" s="143" t="s">
        <v>26</v>
      </c>
      <c r="B18" s="38" t="s">
        <v>26</v>
      </c>
      <c r="C18" s="62"/>
      <c r="D18" s="63"/>
      <c r="E18" s="207"/>
      <c r="F18" s="208"/>
      <c r="G18" s="207"/>
      <c r="H18" s="208"/>
      <c r="I18" s="207">
        <f>SUMIF(F53:F60,A18,I53:I60)</f>
        <v>0</v>
      </c>
      <c r="J18" s="209"/>
    </row>
    <row r="19" spans="1:10" ht="23.25" customHeight="1" x14ac:dyDescent="0.25">
      <c r="A19" s="143" t="s">
        <v>76</v>
      </c>
      <c r="B19" s="38" t="s">
        <v>27</v>
      </c>
      <c r="C19" s="62"/>
      <c r="D19" s="63"/>
      <c r="E19" s="207"/>
      <c r="F19" s="208"/>
      <c r="G19" s="207"/>
      <c r="H19" s="208"/>
      <c r="I19" s="207">
        <f>SUMIF(F53:F60,A19,I53:I60)</f>
        <v>0</v>
      </c>
      <c r="J19" s="209"/>
    </row>
    <row r="20" spans="1:10" ht="23.25" customHeight="1" x14ac:dyDescent="0.25">
      <c r="A20" s="143" t="s">
        <v>77</v>
      </c>
      <c r="B20" s="38" t="s">
        <v>28</v>
      </c>
      <c r="C20" s="62"/>
      <c r="D20" s="63"/>
      <c r="E20" s="207"/>
      <c r="F20" s="208"/>
      <c r="G20" s="207"/>
      <c r="H20" s="208"/>
      <c r="I20" s="207">
        <f>SUMIF(F53:F60,A20,I53:I60)</f>
        <v>0</v>
      </c>
      <c r="J20" s="209"/>
    </row>
    <row r="21" spans="1:10" ht="23.25" customHeight="1" x14ac:dyDescent="0.25">
      <c r="A21" s="2"/>
      <c r="B21" s="48" t="s">
        <v>29</v>
      </c>
      <c r="C21" s="64"/>
      <c r="D21" s="65"/>
      <c r="E21" s="210"/>
      <c r="F21" s="246"/>
      <c r="G21" s="210"/>
      <c r="H21" s="246"/>
      <c r="I21" s="210">
        <f>SUM(I16:J20)</f>
        <v>0</v>
      </c>
      <c r="J21" s="211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12</v>
      </c>
      <c r="F23" s="39" t="s">
        <v>0</v>
      </c>
      <c r="G23" s="205">
        <f>ZakladDPHSniVypocet</f>
        <v>0</v>
      </c>
      <c r="H23" s="206"/>
      <c r="I23" s="206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03">
        <f>I23*E23/100</f>
        <v>0</v>
      </c>
      <c r="H24" s="204"/>
      <c r="I24" s="204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205">
        <f>ZakladDPHZaklVypocet</f>
        <v>0</v>
      </c>
      <c r="H25" s="206"/>
      <c r="I25" s="206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3">
        <f>I25*E25/100</f>
        <v>0</v>
      </c>
      <c r="H26" s="234"/>
      <c r="I26" s="234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35">
        <f>CenaCelkemBezDPH-(ZakladDPHSni+ZakladDPHZakl)</f>
        <v>0</v>
      </c>
      <c r="H27" s="235"/>
      <c r="I27" s="235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16" t="s">
        <v>23</v>
      </c>
      <c r="C28" s="117"/>
      <c r="D28" s="117"/>
      <c r="E28" s="118"/>
      <c r="F28" s="119"/>
      <c r="G28" s="213">
        <f>A27</f>
        <v>0</v>
      </c>
      <c r="H28" s="213"/>
      <c r="I28" s="213"/>
      <c r="J28" s="120" t="str">
        <f t="shared" si="0"/>
        <v>CZK</v>
      </c>
    </row>
    <row r="29" spans="1:10" ht="27.75" hidden="1" customHeight="1" thickBot="1" x14ac:dyDescent="0.3">
      <c r="A29" s="2"/>
      <c r="B29" s="116" t="s">
        <v>35</v>
      </c>
      <c r="C29" s="121"/>
      <c r="D29" s="121"/>
      <c r="E29" s="121"/>
      <c r="F29" s="122"/>
      <c r="G29" s="212">
        <f>ZakladDPHSni+DPHSni+ZakladDPHZakl+DPHZakl+Zaokrouhleni</f>
        <v>0</v>
      </c>
      <c r="H29" s="212"/>
      <c r="I29" s="212"/>
      <c r="J29" s="123" t="s">
        <v>54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14"/>
      <c r="E34" s="215"/>
      <c r="G34" s="216"/>
      <c r="H34" s="217"/>
      <c r="I34" s="217"/>
      <c r="J34" s="25"/>
    </row>
    <row r="35" spans="1:10" ht="12.75" customHeight="1" x14ac:dyDescent="0.25">
      <c r="A35" s="2"/>
      <c r="B35" s="2"/>
      <c r="D35" s="202" t="s">
        <v>2</v>
      </c>
      <c r="E35" s="202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5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7" t="s">
        <v>1</v>
      </c>
      <c r="J38" s="98" t="s">
        <v>0</v>
      </c>
    </row>
    <row r="39" spans="1:10" ht="25.5" hidden="1" customHeight="1" x14ac:dyDescent="0.25">
      <c r="A39" s="88">
        <v>1</v>
      </c>
      <c r="B39" s="99" t="s">
        <v>51</v>
      </c>
      <c r="C39" s="198"/>
      <c r="D39" s="198"/>
      <c r="E39" s="198"/>
      <c r="F39" s="100">
        <f>'01 4 Pol'!AC84</f>
        <v>0</v>
      </c>
      <c r="G39" s="101">
        <f>'01 4 Pol'!AD84</f>
        <v>0</v>
      </c>
      <c r="H39" s="102"/>
      <c r="I39" s="103">
        <f>F39+G39+H39</f>
        <v>0</v>
      </c>
      <c r="J39" s="104" t="str">
        <f>IF(_xlfn.SINGLE(CenaCelkemVypocet)=0,"",I39/_xlfn.SINGLE(CenaCelkemVypocet)*100)</f>
        <v/>
      </c>
    </row>
    <row r="40" spans="1:10" ht="25.5" hidden="1" customHeight="1" x14ac:dyDescent="0.25">
      <c r="A40" s="88">
        <v>2</v>
      </c>
      <c r="B40" s="105"/>
      <c r="C40" s="199" t="s">
        <v>52</v>
      </c>
      <c r="D40" s="199"/>
      <c r="E40" s="199"/>
      <c r="F40" s="106"/>
      <c r="G40" s="107"/>
      <c r="H40" s="107"/>
      <c r="I40" s="108"/>
      <c r="J40" s="109"/>
    </row>
    <row r="41" spans="1:10" ht="25.5" hidden="1" customHeight="1" x14ac:dyDescent="0.25">
      <c r="A41" s="88">
        <v>2</v>
      </c>
      <c r="B41" s="105" t="s">
        <v>45</v>
      </c>
      <c r="C41" s="199" t="s">
        <v>46</v>
      </c>
      <c r="D41" s="199"/>
      <c r="E41" s="199"/>
      <c r="F41" s="106">
        <f>'01 4 Pol'!AC84</f>
        <v>0</v>
      </c>
      <c r="G41" s="107">
        <f>'01 4 Pol'!AD84</f>
        <v>0</v>
      </c>
      <c r="H41" s="107"/>
      <c r="I41" s="108">
        <f>F41+G41+H41</f>
        <v>0</v>
      </c>
      <c r="J41" s="109" t="str">
        <f>IF(_xlfn.SINGLE(CenaCelkemVypocet)=0,"",I41/_xlfn.SINGLE(CenaCelkemVypocet)*100)</f>
        <v/>
      </c>
    </row>
    <row r="42" spans="1:10" ht="25.5" hidden="1" customHeight="1" x14ac:dyDescent="0.25">
      <c r="A42" s="88">
        <v>3</v>
      </c>
      <c r="B42" s="110" t="s">
        <v>43</v>
      </c>
      <c r="C42" s="198" t="s">
        <v>44</v>
      </c>
      <c r="D42" s="198"/>
      <c r="E42" s="198"/>
      <c r="F42" s="111">
        <f>'01 4 Pol'!AC84</f>
        <v>0</v>
      </c>
      <c r="G42" s="102">
        <f>'01 4 Pol'!AD84</f>
        <v>0</v>
      </c>
      <c r="H42" s="102"/>
      <c r="I42" s="103">
        <f>F42+G42+H42</f>
        <v>0</v>
      </c>
      <c r="J42" s="104" t="str">
        <f>IF(_xlfn.SINGLE(CenaCelkemVypocet)=0,"",I42/_xlfn.SINGLE(CenaCelkemVypocet)*100)</f>
        <v/>
      </c>
    </row>
    <row r="43" spans="1:10" ht="25.5" hidden="1" customHeight="1" x14ac:dyDescent="0.25">
      <c r="A43" s="88"/>
      <c r="B43" s="200" t="s">
        <v>53</v>
      </c>
      <c r="C43" s="201"/>
      <c r="D43" s="201"/>
      <c r="E43" s="201"/>
      <c r="F43" s="112">
        <f>SUMIF(A39:A42,"=1",F39:F42)</f>
        <v>0</v>
      </c>
      <c r="G43" s="113">
        <f>SUMIF(A39:A42,"=1",G39:G42)</f>
        <v>0</v>
      </c>
      <c r="H43" s="113">
        <f>SUMIF(A39:A42,"=1",H39:H42)</f>
        <v>0</v>
      </c>
      <c r="I43" s="114">
        <f>SUMIF(A39:A42,"=1",I39:I42)</f>
        <v>0</v>
      </c>
      <c r="J43" s="115">
        <f>SUMIF(A39:A42,"=1",J39:J42)</f>
        <v>0</v>
      </c>
    </row>
    <row r="45" spans="1:10" x14ac:dyDescent="0.25">
      <c r="A45" t="s">
        <v>55</v>
      </c>
      <c r="B45" t="s">
        <v>56</v>
      </c>
    </row>
    <row r="46" spans="1:10" x14ac:dyDescent="0.25">
      <c r="A46" t="s">
        <v>57</v>
      </c>
      <c r="B46" t="s">
        <v>58</v>
      </c>
    </row>
    <row r="47" spans="1:10" x14ac:dyDescent="0.25">
      <c r="A47" t="s">
        <v>59</v>
      </c>
      <c r="B47" t="s">
        <v>60</v>
      </c>
    </row>
    <row r="50" spans="1:10" ht="15.6" x14ac:dyDescent="0.3">
      <c r="B50" s="124" t="s">
        <v>61</v>
      </c>
    </row>
    <row r="52" spans="1:10" ht="25.5" customHeight="1" x14ac:dyDescent="0.25">
      <c r="A52" s="126"/>
      <c r="B52" s="129" t="s">
        <v>17</v>
      </c>
      <c r="C52" s="129" t="s">
        <v>5</v>
      </c>
      <c r="D52" s="130"/>
      <c r="E52" s="130"/>
      <c r="F52" s="131" t="s">
        <v>62</v>
      </c>
      <c r="G52" s="131"/>
      <c r="H52" s="131"/>
      <c r="I52" s="131" t="s">
        <v>29</v>
      </c>
      <c r="J52" s="131" t="s">
        <v>0</v>
      </c>
    </row>
    <row r="53" spans="1:10" ht="36.75" customHeight="1" x14ac:dyDescent="0.25">
      <c r="A53" s="127"/>
      <c r="B53" s="132" t="s">
        <v>63</v>
      </c>
      <c r="C53" s="196" t="s">
        <v>64</v>
      </c>
      <c r="D53" s="197"/>
      <c r="E53" s="197"/>
      <c r="F53" s="139" t="s">
        <v>24</v>
      </c>
      <c r="G53" s="140"/>
      <c r="H53" s="140"/>
      <c r="I53" s="140">
        <f>'01 4 Pol'!G8</f>
        <v>0</v>
      </c>
      <c r="J53" s="136" t="str">
        <f>IF(I61=0,"",I53/I61*100)</f>
        <v/>
      </c>
    </row>
    <row r="54" spans="1:10" ht="36.75" customHeight="1" x14ac:dyDescent="0.25">
      <c r="A54" s="127"/>
      <c r="B54" s="132" t="s">
        <v>65</v>
      </c>
      <c r="C54" s="196" t="s">
        <v>66</v>
      </c>
      <c r="D54" s="197"/>
      <c r="E54" s="197"/>
      <c r="F54" s="139" t="s">
        <v>24</v>
      </c>
      <c r="G54" s="140"/>
      <c r="H54" s="140"/>
      <c r="I54" s="140">
        <f>'01 4 Pol'!G21</f>
        <v>0</v>
      </c>
      <c r="J54" s="136" t="str">
        <f>IF(I61=0,"",I54/I61*100)</f>
        <v/>
      </c>
    </row>
    <row r="55" spans="1:10" ht="36.75" customHeight="1" x14ac:dyDescent="0.25">
      <c r="A55" s="127"/>
      <c r="B55" s="132" t="s">
        <v>67</v>
      </c>
      <c r="C55" s="196" t="s">
        <v>68</v>
      </c>
      <c r="D55" s="197"/>
      <c r="E55" s="197"/>
      <c r="F55" s="139" t="s">
        <v>24</v>
      </c>
      <c r="G55" s="140"/>
      <c r="H55" s="140"/>
      <c r="I55" s="140">
        <f>'01 4 Pol'!G47</f>
        <v>0</v>
      </c>
      <c r="J55" s="136" t="str">
        <f>IF(I61=0,"",I55/I61*100)</f>
        <v/>
      </c>
    </row>
    <row r="56" spans="1:10" ht="36.75" customHeight="1" x14ac:dyDescent="0.25">
      <c r="A56" s="127"/>
      <c r="B56" s="132" t="s">
        <v>69</v>
      </c>
      <c r="C56" s="196" t="s">
        <v>70</v>
      </c>
      <c r="D56" s="197"/>
      <c r="E56" s="197"/>
      <c r="F56" s="139" t="s">
        <v>24</v>
      </c>
      <c r="G56" s="140"/>
      <c r="H56" s="140"/>
      <c r="I56" s="140">
        <f>'01 4 Pol'!G60</f>
        <v>0</v>
      </c>
      <c r="J56" s="136" t="str">
        <f>IF(I61=0,"",I56/I61*100)</f>
        <v/>
      </c>
    </row>
    <row r="57" spans="1:10" ht="36.75" customHeight="1" x14ac:dyDescent="0.25">
      <c r="A57" s="127"/>
      <c r="B57" s="132" t="s">
        <v>71</v>
      </c>
      <c r="C57" s="196" t="s">
        <v>72</v>
      </c>
      <c r="D57" s="197"/>
      <c r="E57" s="197"/>
      <c r="F57" s="139" t="s">
        <v>24</v>
      </c>
      <c r="G57" s="140"/>
      <c r="H57" s="140"/>
      <c r="I57" s="140">
        <f>'01 4 Pol'!G68</f>
        <v>0</v>
      </c>
      <c r="J57" s="136" t="str">
        <f>IF(I61=0,"",I57/I61*100)</f>
        <v/>
      </c>
    </row>
    <row r="58" spans="1:10" ht="36.75" customHeight="1" x14ac:dyDescent="0.25">
      <c r="A58" s="127"/>
      <c r="B58" s="132" t="s">
        <v>73</v>
      </c>
      <c r="C58" s="196" t="s">
        <v>74</v>
      </c>
      <c r="D58" s="197"/>
      <c r="E58" s="197"/>
      <c r="F58" s="139" t="s">
        <v>75</v>
      </c>
      <c r="G58" s="140"/>
      <c r="H58" s="140"/>
      <c r="I58" s="140">
        <f>'01 4 Pol'!G71</f>
        <v>0</v>
      </c>
      <c r="J58" s="136" t="str">
        <f>IF(I61=0,"",I58/I61*100)</f>
        <v/>
      </c>
    </row>
    <row r="59" spans="1:10" ht="36.75" customHeight="1" x14ac:dyDescent="0.25">
      <c r="A59" s="127"/>
      <c r="B59" s="132" t="s">
        <v>76</v>
      </c>
      <c r="C59" s="196" t="s">
        <v>27</v>
      </c>
      <c r="D59" s="197"/>
      <c r="E59" s="197"/>
      <c r="F59" s="139" t="s">
        <v>76</v>
      </c>
      <c r="G59" s="140"/>
      <c r="H59" s="140"/>
      <c r="I59" s="140">
        <f>'01 4 Pol'!G79</f>
        <v>0</v>
      </c>
      <c r="J59" s="136" t="str">
        <f>IF(I61=0,"",I59/I61*100)</f>
        <v/>
      </c>
    </row>
    <row r="60" spans="1:10" ht="36.75" customHeight="1" x14ac:dyDescent="0.25">
      <c r="A60" s="127"/>
      <c r="B60" s="132" t="s">
        <v>77</v>
      </c>
      <c r="C60" s="196" t="s">
        <v>28</v>
      </c>
      <c r="D60" s="197"/>
      <c r="E60" s="197"/>
      <c r="F60" s="139" t="s">
        <v>77</v>
      </c>
      <c r="G60" s="140"/>
      <c r="H60" s="140"/>
      <c r="I60" s="140">
        <f>'01 4 Pol'!G81</f>
        <v>0</v>
      </c>
      <c r="J60" s="136" t="str">
        <f>IF(I61=0,"",I60/I61*100)</f>
        <v/>
      </c>
    </row>
    <row r="61" spans="1:10" ht="25.5" customHeight="1" x14ac:dyDescent="0.25">
      <c r="A61" s="128"/>
      <c r="B61" s="133" t="s">
        <v>1</v>
      </c>
      <c r="C61" s="134"/>
      <c r="D61" s="135"/>
      <c r="E61" s="135"/>
      <c r="F61" s="141"/>
      <c r="G61" s="142"/>
      <c r="H61" s="142"/>
      <c r="I61" s="142">
        <f>SUM(I53:I60)</f>
        <v>0</v>
      </c>
      <c r="J61" s="137">
        <f>SUM(J53:J60)</f>
        <v>0</v>
      </c>
    </row>
    <row r="62" spans="1:10" x14ac:dyDescent="0.25">
      <c r="F62" s="87"/>
      <c r="G62" s="87"/>
      <c r="H62" s="87"/>
      <c r="I62" s="87"/>
      <c r="J62" s="138"/>
    </row>
    <row r="63" spans="1:10" x14ac:dyDescent="0.25">
      <c r="F63" s="87"/>
      <c r="G63" s="87"/>
      <c r="H63" s="87"/>
      <c r="I63" s="87"/>
      <c r="J63" s="138"/>
    </row>
    <row r="64" spans="1:10" x14ac:dyDescent="0.25">
      <c r="F64" s="87"/>
      <c r="G64" s="87"/>
      <c r="H64" s="87"/>
      <c r="I64" s="87"/>
      <c r="J64" s="138"/>
    </row>
  </sheetData>
  <sheetProtection algorithmName="SHA-512" hashValue="W6BWeHnESlK8HIJQIkE/Evj+IDUp3KN1YK4wjB1YrZpq45jcCr9N+y2aL+LzPUsGNlAGAJ6ZDL5bWV1CZ+p+Qw==" saltValue="7wYaM0igfvx7WLU6L+DAR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8:E58"/>
    <mergeCell ref="C59:E59"/>
    <mergeCell ref="C60:E60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7" t="s">
        <v>6</v>
      </c>
      <c r="B1" s="247"/>
      <c r="C1" s="248"/>
      <c r="D1" s="247"/>
      <c r="E1" s="247"/>
      <c r="F1" s="247"/>
      <c r="G1" s="247"/>
    </row>
    <row r="2" spans="1:7" ht="24.9" customHeight="1" x14ac:dyDescent="0.25">
      <c r="A2" s="50" t="s">
        <v>7</v>
      </c>
      <c r="B2" s="49"/>
      <c r="C2" s="249"/>
      <c r="D2" s="249"/>
      <c r="E2" s="249"/>
      <c r="F2" s="249"/>
      <c r="G2" s="250"/>
    </row>
    <row r="3" spans="1:7" ht="24.9" customHeight="1" x14ac:dyDescent="0.25">
      <c r="A3" s="50" t="s">
        <v>8</v>
      </c>
      <c r="B3" s="49"/>
      <c r="C3" s="249"/>
      <c r="D3" s="249"/>
      <c r="E3" s="249"/>
      <c r="F3" s="249"/>
      <c r="G3" s="250"/>
    </row>
    <row r="4" spans="1:7" ht="24.9" customHeight="1" x14ac:dyDescent="0.25">
      <c r="A4" s="50" t="s">
        <v>9</v>
      </c>
      <c r="B4" s="49"/>
      <c r="C4" s="249"/>
      <c r="D4" s="249"/>
      <c r="E4" s="249"/>
      <c r="F4" s="249"/>
      <c r="G4" s="250"/>
    </row>
    <row r="5" spans="1:7" x14ac:dyDescent="0.25">
      <c r="B5" s="4"/>
      <c r="C5" s="5"/>
      <c r="D5" s="6"/>
    </row>
  </sheetData>
  <sheetProtection algorithmName="SHA-512" hashValue="Skaue25RC9tPv2VJZrjlnweIe0mw8XUK8FUo8DLs9LmKmzeq4CUK7TCnWftEyM4WG071o9ZUp6BYbdetSg4G3w==" saltValue="mtllSUOyS1UTdpGoUlBlW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F5000"/>
  <sheetViews>
    <sheetView tabSelected="1" workbookViewId="0">
      <pane ySplit="7" topLeftCell="A8" activePane="bottomLeft" state="frozen"/>
      <selection pane="bottomLeft" activeCell="AB5" sqref="AB5"/>
    </sheetView>
  </sheetViews>
  <sheetFormatPr defaultRowHeight="13.2" outlineLevelRow="3" x14ac:dyDescent="0.25"/>
  <cols>
    <col min="1" max="1" width="3.44140625" customWidth="1"/>
    <col min="2" max="2" width="12.6640625" style="125" customWidth="1"/>
    <col min="3" max="3" width="63.33203125" style="125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3" width="0" hidden="1" customWidth="1"/>
    <col min="27" max="27" width="0" hidden="1" customWidth="1"/>
    <col min="29" max="39" width="0" hidden="1" customWidth="1"/>
    <col min="51" max="51" width="98.6640625" customWidth="1"/>
  </cols>
  <sheetData>
    <row r="1" spans="1:58" ht="15.75" customHeight="1" x14ac:dyDescent="0.3">
      <c r="A1" s="257" t="s">
        <v>78</v>
      </c>
      <c r="B1" s="257"/>
      <c r="C1" s="257"/>
      <c r="D1" s="257"/>
      <c r="E1" s="257"/>
      <c r="F1" s="257"/>
      <c r="G1" s="257"/>
      <c r="AE1" t="s">
        <v>79</v>
      </c>
    </row>
    <row r="2" spans="1:58" ht="25.05" customHeight="1" x14ac:dyDescent="0.25">
      <c r="A2" s="144" t="s">
        <v>7</v>
      </c>
      <c r="B2" s="49" t="s">
        <v>49</v>
      </c>
      <c r="C2" s="258" t="s">
        <v>50</v>
      </c>
      <c r="D2" s="259"/>
      <c r="E2" s="259"/>
      <c r="F2" s="259"/>
      <c r="G2" s="260"/>
      <c r="AE2" t="s">
        <v>80</v>
      </c>
    </row>
    <row r="3" spans="1:58" ht="25.05" customHeight="1" x14ac:dyDescent="0.25">
      <c r="A3" s="144" t="s">
        <v>8</v>
      </c>
      <c r="B3" s="49" t="s">
        <v>45</v>
      </c>
      <c r="C3" s="258" t="s">
        <v>46</v>
      </c>
      <c r="D3" s="259"/>
      <c r="E3" s="259"/>
      <c r="F3" s="259"/>
      <c r="G3" s="260"/>
      <c r="AA3" s="125" t="s">
        <v>80</v>
      </c>
      <c r="AE3" t="s">
        <v>81</v>
      </c>
    </row>
    <row r="4" spans="1:58" ht="25.05" customHeight="1" x14ac:dyDescent="0.25">
      <c r="A4" s="145" t="s">
        <v>9</v>
      </c>
      <c r="B4" s="146" t="s">
        <v>43</v>
      </c>
      <c r="C4" s="261" t="s">
        <v>44</v>
      </c>
      <c r="D4" s="262"/>
      <c r="E4" s="262"/>
      <c r="F4" s="262"/>
      <c r="G4" s="263"/>
      <c r="AE4" t="s">
        <v>82</v>
      </c>
    </row>
    <row r="5" spans="1:58" x14ac:dyDescent="0.25">
      <c r="D5" s="10"/>
    </row>
    <row r="6" spans="1:58" ht="39.6" x14ac:dyDescent="0.25">
      <c r="A6" s="148" t="s">
        <v>83</v>
      </c>
      <c r="B6" s="150" t="s">
        <v>84</v>
      </c>
      <c r="C6" s="150" t="s">
        <v>85</v>
      </c>
      <c r="D6" s="149" t="s">
        <v>86</v>
      </c>
      <c r="E6" s="148" t="s">
        <v>87</v>
      </c>
      <c r="F6" s="147" t="s">
        <v>88</v>
      </c>
      <c r="G6" s="148" t="s">
        <v>29</v>
      </c>
      <c r="H6" s="151" t="s">
        <v>30</v>
      </c>
      <c r="I6" s="151" t="s">
        <v>89</v>
      </c>
      <c r="J6" s="151" t="s">
        <v>31</v>
      </c>
      <c r="K6" s="151" t="s">
        <v>90</v>
      </c>
      <c r="L6" s="151" t="s">
        <v>91</v>
      </c>
      <c r="M6" s="151" t="s">
        <v>92</v>
      </c>
      <c r="N6" s="151" t="s">
        <v>93</v>
      </c>
      <c r="O6" s="151" t="s">
        <v>94</v>
      </c>
      <c r="P6" s="151" t="s">
        <v>95</v>
      </c>
      <c r="Q6" s="151" t="s">
        <v>96</v>
      </c>
      <c r="R6" s="151" t="s">
        <v>97</v>
      </c>
      <c r="S6" s="151" t="s">
        <v>98</v>
      </c>
      <c r="T6" s="151" t="s">
        <v>99</v>
      </c>
      <c r="U6" s="151" t="s">
        <v>100</v>
      </c>
      <c r="V6" s="151" t="s">
        <v>101</v>
      </c>
      <c r="W6" s="151" t="s">
        <v>102</v>
      </c>
    </row>
    <row r="7" spans="1:58" hidden="1" x14ac:dyDescent="0.25">
      <c r="A7" s="3"/>
      <c r="B7" s="4"/>
      <c r="C7" s="4"/>
      <c r="D7" s="6"/>
      <c r="E7" s="153"/>
      <c r="F7" s="154"/>
      <c r="G7" s="154"/>
      <c r="H7" s="154"/>
      <c r="I7" s="154"/>
      <c r="J7" s="154"/>
      <c r="K7" s="154"/>
      <c r="L7" s="154"/>
      <c r="M7" s="154"/>
      <c r="N7" s="153"/>
      <c r="O7" s="153"/>
      <c r="P7" s="153"/>
      <c r="Q7" s="153"/>
      <c r="R7" s="154"/>
      <c r="S7" s="154"/>
      <c r="T7" s="154"/>
      <c r="U7" s="154"/>
      <c r="V7" s="154"/>
      <c r="W7" s="154"/>
    </row>
    <row r="8" spans="1:58" x14ac:dyDescent="0.25">
      <c r="A8" s="166" t="s">
        <v>103</v>
      </c>
      <c r="B8" s="167" t="s">
        <v>63</v>
      </c>
      <c r="C8" s="188" t="s">
        <v>64</v>
      </c>
      <c r="D8" s="168"/>
      <c r="E8" s="169"/>
      <c r="F8" s="170"/>
      <c r="G8" s="170">
        <f>SUMIF(AE9:AE20,"&lt;&gt;NOR",G9:G20)</f>
        <v>0</v>
      </c>
      <c r="H8" s="170"/>
      <c r="I8" s="170">
        <f>SUM(I9:I20)</f>
        <v>0</v>
      </c>
      <c r="J8" s="170"/>
      <c r="K8" s="170">
        <f>SUM(K9:K20)</f>
        <v>0</v>
      </c>
      <c r="L8" s="170"/>
      <c r="M8" s="170">
        <f>SUM(M9:M20)</f>
        <v>0</v>
      </c>
      <c r="N8" s="169"/>
      <c r="O8" s="169">
        <f>SUM(O9:O20)</f>
        <v>23.34</v>
      </c>
      <c r="P8" s="169"/>
      <c r="Q8" s="169">
        <f>SUM(Q9:Q20)</f>
        <v>0</v>
      </c>
      <c r="R8" s="171"/>
      <c r="S8" s="165"/>
      <c r="T8" s="165">
        <f>SUM(T9:T20)</f>
        <v>290.47000000000003</v>
      </c>
      <c r="U8" s="165"/>
      <c r="V8" s="165"/>
      <c r="W8" s="165"/>
      <c r="AE8" t="s">
        <v>104</v>
      </c>
    </row>
    <row r="9" spans="1:58" outlineLevel="1" x14ac:dyDescent="0.25">
      <c r="A9" s="173">
        <v>1</v>
      </c>
      <c r="B9" s="174" t="s">
        <v>105</v>
      </c>
      <c r="C9" s="189" t="s">
        <v>106</v>
      </c>
      <c r="D9" s="175" t="s">
        <v>107</v>
      </c>
      <c r="E9" s="176">
        <v>32.799999999999997</v>
      </c>
      <c r="F9" s="177"/>
      <c r="G9" s="178">
        <f>ROUND(E9*F9,2)</f>
        <v>0</v>
      </c>
      <c r="H9" s="177"/>
      <c r="I9" s="178">
        <f>ROUND(E9*H9,2)</f>
        <v>0</v>
      </c>
      <c r="J9" s="177"/>
      <c r="K9" s="178">
        <f>ROUND(E9*J9,2)</f>
        <v>0</v>
      </c>
      <c r="L9" s="178">
        <v>21</v>
      </c>
      <c r="M9" s="178">
        <f>G9*(1+L9/100)</f>
        <v>0</v>
      </c>
      <c r="N9" s="176">
        <v>1.3860000000000001E-2</v>
      </c>
      <c r="O9" s="176">
        <f>ROUND(E9*N9,2)</f>
        <v>0.45</v>
      </c>
      <c r="P9" s="176">
        <v>0</v>
      </c>
      <c r="Q9" s="176">
        <f>ROUND(E9*P9,2)</f>
        <v>0</v>
      </c>
      <c r="R9" s="179" t="s">
        <v>108</v>
      </c>
      <c r="S9" s="162">
        <v>1.1100000000000001</v>
      </c>
      <c r="T9" s="162">
        <f>ROUND(E9*S9,2)</f>
        <v>36.409999999999997</v>
      </c>
      <c r="U9" s="162"/>
      <c r="V9" s="162" t="s">
        <v>109</v>
      </c>
      <c r="W9" s="162" t="s">
        <v>110</v>
      </c>
      <c r="X9" s="152"/>
      <c r="Y9" s="152"/>
      <c r="Z9" s="152"/>
      <c r="AA9" s="152"/>
      <c r="AB9" s="152"/>
      <c r="AC9" s="152"/>
      <c r="AD9" s="152"/>
      <c r="AE9" s="152" t="s">
        <v>111</v>
      </c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</row>
    <row r="10" spans="1:58" outlineLevel="2" x14ac:dyDescent="0.25">
      <c r="A10" s="159"/>
      <c r="B10" s="160"/>
      <c r="C10" s="251" t="s">
        <v>112</v>
      </c>
      <c r="D10" s="252"/>
      <c r="E10" s="252"/>
      <c r="F10" s="252"/>
      <c r="G10" s="252"/>
      <c r="H10" s="162"/>
      <c r="I10" s="162"/>
      <c r="J10" s="162"/>
      <c r="K10" s="162"/>
      <c r="L10" s="162"/>
      <c r="M10" s="162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52"/>
      <c r="Y10" s="152"/>
      <c r="Z10" s="152"/>
      <c r="AA10" s="152"/>
      <c r="AB10" s="152"/>
      <c r="AC10" s="152"/>
      <c r="AD10" s="152"/>
      <c r="AE10" s="152" t="s">
        <v>113</v>
      </c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</row>
    <row r="11" spans="1:58" outlineLevel="2" x14ac:dyDescent="0.25">
      <c r="A11" s="159"/>
      <c r="B11" s="160"/>
      <c r="C11" s="190" t="s">
        <v>114</v>
      </c>
      <c r="D11" s="163"/>
      <c r="E11" s="164">
        <v>32.799999999999997</v>
      </c>
      <c r="F11" s="162"/>
      <c r="G11" s="162"/>
      <c r="H11" s="162"/>
      <c r="I11" s="162"/>
      <c r="J11" s="162"/>
      <c r="K11" s="162"/>
      <c r="L11" s="162"/>
      <c r="M11" s="162"/>
      <c r="N11" s="161"/>
      <c r="O11" s="161"/>
      <c r="P11" s="161"/>
      <c r="Q11" s="161"/>
      <c r="R11" s="162"/>
      <c r="S11" s="162"/>
      <c r="T11" s="162"/>
      <c r="U11" s="162"/>
      <c r="V11" s="162"/>
      <c r="W11" s="162"/>
      <c r="X11" s="152"/>
      <c r="Y11" s="152"/>
      <c r="Z11" s="152"/>
      <c r="AA11" s="152"/>
      <c r="AB11" s="152"/>
      <c r="AC11" s="152"/>
      <c r="AD11" s="152"/>
      <c r="AE11" s="152" t="s">
        <v>115</v>
      </c>
      <c r="AF11" s="152">
        <v>0</v>
      </c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</row>
    <row r="12" spans="1:58" ht="20.399999999999999" outlineLevel="1" x14ac:dyDescent="0.25">
      <c r="A12" s="173">
        <v>2</v>
      </c>
      <c r="B12" s="174" t="s">
        <v>116</v>
      </c>
      <c r="C12" s="189" t="s">
        <v>218</v>
      </c>
      <c r="D12" s="175" t="s">
        <v>117</v>
      </c>
      <c r="E12" s="176">
        <v>73.8</v>
      </c>
      <c r="F12" s="177"/>
      <c r="G12" s="178">
        <f>ROUND(E12*F12,2)</f>
        <v>0</v>
      </c>
      <c r="H12" s="177"/>
      <c r="I12" s="178">
        <f>ROUND(E12*H12,2)</f>
        <v>0</v>
      </c>
      <c r="J12" s="177"/>
      <c r="K12" s="178">
        <f>ROUND(E12*J12,2)</f>
        <v>0</v>
      </c>
      <c r="L12" s="178">
        <v>21</v>
      </c>
      <c r="M12" s="178">
        <f>G12*(1+L12/100)</f>
        <v>0</v>
      </c>
      <c r="N12" s="176">
        <v>8.8059999999999999E-2</v>
      </c>
      <c r="O12" s="176">
        <f>ROUND(E12*N12,2)</f>
        <v>6.5</v>
      </c>
      <c r="P12" s="176">
        <v>0</v>
      </c>
      <c r="Q12" s="176">
        <f>ROUND(E12*P12,2)</f>
        <v>0</v>
      </c>
      <c r="R12" s="179" t="s">
        <v>118</v>
      </c>
      <c r="S12" s="162">
        <v>0.98099999999999998</v>
      </c>
      <c r="T12" s="162">
        <f>ROUND(E12*S12,2)</f>
        <v>72.400000000000006</v>
      </c>
      <c r="U12" s="162"/>
      <c r="V12" s="162" t="s">
        <v>109</v>
      </c>
      <c r="W12" s="162" t="s">
        <v>110</v>
      </c>
      <c r="X12" s="152"/>
      <c r="Y12" s="152"/>
      <c r="Z12" s="152"/>
      <c r="AA12" s="152"/>
      <c r="AB12" s="152"/>
      <c r="AC12" s="152"/>
      <c r="AD12" s="152"/>
      <c r="AE12" s="152" t="s">
        <v>111</v>
      </c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</row>
    <row r="13" spans="1:58" outlineLevel="2" x14ac:dyDescent="0.25">
      <c r="A13" s="159"/>
      <c r="B13" s="160"/>
      <c r="C13" s="190" t="s">
        <v>119</v>
      </c>
      <c r="D13" s="163"/>
      <c r="E13" s="164">
        <v>73.8</v>
      </c>
      <c r="F13" s="162"/>
      <c r="G13" s="162"/>
      <c r="H13" s="162"/>
      <c r="I13" s="162"/>
      <c r="J13" s="162"/>
      <c r="K13" s="162"/>
      <c r="L13" s="162"/>
      <c r="M13" s="162"/>
      <c r="N13" s="161"/>
      <c r="O13" s="161"/>
      <c r="P13" s="161"/>
      <c r="Q13" s="161"/>
      <c r="R13" s="162"/>
      <c r="S13" s="162"/>
      <c r="T13" s="162"/>
      <c r="U13" s="162"/>
      <c r="V13" s="162"/>
      <c r="W13" s="162"/>
      <c r="X13" s="152"/>
      <c r="Y13" s="152"/>
      <c r="Z13" s="152"/>
      <c r="AA13" s="152"/>
      <c r="AB13" s="152"/>
      <c r="AC13" s="152"/>
      <c r="AD13" s="152"/>
      <c r="AE13" s="152" t="s">
        <v>115</v>
      </c>
      <c r="AF13" s="152">
        <v>0</v>
      </c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</row>
    <row r="14" spans="1:58" outlineLevel="1" x14ac:dyDescent="0.25">
      <c r="A14" s="173">
        <v>3</v>
      </c>
      <c r="B14" s="174" t="s">
        <v>120</v>
      </c>
      <c r="C14" s="189" t="s">
        <v>121</v>
      </c>
      <c r="D14" s="175" t="s">
        <v>107</v>
      </c>
      <c r="E14" s="176">
        <v>295.2</v>
      </c>
      <c r="F14" s="177"/>
      <c r="G14" s="178">
        <f>ROUND(E14*F14,2)</f>
        <v>0</v>
      </c>
      <c r="H14" s="177"/>
      <c r="I14" s="178">
        <f>ROUND(E14*H14,2)</f>
        <v>0</v>
      </c>
      <c r="J14" s="177"/>
      <c r="K14" s="178">
        <f>ROUND(E14*J14,2)</f>
        <v>0</v>
      </c>
      <c r="L14" s="178">
        <v>21</v>
      </c>
      <c r="M14" s="178">
        <f>G14*(1+L14/100)</f>
        <v>0</v>
      </c>
      <c r="N14" s="176">
        <v>3.7670000000000002E-2</v>
      </c>
      <c r="O14" s="176">
        <f>ROUND(E14*N14,2)</f>
        <v>11.12</v>
      </c>
      <c r="P14" s="176">
        <v>0</v>
      </c>
      <c r="Q14" s="176">
        <f>ROUND(E14*P14,2)</f>
        <v>0</v>
      </c>
      <c r="R14" s="179" t="s">
        <v>118</v>
      </c>
      <c r="S14" s="162">
        <v>0.41</v>
      </c>
      <c r="T14" s="162">
        <f>ROUND(E14*S14,2)</f>
        <v>121.03</v>
      </c>
      <c r="U14" s="162"/>
      <c r="V14" s="162" t="s">
        <v>109</v>
      </c>
      <c r="W14" s="162" t="s">
        <v>110</v>
      </c>
      <c r="X14" s="152"/>
      <c r="Y14" s="152"/>
      <c r="Z14" s="152"/>
      <c r="AA14" s="152"/>
      <c r="AB14" s="152"/>
      <c r="AC14" s="152"/>
      <c r="AD14" s="152"/>
      <c r="AE14" s="152" t="s">
        <v>122</v>
      </c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</row>
    <row r="15" spans="1:58" outlineLevel="2" x14ac:dyDescent="0.25">
      <c r="A15" s="159"/>
      <c r="B15" s="160"/>
      <c r="C15" s="190" t="s">
        <v>123</v>
      </c>
      <c r="D15" s="163"/>
      <c r="E15" s="164">
        <v>328</v>
      </c>
      <c r="F15" s="162"/>
      <c r="G15" s="162"/>
      <c r="H15" s="162"/>
      <c r="I15" s="162"/>
      <c r="J15" s="162"/>
      <c r="K15" s="162"/>
      <c r="L15" s="162"/>
      <c r="M15" s="162"/>
      <c r="N15" s="161"/>
      <c r="O15" s="161"/>
      <c r="P15" s="161"/>
      <c r="Q15" s="161"/>
      <c r="R15" s="162"/>
      <c r="S15" s="162"/>
      <c r="T15" s="162"/>
      <c r="U15" s="162"/>
      <c r="V15" s="162"/>
      <c r="W15" s="162"/>
      <c r="X15" s="152"/>
      <c r="Y15" s="152"/>
      <c r="Z15" s="152"/>
      <c r="AA15" s="152"/>
      <c r="AB15" s="152"/>
      <c r="AC15" s="152"/>
      <c r="AD15" s="152"/>
      <c r="AE15" s="152" t="s">
        <v>115</v>
      </c>
      <c r="AF15" s="152">
        <v>0</v>
      </c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</row>
    <row r="16" spans="1:58" outlineLevel="3" x14ac:dyDescent="0.25">
      <c r="A16" s="159"/>
      <c r="B16" s="160"/>
      <c r="C16" s="190" t="s">
        <v>124</v>
      </c>
      <c r="D16" s="163"/>
      <c r="E16" s="164">
        <v>-32.799999999999997</v>
      </c>
      <c r="F16" s="162"/>
      <c r="G16" s="162"/>
      <c r="H16" s="162"/>
      <c r="I16" s="162"/>
      <c r="J16" s="162"/>
      <c r="K16" s="162"/>
      <c r="L16" s="162"/>
      <c r="M16" s="162"/>
      <c r="N16" s="161"/>
      <c r="O16" s="161"/>
      <c r="P16" s="161"/>
      <c r="Q16" s="161"/>
      <c r="R16" s="162"/>
      <c r="S16" s="162"/>
      <c r="T16" s="162"/>
      <c r="U16" s="162"/>
      <c r="V16" s="162"/>
      <c r="W16" s="162"/>
      <c r="X16" s="152"/>
      <c r="Y16" s="152"/>
      <c r="Z16" s="152"/>
      <c r="AA16" s="152"/>
      <c r="AB16" s="152"/>
      <c r="AC16" s="152"/>
      <c r="AD16" s="152"/>
      <c r="AE16" s="152" t="s">
        <v>115</v>
      </c>
      <c r="AF16" s="152">
        <v>0</v>
      </c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</row>
    <row r="17" spans="1:58" outlineLevel="1" x14ac:dyDescent="0.25">
      <c r="A17" s="173">
        <v>4</v>
      </c>
      <c r="B17" s="174" t="s">
        <v>125</v>
      </c>
      <c r="C17" s="189" t="s">
        <v>126</v>
      </c>
      <c r="D17" s="175" t="s">
        <v>107</v>
      </c>
      <c r="E17" s="176">
        <v>98.4</v>
      </c>
      <c r="F17" s="177"/>
      <c r="G17" s="178">
        <f>ROUND(E17*F17,2)</f>
        <v>0</v>
      </c>
      <c r="H17" s="177"/>
      <c r="I17" s="178">
        <f>ROUND(E17*H17,2)</f>
        <v>0</v>
      </c>
      <c r="J17" s="177"/>
      <c r="K17" s="178">
        <f>ROUND(E17*J17,2)</f>
        <v>0</v>
      </c>
      <c r="L17" s="178">
        <v>21</v>
      </c>
      <c r="M17" s="178">
        <f>G17*(1+L17/100)</f>
        <v>0</v>
      </c>
      <c r="N17" s="176">
        <v>5.3060000000000003E-2</v>
      </c>
      <c r="O17" s="176">
        <f>ROUND(E17*N17,2)</f>
        <v>5.22</v>
      </c>
      <c r="P17" s="176">
        <v>0</v>
      </c>
      <c r="Q17" s="176">
        <f>ROUND(E17*P17,2)</f>
        <v>0</v>
      </c>
      <c r="R17" s="179" t="s">
        <v>118</v>
      </c>
      <c r="S17" s="162">
        <v>0.61</v>
      </c>
      <c r="T17" s="162">
        <f>ROUND(E17*S17,2)</f>
        <v>60.02</v>
      </c>
      <c r="U17" s="162"/>
      <c r="V17" s="162" t="s">
        <v>109</v>
      </c>
      <c r="W17" s="162" t="s">
        <v>110</v>
      </c>
      <c r="X17" s="152"/>
      <c r="Y17" s="152"/>
      <c r="Z17" s="152"/>
      <c r="AA17" s="152"/>
      <c r="AB17" s="152"/>
      <c r="AC17" s="152"/>
      <c r="AD17" s="152"/>
      <c r="AE17" s="152" t="s">
        <v>111</v>
      </c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</row>
    <row r="18" spans="1:58" outlineLevel="2" x14ac:dyDescent="0.25">
      <c r="A18" s="159"/>
      <c r="B18" s="160"/>
      <c r="C18" s="190" t="s">
        <v>127</v>
      </c>
      <c r="D18" s="163"/>
      <c r="E18" s="164">
        <v>65.599999999999994</v>
      </c>
      <c r="F18" s="162"/>
      <c r="G18" s="162"/>
      <c r="H18" s="162"/>
      <c r="I18" s="162"/>
      <c r="J18" s="162"/>
      <c r="K18" s="162"/>
      <c r="L18" s="162"/>
      <c r="M18" s="162"/>
      <c r="N18" s="161"/>
      <c r="O18" s="161"/>
      <c r="P18" s="161"/>
      <c r="Q18" s="161"/>
      <c r="R18" s="162"/>
      <c r="S18" s="162"/>
      <c r="T18" s="162"/>
      <c r="U18" s="162"/>
      <c r="V18" s="162"/>
      <c r="W18" s="162"/>
      <c r="X18" s="152"/>
      <c r="Y18" s="152"/>
      <c r="Z18" s="152"/>
      <c r="AA18" s="152"/>
      <c r="AB18" s="152"/>
      <c r="AC18" s="152"/>
      <c r="AD18" s="152"/>
      <c r="AE18" s="152" t="s">
        <v>115</v>
      </c>
      <c r="AF18" s="152">
        <v>0</v>
      </c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</row>
    <row r="19" spans="1:58" outlineLevel="3" x14ac:dyDescent="0.25">
      <c r="A19" s="159"/>
      <c r="B19" s="160"/>
      <c r="C19" s="190" t="s">
        <v>128</v>
      </c>
      <c r="D19" s="163"/>
      <c r="E19" s="164">
        <v>32.799999999999997</v>
      </c>
      <c r="F19" s="162"/>
      <c r="G19" s="162"/>
      <c r="H19" s="162"/>
      <c r="I19" s="162"/>
      <c r="J19" s="162"/>
      <c r="K19" s="162"/>
      <c r="L19" s="162"/>
      <c r="M19" s="162"/>
      <c r="N19" s="161"/>
      <c r="O19" s="161"/>
      <c r="P19" s="161"/>
      <c r="Q19" s="161"/>
      <c r="R19" s="162"/>
      <c r="S19" s="162"/>
      <c r="T19" s="162"/>
      <c r="U19" s="162"/>
      <c r="V19" s="162"/>
      <c r="W19" s="162"/>
      <c r="X19" s="152"/>
      <c r="Y19" s="152"/>
      <c r="Z19" s="152"/>
      <c r="AA19" s="152"/>
      <c r="AB19" s="152"/>
      <c r="AC19" s="152"/>
      <c r="AD19" s="152"/>
      <c r="AE19" s="152" t="s">
        <v>115</v>
      </c>
      <c r="AF19" s="152">
        <v>0</v>
      </c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</row>
    <row r="20" spans="1:58" outlineLevel="1" x14ac:dyDescent="0.25">
      <c r="A20" s="180">
        <v>5</v>
      </c>
      <c r="B20" s="181" t="s">
        <v>129</v>
      </c>
      <c r="C20" s="191" t="s">
        <v>130</v>
      </c>
      <c r="D20" s="182" t="s">
        <v>131</v>
      </c>
      <c r="E20" s="183">
        <v>1</v>
      </c>
      <c r="F20" s="184"/>
      <c r="G20" s="185">
        <f>ROUND(E20*F20,2)</f>
        <v>0</v>
      </c>
      <c r="H20" s="184"/>
      <c r="I20" s="185">
        <f>ROUND(E20*H20,2)</f>
        <v>0</v>
      </c>
      <c r="J20" s="184"/>
      <c r="K20" s="185">
        <f>ROUND(E20*J20,2)</f>
        <v>0</v>
      </c>
      <c r="L20" s="185">
        <v>21</v>
      </c>
      <c r="M20" s="185">
        <f>G20*(1+L20/100)</f>
        <v>0</v>
      </c>
      <c r="N20" s="183">
        <v>5.3060000000000003E-2</v>
      </c>
      <c r="O20" s="183">
        <f>ROUND(E20*N20,2)</f>
        <v>0.05</v>
      </c>
      <c r="P20" s="183">
        <v>0</v>
      </c>
      <c r="Q20" s="183">
        <f>ROUND(E20*P20,2)</f>
        <v>0</v>
      </c>
      <c r="R20" s="186" t="s">
        <v>118</v>
      </c>
      <c r="S20" s="162">
        <v>0.61</v>
      </c>
      <c r="T20" s="162">
        <f>ROUND(E20*S20,2)</f>
        <v>0.61</v>
      </c>
      <c r="U20" s="162"/>
      <c r="V20" s="162" t="s">
        <v>109</v>
      </c>
      <c r="W20" s="162" t="s">
        <v>110</v>
      </c>
      <c r="X20" s="152"/>
      <c r="Y20" s="152"/>
      <c r="Z20" s="152"/>
      <c r="AA20" s="152"/>
      <c r="AB20" s="152"/>
      <c r="AC20" s="152"/>
      <c r="AD20" s="152"/>
      <c r="AE20" s="152" t="s">
        <v>111</v>
      </c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</row>
    <row r="21" spans="1:58" x14ac:dyDescent="0.25">
      <c r="A21" s="166" t="s">
        <v>103</v>
      </c>
      <c r="B21" s="167" t="s">
        <v>65</v>
      </c>
      <c r="C21" s="188" t="s">
        <v>66</v>
      </c>
      <c r="D21" s="168"/>
      <c r="E21" s="169"/>
      <c r="F21" s="170"/>
      <c r="G21" s="170">
        <f>SUMIF(AE22:AE46,"&lt;&gt;NOR",G22:G46)</f>
        <v>0</v>
      </c>
      <c r="H21" s="170"/>
      <c r="I21" s="170">
        <f>SUM(I22:I46)</f>
        <v>0</v>
      </c>
      <c r="J21" s="170"/>
      <c r="K21" s="170">
        <f>SUM(K22:K46)</f>
        <v>0</v>
      </c>
      <c r="L21" s="170"/>
      <c r="M21" s="170">
        <f>SUM(M22:M46)</f>
        <v>0</v>
      </c>
      <c r="N21" s="169"/>
      <c r="O21" s="169">
        <f>SUM(O22:O46)</f>
        <v>28.22</v>
      </c>
      <c r="P21" s="169"/>
      <c r="Q21" s="169">
        <f>SUM(Q22:Q46)</f>
        <v>0</v>
      </c>
      <c r="R21" s="171"/>
      <c r="S21" s="165"/>
      <c r="T21" s="165">
        <f>SUM(T22:T46)</f>
        <v>770.13999999999987</v>
      </c>
      <c r="U21" s="165"/>
      <c r="V21" s="165"/>
      <c r="W21" s="165"/>
      <c r="AE21" t="s">
        <v>104</v>
      </c>
    </row>
    <row r="22" spans="1:58" ht="20.399999999999999" outlineLevel="1" x14ac:dyDescent="0.25">
      <c r="A22" s="173">
        <v>6</v>
      </c>
      <c r="B22" s="174" t="s">
        <v>132</v>
      </c>
      <c r="C22" s="189" t="s">
        <v>133</v>
      </c>
      <c r="D22" s="175" t="s">
        <v>107</v>
      </c>
      <c r="E22" s="176">
        <v>328</v>
      </c>
      <c r="F22" s="177"/>
      <c r="G22" s="178">
        <f>ROUND(E22*F22,2)</f>
        <v>0</v>
      </c>
      <c r="H22" s="177"/>
      <c r="I22" s="178">
        <f>ROUND(E22*H22,2)</f>
        <v>0</v>
      </c>
      <c r="J22" s="177"/>
      <c r="K22" s="178">
        <f>ROUND(E22*J22,2)</f>
        <v>0</v>
      </c>
      <c r="L22" s="178">
        <v>21</v>
      </c>
      <c r="M22" s="178">
        <f>G22*(1+L22/100)</f>
        <v>0</v>
      </c>
      <c r="N22" s="176">
        <v>4.2999999999999999E-4</v>
      </c>
      <c r="O22" s="176">
        <f>ROUND(E22*N22,2)</f>
        <v>0.14000000000000001</v>
      </c>
      <c r="P22" s="176">
        <v>0</v>
      </c>
      <c r="Q22" s="176">
        <f>ROUND(E22*P22,2)</f>
        <v>0</v>
      </c>
      <c r="R22" s="179" t="s">
        <v>108</v>
      </c>
      <c r="S22" s="162">
        <v>0.25322</v>
      </c>
      <c r="T22" s="162">
        <f>ROUND(E22*S22,2)</f>
        <v>83.06</v>
      </c>
      <c r="U22" s="162"/>
      <c r="V22" s="162" t="s">
        <v>109</v>
      </c>
      <c r="W22" s="162" t="s">
        <v>110</v>
      </c>
      <c r="X22" s="152"/>
      <c r="Y22" s="152"/>
      <c r="Z22" s="152"/>
      <c r="AA22" s="152"/>
      <c r="AB22" s="152"/>
      <c r="AC22" s="152"/>
      <c r="AD22" s="152"/>
      <c r="AE22" s="152" t="s">
        <v>122</v>
      </c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</row>
    <row r="23" spans="1:58" outlineLevel="2" x14ac:dyDescent="0.25">
      <c r="A23" s="159"/>
      <c r="B23" s="160"/>
      <c r="C23" s="251" t="s">
        <v>134</v>
      </c>
      <c r="D23" s="252"/>
      <c r="E23" s="252"/>
      <c r="F23" s="252"/>
      <c r="G23" s="252"/>
      <c r="H23" s="162"/>
      <c r="I23" s="162"/>
      <c r="J23" s="162"/>
      <c r="K23" s="162"/>
      <c r="L23" s="162"/>
      <c r="M23" s="162"/>
      <c r="N23" s="161"/>
      <c r="O23" s="161"/>
      <c r="P23" s="161"/>
      <c r="Q23" s="161"/>
      <c r="R23" s="162"/>
      <c r="S23" s="162"/>
      <c r="T23" s="162"/>
      <c r="U23" s="162"/>
      <c r="V23" s="162"/>
      <c r="W23" s="162"/>
      <c r="X23" s="152"/>
      <c r="Y23" s="152"/>
      <c r="Z23" s="152"/>
      <c r="AA23" s="152"/>
      <c r="AB23" s="152"/>
      <c r="AC23" s="152"/>
      <c r="AD23" s="152"/>
      <c r="AE23" s="152" t="s">
        <v>113</v>
      </c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</row>
    <row r="24" spans="1:58" outlineLevel="2" x14ac:dyDescent="0.25">
      <c r="A24" s="159"/>
      <c r="B24" s="160"/>
      <c r="C24" s="190" t="s">
        <v>135</v>
      </c>
      <c r="D24" s="163"/>
      <c r="E24" s="164">
        <v>328</v>
      </c>
      <c r="F24" s="162"/>
      <c r="G24" s="162"/>
      <c r="H24" s="162"/>
      <c r="I24" s="162"/>
      <c r="J24" s="162"/>
      <c r="K24" s="162"/>
      <c r="L24" s="162"/>
      <c r="M24" s="162"/>
      <c r="N24" s="161"/>
      <c r="O24" s="161"/>
      <c r="P24" s="161"/>
      <c r="Q24" s="161"/>
      <c r="R24" s="162"/>
      <c r="S24" s="162"/>
      <c r="T24" s="162"/>
      <c r="U24" s="162"/>
      <c r="V24" s="162"/>
      <c r="W24" s="162"/>
      <c r="X24" s="152"/>
      <c r="Y24" s="152"/>
      <c r="Z24" s="152"/>
      <c r="AA24" s="152"/>
      <c r="AB24" s="152"/>
      <c r="AC24" s="152"/>
      <c r="AD24" s="152"/>
      <c r="AE24" s="152" t="s">
        <v>115</v>
      </c>
      <c r="AF24" s="152">
        <v>0</v>
      </c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</row>
    <row r="25" spans="1:58" outlineLevel="1" x14ac:dyDescent="0.25">
      <c r="A25" s="173">
        <v>7</v>
      </c>
      <c r="B25" s="174" t="s">
        <v>136</v>
      </c>
      <c r="C25" s="189" t="s">
        <v>137</v>
      </c>
      <c r="D25" s="175" t="s">
        <v>107</v>
      </c>
      <c r="E25" s="176">
        <v>328</v>
      </c>
      <c r="F25" s="177"/>
      <c r="G25" s="178">
        <f>ROUND(E25*F25,2)</f>
        <v>0</v>
      </c>
      <c r="H25" s="177"/>
      <c r="I25" s="178">
        <f>ROUND(E25*H25,2)</f>
        <v>0</v>
      </c>
      <c r="J25" s="177"/>
      <c r="K25" s="178">
        <f>ROUND(E25*J25,2)</f>
        <v>0</v>
      </c>
      <c r="L25" s="178">
        <v>21</v>
      </c>
      <c r="M25" s="178">
        <f>G25*(1+L25/100)</f>
        <v>0</v>
      </c>
      <c r="N25" s="176">
        <v>0</v>
      </c>
      <c r="O25" s="176">
        <f>ROUND(E25*N25,2)</f>
        <v>0</v>
      </c>
      <c r="P25" s="176">
        <v>0</v>
      </c>
      <c r="Q25" s="176">
        <f>ROUND(E25*P25,2)</f>
        <v>0</v>
      </c>
      <c r="R25" s="179" t="s">
        <v>108</v>
      </c>
      <c r="S25" s="162">
        <v>0.38</v>
      </c>
      <c r="T25" s="162">
        <f>ROUND(E25*S25,2)</f>
        <v>124.64</v>
      </c>
      <c r="U25" s="162"/>
      <c r="V25" s="162" t="s">
        <v>109</v>
      </c>
      <c r="W25" s="162" t="s">
        <v>110</v>
      </c>
      <c r="X25" s="152"/>
      <c r="Y25" s="152"/>
      <c r="Z25" s="152"/>
      <c r="AA25" s="152"/>
      <c r="AB25" s="152"/>
      <c r="AC25" s="152"/>
      <c r="AD25" s="152"/>
      <c r="AE25" s="152" t="s">
        <v>122</v>
      </c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</row>
    <row r="26" spans="1:58" outlineLevel="2" x14ac:dyDescent="0.25">
      <c r="A26" s="159"/>
      <c r="B26" s="160"/>
      <c r="C26" s="251" t="s">
        <v>138</v>
      </c>
      <c r="D26" s="252"/>
      <c r="E26" s="252"/>
      <c r="F26" s="252"/>
      <c r="G26" s="252"/>
      <c r="H26" s="162"/>
      <c r="I26" s="162"/>
      <c r="J26" s="162"/>
      <c r="K26" s="162"/>
      <c r="L26" s="162"/>
      <c r="M26" s="162"/>
      <c r="N26" s="161"/>
      <c r="O26" s="161"/>
      <c r="P26" s="161"/>
      <c r="Q26" s="161"/>
      <c r="R26" s="162"/>
      <c r="S26" s="162"/>
      <c r="T26" s="162"/>
      <c r="U26" s="162"/>
      <c r="V26" s="162"/>
      <c r="W26" s="162"/>
      <c r="X26" s="152"/>
      <c r="Y26" s="152"/>
      <c r="Z26" s="152"/>
      <c r="AA26" s="152"/>
      <c r="AB26" s="152"/>
      <c r="AC26" s="152"/>
      <c r="AD26" s="152"/>
      <c r="AE26" s="152" t="s">
        <v>113</v>
      </c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</row>
    <row r="27" spans="1:58" outlineLevel="2" x14ac:dyDescent="0.25">
      <c r="A27" s="159"/>
      <c r="B27" s="160"/>
      <c r="C27" s="190" t="s">
        <v>139</v>
      </c>
      <c r="D27" s="163"/>
      <c r="E27" s="164">
        <v>328</v>
      </c>
      <c r="F27" s="162"/>
      <c r="G27" s="162"/>
      <c r="H27" s="162"/>
      <c r="I27" s="162"/>
      <c r="J27" s="162"/>
      <c r="K27" s="162"/>
      <c r="L27" s="162"/>
      <c r="M27" s="162"/>
      <c r="N27" s="161"/>
      <c r="O27" s="161"/>
      <c r="P27" s="161"/>
      <c r="Q27" s="161"/>
      <c r="R27" s="162"/>
      <c r="S27" s="162"/>
      <c r="T27" s="162"/>
      <c r="U27" s="162"/>
      <c r="V27" s="162"/>
      <c r="W27" s="162"/>
      <c r="X27" s="152"/>
      <c r="Y27" s="152"/>
      <c r="Z27" s="152"/>
      <c r="AA27" s="152"/>
      <c r="AB27" s="152"/>
      <c r="AC27" s="152"/>
      <c r="AD27" s="152"/>
      <c r="AE27" s="152" t="s">
        <v>115</v>
      </c>
      <c r="AF27" s="152">
        <v>0</v>
      </c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</row>
    <row r="28" spans="1:58" outlineLevel="1" x14ac:dyDescent="0.25">
      <c r="A28" s="173">
        <v>8</v>
      </c>
      <c r="B28" s="174" t="s">
        <v>140</v>
      </c>
      <c r="C28" s="189" t="s">
        <v>141</v>
      </c>
      <c r="D28" s="175" t="s">
        <v>107</v>
      </c>
      <c r="E28" s="176">
        <v>393.6</v>
      </c>
      <c r="F28" s="177"/>
      <c r="G28" s="178">
        <f>ROUND(E28*F28,2)</f>
        <v>0</v>
      </c>
      <c r="H28" s="177"/>
      <c r="I28" s="178">
        <f>ROUND(E28*H28,2)</f>
        <v>0</v>
      </c>
      <c r="J28" s="177"/>
      <c r="K28" s="178">
        <f>ROUND(E28*J28,2)</f>
        <v>0</v>
      </c>
      <c r="L28" s="178">
        <v>21</v>
      </c>
      <c r="M28" s="178">
        <f>G28*(1+L28/100)</f>
        <v>0</v>
      </c>
      <c r="N28" s="176">
        <v>2.0000000000000002E-5</v>
      </c>
      <c r="O28" s="176">
        <f>ROUND(E28*N28,2)</f>
        <v>0.01</v>
      </c>
      <c r="P28" s="176">
        <v>0</v>
      </c>
      <c r="Q28" s="176">
        <f>ROUND(E28*P28,2)</f>
        <v>0</v>
      </c>
      <c r="R28" s="179" t="s">
        <v>108</v>
      </c>
      <c r="S28" s="162">
        <v>0.11</v>
      </c>
      <c r="T28" s="162">
        <f>ROUND(E28*S28,2)</f>
        <v>43.3</v>
      </c>
      <c r="U28" s="162"/>
      <c r="V28" s="162" t="s">
        <v>109</v>
      </c>
      <c r="W28" s="162" t="s">
        <v>110</v>
      </c>
      <c r="X28" s="152"/>
      <c r="Y28" s="152"/>
      <c r="Z28" s="152"/>
      <c r="AA28" s="152"/>
      <c r="AB28" s="152"/>
      <c r="AC28" s="152"/>
      <c r="AD28" s="152"/>
      <c r="AE28" s="152" t="s">
        <v>122</v>
      </c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</row>
    <row r="29" spans="1:58" outlineLevel="2" x14ac:dyDescent="0.25">
      <c r="A29" s="159"/>
      <c r="B29" s="160"/>
      <c r="C29" s="190" t="s">
        <v>139</v>
      </c>
      <c r="D29" s="163"/>
      <c r="E29" s="164">
        <v>328</v>
      </c>
      <c r="F29" s="162"/>
      <c r="G29" s="162"/>
      <c r="H29" s="162"/>
      <c r="I29" s="162"/>
      <c r="J29" s="162"/>
      <c r="K29" s="162"/>
      <c r="L29" s="162"/>
      <c r="M29" s="162"/>
      <c r="N29" s="161"/>
      <c r="O29" s="161"/>
      <c r="P29" s="161"/>
      <c r="Q29" s="161"/>
      <c r="R29" s="162"/>
      <c r="S29" s="162"/>
      <c r="T29" s="162"/>
      <c r="U29" s="162"/>
      <c r="V29" s="162"/>
      <c r="W29" s="162"/>
      <c r="X29" s="152"/>
      <c r="Y29" s="152"/>
      <c r="Z29" s="152"/>
      <c r="AA29" s="152"/>
      <c r="AB29" s="152"/>
      <c r="AC29" s="152"/>
      <c r="AD29" s="152"/>
      <c r="AE29" s="152" t="s">
        <v>115</v>
      </c>
      <c r="AF29" s="152">
        <v>0</v>
      </c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</row>
    <row r="30" spans="1:58" outlineLevel="3" x14ac:dyDescent="0.25">
      <c r="A30" s="159"/>
      <c r="B30" s="160"/>
      <c r="C30" s="190" t="s">
        <v>142</v>
      </c>
      <c r="D30" s="163"/>
      <c r="E30" s="164">
        <v>65.599999999999994</v>
      </c>
      <c r="F30" s="162"/>
      <c r="G30" s="162"/>
      <c r="H30" s="162"/>
      <c r="I30" s="162"/>
      <c r="J30" s="162"/>
      <c r="K30" s="162"/>
      <c r="L30" s="162"/>
      <c r="M30" s="162"/>
      <c r="N30" s="161"/>
      <c r="O30" s="161"/>
      <c r="P30" s="161"/>
      <c r="Q30" s="161"/>
      <c r="R30" s="162"/>
      <c r="S30" s="162"/>
      <c r="T30" s="162"/>
      <c r="U30" s="162"/>
      <c r="V30" s="162"/>
      <c r="W30" s="162"/>
      <c r="X30" s="152"/>
      <c r="Y30" s="152"/>
      <c r="Z30" s="152"/>
      <c r="AA30" s="152"/>
      <c r="AB30" s="152"/>
      <c r="AC30" s="152"/>
      <c r="AD30" s="152"/>
      <c r="AE30" s="152" t="s">
        <v>115</v>
      </c>
      <c r="AF30" s="152">
        <v>0</v>
      </c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</row>
    <row r="31" spans="1:58" ht="20.399999999999999" outlineLevel="1" x14ac:dyDescent="0.25">
      <c r="A31" s="173">
        <v>9</v>
      </c>
      <c r="B31" s="174" t="s">
        <v>143</v>
      </c>
      <c r="C31" s="189" t="s">
        <v>144</v>
      </c>
      <c r="D31" s="175" t="s">
        <v>107</v>
      </c>
      <c r="E31" s="176">
        <v>313</v>
      </c>
      <c r="F31" s="177"/>
      <c r="G31" s="178">
        <f>ROUND(E31*F31,2)</f>
        <v>0</v>
      </c>
      <c r="H31" s="177"/>
      <c r="I31" s="178">
        <f>ROUND(E31*H31,2)</f>
        <v>0</v>
      </c>
      <c r="J31" s="177"/>
      <c r="K31" s="178">
        <f>ROUND(E31*J31,2)</f>
        <v>0</v>
      </c>
      <c r="L31" s="178">
        <v>21</v>
      </c>
      <c r="M31" s="178">
        <f>G31*(1+L31/100)</f>
        <v>0</v>
      </c>
      <c r="N31" s="176">
        <v>4.0299999999999997E-3</v>
      </c>
      <c r="O31" s="176">
        <f>ROUND(E31*N31,2)</f>
        <v>1.26</v>
      </c>
      <c r="P31" s="176">
        <v>0</v>
      </c>
      <c r="Q31" s="176">
        <f>ROUND(E31*P31,2)</f>
        <v>0</v>
      </c>
      <c r="R31" s="179" t="s">
        <v>108</v>
      </c>
      <c r="S31" s="162">
        <v>0.32</v>
      </c>
      <c r="T31" s="162">
        <f>ROUND(E31*S31,2)</f>
        <v>100.16</v>
      </c>
      <c r="U31" s="162"/>
      <c r="V31" s="162" t="s">
        <v>109</v>
      </c>
      <c r="W31" s="162" t="s">
        <v>110</v>
      </c>
      <c r="X31" s="152"/>
      <c r="Y31" s="152"/>
      <c r="Z31" s="152"/>
      <c r="AA31" s="152"/>
      <c r="AB31" s="152"/>
      <c r="AC31" s="152"/>
      <c r="AD31" s="152"/>
      <c r="AE31" s="152" t="s">
        <v>111</v>
      </c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</row>
    <row r="32" spans="1:58" outlineLevel="2" x14ac:dyDescent="0.25">
      <c r="A32" s="159"/>
      <c r="B32" s="160"/>
      <c r="C32" s="251" t="s">
        <v>145</v>
      </c>
      <c r="D32" s="252"/>
      <c r="E32" s="252"/>
      <c r="F32" s="252"/>
      <c r="G32" s="252"/>
      <c r="H32" s="162"/>
      <c r="I32" s="162"/>
      <c r="J32" s="162"/>
      <c r="K32" s="162"/>
      <c r="L32" s="162"/>
      <c r="M32" s="162"/>
      <c r="N32" s="161"/>
      <c r="O32" s="161"/>
      <c r="P32" s="161"/>
      <c r="Q32" s="161"/>
      <c r="R32" s="162"/>
      <c r="S32" s="162"/>
      <c r="T32" s="162"/>
      <c r="U32" s="162"/>
      <c r="V32" s="162"/>
      <c r="W32" s="162"/>
      <c r="X32" s="152"/>
      <c r="Y32" s="152"/>
      <c r="Z32" s="152"/>
      <c r="AA32" s="152"/>
      <c r="AB32" s="152"/>
      <c r="AC32" s="152"/>
      <c r="AD32" s="152"/>
      <c r="AE32" s="152" t="s">
        <v>113</v>
      </c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</row>
    <row r="33" spans="1:58" outlineLevel="2" x14ac:dyDescent="0.25">
      <c r="A33" s="159"/>
      <c r="B33" s="160"/>
      <c r="C33" s="190" t="s">
        <v>135</v>
      </c>
      <c r="D33" s="163"/>
      <c r="E33" s="164">
        <v>328</v>
      </c>
      <c r="F33" s="162"/>
      <c r="G33" s="162"/>
      <c r="H33" s="162"/>
      <c r="I33" s="162"/>
      <c r="J33" s="162"/>
      <c r="K33" s="162"/>
      <c r="L33" s="162"/>
      <c r="M33" s="162"/>
      <c r="N33" s="161"/>
      <c r="O33" s="161"/>
      <c r="P33" s="161"/>
      <c r="Q33" s="161"/>
      <c r="R33" s="162"/>
      <c r="S33" s="162"/>
      <c r="T33" s="162"/>
      <c r="U33" s="162"/>
      <c r="V33" s="162"/>
      <c r="W33" s="162"/>
      <c r="X33" s="152"/>
      <c r="Y33" s="152"/>
      <c r="Z33" s="152"/>
      <c r="AA33" s="152"/>
      <c r="AB33" s="152"/>
      <c r="AC33" s="152"/>
      <c r="AD33" s="152"/>
      <c r="AE33" s="152" t="s">
        <v>115</v>
      </c>
      <c r="AF33" s="152">
        <v>0</v>
      </c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</row>
    <row r="34" spans="1:58" outlineLevel="3" x14ac:dyDescent="0.25">
      <c r="A34" s="159"/>
      <c r="B34" s="160"/>
      <c r="C34" s="190" t="s">
        <v>146</v>
      </c>
      <c r="D34" s="163"/>
      <c r="E34" s="164">
        <v>-15</v>
      </c>
      <c r="F34" s="162"/>
      <c r="G34" s="162"/>
      <c r="H34" s="162"/>
      <c r="I34" s="162"/>
      <c r="J34" s="162"/>
      <c r="K34" s="162"/>
      <c r="L34" s="162"/>
      <c r="M34" s="162"/>
      <c r="N34" s="161"/>
      <c r="O34" s="161"/>
      <c r="P34" s="161"/>
      <c r="Q34" s="161"/>
      <c r="R34" s="162"/>
      <c r="S34" s="162"/>
      <c r="T34" s="162"/>
      <c r="U34" s="162"/>
      <c r="V34" s="162"/>
      <c r="W34" s="162"/>
      <c r="X34" s="152"/>
      <c r="Y34" s="152"/>
      <c r="Z34" s="152"/>
      <c r="AA34" s="152"/>
      <c r="AB34" s="152"/>
      <c r="AC34" s="152"/>
      <c r="AD34" s="152"/>
      <c r="AE34" s="152" t="s">
        <v>115</v>
      </c>
      <c r="AF34" s="152">
        <v>0</v>
      </c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</row>
    <row r="35" spans="1:58" outlineLevel="1" x14ac:dyDescent="0.25">
      <c r="A35" s="173">
        <v>10</v>
      </c>
      <c r="B35" s="174" t="s">
        <v>147</v>
      </c>
      <c r="C35" s="189" t="s">
        <v>148</v>
      </c>
      <c r="D35" s="175" t="s">
        <v>107</v>
      </c>
      <c r="E35" s="176">
        <v>15</v>
      </c>
      <c r="F35" s="177"/>
      <c r="G35" s="178">
        <f>ROUND(E35*F35,2)</f>
        <v>0</v>
      </c>
      <c r="H35" s="177"/>
      <c r="I35" s="178">
        <f>ROUND(E35*H35,2)</f>
        <v>0</v>
      </c>
      <c r="J35" s="177"/>
      <c r="K35" s="178">
        <f>ROUND(E35*J35,2)</f>
        <v>0</v>
      </c>
      <c r="L35" s="178">
        <v>21</v>
      </c>
      <c r="M35" s="178">
        <f>G35*(1+L35/100)</f>
        <v>0</v>
      </c>
      <c r="N35" s="176">
        <v>1.83E-2</v>
      </c>
      <c r="O35" s="176">
        <f>ROUND(E35*N35,2)</f>
        <v>0.27</v>
      </c>
      <c r="P35" s="176">
        <v>0</v>
      </c>
      <c r="Q35" s="176">
        <f>ROUND(E35*P35,2)</f>
        <v>0</v>
      </c>
      <c r="R35" s="179" t="s">
        <v>108</v>
      </c>
      <c r="S35" s="162">
        <v>2.71</v>
      </c>
      <c r="T35" s="162">
        <f>ROUND(E35*S35,2)</f>
        <v>40.65</v>
      </c>
      <c r="U35" s="162"/>
      <c r="V35" s="162" t="s">
        <v>109</v>
      </c>
      <c r="W35" s="162" t="s">
        <v>110</v>
      </c>
      <c r="X35" s="152"/>
      <c r="Y35" s="152"/>
      <c r="Z35" s="152"/>
      <c r="AA35" s="152"/>
      <c r="AB35" s="152"/>
      <c r="AC35" s="152"/>
      <c r="AD35" s="152"/>
      <c r="AE35" s="152" t="s">
        <v>111</v>
      </c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</row>
    <row r="36" spans="1:58" ht="21" outlineLevel="2" x14ac:dyDescent="0.25">
      <c r="A36" s="159"/>
      <c r="B36" s="160"/>
      <c r="C36" s="251" t="s">
        <v>149</v>
      </c>
      <c r="D36" s="252"/>
      <c r="E36" s="252"/>
      <c r="F36" s="252"/>
      <c r="G36" s="252"/>
      <c r="H36" s="162"/>
      <c r="I36" s="162"/>
      <c r="J36" s="162"/>
      <c r="K36" s="162"/>
      <c r="L36" s="162"/>
      <c r="M36" s="162"/>
      <c r="N36" s="161"/>
      <c r="O36" s="161"/>
      <c r="P36" s="161"/>
      <c r="Q36" s="161"/>
      <c r="R36" s="162"/>
      <c r="S36" s="162"/>
      <c r="T36" s="162"/>
      <c r="U36" s="162"/>
      <c r="V36" s="162"/>
      <c r="W36" s="162"/>
      <c r="X36" s="152"/>
      <c r="Y36" s="152"/>
      <c r="Z36" s="152"/>
      <c r="AA36" s="152"/>
      <c r="AB36" s="152"/>
      <c r="AC36" s="152"/>
      <c r="AD36" s="152"/>
      <c r="AE36" s="152" t="s">
        <v>113</v>
      </c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87" t="str">
        <f>C36</f>
        <v>jakoukoliv cementovou maltou se zatřením spár, s vypláchnutím spár vodou a očištěním povrchu zdiva po vyspárování, s odklizením zbylého materiálu do 20 m, z lomového kamene, kvádrového, cihelného,</v>
      </c>
      <c r="AZ36" s="152"/>
      <c r="BA36" s="152"/>
      <c r="BB36" s="152"/>
      <c r="BC36" s="152"/>
      <c r="BD36" s="152"/>
      <c r="BE36" s="152"/>
      <c r="BF36" s="152"/>
    </row>
    <row r="37" spans="1:58" outlineLevel="2" x14ac:dyDescent="0.25">
      <c r="A37" s="159"/>
      <c r="B37" s="160"/>
      <c r="C37" s="255" t="s">
        <v>150</v>
      </c>
      <c r="D37" s="256"/>
      <c r="E37" s="256"/>
      <c r="F37" s="256"/>
      <c r="G37" s="256"/>
      <c r="H37" s="162"/>
      <c r="I37" s="162"/>
      <c r="J37" s="162"/>
      <c r="K37" s="162"/>
      <c r="L37" s="162"/>
      <c r="M37" s="162"/>
      <c r="N37" s="161"/>
      <c r="O37" s="161"/>
      <c r="P37" s="161"/>
      <c r="Q37" s="161"/>
      <c r="R37" s="162"/>
      <c r="S37" s="162"/>
      <c r="T37" s="162"/>
      <c r="U37" s="162"/>
      <c r="V37" s="162"/>
      <c r="W37" s="162"/>
      <c r="X37" s="152"/>
      <c r="Y37" s="152"/>
      <c r="Z37" s="152"/>
      <c r="AA37" s="152"/>
      <c r="AB37" s="152"/>
      <c r="AC37" s="152"/>
      <c r="AD37" s="152"/>
      <c r="AE37" s="152" t="s">
        <v>151</v>
      </c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87" t="str">
        <f>C37</f>
        <v>Se zatřením spár, s vypláchnutím spár vodou a očištěním povrchu zdiva po vyspárování, s odklizením zbylého materiálu do 20 m.</v>
      </c>
      <c r="AZ37" s="152"/>
      <c r="BA37" s="152"/>
      <c r="BB37" s="152"/>
      <c r="BC37" s="152"/>
      <c r="BD37" s="152"/>
      <c r="BE37" s="152"/>
      <c r="BF37" s="152"/>
    </row>
    <row r="38" spans="1:58" outlineLevel="1" x14ac:dyDescent="0.25">
      <c r="A38" s="173">
        <v>11</v>
      </c>
      <c r="B38" s="174" t="s">
        <v>152</v>
      </c>
      <c r="C38" s="189" t="s">
        <v>153</v>
      </c>
      <c r="D38" s="175" t="s">
        <v>117</v>
      </c>
      <c r="E38" s="176">
        <v>418.2</v>
      </c>
      <c r="F38" s="177"/>
      <c r="G38" s="178">
        <f>ROUND(E38*F38,2)</f>
        <v>0</v>
      </c>
      <c r="H38" s="177"/>
      <c r="I38" s="178">
        <f>ROUND(E38*H38,2)</f>
        <v>0</v>
      </c>
      <c r="J38" s="177"/>
      <c r="K38" s="178">
        <f>ROUND(E38*J38,2)</f>
        <v>0</v>
      </c>
      <c r="L38" s="178">
        <v>21</v>
      </c>
      <c r="M38" s="178">
        <f>G38*(1+L38/100)</f>
        <v>0</v>
      </c>
      <c r="N38" s="176">
        <v>0</v>
      </c>
      <c r="O38" s="176">
        <f>ROUND(E38*N38,2)</f>
        <v>0</v>
      </c>
      <c r="P38" s="176">
        <v>0</v>
      </c>
      <c r="Q38" s="176">
        <f>ROUND(E38*P38,2)</f>
        <v>0</v>
      </c>
      <c r="R38" s="179" t="s">
        <v>118</v>
      </c>
      <c r="S38" s="162">
        <v>0</v>
      </c>
      <c r="T38" s="162">
        <f>ROUND(E38*S38,2)</f>
        <v>0</v>
      </c>
      <c r="U38" s="162"/>
      <c r="V38" s="162" t="s">
        <v>109</v>
      </c>
      <c r="W38" s="162" t="s">
        <v>110</v>
      </c>
      <c r="X38" s="152"/>
      <c r="Y38" s="152"/>
      <c r="Z38" s="152"/>
      <c r="AA38" s="152"/>
      <c r="AB38" s="152"/>
      <c r="AC38" s="152"/>
      <c r="AD38" s="152"/>
      <c r="AE38" s="152" t="s">
        <v>111</v>
      </c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</row>
    <row r="39" spans="1:58" outlineLevel="2" x14ac:dyDescent="0.25">
      <c r="A39" s="159"/>
      <c r="B39" s="160"/>
      <c r="C39" s="190" t="s">
        <v>154</v>
      </c>
      <c r="D39" s="163"/>
      <c r="E39" s="164">
        <v>90.2</v>
      </c>
      <c r="F39" s="162"/>
      <c r="G39" s="162"/>
      <c r="H39" s="162"/>
      <c r="I39" s="162"/>
      <c r="J39" s="162"/>
      <c r="K39" s="162"/>
      <c r="L39" s="162"/>
      <c r="M39" s="162"/>
      <c r="N39" s="161"/>
      <c r="O39" s="161"/>
      <c r="P39" s="161"/>
      <c r="Q39" s="161"/>
      <c r="R39" s="162"/>
      <c r="S39" s="162"/>
      <c r="T39" s="162"/>
      <c r="U39" s="162"/>
      <c r="V39" s="162"/>
      <c r="W39" s="162"/>
      <c r="X39" s="152"/>
      <c r="Y39" s="152"/>
      <c r="Z39" s="152"/>
      <c r="AA39" s="152"/>
      <c r="AB39" s="152"/>
      <c r="AC39" s="152"/>
      <c r="AD39" s="152"/>
      <c r="AE39" s="152" t="s">
        <v>115</v>
      </c>
      <c r="AF39" s="152">
        <v>0</v>
      </c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</row>
    <row r="40" spans="1:58" outlineLevel="3" x14ac:dyDescent="0.25">
      <c r="A40" s="159"/>
      <c r="B40" s="160"/>
      <c r="C40" s="190" t="s">
        <v>155</v>
      </c>
      <c r="D40" s="163"/>
      <c r="E40" s="164">
        <v>328</v>
      </c>
      <c r="F40" s="162"/>
      <c r="G40" s="162"/>
      <c r="H40" s="162"/>
      <c r="I40" s="162"/>
      <c r="J40" s="162"/>
      <c r="K40" s="162"/>
      <c r="L40" s="162"/>
      <c r="M40" s="162"/>
      <c r="N40" s="161"/>
      <c r="O40" s="161"/>
      <c r="P40" s="161"/>
      <c r="Q40" s="161"/>
      <c r="R40" s="162"/>
      <c r="S40" s="162"/>
      <c r="T40" s="162"/>
      <c r="U40" s="162"/>
      <c r="V40" s="162"/>
      <c r="W40" s="162"/>
      <c r="X40" s="152"/>
      <c r="Y40" s="152"/>
      <c r="Z40" s="152"/>
      <c r="AA40" s="152"/>
      <c r="AB40" s="152"/>
      <c r="AC40" s="152"/>
      <c r="AD40" s="152"/>
      <c r="AE40" s="152" t="s">
        <v>115</v>
      </c>
      <c r="AF40" s="152">
        <v>0</v>
      </c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</row>
    <row r="41" spans="1:58" outlineLevel="1" x14ac:dyDescent="0.25">
      <c r="A41" s="173">
        <v>12</v>
      </c>
      <c r="B41" s="174" t="s">
        <v>156</v>
      </c>
      <c r="C41" s="189" t="s">
        <v>157</v>
      </c>
      <c r="D41" s="175" t="s">
        <v>107</v>
      </c>
      <c r="E41" s="176">
        <v>328</v>
      </c>
      <c r="F41" s="177"/>
      <c r="G41" s="178">
        <f>ROUND(E41*F41,2)</f>
        <v>0</v>
      </c>
      <c r="H41" s="177"/>
      <c r="I41" s="178">
        <f>ROUND(E41*H41,2)</f>
        <v>0</v>
      </c>
      <c r="J41" s="177"/>
      <c r="K41" s="178">
        <f>ROUND(E41*J41,2)</f>
        <v>0</v>
      </c>
      <c r="L41" s="178">
        <v>21</v>
      </c>
      <c r="M41" s="178">
        <f>G41*(1+L41/100)</f>
        <v>0</v>
      </c>
      <c r="N41" s="176">
        <v>4.5929999999999999E-2</v>
      </c>
      <c r="O41" s="176">
        <f>ROUND(E41*N41,2)</f>
        <v>15.07</v>
      </c>
      <c r="P41" s="176">
        <v>0</v>
      </c>
      <c r="Q41" s="176">
        <f>ROUND(E41*P41,2)</f>
        <v>0</v>
      </c>
      <c r="R41" s="179" t="s">
        <v>118</v>
      </c>
      <c r="S41" s="162">
        <v>0.51</v>
      </c>
      <c r="T41" s="162">
        <f>ROUND(E41*S41,2)</f>
        <v>167.28</v>
      </c>
      <c r="U41" s="162"/>
      <c r="V41" s="162" t="s">
        <v>109</v>
      </c>
      <c r="W41" s="162" t="s">
        <v>110</v>
      </c>
      <c r="X41" s="152"/>
      <c r="Y41" s="152"/>
      <c r="Z41" s="152"/>
      <c r="AA41" s="152"/>
      <c r="AB41" s="152"/>
      <c r="AC41" s="152"/>
      <c r="AD41" s="152"/>
      <c r="AE41" s="152" t="s">
        <v>122</v>
      </c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</row>
    <row r="42" spans="1:58" outlineLevel="2" x14ac:dyDescent="0.25">
      <c r="A42" s="159"/>
      <c r="B42" s="160"/>
      <c r="C42" s="190" t="s">
        <v>135</v>
      </c>
      <c r="D42" s="163"/>
      <c r="E42" s="164">
        <v>328</v>
      </c>
      <c r="F42" s="162"/>
      <c r="G42" s="162"/>
      <c r="H42" s="162"/>
      <c r="I42" s="162"/>
      <c r="J42" s="162"/>
      <c r="K42" s="162"/>
      <c r="L42" s="162"/>
      <c r="M42" s="162"/>
      <c r="N42" s="161"/>
      <c r="O42" s="161"/>
      <c r="P42" s="161"/>
      <c r="Q42" s="161"/>
      <c r="R42" s="162"/>
      <c r="S42" s="162"/>
      <c r="T42" s="162"/>
      <c r="U42" s="162"/>
      <c r="V42" s="162"/>
      <c r="W42" s="162"/>
      <c r="X42" s="152"/>
      <c r="Y42" s="152"/>
      <c r="Z42" s="152"/>
      <c r="AA42" s="152"/>
      <c r="AB42" s="152"/>
      <c r="AC42" s="152"/>
      <c r="AD42" s="152"/>
      <c r="AE42" s="152" t="s">
        <v>115</v>
      </c>
      <c r="AF42" s="152">
        <v>0</v>
      </c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</row>
    <row r="43" spans="1:58" outlineLevel="1" x14ac:dyDescent="0.25">
      <c r="A43" s="173">
        <v>13</v>
      </c>
      <c r="B43" s="174" t="s">
        <v>158</v>
      </c>
      <c r="C43" s="189" t="s">
        <v>159</v>
      </c>
      <c r="D43" s="175" t="s">
        <v>107</v>
      </c>
      <c r="E43" s="176">
        <v>328</v>
      </c>
      <c r="F43" s="177"/>
      <c r="G43" s="178">
        <f>ROUND(E43*F43,2)</f>
        <v>0</v>
      </c>
      <c r="H43" s="177"/>
      <c r="I43" s="178">
        <f>ROUND(E43*H43,2)</f>
        <v>0</v>
      </c>
      <c r="J43" s="177"/>
      <c r="K43" s="178">
        <f>ROUND(E43*J43,2)</f>
        <v>0</v>
      </c>
      <c r="L43" s="178">
        <v>21</v>
      </c>
      <c r="M43" s="178">
        <f>G43*(1+L43/100)</f>
        <v>0</v>
      </c>
      <c r="N43" s="176">
        <v>1.6490000000000001E-2</v>
      </c>
      <c r="O43" s="176">
        <f>ROUND(E43*N43,2)</f>
        <v>5.41</v>
      </c>
      <c r="P43" s="176">
        <v>0</v>
      </c>
      <c r="Q43" s="176">
        <f>ROUND(E43*P43,2)</f>
        <v>0</v>
      </c>
      <c r="R43" s="179" t="s">
        <v>118</v>
      </c>
      <c r="S43" s="162">
        <v>0.16</v>
      </c>
      <c r="T43" s="162">
        <f>ROUND(E43*S43,2)</f>
        <v>52.48</v>
      </c>
      <c r="U43" s="162"/>
      <c r="V43" s="162" t="s">
        <v>109</v>
      </c>
      <c r="W43" s="162" t="s">
        <v>110</v>
      </c>
      <c r="X43" s="152"/>
      <c r="Y43" s="152"/>
      <c r="Z43" s="152"/>
      <c r="AA43" s="152"/>
      <c r="AB43" s="152"/>
      <c r="AC43" s="152"/>
      <c r="AD43" s="152"/>
      <c r="AE43" s="152" t="s">
        <v>122</v>
      </c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</row>
    <row r="44" spans="1:58" outlineLevel="2" x14ac:dyDescent="0.25">
      <c r="A44" s="159"/>
      <c r="B44" s="160"/>
      <c r="C44" s="190" t="s">
        <v>135</v>
      </c>
      <c r="D44" s="163"/>
      <c r="E44" s="164">
        <v>328</v>
      </c>
      <c r="F44" s="162"/>
      <c r="G44" s="162"/>
      <c r="H44" s="162"/>
      <c r="I44" s="162"/>
      <c r="J44" s="162"/>
      <c r="K44" s="162"/>
      <c r="L44" s="162"/>
      <c r="M44" s="162"/>
      <c r="N44" s="161"/>
      <c r="O44" s="161"/>
      <c r="P44" s="161"/>
      <c r="Q44" s="161"/>
      <c r="R44" s="162"/>
      <c r="S44" s="162"/>
      <c r="T44" s="162"/>
      <c r="U44" s="162"/>
      <c r="V44" s="162"/>
      <c r="W44" s="162"/>
      <c r="X44" s="152"/>
      <c r="Y44" s="152"/>
      <c r="Z44" s="152"/>
      <c r="AA44" s="152"/>
      <c r="AB44" s="152"/>
      <c r="AC44" s="152"/>
      <c r="AD44" s="152"/>
      <c r="AE44" s="152" t="s">
        <v>115</v>
      </c>
      <c r="AF44" s="152">
        <v>0</v>
      </c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</row>
    <row r="45" spans="1:58" outlineLevel="1" x14ac:dyDescent="0.25">
      <c r="A45" s="173">
        <v>14</v>
      </c>
      <c r="B45" s="174" t="s">
        <v>160</v>
      </c>
      <c r="C45" s="189" t="s">
        <v>161</v>
      </c>
      <c r="D45" s="175" t="s">
        <v>107</v>
      </c>
      <c r="E45" s="176">
        <v>656</v>
      </c>
      <c r="F45" s="177"/>
      <c r="G45" s="178">
        <f>ROUND(E45*F45,2)</f>
        <v>0</v>
      </c>
      <c r="H45" s="177"/>
      <c r="I45" s="178">
        <f>ROUND(E45*H45,2)</f>
        <v>0</v>
      </c>
      <c r="J45" s="177"/>
      <c r="K45" s="178">
        <f>ROUND(E45*J45,2)</f>
        <v>0</v>
      </c>
      <c r="L45" s="178">
        <v>21</v>
      </c>
      <c r="M45" s="178">
        <f>G45*(1+L45/100)</f>
        <v>0</v>
      </c>
      <c r="N45" s="176">
        <v>9.2399999999999999E-3</v>
      </c>
      <c r="O45" s="176">
        <f>ROUND(E45*N45,2)</f>
        <v>6.06</v>
      </c>
      <c r="P45" s="176">
        <v>0</v>
      </c>
      <c r="Q45" s="176">
        <f>ROUND(E45*P45,2)</f>
        <v>0</v>
      </c>
      <c r="R45" s="179" t="s">
        <v>118</v>
      </c>
      <c r="S45" s="162">
        <v>0.24173</v>
      </c>
      <c r="T45" s="162">
        <f>ROUND(E45*S45,2)</f>
        <v>158.57</v>
      </c>
      <c r="U45" s="162"/>
      <c r="V45" s="162" t="s">
        <v>109</v>
      </c>
      <c r="W45" s="162" t="s">
        <v>110</v>
      </c>
      <c r="X45" s="152"/>
      <c r="Y45" s="152"/>
      <c r="Z45" s="152"/>
      <c r="AA45" s="152"/>
      <c r="AB45" s="152"/>
      <c r="AC45" s="152"/>
      <c r="AD45" s="152"/>
      <c r="AE45" s="152" t="s">
        <v>111</v>
      </c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</row>
    <row r="46" spans="1:58" outlineLevel="2" x14ac:dyDescent="0.25">
      <c r="A46" s="159"/>
      <c r="B46" s="160"/>
      <c r="C46" s="190" t="s">
        <v>162</v>
      </c>
      <c r="D46" s="163"/>
      <c r="E46" s="164">
        <v>656</v>
      </c>
      <c r="F46" s="162"/>
      <c r="G46" s="162"/>
      <c r="H46" s="162"/>
      <c r="I46" s="162"/>
      <c r="J46" s="162"/>
      <c r="K46" s="162"/>
      <c r="L46" s="162"/>
      <c r="M46" s="162"/>
      <c r="N46" s="161"/>
      <c r="O46" s="161"/>
      <c r="P46" s="161"/>
      <c r="Q46" s="161"/>
      <c r="R46" s="162"/>
      <c r="S46" s="162"/>
      <c r="T46" s="162"/>
      <c r="U46" s="162"/>
      <c r="V46" s="162"/>
      <c r="W46" s="162"/>
      <c r="X46" s="152"/>
      <c r="Y46" s="152"/>
      <c r="Z46" s="152"/>
      <c r="AA46" s="152"/>
      <c r="AB46" s="152"/>
      <c r="AC46" s="152"/>
      <c r="AD46" s="152"/>
      <c r="AE46" s="152" t="s">
        <v>115</v>
      </c>
      <c r="AF46" s="152">
        <v>0</v>
      </c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</row>
    <row r="47" spans="1:58" x14ac:dyDescent="0.25">
      <c r="A47" s="166" t="s">
        <v>103</v>
      </c>
      <c r="B47" s="167" t="s">
        <v>67</v>
      </c>
      <c r="C47" s="188" t="s">
        <v>68</v>
      </c>
      <c r="D47" s="168"/>
      <c r="E47" s="169"/>
      <c r="F47" s="170"/>
      <c r="G47" s="170">
        <f>SUMIF(AE48:AE59,"&lt;&gt;NOR",G48:G59)</f>
        <v>0</v>
      </c>
      <c r="H47" s="170"/>
      <c r="I47" s="170">
        <f>SUM(I48:I59)</f>
        <v>0</v>
      </c>
      <c r="J47" s="170"/>
      <c r="K47" s="170">
        <f>SUM(K48:K59)</f>
        <v>0</v>
      </c>
      <c r="L47" s="170"/>
      <c r="M47" s="170">
        <f>SUM(M48:M59)</f>
        <v>0</v>
      </c>
      <c r="N47" s="169"/>
      <c r="O47" s="169">
        <f>SUM(O48:O59)</f>
        <v>6.2299999999999995</v>
      </c>
      <c r="P47" s="169"/>
      <c r="Q47" s="169">
        <f>SUM(Q48:Q59)</f>
        <v>0</v>
      </c>
      <c r="R47" s="171"/>
      <c r="S47" s="165"/>
      <c r="T47" s="165">
        <f>SUM(T48:T59)</f>
        <v>100.23</v>
      </c>
      <c r="U47" s="165"/>
      <c r="V47" s="165"/>
      <c r="W47" s="165"/>
      <c r="AE47" t="s">
        <v>104</v>
      </c>
    </row>
    <row r="48" spans="1:58" ht="20.399999999999999" outlineLevel="1" x14ac:dyDescent="0.25">
      <c r="A48" s="173">
        <v>15</v>
      </c>
      <c r="B48" s="174" t="s">
        <v>163</v>
      </c>
      <c r="C48" s="189" t="s">
        <v>164</v>
      </c>
      <c r="D48" s="175" t="s">
        <v>107</v>
      </c>
      <c r="E48" s="176">
        <v>336</v>
      </c>
      <c r="F48" s="177"/>
      <c r="G48" s="178">
        <f>ROUND(E48*F48,2)</f>
        <v>0</v>
      </c>
      <c r="H48" s="177"/>
      <c r="I48" s="178">
        <f>ROUND(E48*H48,2)</f>
        <v>0</v>
      </c>
      <c r="J48" s="177"/>
      <c r="K48" s="178">
        <f>ROUND(E48*J48,2)</f>
        <v>0</v>
      </c>
      <c r="L48" s="178">
        <v>21</v>
      </c>
      <c r="M48" s="178">
        <f>G48*(1+L48/100)</f>
        <v>0</v>
      </c>
      <c r="N48" s="176">
        <v>1.8380000000000001E-2</v>
      </c>
      <c r="O48" s="176">
        <f>ROUND(E48*N48,2)</f>
        <v>6.18</v>
      </c>
      <c r="P48" s="176">
        <v>0</v>
      </c>
      <c r="Q48" s="176">
        <f>ROUND(E48*P48,2)</f>
        <v>0</v>
      </c>
      <c r="R48" s="179" t="s">
        <v>108</v>
      </c>
      <c r="S48" s="162">
        <v>0.14000000000000001</v>
      </c>
      <c r="T48" s="162">
        <f>ROUND(E48*S48,2)</f>
        <v>47.04</v>
      </c>
      <c r="U48" s="162"/>
      <c r="V48" s="162" t="s">
        <v>109</v>
      </c>
      <c r="W48" s="162" t="s">
        <v>110</v>
      </c>
      <c r="X48" s="152"/>
      <c r="Y48" s="152"/>
      <c r="Z48" s="152"/>
      <c r="AA48" s="152"/>
      <c r="AB48" s="152"/>
      <c r="AC48" s="152"/>
      <c r="AD48" s="152"/>
      <c r="AE48" s="152" t="s">
        <v>122</v>
      </c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</row>
    <row r="49" spans="1:58" outlineLevel="2" x14ac:dyDescent="0.25">
      <c r="A49" s="159"/>
      <c r="B49" s="160"/>
      <c r="C49" s="251" t="s">
        <v>165</v>
      </c>
      <c r="D49" s="252"/>
      <c r="E49" s="252"/>
      <c r="F49" s="252"/>
      <c r="G49" s="252"/>
      <c r="H49" s="162"/>
      <c r="I49" s="162"/>
      <c r="J49" s="162"/>
      <c r="K49" s="162"/>
      <c r="L49" s="162"/>
      <c r="M49" s="162"/>
      <c r="N49" s="161"/>
      <c r="O49" s="161"/>
      <c r="P49" s="161"/>
      <c r="Q49" s="161"/>
      <c r="R49" s="162"/>
      <c r="S49" s="162"/>
      <c r="T49" s="162"/>
      <c r="U49" s="162"/>
      <c r="V49" s="162"/>
      <c r="W49" s="162"/>
      <c r="X49" s="152"/>
      <c r="Y49" s="152"/>
      <c r="Z49" s="152"/>
      <c r="AA49" s="152"/>
      <c r="AB49" s="152"/>
      <c r="AC49" s="152"/>
      <c r="AD49" s="152"/>
      <c r="AE49" s="152" t="s">
        <v>113</v>
      </c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</row>
    <row r="50" spans="1:58" outlineLevel="2" x14ac:dyDescent="0.25">
      <c r="A50" s="159"/>
      <c r="B50" s="160"/>
      <c r="C50" s="255" t="s">
        <v>166</v>
      </c>
      <c r="D50" s="256"/>
      <c r="E50" s="256"/>
      <c r="F50" s="256"/>
      <c r="G50" s="256"/>
      <c r="H50" s="162"/>
      <c r="I50" s="162"/>
      <c r="J50" s="162"/>
      <c r="K50" s="162"/>
      <c r="L50" s="162"/>
      <c r="M50" s="162"/>
      <c r="N50" s="161"/>
      <c r="O50" s="161"/>
      <c r="P50" s="161"/>
      <c r="Q50" s="161"/>
      <c r="R50" s="162"/>
      <c r="S50" s="162"/>
      <c r="T50" s="162"/>
      <c r="U50" s="162"/>
      <c r="V50" s="162"/>
      <c r="W50" s="162"/>
      <c r="X50" s="152"/>
      <c r="Y50" s="152"/>
      <c r="Z50" s="152"/>
      <c r="AA50" s="152"/>
      <c r="AB50" s="152"/>
      <c r="AC50" s="152"/>
      <c r="AD50" s="152"/>
      <c r="AE50" s="152" t="s">
        <v>151</v>
      </c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</row>
    <row r="51" spans="1:58" outlineLevel="2" x14ac:dyDescent="0.25">
      <c r="A51" s="159"/>
      <c r="B51" s="160"/>
      <c r="C51" s="190" t="s">
        <v>167</v>
      </c>
      <c r="D51" s="163"/>
      <c r="E51" s="164">
        <v>336</v>
      </c>
      <c r="F51" s="162"/>
      <c r="G51" s="162"/>
      <c r="H51" s="162"/>
      <c r="I51" s="162"/>
      <c r="J51" s="162"/>
      <c r="K51" s="162"/>
      <c r="L51" s="162"/>
      <c r="M51" s="162"/>
      <c r="N51" s="161"/>
      <c r="O51" s="161"/>
      <c r="P51" s="161"/>
      <c r="Q51" s="161"/>
      <c r="R51" s="162"/>
      <c r="S51" s="162"/>
      <c r="T51" s="162"/>
      <c r="U51" s="162"/>
      <c r="V51" s="162"/>
      <c r="W51" s="162"/>
      <c r="X51" s="152"/>
      <c r="Y51" s="152"/>
      <c r="Z51" s="152"/>
      <c r="AA51" s="152"/>
      <c r="AB51" s="152"/>
      <c r="AC51" s="152"/>
      <c r="AD51" s="152"/>
      <c r="AE51" s="152" t="s">
        <v>115</v>
      </c>
      <c r="AF51" s="152">
        <v>0</v>
      </c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</row>
    <row r="52" spans="1:58" outlineLevel="1" x14ac:dyDescent="0.25">
      <c r="A52" s="173">
        <v>16</v>
      </c>
      <c r="B52" s="174" t="s">
        <v>168</v>
      </c>
      <c r="C52" s="189" t="s">
        <v>169</v>
      </c>
      <c r="D52" s="175" t="s">
        <v>107</v>
      </c>
      <c r="E52" s="176">
        <v>10080</v>
      </c>
      <c r="F52" s="177"/>
      <c r="G52" s="178">
        <f>ROUND(E52*F52,2)</f>
        <v>0</v>
      </c>
      <c r="H52" s="177"/>
      <c r="I52" s="178">
        <f>ROUND(E52*H52,2)</f>
        <v>0</v>
      </c>
      <c r="J52" s="177"/>
      <c r="K52" s="178">
        <f>ROUND(E52*J52,2)</f>
        <v>0</v>
      </c>
      <c r="L52" s="178">
        <v>21</v>
      </c>
      <c r="M52" s="178">
        <f>G52*(1+L52/100)</f>
        <v>0</v>
      </c>
      <c r="N52" s="176">
        <v>0</v>
      </c>
      <c r="O52" s="176">
        <f>ROUND(E52*N52,2)</f>
        <v>0</v>
      </c>
      <c r="P52" s="176">
        <v>0</v>
      </c>
      <c r="Q52" s="176">
        <f>ROUND(E52*P52,2)</f>
        <v>0</v>
      </c>
      <c r="R52" s="179" t="s">
        <v>108</v>
      </c>
      <c r="S52" s="162">
        <v>0</v>
      </c>
      <c r="T52" s="162">
        <f>ROUND(E52*S52,2)</f>
        <v>0</v>
      </c>
      <c r="U52" s="162"/>
      <c r="V52" s="162" t="s">
        <v>109</v>
      </c>
      <c r="W52" s="162" t="s">
        <v>110</v>
      </c>
      <c r="X52" s="152"/>
      <c r="Y52" s="152"/>
      <c r="Z52" s="152"/>
      <c r="AA52" s="152"/>
      <c r="AB52" s="152"/>
      <c r="AC52" s="152"/>
      <c r="AD52" s="152"/>
      <c r="AE52" s="152" t="s">
        <v>122</v>
      </c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</row>
    <row r="53" spans="1:58" outlineLevel="2" x14ac:dyDescent="0.25">
      <c r="A53" s="159"/>
      <c r="B53" s="160"/>
      <c r="C53" s="251" t="s">
        <v>165</v>
      </c>
      <c r="D53" s="252"/>
      <c r="E53" s="252"/>
      <c r="F53" s="252"/>
      <c r="G53" s="252"/>
      <c r="H53" s="162"/>
      <c r="I53" s="162"/>
      <c r="J53" s="162"/>
      <c r="K53" s="162"/>
      <c r="L53" s="162"/>
      <c r="M53" s="162"/>
      <c r="N53" s="161"/>
      <c r="O53" s="161"/>
      <c r="P53" s="161"/>
      <c r="Q53" s="161"/>
      <c r="R53" s="162"/>
      <c r="S53" s="162"/>
      <c r="T53" s="162"/>
      <c r="U53" s="162"/>
      <c r="V53" s="162"/>
      <c r="W53" s="162"/>
      <c r="X53" s="152"/>
      <c r="Y53" s="152"/>
      <c r="Z53" s="152"/>
      <c r="AA53" s="152"/>
      <c r="AB53" s="152"/>
      <c r="AC53" s="152"/>
      <c r="AD53" s="152"/>
      <c r="AE53" s="152" t="s">
        <v>113</v>
      </c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</row>
    <row r="54" spans="1:58" outlineLevel="2" x14ac:dyDescent="0.25">
      <c r="A54" s="159"/>
      <c r="B54" s="160"/>
      <c r="C54" s="190" t="s">
        <v>170</v>
      </c>
      <c r="D54" s="163"/>
      <c r="E54" s="164">
        <v>10080</v>
      </c>
      <c r="F54" s="162"/>
      <c r="G54" s="162"/>
      <c r="H54" s="162"/>
      <c r="I54" s="162"/>
      <c r="J54" s="162"/>
      <c r="K54" s="162"/>
      <c r="L54" s="162"/>
      <c r="M54" s="162"/>
      <c r="N54" s="161"/>
      <c r="O54" s="161"/>
      <c r="P54" s="161"/>
      <c r="Q54" s="161"/>
      <c r="R54" s="162"/>
      <c r="S54" s="162"/>
      <c r="T54" s="162"/>
      <c r="U54" s="162"/>
      <c r="V54" s="162"/>
      <c r="W54" s="162"/>
      <c r="X54" s="152"/>
      <c r="Y54" s="152"/>
      <c r="Z54" s="152"/>
      <c r="AA54" s="152"/>
      <c r="AB54" s="152"/>
      <c r="AC54" s="152"/>
      <c r="AD54" s="152"/>
      <c r="AE54" s="152" t="s">
        <v>115</v>
      </c>
      <c r="AF54" s="152">
        <v>0</v>
      </c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</row>
    <row r="55" spans="1:58" outlineLevel="1" x14ac:dyDescent="0.25">
      <c r="A55" s="180">
        <v>17</v>
      </c>
      <c r="B55" s="181" t="s">
        <v>171</v>
      </c>
      <c r="C55" s="191" t="s">
        <v>172</v>
      </c>
      <c r="D55" s="182" t="s">
        <v>107</v>
      </c>
      <c r="E55" s="183">
        <v>336</v>
      </c>
      <c r="F55" s="184"/>
      <c r="G55" s="185">
        <f>ROUND(E55*F55,2)</f>
        <v>0</v>
      </c>
      <c r="H55" s="184"/>
      <c r="I55" s="185">
        <f>ROUND(E55*H55,2)</f>
        <v>0</v>
      </c>
      <c r="J55" s="184"/>
      <c r="K55" s="185">
        <f>ROUND(E55*J55,2)</f>
        <v>0</v>
      </c>
      <c r="L55" s="185">
        <v>21</v>
      </c>
      <c r="M55" s="185">
        <f>G55*(1+L55/100)</f>
        <v>0</v>
      </c>
      <c r="N55" s="183">
        <v>0</v>
      </c>
      <c r="O55" s="183">
        <f>ROUND(E55*N55,2)</f>
        <v>0</v>
      </c>
      <c r="P55" s="183">
        <v>0</v>
      </c>
      <c r="Q55" s="183">
        <f>ROUND(E55*P55,2)</f>
        <v>0</v>
      </c>
      <c r="R55" s="186" t="s">
        <v>108</v>
      </c>
      <c r="S55" s="162">
        <v>0.11</v>
      </c>
      <c r="T55" s="162">
        <f>ROUND(E55*S55,2)</f>
        <v>36.96</v>
      </c>
      <c r="U55" s="162"/>
      <c r="V55" s="162" t="s">
        <v>109</v>
      </c>
      <c r="W55" s="162" t="s">
        <v>110</v>
      </c>
      <c r="X55" s="152"/>
      <c r="Y55" s="152"/>
      <c r="Z55" s="152"/>
      <c r="AA55" s="152"/>
      <c r="AB55" s="152"/>
      <c r="AC55" s="152"/>
      <c r="AD55" s="152"/>
      <c r="AE55" s="152" t="s">
        <v>122</v>
      </c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</row>
    <row r="56" spans="1:58" outlineLevel="1" x14ac:dyDescent="0.25">
      <c r="A56" s="180">
        <v>18</v>
      </c>
      <c r="B56" s="181" t="s">
        <v>173</v>
      </c>
      <c r="C56" s="191" t="s">
        <v>174</v>
      </c>
      <c r="D56" s="182" t="s">
        <v>107</v>
      </c>
      <c r="E56" s="183">
        <v>336</v>
      </c>
      <c r="F56" s="184"/>
      <c r="G56" s="185">
        <f>ROUND(E56*F56,2)</f>
        <v>0</v>
      </c>
      <c r="H56" s="184"/>
      <c r="I56" s="185">
        <f>ROUND(E56*H56,2)</f>
        <v>0</v>
      </c>
      <c r="J56" s="184"/>
      <c r="K56" s="185">
        <f>ROUND(E56*J56,2)</f>
        <v>0</v>
      </c>
      <c r="L56" s="185">
        <v>21</v>
      </c>
      <c r="M56" s="185">
        <f>G56*(1+L56/100)</f>
        <v>0</v>
      </c>
      <c r="N56" s="183">
        <v>0</v>
      </c>
      <c r="O56" s="183">
        <f>ROUND(E56*N56,2)</f>
        <v>0</v>
      </c>
      <c r="P56" s="183">
        <v>0</v>
      </c>
      <c r="Q56" s="183">
        <f>ROUND(E56*P56,2)</f>
        <v>0</v>
      </c>
      <c r="R56" s="186" t="s">
        <v>108</v>
      </c>
      <c r="S56" s="162">
        <v>3.0300000000000001E-2</v>
      </c>
      <c r="T56" s="162">
        <f>ROUND(E56*S56,2)</f>
        <v>10.18</v>
      </c>
      <c r="U56" s="162"/>
      <c r="V56" s="162" t="s">
        <v>109</v>
      </c>
      <c r="W56" s="162" t="s">
        <v>110</v>
      </c>
      <c r="X56" s="152"/>
      <c r="Y56" s="152"/>
      <c r="Z56" s="152"/>
      <c r="AA56" s="152"/>
      <c r="AB56" s="152"/>
      <c r="AC56" s="152"/>
      <c r="AD56" s="152"/>
      <c r="AE56" s="152" t="s">
        <v>122</v>
      </c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</row>
    <row r="57" spans="1:58" ht="20.399999999999999" outlineLevel="1" x14ac:dyDescent="0.25">
      <c r="A57" s="173">
        <v>19</v>
      </c>
      <c r="B57" s="174" t="s">
        <v>175</v>
      </c>
      <c r="C57" s="189" t="s">
        <v>176</v>
      </c>
      <c r="D57" s="175" t="s">
        <v>107</v>
      </c>
      <c r="E57" s="176">
        <v>336</v>
      </c>
      <c r="F57" s="177"/>
      <c r="G57" s="178">
        <f>ROUND(E57*F57,2)</f>
        <v>0</v>
      </c>
      <c r="H57" s="177"/>
      <c r="I57" s="178">
        <f>ROUND(E57*H57,2)</f>
        <v>0</v>
      </c>
      <c r="J57" s="177"/>
      <c r="K57" s="178">
        <f>ROUND(E57*J57,2)</f>
        <v>0</v>
      </c>
      <c r="L57" s="178">
        <v>21</v>
      </c>
      <c r="M57" s="178">
        <f>G57*(1+L57/100)</f>
        <v>0</v>
      </c>
      <c r="N57" s="176">
        <v>1.4999999999999999E-4</v>
      </c>
      <c r="O57" s="176">
        <f>ROUND(E57*N57,2)</f>
        <v>0.05</v>
      </c>
      <c r="P57" s="176">
        <v>0</v>
      </c>
      <c r="Q57" s="176">
        <f>ROUND(E57*P57,2)</f>
        <v>0</v>
      </c>
      <c r="R57" s="179" t="s">
        <v>108</v>
      </c>
      <c r="S57" s="162">
        <v>0</v>
      </c>
      <c r="T57" s="162">
        <f>ROUND(E57*S57,2)</f>
        <v>0</v>
      </c>
      <c r="U57" s="162"/>
      <c r="V57" s="162" t="s">
        <v>109</v>
      </c>
      <c r="W57" s="162" t="s">
        <v>110</v>
      </c>
      <c r="X57" s="152"/>
      <c r="Y57" s="152"/>
      <c r="Z57" s="152"/>
      <c r="AA57" s="152"/>
      <c r="AB57" s="152"/>
      <c r="AC57" s="152"/>
      <c r="AD57" s="152"/>
      <c r="AE57" s="152" t="s">
        <v>122</v>
      </c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</row>
    <row r="58" spans="1:58" outlineLevel="2" x14ac:dyDescent="0.25">
      <c r="A58" s="159"/>
      <c r="B58" s="160"/>
      <c r="C58" s="190" t="s">
        <v>177</v>
      </c>
      <c r="D58" s="163"/>
      <c r="E58" s="164">
        <v>336</v>
      </c>
      <c r="F58" s="162"/>
      <c r="G58" s="162"/>
      <c r="H58" s="162"/>
      <c r="I58" s="162"/>
      <c r="J58" s="162"/>
      <c r="K58" s="162"/>
      <c r="L58" s="162"/>
      <c r="M58" s="162"/>
      <c r="N58" s="161"/>
      <c r="O58" s="161"/>
      <c r="P58" s="161"/>
      <c r="Q58" s="161"/>
      <c r="R58" s="162"/>
      <c r="S58" s="162"/>
      <c r="T58" s="162"/>
      <c r="U58" s="162"/>
      <c r="V58" s="162"/>
      <c r="W58" s="162"/>
      <c r="X58" s="152"/>
      <c r="Y58" s="152"/>
      <c r="Z58" s="152"/>
      <c r="AA58" s="152"/>
      <c r="AB58" s="152"/>
      <c r="AC58" s="152"/>
      <c r="AD58" s="152"/>
      <c r="AE58" s="152" t="s">
        <v>115</v>
      </c>
      <c r="AF58" s="152">
        <v>0</v>
      </c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</row>
    <row r="59" spans="1:58" outlineLevel="1" x14ac:dyDescent="0.25">
      <c r="A59" s="180">
        <v>20</v>
      </c>
      <c r="B59" s="181" t="s">
        <v>178</v>
      </c>
      <c r="C59" s="191" t="s">
        <v>179</v>
      </c>
      <c r="D59" s="182" t="s">
        <v>107</v>
      </c>
      <c r="E59" s="183">
        <v>336</v>
      </c>
      <c r="F59" s="184"/>
      <c r="G59" s="185">
        <f>ROUND(E59*F59,2)</f>
        <v>0</v>
      </c>
      <c r="H59" s="184"/>
      <c r="I59" s="185">
        <f>ROUND(E59*H59,2)</f>
        <v>0</v>
      </c>
      <c r="J59" s="184"/>
      <c r="K59" s="185">
        <f>ROUND(E59*J59,2)</f>
        <v>0</v>
      </c>
      <c r="L59" s="185">
        <v>21</v>
      </c>
      <c r="M59" s="185">
        <f>G59*(1+L59/100)</f>
        <v>0</v>
      </c>
      <c r="N59" s="183">
        <v>0</v>
      </c>
      <c r="O59" s="183">
        <f>ROUND(E59*N59,2)</f>
        <v>0</v>
      </c>
      <c r="P59" s="183">
        <v>0</v>
      </c>
      <c r="Q59" s="183">
        <f>ROUND(E59*P59,2)</f>
        <v>0</v>
      </c>
      <c r="R59" s="186" t="s">
        <v>108</v>
      </c>
      <c r="S59" s="162">
        <v>1.7999999999999999E-2</v>
      </c>
      <c r="T59" s="162">
        <f>ROUND(E59*S59,2)</f>
        <v>6.05</v>
      </c>
      <c r="U59" s="162"/>
      <c r="V59" s="162" t="s">
        <v>109</v>
      </c>
      <c r="W59" s="162" t="s">
        <v>110</v>
      </c>
      <c r="X59" s="152"/>
      <c r="Y59" s="152"/>
      <c r="Z59" s="152"/>
      <c r="AA59" s="152"/>
      <c r="AB59" s="152"/>
      <c r="AC59" s="152"/>
      <c r="AD59" s="152"/>
      <c r="AE59" s="152" t="s">
        <v>122</v>
      </c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</row>
    <row r="60" spans="1:58" x14ac:dyDescent="0.25">
      <c r="A60" s="166" t="s">
        <v>103</v>
      </c>
      <c r="B60" s="167" t="s">
        <v>69</v>
      </c>
      <c r="C60" s="188" t="s">
        <v>70</v>
      </c>
      <c r="D60" s="168"/>
      <c r="E60" s="169"/>
      <c r="F60" s="170"/>
      <c r="G60" s="170">
        <f>SUMIF(AE61:AE67,"&lt;&gt;NOR",G61:G67)</f>
        <v>0</v>
      </c>
      <c r="H60" s="170"/>
      <c r="I60" s="170">
        <f>SUM(I61:I67)</f>
        <v>0</v>
      </c>
      <c r="J60" s="170"/>
      <c r="K60" s="170">
        <f>SUM(K61:K67)</f>
        <v>0</v>
      </c>
      <c r="L60" s="170"/>
      <c r="M60" s="170">
        <f>SUM(M61:M67)</f>
        <v>0</v>
      </c>
      <c r="N60" s="169"/>
      <c r="O60" s="169">
        <f>SUM(O61:O67)</f>
        <v>0.01</v>
      </c>
      <c r="P60" s="169"/>
      <c r="Q60" s="169">
        <f>SUM(Q61:Q67)</f>
        <v>38.83</v>
      </c>
      <c r="R60" s="171"/>
      <c r="S60" s="165"/>
      <c r="T60" s="165">
        <f>SUM(T61:T67)</f>
        <v>167.87</v>
      </c>
      <c r="U60" s="165"/>
      <c r="V60" s="165"/>
      <c r="W60" s="165"/>
      <c r="AE60" t="s">
        <v>104</v>
      </c>
    </row>
    <row r="61" spans="1:58" ht="20.399999999999999" outlineLevel="1" x14ac:dyDescent="0.25">
      <c r="A61" s="173">
        <v>21</v>
      </c>
      <c r="B61" s="174" t="s">
        <v>180</v>
      </c>
      <c r="C61" s="189" t="s">
        <v>181</v>
      </c>
      <c r="D61" s="175" t="s">
        <v>182</v>
      </c>
      <c r="E61" s="176">
        <v>6.56</v>
      </c>
      <c r="F61" s="177"/>
      <c r="G61" s="178">
        <f>ROUND(E61*F61,2)</f>
        <v>0</v>
      </c>
      <c r="H61" s="177"/>
      <c r="I61" s="178">
        <f>ROUND(E61*H61,2)</f>
        <v>0</v>
      </c>
      <c r="J61" s="177"/>
      <c r="K61" s="178">
        <f>ROUND(E61*J61,2)</f>
        <v>0</v>
      </c>
      <c r="L61" s="178">
        <v>21</v>
      </c>
      <c r="M61" s="178">
        <f>G61*(1+L61/100)</f>
        <v>0</v>
      </c>
      <c r="N61" s="176">
        <v>1.33E-3</v>
      </c>
      <c r="O61" s="176">
        <f>ROUND(E61*N61,2)</f>
        <v>0.01</v>
      </c>
      <c r="P61" s="176">
        <v>2.27</v>
      </c>
      <c r="Q61" s="176">
        <f>ROUND(E61*P61,2)</f>
        <v>14.89</v>
      </c>
      <c r="R61" s="179" t="s">
        <v>108</v>
      </c>
      <c r="S61" s="162">
        <v>1.59</v>
      </c>
      <c r="T61" s="162">
        <f>ROUND(E61*S61,2)</f>
        <v>10.43</v>
      </c>
      <c r="U61" s="162"/>
      <c r="V61" s="162" t="s">
        <v>109</v>
      </c>
      <c r="W61" s="162" t="s">
        <v>110</v>
      </c>
      <c r="X61" s="152"/>
      <c r="Y61" s="152"/>
      <c r="Z61" s="152"/>
      <c r="AA61" s="152"/>
      <c r="AB61" s="152"/>
      <c r="AC61" s="152"/>
      <c r="AD61" s="152"/>
      <c r="AE61" s="152" t="s">
        <v>122</v>
      </c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</row>
    <row r="62" spans="1:58" ht="21" outlineLevel="2" x14ac:dyDescent="0.25">
      <c r="A62" s="159"/>
      <c r="B62" s="160"/>
      <c r="C62" s="251" t="s">
        <v>183</v>
      </c>
      <c r="D62" s="252"/>
      <c r="E62" s="252"/>
      <c r="F62" s="252"/>
      <c r="G62" s="252"/>
      <c r="H62" s="162"/>
      <c r="I62" s="162"/>
      <c r="J62" s="162"/>
      <c r="K62" s="162"/>
      <c r="L62" s="162"/>
      <c r="M62" s="162"/>
      <c r="N62" s="161"/>
      <c r="O62" s="161"/>
      <c r="P62" s="161"/>
      <c r="Q62" s="161"/>
      <c r="R62" s="162"/>
      <c r="S62" s="162"/>
      <c r="T62" s="162"/>
      <c r="U62" s="162"/>
      <c r="V62" s="162"/>
      <c r="W62" s="162"/>
      <c r="X62" s="152"/>
      <c r="Y62" s="152"/>
      <c r="Z62" s="152"/>
      <c r="AA62" s="152"/>
      <c r="AB62" s="152"/>
      <c r="AC62" s="152"/>
      <c r="AD62" s="152"/>
      <c r="AE62" s="152" t="s">
        <v>113</v>
      </c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87" t="str">
        <f>C62</f>
        <v>nebo vybourání otvorů průřezové plochy přes 4 m2 ve zdivu nadzákladovém, včetně pomocného lešení o výšce podlahy do 1900 mm a pro zatížení do 1,5 kPa  (150 kg/m2),</v>
      </c>
      <c r="AZ62" s="152"/>
      <c r="BA62" s="152"/>
      <c r="BB62" s="152"/>
      <c r="BC62" s="152"/>
      <c r="BD62" s="152"/>
      <c r="BE62" s="152"/>
      <c r="BF62" s="152"/>
    </row>
    <row r="63" spans="1:58" outlineLevel="2" x14ac:dyDescent="0.25">
      <c r="A63" s="159"/>
      <c r="B63" s="160"/>
      <c r="C63" s="190" t="s">
        <v>184</v>
      </c>
      <c r="D63" s="163"/>
      <c r="E63" s="164">
        <v>6.56</v>
      </c>
      <c r="F63" s="162"/>
      <c r="G63" s="162"/>
      <c r="H63" s="162"/>
      <c r="I63" s="162"/>
      <c r="J63" s="162"/>
      <c r="K63" s="162"/>
      <c r="L63" s="162"/>
      <c r="M63" s="162"/>
      <c r="N63" s="161"/>
      <c r="O63" s="161"/>
      <c r="P63" s="161"/>
      <c r="Q63" s="161"/>
      <c r="R63" s="162"/>
      <c r="S63" s="162"/>
      <c r="T63" s="162"/>
      <c r="U63" s="162"/>
      <c r="V63" s="162"/>
      <c r="W63" s="162"/>
      <c r="X63" s="152"/>
      <c r="Y63" s="152"/>
      <c r="Z63" s="152"/>
      <c r="AA63" s="152"/>
      <c r="AB63" s="152"/>
      <c r="AC63" s="152"/>
      <c r="AD63" s="152"/>
      <c r="AE63" s="152" t="s">
        <v>115</v>
      </c>
      <c r="AF63" s="152">
        <v>0</v>
      </c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</row>
    <row r="64" spans="1:58" ht="20.399999999999999" outlineLevel="1" x14ac:dyDescent="0.25">
      <c r="A64" s="173">
        <v>22</v>
      </c>
      <c r="B64" s="174" t="s">
        <v>185</v>
      </c>
      <c r="C64" s="189" t="s">
        <v>186</v>
      </c>
      <c r="D64" s="175" t="s">
        <v>107</v>
      </c>
      <c r="E64" s="176">
        <v>328</v>
      </c>
      <c r="F64" s="177"/>
      <c r="G64" s="178">
        <f>ROUND(E64*F64,2)</f>
        <v>0</v>
      </c>
      <c r="H64" s="177"/>
      <c r="I64" s="178">
        <f>ROUND(E64*H64,2)</f>
        <v>0</v>
      </c>
      <c r="J64" s="177"/>
      <c r="K64" s="178">
        <f>ROUND(E64*J64,2)</f>
        <v>0</v>
      </c>
      <c r="L64" s="178">
        <v>21</v>
      </c>
      <c r="M64" s="178">
        <f>G64*(1+L64/100)</f>
        <v>0</v>
      </c>
      <c r="N64" s="176">
        <v>0</v>
      </c>
      <c r="O64" s="176">
        <f>ROUND(E64*N64,2)</f>
        <v>0</v>
      </c>
      <c r="P64" s="176">
        <v>5.8999999999999997E-2</v>
      </c>
      <c r="Q64" s="176">
        <f>ROUND(E64*P64,2)</f>
        <v>19.350000000000001</v>
      </c>
      <c r="R64" s="179" t="s">
        <v>108</v>
      </c>
      <c r="S64" s="162">
        <v>0.3</v>
      </c>
      <c r="T64" s="162">
        <f>ROUND(E64*S64,2)</f>
        <v>98.4</v>
      </c>
      <c r="U64" s="162"/>
      <c r="V64" s="162" t="s">
        <v>109</v>
      </c>
      <c r="W64" s="162" t="s">
        <v>110</v>
      </c>
      <c r="X64" s="152"/>
      <c r="Y64" s="152"/>
      <c r="Z64" s="152"/>
      <c r="AA64" s="152"/>
      <c r="AB64" s="152"/>
      <c r="AC64" s="152"/>
      <c r="AD64" s="152"/>
      <c r="AE64" s="152" t="s">
        <v>122</v>
      </c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</row>
    <row r="65" spans="1:58" outlineLevel="2" x14ac:dyDescent="0.25">
      <c r="A65" s="159"/>
      <c r="B65" s="160"/>
      <c r="C65" s="190" t="s">
        <v>135</v>
      </c>
      <c r="D65" s="163"/>
      <c r="E65" s="164">
        <v>328</v>
      </c>
      <c r="F65" s="162"/>
      <c r="G65" s="162"/>
      <c r="H65" s="162"/>
      <c r="I65" s="162"/>
      <c r="J65" s="162"/>
      <c r="K65" s="162"/>
      <c r="L65" s="162"/>
      <c r="M65" s="162"/>
      <c r="N65" s="161"/>
      <c r="O65" s="161"/>
      <c r="P65" s="161"/>
      <c r="Q65" s="161"/>
      <c r="R65" s="162"/>
      <c r="S65" s="162"/>
      <c r="T65" s="162"/>
      <c r="U65" s="162"/>
      <c r="V65" s="162"/>
      <c r="W65" s="162"/>
      <c r="X65" s="152"/>
      <c r="Y65" s="152"/>
      <c r="Z65" s="152"/>
      <c r="AA65" s="152"/>
      <c r="AB65" s="152"/>
      <c r="AC65" s="152"/>
      <c r="AD65" s="152"/>
      <c r="AE65" s="152" t="s">
        <v>115</v>
      </c>
      <c r="AF65" s="152">
        <v>0</v>
      </c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</row>
    <row r="66" spans="1:58" outlineLevel="1" x14ac:dyDescent="0.25">
      <c r="A66" s="173">
        <v>23</v>
      </c>
      <c r="B66" s="174" t="s">
        <v>187</v>
      </c>
      <c r="C66" s="189" t="s">
        <v>188</v>
      </c>
      <c r="D66" s="175" t="s">
        <v>107</v>
      </c>
      <c r="E66" s="176">
        <v>328</v>
      </c>
      <c r="F66" s="177"/>
      <c r="G66" s="178">
        <f>ROUND(E66*F66,2)</f>
        <v>0</v>
      </c>
      <c r="H66" s="177"/>
      <c r="I66" s="178">
        <f>ROUND(E66*H66,2)</f>
        <v>0</v>
      </c>
      <c r="J66" s="177"/>
      <c r="K66" s="178">
        <f>ROUND(E66*J66,2)</f>
        <v>0</v>
      </c>
      <c r="L66" s="178">
        <v>21</v>
      </c>
      <c r="M66" s="178">
        <f>G66*(1+L66/100)</f>
        <v>0</v>
      </c>
      <c r="N66" s="176">
        <v>0</v>
      </c>
      <c r="O66" s="176">
        <f>ROUND(E66*N66,2)</f>
        <v>0</v>
      </c>
      <c r="P66" s="176">
        <v>1.4E-2</v>
      </c>
      <c r="Q66" s="176">
        <f>ROUND(E66*P66,2)</f>
        <v>4.59</v>
      </c>
      <c r="R66" s="179" t="s">
        <v>108</v>
      </c>
      <c r="S66" s="162">
        <v>0.18</v>
      </c>
      <c r="T66" s="162">
        <f>ROUND(E66*S66,2)</f>
        <v>59.04</v>
      </c>
      <c r="U66" s="162"/>
      <c r="V66" s="162" t="s">
        <v>109</v>
      </c>
      <c r="W66" s="162" t="s">
        <v>110</v>
      </c>
      <c r="X66" s="152"/>
      <c r="Y66" s="152"/>
      <c r="Z66" s="152"/>
      <c r="AA66" s="152"/>
      <c r="AB66" s="152"/>
      <c r="AC66" s="152"/>
      <c r="AD66" s="152"/>
      <c r="AE66" s="152" t="s">
        <v>122</v>
      </c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</row>
    <row r="67" spans="1:58" outlineLevel="2" x14ac:dyDescent="0.25">
      <c r="A67" s="159"/>
      <c r="B67" s="160"/>
      <c r="C67" s="190" t="s">
        <v>135</v>
      </c>
      <c r="D67" s="163"/>
      <c r="E67" s="164">
        <v>328</v>
      </c>
      <c r="F67" s="162"/>
      <c r="G67" s="162"/>
      <c r="H67" s="162"/>
      <c r="I67" s="162"/>
      <c r="J67" s="162"/>
      <c r="K67" s="162"/>
      <c r="L67" s="162"/>
      <c r="M67" s="162"/>
      <c r="N67" s="161"/>
      <c r="O67" s="161"/>
      <c r="P67" s="161"/>
      <c r="Q67" s="161"/>
      <c r="R67" s="162"/>
      <c r="S67" s="162"/>
      <c r="T67" s="162"/>
      <c r="U67" s="162"/>
      <c r="V67" s="162"/>
      <c r="W67" s="162"/>
      <c r="X67" s="152"/>
      <c r="Y67" s="152"/>
      <c r="Z67" s="152"/>
      <c r="AA67" s="152"/>
      <c r="AB67" s="152"/>
      <c r="AC67" s="152"/>
      <c r="AD67" s="152"/>
      <c r="AE67" s="152" t="s">
        <v>115</v>
      </c>
      <c r="AF67" s="152">
        <v>0</v>
      </c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</row>
    <row r="68" spans="1:58" x14ac:dyDescent="0.25">
      <c r="A68" s="166" t="s">
        <v>103</v>
      </c>
      <c r="B68" s="167" t="s">
        <v>71</v>
      </c>
      <c r="C68" s="188" t="s">
        <v>72</v>
      </c>
      <c r="D68" s="168"/>
      <c r="E68" s="169"/>
      <c r="F68" s="170"/>
      <c r="G68" s="170">
        <f>SUMIF(AE69:AE70,"&lt;&gt;NOR",G69:G70)</f>
        <v>0</v>
      </c>
      <c r="H68" s="170"/>
      <c r="I68" s="170">
        <f>SUM(I69:I70)</f>
        <v>0</v>
      </c>
      <c r="J68" s="170"/>
      <c r="K68" s="170">
        <f>SUM(K69:K70)</f>
        <v>0</v>
      </c>
      <c r="L68" s="170"/>
      <c r="M68" s="170">
        <f>SUM(M69:M70)</f>
        <v>0</v>
      </c>
      <c r="N68" s="169"/>
      <c r="O68" s="169">
        <f>SUM(O69:O70)</f>
        <v>0</v>
      </c>
      <c r="P68" s="169"/>
      <c r="Q68" s="169">
        <f>SUM(Q69:Q70)</f>
        <v>0</v>
      </c>
      <c r="R68" s="171"/>
      <c r="S68" s="165"/>
      <c r="T68" s="165">
        <f>SUM(T69:T70)</f>
        <v>54.25</v>
      </c>
      <c r="U68" s="165"/>
      <c r="V68" s="165"/>
      <c r="W68" s="165"/>
      <c r="AE68" t="s">
        <v>104</v>
      </c>
    </row>
    <row r="69" spans="1:58" ht="20.399999999999999" outlineLevel="1" x14ac:dyDescent="0.25">
      <c r="A69" s="173">
        <v>24</v>
      </c>
      <c r="B69" s="174" t="s">
        <v>189</v>
      </c>
      <c r="C69" s="189" t="s">
        <v>190</v>
      </c>
      <c r="D69" s="175" t="s">
        <v>191</v>
      </c>
      <c r="E69" s="176">
        <v>57.802590000000002</v>
      </c>
      <c r="F69" s="177"/>
      <c r="G69" s="178">
        <f>ROUND(E69*F69,2)</f>
        <v>0</v>
      </c>
      <c r="H69" s="177"/>
      <c r="I69" s="178">
        <f>ROUND(E69*H69,2)</f>
        <v>0</v>
      </c>
      <c r="J69" s="177"/>
      <c r="K69" s="178">
        <f>ROUND(E69*J69,2)</f>
        <v>0</v>
      </c>
      <c r="L69" s="178">
        <v>21</v>
      </c>
      <c r="M69" s="178">
        <f>G69*(1+L69/100)</f>
        <v>0</v>
      </c>
      <c r="N69" s="176">
        <v>0</v>
      </c>
      <c r="O69" s="176">
        <f>ROUND(E69*N69,2)</f>
        <v>0</v>
      </c>
      <c r="P69" s="176">
        <v>0</v>
      </c>
      <c r="Q69" s="176">
        <f>ROUND(E69*P69,2)</f>
        <v>0</v>
      </c>
      <c r="R69" s="179" t="s">
        <v>108</v>
      </c>
      <c r="S69" s="162">
        <v>0.9385</v>
      </c>
      <c r="T69" s="162">
        <f>ROUND(E69*S69,2)</f>
        <v>54.25</v>
      </c>
      <c r="U69" s="162"/>
      <c r="V69" s="162" t="s">
        <v>192</v>
      </c>
      <c r="W69" s="162" t="s">
        <v>110</v>
      </c>
      <c r="X69" s="152"/>
      <c r="Y69" s="152"/>
      <c r="Z69" s="152"/>
      <c r="AA69" s="152"/>
      <c r="AB69" s="152"/>
      <c r="AC69" s="152"/>
      <c r="AD69" s="152"/>
      <c r="AE69" s="152" t="s">
        <v>193</v>
      </c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</row>
    <row r="70" spans="1:58" outlineLevel="2" x14ac:dyDescent="0.25">
      <c r="A70" s="159"/>
      <c r="B70" s="160"/>
      <c r="C70" s="251" t="s">
        <v>194</v>
      </c>
      <c r="D70" s="252"/>
      <c r="E70" s="252"/>
      <c r="F70" s="252"/>
      <c r="G70" s="252"/>
      <c r="H70" s="162"/>
      <c r="I70" s="162"/>
      <c r="J70" s="162"/>
      <c r="K70" s="162"/>
      <c r="L70" s="162"/>
      <c r="M70" s="162"/>
      <c r="N70" s="161"/>
      <c r="O70" s="161"/>
      <c r="P70" s="161"/>
      <c r="Q70" s="161"/>
      <c r="R70" s="162"/>
      <c r="S70" s="162"/>
      <c r="T70" s="162"/>
      <c r="U70" s="162"/>
      <c r="V70" s="162"/>
      <c r="W70" s="162"/>
      <c r="X70" s="152"/>
      <c r="Y70" s="152"/>
      <c r="Z70" s="152"/>
      <c r="AA70" s="152"/>
      <c r="AB70" s="152"/>
      <c r="AC70" s="152"/>
      <c r="AD70" s="152"/>
      <c r="AE70" s="152" t="s">
        <v>113</v>
      </c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</row>
    <row r="71" spans="1:58" x14ac:dyDescent="0.25">
      <c r="A71" s="166" t="s">
        <v>103</v>
      </c>
      <c r="B71" s="167" t="s">
        <v>73</v>
      </c>
      <c r="C71" s="188" t="s">
        <v>74</v>
      </c>
      <c r="D71" s="168"/>
      <c r="E71" s="169"/>
      <c r="F71" s="170"/>
      <c r="G71" s="170">
        <f>SUMIF(AE72:AE78,"&lt;&gt;NOR",G72:G78)</f>
        <v>0</v>
      </c>
      <c r="H71" s="170"/>
      <c r="I71" s="170">
        <f>SUM(I72:I78)</f>
        <v>0</v>
      </c>
      <c r="J71" s="170"/>
      <c r="K71" s="170">
        <f>SUM(K72:K78)</f>
        <v>0</v>
      </c>
      <c r="L71" s="170"/>
      <c r="M71" s="170">
        <f>SUM(M72:M78)</f>
        <v>0</v>
      </c>
      <c r="N71" s="169"/>
      <c r="O71" s="169">
        <f>SUM(O72:O78)</f>
        <v>0</v>
      </c>
      <c r="P71" s="169"/>
      <c r="Q71" s="169">
        <f>SUM(Q72:Q78)</f>
        <v>0</v>
      </c>
      <c r="R71" s="171"/>
      <c r="S71" s="165"/>
      <c r="T71" s="165">
        <f>SUM(T72:T78)</f>
        <v>95.92</v>
      </c>
      <c r="U71" s="165"/>
      <c r="V71" s="165"/>
      <c r="W71" s="165"/>
      <c r="AE71" t="s">
        <v>104</v>
      </c>
    </row>
    <row r="72" spans="1:58" outlineLevel="1" x14ac:dyDescent="0.25">
      <c r="A72" s="180">
        <v>25</v>
      </c>
      <c r="B72" s="181" t="s">
        <v>195</v>
      </c>
      <c r="C72" s="191" t="s">
        <v>196</v>
      </c>
      <c r="D72" s="182" t="s">
        <v>191</v>
      </c>
      <c r="E72" s="183">
        <v>38.8352</v>
      </c>
      <c r="F72" s="184"/>
      <c r="G72" s="185">
        <f>ROUND(E72*F72,2)</f>
        <v>0</v>
      </c>
      <c r="H72" s="184"/>
      <c r="I72" s="185">
        <f>ROUND(E72*H72,2)</f>
        <v>0</v>
      </c>
      <c r="J72" s="184"/>
      <c r="K72" s="185">
        <f>ROUND(E72*J72,2)</f>
        <v>0</v>
      </c>
      <c r="L72" s="185">
        <v>21</v>
      </c>
      <c r="M72" s="185">
        <f>G72*(1+L72/100)</f>
        <v>0</v>
      </c>
      <c r="N72" s="183">
        <v>0</v>
      </c>
      <c r="O72" s="183">
        <f>ROUND(E72*N72,2)</f>
        <v>0</v>
      </c>
      <c r="P72" s="183">
        <v>0</v>
      </c>
      <c r="Q72" s="183">
        <f>ROUND(E72*P72,2)</f>
        <v>0</v>
      </c>
      <c r="R72" s="186" t="s">
        <v>108</v>
      </c>
      <c r="S72" s="162">
        <v>0.93300000000000005</v>
      </c>
      <c r="T72" s="162">
        <f>ROUND(E72*S72,2)</f>
        <v>36.229999999999997</v>
      </c>
      <c r="U72" s="162"/>
      <c r="V72" s="162" t="s">
        <v>197</v>
      </c>
      <c r="W72" s="162" t="s">
        <v>110</v>
      </c>
      <c r="X72" s="152"/>
      <c r="Y72" s="152"/>
      <c r="Z72" s="152"/>
      <c r="AA72" s="152"/>
      <c r="AB72" s="152"/>
      <c r="AC72" s="152"/>
      <c r="AD72" s="152"/>
      <c r="AE72" s="152" t="s">
        <v>198</v>
      </c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</row>
    <row r="73" spans="1:58" outlineLevel="1" x14ac:dyDescent="0.25">
      <c r="A73" s="173">
        <v>26</v>
      </c>
      <c r="B73" s="174" t="s">
        <v>199</v>
      </c>
      <c r="C73" s="189" t="s">
        <v>200</v>
      </c>
      <c r="D73" s="175" t="s">
        <v>191</v>
      </c>
      <c r="E73" s="176">
        <v>38.8352</v>
      </c>
      <c r="F73" s="177"/>
      <c r="G73" s="178">
        <f>ROUND(E73*F73,2)</f>
        <v>0</v>
      </c>
      <c r="H73" s="177"/>
      <c r="I73" s="178">
        <f>ROUND(E73*H73,2)</f>
        <v>0</v>
      </c>
      <c r="J73" s="177"/>
      <c r="K73" s="178">
        <f>ROUND(E73*J73,2)</f>
        <v>0</v>
      </c>
      <c r="L73" s="178">
        <v>21</v>
      </c>
      <c r="M73" s="178">
        <f>G73*(1+L73/100)</f>
        <v>0</v>
      </c>
      <c r="N73" s="176">
        <v>0</v>
      </c>
      <c r="O73" s="176">
        <f>ROUND(E73*N73,2)</f>
        <v>0</v>
      </c>
      <c r="P73" s="176">
        <v>0</v>
      </c>
      <c r="Q73" s="176">
        <f>ROUND(E73*P73,2)</f>
        <v>0</v>
      </c>
      <c r="R73" s="179" t="s">
        <v>108</v>
      </c>
      <c r="S73" s="162">
        <v>0.49</v>
      </c>
      <c r="T73" s="162">
        <f>ROUND(E73*S73,2)</f>
        <v>19.03</v>
      </c>
      <c r="U73" s="162"/>
      <c r="V73" s="162" t="s">
        <v>197</v>
      </c>
      <c r="W73" s="162" t="s">
        <v>110</v>
      </c>
      <c r="X73" s="152"/>
      <c r="Y73" s="152"/>
      <c r="Z73" s="152"/>
      <c r="AA73" s="152"/>
      <c r="AB73" s="152"/>
      <c r="AC73" s="152"/>
      <c r="AD73" s="152"/>
      <c r="AE73" s="152" t="s">
        <v>198</v>
      </c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</row>
    <row r="74" spans="1:58" outlineLevel="2" x14ac:dyDescent="0.25">
      <c r="A74" s="159"/>
      <c r="B74" s="160"/>
      <c r="C74" s="253" t="s">
        <v>201</v>
      </c>
      <c r="D74" s="254"/>
      <c r="E74" s="254"/>
      <c r="F74" s="254"/>
      <c r="G74" s="254"/>
      <c r="H74" s="162"/>
      <c r="I74" s="162"/>
      <c r="J74" s="162"/>
      <c r="K74" s="162"/>
      <c r="L74" s="162"/>
      <c r="M74" s="162"/>
      <c r="N74" s="161"/>
      <c r="O74" s="161"/>
      <c r="P74" s="161"/>
      <c r="Q74" s="161"/>
      <c r="R74" s="162"/>
      <c r="S74" s="162"/>
      <c r="T74" s="162"/>
      <c r="U74" s="162"/>
      <c r="V74" s="162"/>
      <c r="W74" s="162"/>
      <c r="X74" s="152"/>
      <c r="Y74" s="152"/>
      <c r="Z74" s="152"/>
      <c r="AA74" s="152"/>
      <c r="AB74" s="152"/>
      <c r="AC74" s="152"/>
      <c r="AD74" s="152"/>
      <c r="AE74" s="152" t="s">
        <v>151</v>
      </c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</row>
    <row r="75" spans="1:58" outlineLevel="1" x14ac:dyDescent="0.25">
      <c r="A75" s="180">
        <v>27</v>
      </c>
      <c r="B75" s="181" t="s">
        <v>202</v>
      </c>
      <c r="C75" s="191" t="s">
        <v>203</v>
      </c>
      <c r="D75" s="182" t="s">
        <v>191</v>
      </c>
      <c r="E75" s="183">
        <v>38.8352</v>
      </c>
      <c r="F75" s="184"/>
      <c r="G75" s="185">
        <f>ROUND(E75*F75,2)</f>
        <v>0</v>
      </c>
      <c r="H75" s="184"/>
      <c r="I75" s="185">
        <f>ROUND(E75*H75,2)</f>
        <v>0</v>
      </c>
      <c r="J75" s="184"/>
      <c r="K75" s="185">
        <f>ROUND(E75*J75,2)</f>
        <v>0</v>
      </c>
      <c r="L75" s="185">
        <v>21</v>
      </c>
      <c r="M75" s="185">
        <f>G75*(1+L75/100)</f>
        <v>0</v>
      </c>
      <c r="N75" s="183">
        <v>0</v>
      </c>
      <c r="O75" s="183">
        <f>ROUND(E75*N75,2)</f>
        <v>0</v>
      </c>
      <c r="P75" s="183">
        <v>0</v>
      </c>
      <c r="Q75" s="183">
        <f>ROUND(E75*P75,2)</f>
        <v>0</v>
      </c>
      <c r="R75" s="186" t="s">
        <v>108</v>
      </c>
      <c r="S75" s="162">
        <v>0</v>
      </c>
      <c r="T75" s="162">
        <f>ROUND(E75*S75,2)</f>
        <v>0</v>
      </c>
      <c r="U75" s="162"/>
      <c r="V75" s="162" t="s">
        <v>197</v>
      </c>
      <c r="W75" s="162" t="s">
        <v>110</v>
      </c>
      <c r="X75" s="152"/>
      <c r="Y75" s="152"/>
      <c r="Z75" s="152"/>
      <c r="AA75" s="152"/>
      <c r="AB75" s="152"/>
      <c r="AC75" s="152"/>
      <c r="AD75" s="152"/>
      <c r="AE75" s="152" t="s">
        <v>198</v>
      </c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</row>
    <row r="76" spans="1:58" outlineLevel="1" x14ac:dyDescent="0.25">
      <c r="A76" s="180">
        <v>28</v>
      </c>
      <c r="B76" s="181" t="s">
        <v>204</v>
      </c>
      <c r="C76" s="191" t="s">
        <v>205</v>
      </c>
      <c r="D76" s="182" t="s">
        <v>191</v>
      </c>
      <c r="E76" s="183">
        <v>38.8352</v>
      </c>
      <c r="F76" s="184"/>
      <c r="G76" s="185">
        <f>ROUND(E76*F76,2)</f>
        <v>0</v>
      </c>
      <c r="H76" s="184"/>
      <c r="I76" s="185">
        <f>ROUND(E76*H76,2)</f>
        <v>0</v>
      </c>
      <c r="J76" s="184"/>
      <c r="K76" s="185">
        <f>ROUND(E76*J76,2)</f>
        <v>0</v>
      </c>
      <c r="L76" s="185">
        <v>21</v>
      </c>
      <c r="M76" s="185">
        <f>G76*(1+L76/100)</f>
        <v>0</v>
      </c>
      <c r="N76" s="183">
        <v>0</v>
      </c>
      <c r="O76" s="183">
        <f>ROUND(E76*N76,2)</f>
        <v>0</v>
      </c>
      <c r="P76" s="183">
        <v>0</v>
      </c>
      <c r="Q76" s="183">
        <f>ROUND(E76*P76,2)</f>
        <v>0</v>
      </c>
      <c r="R76" s="186" t="s">
        <v>108</v>
      </c>
      <c r="S76" s="162">
        <v>0.94199999999999995</v>
      </c>
      <c r="T76" s="162">
        <f>ROUND(E76*S76,2)</f>
        <v>36.58</v>
      </c>
      <c r="U76" s="162"/>
      <c r="V76" s="162" t="s">
        <v>197</v>
      </c>
      <c r="W76" s="162" t="s">
        <v>110</v>
      </c>
      <c r="X76" s="152"/>
      <c r="Y76" s="152"/>
      <c r="Z76" s="152"/>
      <c r="AA76" s="152"/>
      <c r="AB76" s="152"/>
      <c r="AC76" s="152"/>
      <c r="AD76" s="152"/>
      <c r="AE76" s="152" t="s">
        <v>198</v>
      </c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</row>
    <row r="77" spans="1:58" outlineLevel="1" x14ac:dyDescent="0.25">
      <c r="A77" s="180">
        <v>29</v>
      </c>
      <c r="B77" s="181" t="s">
        <v>206</v>
      </c>
      <c r="C77" s="191" t="s">
        <v>207</v>
      </c>
      <c r="D77" s="182" t="s">
        <v>191</v>
      </c>
      <c r="E77" s="183">
        <v>38.8352</v>
      </c>
      <c r="F77" s="184"/>
      <c r="G77" s="185">
        <f>ROUND(E77*F77,2)</f>
        <v>0</v>
      </c>
      <c r="H77" s="184"/>
      <c r="I77" s="185">
        <f>ROUND(E77*H77,2)</f>
        <v>0</v>
      </c>
      <c r="J77" s="184"/>
      <c r="K77" s="185">
        <f>ROUND(E77*J77,2)</f>
        <v>0</v>
      </c>
      <c r="L77" s="185">
        <v>21</v>
      </c>
      <c r="M77" s="185">
        <f>G77*(1+L77/100)</f>
        <v>0</v>
      </c>
      <c r="N77" s="183">
        <v>0</v>
      </c>
      <c r="O77" s="183">
        <f>ROUND(E77*N77,2)</f>
        <v>0</v>
      </c>
      <c r="P77" s="183">
        <v>0</v>
      </c>
      <c r="Q77" s="183">
        <f>ROUND(E77*P77,2)</f>
        <v>0</v>
      </c>
      <c r="R77" s="186" t="s">
        <v>108</v>
      </c>
      <c r="S77" s="162">
        <v>0.105</v>
      </c>
      <c r="T77" s="162">
        <f>ROUND(E77*S77,2)</f>
        <v>4.08</v>
      </c>
      <c r="U77" s="162"/>
      <c r="V77" s="162" t="s">
        <v>197</v>
      </c>
      <c r="W77" s="162" t="s">
        <v>110</v>
      </c>
      <c r="X77" s="152"/>
      <c r="Y77" s="152"/>
      <c r="Z77" s="152"/>
      <c r="AA77" s="152"/>
      <c r="AB77" s="152"/>
      <c r="AC77" s="152"/>
      <c r="AD77" s="152"/>
      <c r="AE77" s="152" t="s">
        <v>198</v>
      </c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</row>
    <row r="78" spans="1:58" outlineLevel="1" x14ac:dyDescent="0.25">
      <c r="A78" s="180">
        <v>30</v>
      </c>
      <c r="B78" s="181" t="s">
        <v>208</v>
      </c>
      <c r="C78" s="191" t="s">
        <v>209</v>
      </c>
      <c r="D78" s="182" t="s">
        <v>191</v>
      </c>
      <c r="E78" s="183">
        <v>38.8352</v>
      </c>
      <c r="F78" s="184"/>
      <c r="G78" s="185">
        <f>ROUND(E78*F78,2)</f>
        <v>0</v>
      </c>
      <c r="H78" s="184"/>
      <c r="I78" s="185">
        <f>ROUND(E78*H78,2)</f>
        <v>0</v>
      </c>
      <c r="J78" s="184"/>
      <c r="K78" s="185">
        <f>ROUND(E78*J78,2)</f>
        <v>0</v>
      </c>
      <c r="L78" s="185">
        <v>21</v>
      </c>
      <c r="M78" s="185">
        <f>G78*(1+L78/100)</f>
        <v>0</v>
      </c>
      <c r="N78" s="183">
        <v>0</v>
      </c>
      <c r="O78" s="183">
        <f>ROUND(E78*N78,2)</f>
        <v>0</v>
      </c>
      <c r="P78" s="183">
        <v>0</v>
      </c>
      <c r="Q78" s="183">
        <f>ROUND(E78*P78,2)</f>
        <v>0</v>
      </c>
      <c r="R78" s="186" t="s">
        <v>108</v>
      </c>
      <c r="S78" s="162">
        <v>0</v>
      </c>
      <c r="T78" s="162">
        <f>ROUND(E78*S78,2)</f>
        <v>0</v>
      </c>
      <c r="U78" s="162"/>
      <c r="V78" s="162" t="s">
        <v>197</v>
      </c>
      <c r="W78" s="162" t="s">
        <v>110</v>
      </c>
      <c r="X78" s="152"/>
      <c r="Y78" s="152"/>
      <c r="Z78" s="152"/>
      <c r="AA78" s="152"/>
      <c r="AB78" s="152"/>
      <c r="AC78" s="152"/>
      <c r="AD78" s="152"/>
      <c r="AE78" s="152" t="s">
        <v>198</v>
      </c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</row>
    <row r="79" spans="1:58" x14ac:dyDescent="0.25">
      <c r="A79" s="166" t="s">
        <v>103</v>
      </c>
      <c r="B79" s="167" t="s">
        <v>76</v>
      </c>
      <c r="C79" s="188" t="s">
        <v>27</v>
      </c>
      <c r="D79" s="168"/>
      <c r="E79" s="169"/>
      <c r="F79" s="170"/>
      <c r="G79" s="170">
        <f>SUMIF(AE80:AE80,"&lt;&gt;NOR",G80:G80)</f>
        <v>0</v>
      </c>
      <c r="H79" s="170"/>
      <c r="I79" s="170">
        <f>SUM(I80:I80)</f>
        <v>0</v>
      </c>
      <c r="J79" s="170"/>
      <c r="K79" s="170">
        <f>SUM(K80:K80)</f>
        <v>0</v>
      </c>
      <c r="L79" s="170"/>
      <c r="M79" s="170">
        <f>SUM(M80:M80)</f>
        <v>0</v>
      </c>
      <c r="N79" s="169"/>
      <c r="O79" s="169">
        <f>SUM(O80:O80)</f>
        <v>0</v>
      </c>
      <c r="P79" s="169"/>
      <c r="Q79" s="169">
        <f>SUM(Q80:Q80)</f>
        <v>0</v>
      </c>
      <c r="R79" s="171"/>
      <c r="S79" s="165"/>
      <c r="T79" s="165">
        <f>SUM(T80:T80)</f>
        <v>0</v>
      </c>
      <c r="U79" s="165"/>
      <c r="V79" s="165"/>
      <c r="W79" s="165"/>
      <c r="AE79" t="s">
        <v>104</v>
      </c>
    </row>
    <row r="80" spans="1:58" outlineLevel="1" x14ac:dyDescent="0.25">
      <c r="A80" s="180">
        <v>31</v>
      </c>
      <c r="B80" s="181" t="s">
        <v>210</v>
      </c>
      <c r="C80" s="191" t="s">
        <v>211</v>
      </c>
      <c r="D80" s="182" t="s">
        <v>131</v>
      </c>
      <c r="E80" s="183">
        <v>1</v>
      </c>
      <c r="F80" s="184"/>
      <c r="G80" s="185">
        <f>ROUND(E80*F80,2)</f>
        <v>0</v>
      </c>
      <c r="H80" s="184"/>
      <c r="I80" s="185">
        <f>ROUND(E80*H80,2)</f>
        <v>0</v>
      </c>
      <c r="J80" s="184"/>
      <c r="K80" s="185">
        <f>ROUND(E80*J80,2)</f>
        <v>0</v>
      </c>
      <c r="L80" s="185">
        <v>21</v>
      </c>
      <c r="M80" s="185">
        <f>G80*(1+L80/100)</f>
        <v>0</v>
      </c>
      <c r="N80" s="183">
        <v>0</v>
      </c>
      <c r="O80" s="183">
        <f>ROUND(E80*N80,2)</f>
        <v>0</v>
      </c>
      <c r="P80" s="183">
        <v>0</v>
      </c>
      <c r="Q80" s="183">
        <f>ROUND(E80*P80,2)</f>
        <v>0</v>
      </c>
      <c r="R80" s="186" t="s">
        <v>118</v>
      </c>
      <c r="S80" s="162">
        <v>0</v>
      </c>
      <c r="T80" s="162">
        <f>ROUND(E80*S80,2)</f>
        <v>0</v>
      </c>
      <c r="U80" s="162"/>
      <c r="V80" s="162" t="s">
        <v>212</v>
      </c>
      <c r="W80" s="162" t="s">
        <v>110</v>
      </c>
      <c r="X80" s="152"/>
      <c r="Y80" s="152"/>
      <c r="Z80" s="152"/>
      <c r="AA80" s="152"/>
      <c r="AB80" s="152"/>
      <c r="AC80" s="152"/>
      <c r="AD80" s="152"/>
      <c r="AE80" s="152" t="s">
        <v>213</v>
      </c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</row>
    <row r="81" spans="1:58" x14ac:dyDescent="0.25">
      <c r="A81" s="166" t="s">
        <v>103</v>
      </c>
      <c r="B81" s="167" t="s">
        <v>77</v>
      </c>
      <c r="C81" s="188" t="s">
        <v>28</v>
      </c>
      <c r="D81" s="168"/>
      <c r="E81" s="169"/>
      <c r="F81" s="170"/>
      <c r="G81" s="170">
        <f>SUMIF(AE82:AE82,"&lt;&gt;NOR",G82:G82)</f>
        <v>0</v>
      </c>
      <c r="H81" s="170"/>
      <c r="I81" s="170">
        <f>SUM(I82:I82)</f>
        <v>0</v>
      </c>
      <c r="J81" s="170"/>
      <c r="K81" s="170">
        <f>SUM(K82:K82)</f>
        <v>0</v>
      </c>
      <c r="L81" s="170"/>
      <c r="M81" s="170">
        <f>SUM(M82:M82)</f>
        <v>0</v>
      </c>
      <c r="N81" s="169"/>
      <c r="O81" s="169">
        <f>SUM(O82:O82)</f>
        <v>0</v>
      </c>
      <c r="P81" s="169"/>
      <c r="Q81" s="169">
        <f>SUM(Q82:Q82)</f>
        <v>0</v>
      </c>
      <c r="R81" s="171"/>
      <c r="S81" s="165"/>
      <c r="T81" s="165">
        <f>SUM(T82:T82)</f>
        <v>0</v>
      </c>
      <c r="U81" s="165"/>
      <c r="V81" s="165"/>
      <c r="W81" s="165"/>
      <c r="AE81" t="s">
        <v>104</v>
      </c>
    </row>
    <row r="82" spans="1:58" outlineLevel="1" x14ac:dyDescent="0.25">
      <c r="A82" s="173">
        <v>32</v>
      </c>
      <c r="B82" s="174" t="s">
        <v>214</v>
      </c>
      <c r="C82" s="189" t="s">
        <v>215</v>
      </c>
      <c r="D82" s="175" t="s">
        <v>131</v>
      </c>
      <c r="E82" s="176">
        <v>1</v>
      </c>
      <c r="F82" s="177"/>
      <c r="G82" s="178">
        <f>ROUND(E82*F82,2)</f>
        <v>0</v>
      </c>
      <c r="H82" s="177"/>
      <c r="I82" s="178">
        <f>ROUND(E82*H82,2)</f>
        <v>0</v>
      </c>
      <c r="J82" s="177"/>
      <c r="K82" s="178">
        <f>ROUND(E82*J82,2)</f>
        <v>0</v>
      </c>
      <c r="L82" s="178">
        <v>21</v>
      </c>
      <c r="M82" s="178">
        <f>G82*(1+L82/100)</f>
        <v>0</v>
      </c>
      <c r="N82" s="176">
        <v>0</v>
      </c>
      <c r="O82" s="176">
        <f>ROUND(E82*N82,2)</f>
        <v>0</v>
      </c>
      <c r="P82" s="176">
        <v>0</v>
      </c>
      <c r="Q82" s="176">
        <f>ROUND(E82*P82,2)</f>
        <v>0</v>
      </c>
      <c r="R82" s="179" t="s">
        <v>118</v>
      </c>
      <c r="S82" s="162">
        <v>0</v>
      </c>
      <c r="T82" s="162">
        <f>ROUND(E82*S82,2)</f>
        <v>0</v>
      </c>
      <c r="U82" s="162"/>
      <c r="V82" s="162" t="s">
        <v>212</v>
      </c>
      <c r="W82" s="162" t="s">
        <v>110</v>
      </c>
      <c r="X82" s="152"/>
      <c r="Y82" s="152"/>
      <c r="Z82" s="152"/>
      <c r="AA82" s="152"/>
      <c r="AB82" s="152"/>
      <c r="AC82" s="152"/>
      <c r="AD82" s="152"/>
      <c r="AE82" s="152" t="s">
        <v>213</v>
      </c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</row>
    <row r="83" spans="1:58" x14ac:dyDescent="0.25">
      <c r="A83" s="3"/>
      <c r="B83" s="4"/>
      <c r="C83" s="192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AC83">
        <v>12</v>
      </c>
      <c r="AD83">
        <v>21</v>
      </c>
      <c r="AE83" t="s">
        <v>91</v>
      </c>
    </row>
    <row r="84" spans="1:58" x14ac:dyDescent="0.25">
      <c r="A84" s="155"/>
      <c r="B84" s="156" t="s">
        <v>29</v>
      </c>
      <c r="C84" s="193"/>
      <c r="D84" s="157"/>
      <c r="E84" s="158"/>
      <c r="F84" s="158"/>
      <c r="G84" s="172">
        <f>G8+G21+G47+G60+G68+G71+G79+G81</f>
        <v>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AC84">
        <f>SUMIF(L7:L82,AC83,G7:G82)</f>
        <v>0</v>
      </c>
      <c r="AD84">
        <f>SUMIF(L7:L82,AD83,G7:G82)</f>
        <v>0</v>
      </c>
      <c r="AE84" t="s">
        <v>216</v>
      </c>
    </row>
    <row r="85" spans="1:58" x14ac:dyDescent="0.25">
      <c r="C85" s="194"/>
      <c r="D85" s="10"/>
      <c r="AE85" t="s">
        <v>217</v>
      </c>
    </row>
    <row r="86" spans="1:58" x14ac:dyDescent="0.25">
      <c r="D86" s="10"/>
    </row>
    <row r="87" spans="1:58" x14ac:dyDescent="0.25">
      <c r="D87" s="10"/>
    </row>
    <row r="88" spans="1:58" x14ac:dyDescent="0.25">
      <c r="D88" s="10"/>
    </row>
    <row r="89" spans="1:58" x14ac:dyDescent="0.25">
      <c r="D89" s="10"/>
    </row>
    <row r="90" spans="1:58" x14ac:dyDescent="0.25">
      <c r="D90" s="10"/>
    </row>
    <row r="91" spans="1:58" x14ac:dyDescent="0.25">
      <c r="D91" s="10"/>
    </row>
    <row r="92" spans="1:58" x14ac:dyDescent="0.25">
      <c r="D92" s="10"/>
    </row>
    <row r="93" spans="1:58" x14ac:dyDescent="0.25">
      <c r="D93" s="10"/>
    </row>
    <row r="94" spans="1:58" x14ac:dyDescent="0.25">
      <c r="D94" s="10"/>
    </row>
    <row r="95" spans="1:58" x14ac:dyDescent="0.25">
      <c r="D95" s="10"/>
    </row>
    <row r="96" spans="1:58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formatRows="0"/>
  <mergeCells count="16">
    <mergeCell ref="C23:G23"/>
    <mergeCell ref="A1:G1"/>
    <mergeCell ref="C2:G2"/>
    <mergeCell ref="C3:G3"/>
    <mergeCell ref="C4:G4"/>
    <mergeCell ref="C10:G10"/>
    <mergeCell ref="C53:G53"/>
    <mergeCell ref="C62:G62"/>
    <mergeCell ref="C70:G70"/>
    <mergeCell ref="C74:G74"/>
    <mergeCell ref="C26:G26"/>
    <mergeCell ref="C32:G32"/>
    <mergeCell ref="C36:G36"/>
    <mergeCell ref="C37:G37"/>
    <mergeCell ref="C49:G49"/>
    <mergeCell ref="C50:G50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4 Pol'!Názvy_tisku</vt:lpstr>
      <vt:lpstr>oadresa</vt:lpstr>
      <vt:lpstr>Stavba!Objednatel</vt:lpstr>
      <vt:lpstr>Stavba!Objekt</vt:lpstr>
      <vt:lpstr>'01 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 Šrámek</dc:creator>
  <cp:lastModifiedBy>Oto Šrámek</cp:lastModifiedBy>
  <cp:lastPrinted>2019-03-19T12:27:02Z</cp:lastPrinted>
  <dcterms:created xsi:type="dcterms:W3CDTF">2009-04-08T07:15:50Z</dcterms:created>
  <dcterms:modified xsi:type="dcterms:W3CDTF">2025-03-17T16:16:58Z</dcterms:modified>
</cp:coreProperties>
</file>