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7640" activeTab="1"/>
  </bookViews>
  <sheets>
    <sheet name="Rekapitulace stavby" sheetId="1" r:id="rId1"/>
    <sheet name="4324a - Sanace vodovodu" sheetId="2" r:id="rId2"/>
  </sheets>
  <definedNames>
    <definedName name="_xlnm._FilterDatabase" localSheetId="1" hidden="1">'4324a - Sanace vodovodu'!$C$126:$K$234</definedName>
    <definedName name="_xlnm.Print_Area" localSheetId="1">'4324a - Sanace vodovodu'!$C$4:$J$76,'4324a - Sanace vodovodu'!$C$82:$J$108,'4324a - Sanace vodovodu'!$C$114:$J$234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'4324a - Sanace vodovodu'!$126:$126</definedName>
  </definedNames>
  <calcPr calcId="191029"/>
  <extLst/>
</workbook>
</file>

<file path=xl/sharedStrings.xml><?xml version="1.0" encoding="utf-8"?>
<sst xmlns="http://schemas.openxmlformats.org/spreadsheetml/2006/main" count="1510" uniqueCount="461">
  <si>
    <t>Export Komplet</t>
  </si>
  <si>
    <t/>
  </si>
  <si>
    <t>2.0</t>
  </si>
  <si>
    <t>False</t>
  </si>
  <si>
    <t>{11a97d6a-f205-4230-a3f3-33f94aea69a5}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</si>
  <si>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</si>
  <si>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</si>
  <si>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</si>
  <si>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</si>
  <si>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</si>
  <si>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</si>
  <si>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</si>
  <si>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</si>
  <si>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</si>
  <si>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ST4324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</si>
  <si>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</si>
  <si>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</si>
  <si>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Č. Krumlov, Na Dlouhé zdi - sanace vodovodu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</si>
  <si>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</si>
  <si>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</si>
  <si>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</si>
  <si>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</si>
  <si>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</si>
  <si>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</si>
  <si>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</si>
  <si>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Český Krumlov,náměstí Svornosti 1,381 01 Č.K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</si>
  <si>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</si>
  <si>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</si>
  <si>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</si>
  <si>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</si>
  <si>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</si>
  <si>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</si>
  <si>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</si>
  <si>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</si>
  <si>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</si>
  <si>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</si>
  <si>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</si>
  <si>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</si>
  <si>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</si>
  <si>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</si>
  <si>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</si>
  <si>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</si>
  <si>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</si>
  <si>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</si>
  <si>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</si>
  <si>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</si>
  <si>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</si>
  <si>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</si>
  <si>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</si>
  <si>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</si>
  <si>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</si>
  <si>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</si>
  <si>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</si>
  <si>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</si>
  <si>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</si>
  <si>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</si>
  <si>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</si>
  <si>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</si>
  <si>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</si>
  <si>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</si>
  <si>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</si>
  <si>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</si>
  <si>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</si>
  <si>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</si>
  <si>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</si>
  <si>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</si>
  <si>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</si>
  <si>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</si>
  <si>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</si>
  <si>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</si>
  <si>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</si>
  <si>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</si>
  <si>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</si>
  <si>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</si>
  <si>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</si>
  <si>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</si>
  <si>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</si>
  <si>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4324a</t>
  </si>
  <si>
    <t>Sanace vodovodu</t>
  </si>
  <si>
    <t>STA</t>
  </si>
  <si>
    <t>1</t>
  </si>
  <si>
    <t>{14fd15c8-adf9-48a0-8069-4857aaf45ae6}</t>
  </si>
  <si>
    <t>2</t>
  </si>
  <si>
    <t>KRYCÍ LIST SOUPISU PRACÍ</t>
  </si>
  <si>
    <t>Objekt:</t>
  </si>
  <si>
    <t>4324a - Sanace vodovodu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</si>
  <si>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</si>
  <si>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</si>
  <si>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</si>
  <si>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</si>
  <si>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</si>
  <si>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</si>
  <si>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</si>
  <si>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</si>
  <si>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 - montáž v šachtě (AŠ)</t>
  </si>
  <si>
    <t xml:space="preserve">      81 - Trubní vedení - materiál - montáž v jámě (č.1)</t>
  </si>
  <si>
    <t xml:space="preserve">      82 - Trubní vedení - materiál - montáž v jámě (č.2)</t>
  </si>
  <si>
    <t xml:space="preserve">      83 - Materiál - dočasné propojení (bypassy) - montáž v šachtě (AŠ)</t>
  </si>
  <si>
    <t xml:space="preserve">      84 - Trubní vedení - práce</t>
  </si>
  <si>
    <t xml:space="preserve">    877 - Sanace potrubí (realizace ve dvou časově oddělených etapách)</t>
  </si>
  <si>
    <t xml:space="preserve">    879 - Trubní vedení - ostatní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</si>
  <si>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</si>
  <si>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</si>
  <si>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</si>
  <si>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</si>
  <si>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</si>
  <si>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</si>
  <si>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</si>
  <si>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</si>
  <si>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</si>
  <si>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</si>
  <si>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</si>
  <si>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</si>
  <si>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</si>
  <si>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</si>
  <si>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</si>
  <si>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</si>
  <si>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</si>
  <si>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</si>
  <si>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</si>
  <si>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</si>
  <si>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plochy do 100 m2 tl vrstvy do 200 mm strojně</t>
  </si>
  <si>
    <t>m2</t>
  </si>
  <si>
    <t>4</t>
  </si>
  <si>
    <t>1463350470</t>
  </si>
  <si>
    <t>P</t>
  </si>
  <si>
    <t>Poznámka k položce:
Zpětná úprava povrchu - sejmutí ornice v tl. 0,15 m</t>
  </si>
  <si>
    <t>131251203</t>
  </si>
  <si>
    <t>Hloubení jam zapažených v hornině třídy těžitelnosti I skupiny 3 objem do 100 m3 strojně</t>
  </si>
  <si>
    <t>m3</t>
  </si>
  <si>
    <t>582640949</t>
  </si>
  <si>
    <t>3</t>
  </si>
  <si>
    <t>139001101</t>
  </si>
  <si>
    <t>Příplatek za ztížené vykopávky při obnažování vodovodu</t>
  </si>
  <si>
    <t>36707236</t>
  </si>
  <si>
    <t>Poznámka k položce:
2x úsek dl. 4,0 m, dvě potrubí v souběhu</t>
  </si>
  <si>
    <t>151101102</t>
  </si>
  <si>
    <t>Zřízení příložného pažení a rozepření stěn rýh hl přes 2 do 4 m</t>
  </si>
  <si>
    <t>781265465</t>
  </si>
  <si>
    <t>5</t>
  </si>
  <si>
    <t>151101112</t>
  </si>
  <si>
    <t>Odstranění příložného pažení a rozepření stěn rýh hl přes 2 do 4 m</t>
  </si>
  <si>
    <t>-1325150737</t>
  </si>
  <si>
    <t>6</t>
  </si>
  <si>
    <t>162751117</t>
  </si>
  <si>
    <t>Vodorovné přemístění přes 9 000 do 10000 m výkopku/sypaniny z horniny třídy těžitelnosti I skupiny 1 až 3</t>
  </si>
  <si>
    <t>1426412302</t>
  </si>
  <si>
    <t>7</t>
  </si>
  <si>
    <t>162751119</t>
  </si>
  <si>
    <t>Příplatek k vodorovnému přemístění výkopku/sypaniny z horniny třídy těžitelnosti I skupiny 1 až 3 ZKD 1000 m přes 10000 m</t>
  </si>
  <si>
    <t>-1056687129</t>
  </si>
  <si>
    <t>8</t>
  </si>
  <si>
    <t>171201231</t>
  </si>
  <si>
    <t>Poplatek za uložení zeminy a kamení na skládce (skládkovné) kód odpadu 17 05 04</t>
  </si>
  <si>
    <t>t</t>
  </si>
  <si>
    <t>1496607515</t>
  </si>
  <si>
    <t>9</t>
  </si>
  <si>
    <t>171251201</t>
  </si>
  <si>
    <t>Uložení sypaniny na skládky nebo meziskládky</t>
  </si>
  <si>
    <t>86968765</t>
  </si>
  <si>
    <t>10</t>
  </si>
  <si>
    <t>174151101</t>
  </si>
  <si>
    <t>Zásyp jam, šachet rýh nebo kolem objektů sypaninou se zhutněním</t>
  </si>
  <si>
    <t>528023566</t>
  </si>
  <si>
    <t>Poznámka k položce:
Zásyp výkopovou zeminou, hutnění po vrstvách</t>
  </si>
  <si>
    <t>11</t>
  </si>
  <si>
    <t>175151101</t>
  </si>
  <si>
    <t>Obsypání potrubí strojně sypaninou bez prohození, uloženou do 3 m</t>
  </si>
  <si>
    <t>334049374</t>
  </si>
  <si>
    <t>M</t>
  </si>
  <si>
    <t>58337303</t>
  </si>
  <si>
    <t>štěrkopísek frakce 0/8 - materiál na obsyp</t>
  </si>
  <si>
    <t>94102904</t>
  </si>
  <si>
    <t>13</t>
  </si>
  <si>
    <t>181351003</t>
  </si>
  <si>
    <t>Rozprostření ornice tl vrstvy do 200 mm pl do 100 m2 v rovině nebo ve svahu do 1:5 strojně</t>
  </si>
  <si>
    <t>1156200516</t>
  </si>
  <si>
    <t>Poznámka k položce:
Zpětná úprava povrchu - rozprostření ornice v tl. 0,15 m</t>
  </si>
  <si>
    <t>14</t>
  </si>
  <si>
    <t>181411131</t>
  </si>
  <si>
    <t>Založení parkového trávníku výsevem pl do 1000 m2 v rovině a ve svahu do 1:5</t>
  </si>
  <si>
    <t>1709523158</t>
  </si>
  <si>
    <t>Poznámka k položce:
Zpětná úprava povrchu - osetí</t>
  </si>
  <si>
    <t>15</t>
  </si>
  <si>
    <t>00572410</t>
  </si>
  <si>
    <t>osivo směs travní parková</t>
  </si>
  <si>
    <t>kg</t>
  </si>
  <si>
    <t>-2098409740</t>
  </si>
  <si>
    <t>Vodorovné konstrukce</t>
  </si>
  <si>
    <t>16</t>
  </si>
  <si>
    <t>451573111</t>
  </si>
  <si>
    <t>Lože pod potrubí, armatury a tvarovky otevřený výkop ze štěrkopísku, tl. 0,1 m</t>
  </si>
  <si>
    <t>-439495552</t>
  </si>
  <si>
    <t>Trubní vedení - montáž v šachtě (AŠ)</t>
  </si>
  <si>
    <t>17</t>
  </si>
  <si>
    <t>55253661</t>
  </si>
  <si>
    <t>příruba zaslepovací litinová vodovodní DN 100</t>
  </si>
  <si>
    <t>kus</t>
  </si>
  <si>
    <t>1760151248</t>
  </si>
  <si>
    <t>18</t>
  </si>
  <si>
    <t>55253664</t>
  </si>
  <si>
    <t>příruba zaslepovací litinová vodovodní  DN 150</t>
  </si>
  <si>
    <t>1362428640</t>
  </si>
  <si>
    <t>19</t>
  </si>
  <si>
    <t>55253528</t>
  </si>
  <si>
    <t>tvarovka  litinová s odbočkou, T-kus DN 150/100</t>
  </si>
  <si>
    <t>-1038661122</t>
  </si>
  <si>
    <t>20</t>
  </si>
  <si>
    <t>55253665</t>
  </si>
  <si>
    <t>příruba zaslepovací  z tvárné litiny DN 250</t>
  </si>
  <si>
    <t>174522909</t>
  </si>
  <si>
    <t>42221119</t>
  </si>
  <si>
    <t>šoupátko litinové s přírubami E2 voda DN 150 PN16</t>
  </si>
  <si>
    <t>871713378</t>
  </si>
  <si>
    <t>22</t>
  </si>
  <si>
    <t>42221199</t>
  </si>
  <si>
    <t>ruční kolo pro šoupě DN 150 mm</t>
  </si>
  <si>
    <t>207587828</t>
  </si>
  <si>
    <t>23</t>
  </si>
  <si>
    <t>31951006</t>
  </si>
  <si>
    <t>potrubní spojka litinová hrdlo-příruba DN 150/155-192 mm (Synoflex)</t>
  </si>
  <si>
    <t>-661515354</t>
  </si>
  <si>
    <t>24</t>
  </si>
  <si>
    <t>31951066</t>
  </si>
  <si>
    <t>potrubní spojka hrdlo-příruba pro PE potrubí DN 150/160 mm (Systém 2000)</t>
  </si>
  <si>
    <t>708013458</t>
  </si>
  <si>
    <t>25</t>
  </si>
  <si>
    <t>42221121</t>
  </si>
  <si>
    <t>šoupátko litinové vodovodní s přírubami E2, DN 250 PN16</t>
  </si>
  <si>
    <t>2066162591</t>
  </si>
  <si>
    <t>26</t>
  </si>
  <si>
    <t>42221129</t>
  </si>
  <si>
    <t>ruční kolo pro šoupě DN 250 mm</t>
  </si>
  <si>
    <t>812191155</t>
  </si>
  <si>
    <t>27</t>
  </si>
  <si>
    <t>31951010</t>
  </si>
  <si>
    <t>potrubní spojka litinová hrdlo-příruba pro PE potrubí DN 250/280 mm (Systém 2000)</t>
  </si>
  <si>
    <t>1132236008</t>
  </si>
  <si>
    <t>81</t>
  </si>
  <si>
    <t>Trubní vedení - materiál - montáž v jámě (č.1)</t>
  </si>
  <si>
    <t>28</t>
  </si>
  <si>
    <t>31951018</t>
  </si>
  <si>
    <t>potrubní spojka litinová hrdlo-hrdlo DN 150/155-192 mm (Synoflex)</t>
  </si>
  <si>
    <t>1103752552</t>
  </si>
  <si>
    <t>Poznámka k položce:
Pro spojení dvou různých potrubí</t>
  </si>
  <si>
    <t>29</t>
  </si>
  <si>
    <t>31951021</t>
  </si>
  <si>
    <t>potrubní spojka jištěná proti posuvu hrdlo-hrdlo DN 250/265-310 mm (Synoflex)</t>
  </si>
  <si>
    <t>1141654219</t>
  </si>
  <si>
    <t>82</t>
  </si>
  <si>
    <t>Trubní vedení - materiál - montáž v jámě (č.2)</t>
  </si>
  <si>
    <t>30</t>
  </si>
  <si>
    <t>28613553</t>
  </si>
  <si>
    <t>potrubí vodovodní dvouvrstvé PE100 PN 16 SDR11 160x14,6mm</t>
  </si>
  <si>
    <t>m</t>
  </si>
  <si>
    <t>-1008197831</t>
  </si>
  <si>
    <t>Poznámka k položce:
Tlakové potrubí z vysokohutnostního polyetylénu, dvouvrstvé, se zvýšenou odolností proti šíření trhliny s ochranným pláštěm, tyč 6,0 m</t>
  </si>
  <si>
    <t>31</t>
  </si>
  <si>
    <t>28613565</t>
  </si>
  <si>
    <t>potrubí vodovodní dvouvrstvé PE100 PN 16 SDR11 280x25,4mm</t>
  </si>
  <si>
    <t>-1383317493</t>
  </si>
  <si>
    <t>32</t>
  </si>
  <si>
    <t>55253663</t>
  </si>
  <si>
    <t>příruba zaslepovací litinová vodovodní DN 150</t>
  </si>
  <si>
    <t>2127194849</t>
  </si>
  <si>
    <t>33</t>
  </si>
  <si>
    <t>55253818</t>
  </si>
  <si>
    <t>tvarovka litinová s odbočkou  DN 150/150 T-kus</t>
  </si>
  <si>
    <t>-1822031392</t>
  </si>
  <si>
    <t>34</t>
  </si>
  <si>
    <t>-1596434960</t>
  </si>
  <si>
    <t>35</t>
  </si>
  <si>
    <t>55253830</t>
  </si>
  <si>
    <t>tvarovka litinová s odbočkou T-kus  DN 250/150</t>
  </si>
  <si>
    <t>1292996345</t>
  </si>
  <si>
    <t>36</t>
  </si>
  <si>
    <t>1788780503</t>
  </si>
  <si>
    <t>37</t>
  </si>
  <si>
    <t>1683450802</t>
  </si>
  <si>
    <t>38</t>
  </si>
  <si>
    <t>286141179</t>
  </si>
  <si>
    <t>39</t>
  </si>
  <si>
    <t>-309654581</t>
  </si>
  <si>
    <t>40</t>
  </si>
  <si>
    <t>-564456863</t>
  </si>
  <si>
    <t>41</t>
  </si>
  <si>
    <t>42291082</t>
  </si>
  <si>
    <t>souprava zemní teleskopická pro šoupátka DN 250 Rd 2,0-2,5 m</t>
  </si>
  <si>
    <t>-1031202316</t>
  </si>
  <si>
    <t>42</t>
  </si>
  <si>
    <t>31951011</t>
  </si>
  <si>
    <t>potrubní spojka litinová  hrdlo-příruba DN 250/265-310 mm (Synoflex)</t>
  </si>
  <si>
    <t>-854358229</t>
  </si>
  <si>
    <t>43</t>
  </si>
  <si>
    <t>-1232899255</t>
  </si>
  <si>
    <t>44</t>
  </si>
  <si>
    <t>42291352</t>
  </si>
  <si>
    <t>poklop litinový šoupátkový (těžký)</t>
  </si>
  <si>
    <t>1060972001</t>
  </si>
  <si>
    <t>45</t>
  </si>
  <si>
    <t>42210050</t>
  </si>
  <si>
    <t>deska podkladová uličního poklopu litinového šoupatového (recyklovaný plast)</t>
  </si>
  <si>
    <t>-364397468</t>
  </si>
  <si>
    <t>83</t>
  </si>
  <si>
    <t>Materiál - dočasné propojení (bypassy) - montáž v šachtě (AŠ)</t>
  </si>
  <si>
    <t>46</t>
  </si>
  <si>
    <t>55254027</t>
  </si>
  <si>
    <t>koleno přírubové litinové, DN 100-90°</t>
  </si>
  <si>
    <t>1976377722</t>
  </si>
  <si>
    <t>47</t>
  </si>
  <si>
    <t>28613550</t>
  </si>
  <si>
    <t>potrubí vodovodní tlakové PE100 PN 16 SDR11 110x10mm</t>
  </si>
  <si>
    <t>-1866061557</t>
  </si>
  <si>
    <t>48</t>
  </si>
  <si>
    <t>28615975</t>
  </si>
  <si>
    <t>elektrospojka SDR11  D 110mm</t>
  </si>
  <si>
    <t>1416484257</t>
  </si>
  <si>
    <t>49</t>
  </si>
  <si>
    <t>28614937</t>
  </si>
  <si>
    <t>elektrokoleno 90° PE 100 PN16 D 110mm (alt. úhel dle potřeby)</t>
  </si>
  <si>
    <t>486414190</t>
  </si>
  <si>
    <t>50</t>
  </si>
  <si>
    <t>28653136</t>
  </si>
  <si>
    <t>nákružek lemový PE 100 SDR11 110mm</t>
  </si>
  <si>
    <t>-1933003681</t>
  </si>
  <si>
    <t>51</t>
  </si>
  <si>
    <t>28654410</t>
  </si>
  <si>
    <t>příruba PP-ocel k lemovému nákružku 110, DN 100 mm, PN16</t>
  </si>
  <si>
    <t>-525743046</t>
  </si>
  <si>
    <t>84</t>
  </si>
  <si>
    <t>Trubní vedení - práce</t>
  </si>
  <si>
    <t>52</t>
  </si>
  <si>
    <t>857R1</t>
  </si>
  <si>
    <t>Montáž a demontáž v šachtě</t>
  </si>
  <si>
    <t>kpl</t>
  </si>
  <si>
    <t>80466769</t>
  </si>
  <si>
    <t>53</t>
  </si>
  <si>
    <t>857R2</t>
  </si>
  <si>
    <t>Montáž a demontáž v pracovní jámě</t>
  </si>
  <si>
    <t>-695327868</t>
  </si>
  <si>
    <t>54</t>
  </si>
  <si>
    <t>857R3</t>
  </si>
  <si>
    <t>Řezání PE trubky 110 mm</t>
  </si>
  <si>
    <t>-1868633328</t>
  </si>
  <si>
    <t>55</t>
  </si>
  <si>
    <t>857R4</t>
  </si>
  <si>
    <t>Proplach a dezinfekce, tlaková zkouška, rozbor vody (bypassů)</t>
  </si>
  <si>
    <t>1900085480</t>
  </si>
  <si>
    <t>877</t>
  </si>
  <si>
    <t>Sanace potrubí (realizace ve dvou časově oddělených etapách)</t>
  </si>
  <si>
    <t>56</t>
  </si>
  <si>
    <t>8771R</t>
  </si>
  <si>
    <t>Vyčištění potrubí od překážek a sedimentů v průtočném profilu vč. kontroly čistoty kamerou</t>
  </si>
  <si>
    <t>-776272069</t>
  </si>
  <si>
    <t>57</t>
  </si>
  <si>
    <t>8772R</t>
  </si>
  <si>
    <t xml:space="preserve">Sanace vodovodu DN 150 </t>
  </si>
  <si>
    <t>1746451422</t>
  </si>
  <si>
    <t>Poznámka k položce:
Metoda PRIMUS LINE (úsek mezi AŠ Jelenka a RŠ Jízdárna)
Instalace kevlarové vložky s PE potahem ND - 150/6" - W
max. provozní tlak ve směrových zakřiveních do 45° P=12bar</t>
  </si>
  <si>
    <t>58</t>
  </si>
  <si>
    <t>8773R</t>
  </si>
  <si>
    <t>Sanace vodovodu DN 250</t>
  </si>
  <si>
    <t>2131085157</t>
  </si>
  <si>
    <t>Poznámka k položce:
Metoda PRIMUS LINE (úsek mezi AŠ Jelenka a RŠ Jízdárna)
Instalace kevlarové vložky s PE potahem MD - 250/10" - W
max. provozní tlak ve směrových zakřiveních do 45° P=16bar</t>
  </si>
  <si>
    <t>59</t>
  </si>
  <si>
    <t>8774R</t>
  </si>
  <si>
    <t>Proplach potrubí vč. odsátí přebytečné vody sacím vozem</t>
  </si>
  <si>
    <t>-2123182515</t>
  </si>
  <si>
    <t>60</t>
  </si>
  <si>
    <t>8775R</t>
  </si>
  <si>
    <t xml:space="preserve">Práce v šachtě AŠ Jelenka </t>
  </si>
  <si>
    <t>393646824</t>
  </si>
  <si>
    <t>Poznámka k položce:
Instalace koncových konektorů s přírubou na kotevní desky 1 ks DN 150 a 1 ks DN 250</t>
  </si>
  <si>
    <t>61</t>
  </si>
  <si>
    <t>8776R</t>
  </si>
  <si>
    <t>Práce v montážní jámě u RŠ Jízdárna</t>
  </si>
  <si>
    <t>-607686690</t>
  </si>
  <si>
    <t>Poznámka k položce:
Instalace koncových konektorů s přírubou na spojku WAGA 1 ks DN 150 a 1 ks DN 250</t>
  </si>
  <si>
    <t>62</t>
  </si>
  <si>
    <t>8777R</t>
  </si>
  <si>
    <t>Tlaková zkouška, dezinfekce a proplach</t>
  </si>
  <si>
    <t>-2146358146</t>
  </si>
  <si>
    <t>879</t>
  </si>
  <si>
    <t>Trubní vedení - ostatní</t>
  </si>
  <si>
    <t>63</t>
  </si>
  <si>
    <t>899722112</t>
  </si>
  <si>
    <t>Krytí potrubí z plastů výstražnou fólií z PVC  25 cm - barva bílá</t>
  </si>
  <si>
    <t>-465590805</t>
  </si>
  <si>
    <t>64</t>
  </si>
  <si>
    <t>899722114</t>
  </si>
  <si>
    <t>Krytí potrubí z plastů výstražnou fólií z PVC 40 cm - barva bílá</t>
  </si>
  <si>
    <t>-620435438</t>
  </si>
  <si>
    <t>65</t>
  </si>
  <si>
    <t>8999R1</t>
  </si>
  <si>
    <t xml:space="preserve">Vypuštění a napuštění vodovodu DN 150 mm </t>
  </si>
  <si>
    <t>-475159633</t>
  </si>
  <si>
    <t>66</t>
  </si>
  <si>
    <t>8999R2</t>
  </si>
  <si>
    <t>Vypuštění a napuštění vodovodu DN 250 mm</t>
  </si>
  <si>
    <t>-267690868</t>
  </si>
  <si>
    <t>67</t>
  </si>
  <si>
    <t>8999R3</t>
  </si>
  <si>
    <t>Práce spojené s odsáváním vod při čištění potrubí DN 150 mm (v dl. 190 m)</t>
  </si>
  <si>
    <t>1137464506</t>
  </si>
  <si>
    <t xml:space="preserve">Poznámka k položce:
Práce spojené s odsáváním vod při čištění potrubí:
- doprava...110 km 
- sazba práce...12 hodin
- likvidace odpadních vod...99 m3 
- doprava os. vozem...162 km
</t>
  </si>
  <si>
    <t>68</t>
  </si>
  <si>
    <t>8999R4</t>
  </si>
  <si>
    <t>Práce spojené s odsáváním vod  při čištění potrubí DN 250 mm (v dl. 190 m)</t>
  </si>
  <si>
    <t>-79879182</t>
  </si>
  <si>
    <t xml:space="preserve">Poznámka k položce:
Práce spojené s odsáváním vod při čištění potrubí:
- doprava...110 km
- sazba práce...12 hodin 
- likvidace odpadních vod...99 m3 
- doprava os. vozem...162 km </t>
  </si>
  <si>
    <t>69</t>
  </si>
  <si>
    <t>8999R5</t>
  </si>
  <si>
    <t>Výřez stáv. potrubí z trub litinových DN 150 (oboustranný řez</t>
  </si>
  <si>
    <t>-606871953</t>
  </si>
  <si>
    <t>70</t>
  </si>
  <si>
    <t>8999R6</t>
  </si>
  <si>
    <t>Výřez stáv. potrubí z trub ocelových DN 250 (2x oboustranný řez + 1x jednostranný řez)</t>
  </si>
  <si>
    <t>-1244901232</t>
  </si>
  <si>
    <t>71</t>
  </si>
  <si>
    <t>8999R7</t>
  </si>
  <si>
    <t>Začištění konců řezaných trubek</t>
  </si>
  <si>
    <t>-132733401</t>
  </si>
  <si>
    <t>Poznámka k položce:
6x OC 250 mm
6x LT 150 mm</t>
  </si>
  <si>
    <t>72</t>
  </si>
  <si>
    <t>8999R8</t>
  </si>
  <si>
    <t>Demontáž stávajícího vystrojení v AŠ</t>
  </si>
  <si>
    <t>917335232</t>
  </si>
  <si>
    <t>73</t>
  </si>
  <si>
    <t>892351111</t>
  </si>
  <si>
    <t xml:space="preserve">Tlaková zkouška potrubí DN 150 </t>
  </si>
  <si>
    <t>-1760882678</t>
  </si>
  <si>
    <t>74</t>
  </si>
  <si>
    <t>892381111</t>
  </si>
  <si>
    <t>Tlaková zkouška potrubí DN 250</t>
  </si>
  <si>
    <t>1177065392</t>
  </si>
  <si>
    <t>75</t>
  </si>
  <si>
    <t>892353122</t>
  </si>
  <si>
    <t xml:space="preserve">Proplach a dezinfekce potrubí DN 150 </t>
  </si>
  <si>
    <t>1584363072</t>
  </si>
  <si>
    <t>76</t>
  </si>
  <si>
    <t>892383122</t>
  </si>
  <si>
    <t>Proplach a dezinfekce potrubí DN 250</t>
  </si>
  <si>
    <t>1793245686</t>
  </si>
  <si>
    <t>77</t>
  </si>
  <si>
    <t>8999R9</t>
  </si>
  <si>
    <t>Laboratorní rozbor vody</t>
  </si>
  <si>
    <t>-1451980216</t>
  </si>
  <si>
    <t>78</t>
  </si>
  <si>
    <t>9771713R2</t>
  </si>
  <si>
    <t>Řezání PE trubky 160 mm</t>
  </si>
  <si>
    <t>697261221</t>
  </si>
  <si>
    <t>79</t>
  </si>
  <si>
    <t>9771713R3</t>
  </si>
  <si>
    <t>Řezání PE trubky PE 280 mm</t>
  </si>
  <si>
    <t>433873874</t>
  </si>
  <si>
    <t>998</t>
  </si>
  <si>
    <t>Přesun hmot</t>
  </si>
  <si>
    <t>80</t>
  </si>
  <si>
    <t>99833201R</t>
  </si>
  <si>
    <t>Rozvoz materiálu na obsyp po staveništi</t>
  </si>
  <si>
    <t>-1635226142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</si>
</sst>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4" fontId="22" fillId="0" borderId="0" xfId="0" applyNumberFormat="1" applyFont="1"/>
    <xf numFmtId="166" fontId="30" fillId="0" borderId="10" xfId="0" applyNumberFormat="1" applyFont="1" applyBorder="1"/>
    <xf numFmtId="166" fontId="30" fillId="0" borderId="11" xfId="0" applyNumberFormat="1" applyFont="1" applyBorder="1"/>
    <xf numFmtId="4" fontId="31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92">
      <selection activeCell="L90" sqref="L9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98" t="s">
        <v>5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163" t="s">
        <v>14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R5" s="16"/>
      <c r="BE5" s="160" t="s">
        <v>15</v>
      </c>
      <c r="BS5" s="13" t="s">
        <v>6</v>
      </c>
    </row>
    <row r="6" spans="2:71" ht="36.95" customHeight="1">
      <c r="B6" s="16"/>
      <c r="D6" s="22" t="s">
        <v>16</v>
      </c>
      <c r="K6" s="165" t="s">
        <v>17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R6" s="16"/>
      <c r="BE6" s="161"/>
      <c r="BS6" s="13" t="s">
        <v>6</v>
      </c>
    </row>
    <row r="7" spans="2:71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161"/>
      <c r="BS7" s="13" t="s">
        <v>6</v>
      </c>
    </row>
    <row r="8" spans="2:71" ht="12" customHeight="1">
      <c r="B8" s="16"/>
      <c r="D8" s="23" t="s">
        <v>20</v>
      </c>
      <c r="K8" s="21" t="s">
        <v>21</v>
      </c>
      <c r="AK8" s="23" t="s">
        <v>22</v>
      </c>
      <c r="AN8" s="24"/>
      <c r="AR8" s="16"/>
      <c r="BE8" s="161"/>
      <c r="BS8" s="13" t="s">
        <v>6</v>
      </c>
    </row>
    <row r="9" spans="2:71" ht="14.45" customHeight="1">
      <c r="B9" s="16"/>
      <c r="AR9" s="16"/>
      <c r="BE9" s="161"/>
      <c r="BS9" s="13" t="s">
        <v>6</v>
      </c>
    </row>
    <row r="10" spans="2:71" ht="12" customHeight="1">
      <c r="B10" s="16"/>
      <c r="D10" s="23" t="s">
        <v>23</v>
      </c>
      <c r="AK10" s="23" t="s">
        <v>24</v>
      </c>
      <c r="AN10" s="21" t="s">
        <v>1</v>
      </c>
      <c r="AR10" s="16"/>
      <c r="BE10" s="161"/>
      <c r="BS10" s="13" t="s">
        <v>6</v>
      </c>
    </row>
    <row r="11" spans="2:71" ht="18.4" customHeight="1">
      <c r="B11" s="16"/>
      <c r="E11" s="21" t="s">
        <v>25</v>
      </c>
      <c r="AK11" s="23" t="s">
        <v>26</v>
      </c>
      <c r="AN11" s="21" t="s">
        <v>1</v>
      </c>
      <c r="AR11" s="16"/>
      <c r="BE11" s="161"/>
      <c r="BS11" s="13" t="s">
        <v>6</v>
      </c>
    </row>
    <row r="12" spans="2:71" ht="6.95" customHeight="1">
      <c r="B12" s="16"/>
      <c r="AR12" s="16"/>
      <c r="BE12" s="161"/>
      <c r="BS12" s="13" t="s">
        <v>6</v>
      </c>
    </row>
    <row r="13" spans="2:71" ht="12" customHeight="1">
      <c r="B13" s="16"/>
      <c r="D13" s="23" t="s">
        <v>27</v>
      </c>
      <c r="AK13" s="23" t="s">
        <v>24</v>
      </c>
      <c r="AN13" s="25"/>
      <c r="AR13" s="16"/>
      <c r="BE13" s="161"/>
      <c r="BS13" s="13" t="s">
        <v>6</v>
      </c>
    </row>
    <row r="14" spans="2:71" ht="12.75">
      <c r="B14" s="16"/>
      <c r="E14" s="166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23" t="s">
        <v>26</v>
      </c>
      <c r="AN14" s="25"/>
      <c r="AR14" s="16"/>
      <c r="BE14" s="161"/>
      <c r="BS14" s="13" t="s">
        <v>6</v>
      </c>
    </row>
    <row r="15" spans="2:71" ht="6.95" customHeight="1">
      <c r="B15" s="16"/>
      <c r="AR15" s="16"/>
      <c r="BE15" s="161"/>
      <c r="BS15" s="13" t="s">
        <v>3</v>
      </c>
    </row>
    <row r="16" spans="2:71" ht="12" customHeight="1">
      <c r="B16" s="16"/>
      <c r="D16" s="23" t="s">
        <v>28</v>
      </c>
      <c r="AK16" s="23" t="s">
        <v>24</v>
      </c>
      <c r="AN16" s="21" t="s">
        <v>1</v>
      </c>
      <c r="AR16" s="16"/>
      <c r="BE16" s="161"/>
      <c r="BS16" s="13" t="s">
        <v>3</v>
      </c>
    </row>
    <row r="17" spans="2:71" ht="18.4" customHeight="1">
      <c r="B17" s="16"/>
      <c r="E17" s="21" t="s">
        <v>21</v>
      </c>
      <c r="AK17" s="23" t="s">
        <v>26</v>
      </c>
      <c r="AN17" s="21" t="s">
        <v>1</v>
      </c>
      <c r="AR17" s="16"/>
      <c r="BE17" s="161"/>
      <c r="BS17" s="13" t="s">
        <v>29</v>
      </c>
    </row>
    <row r="18" spans="2:71" ht="6.95" customHeight="1">
      <c r="B18" s="16"/>
      <c r="AR18" s="16"/>
      <c r="BE18" s="161"/>
      <c r="BS18" s="13" t="s">
        <v>6</v>
      </c>
    </row>
    <row r="19" spans="2:71" ht="12" customHeight="1">
      <c r="B19" s="16"/>
      <c r="D19" s="23" t="s">
        <v>30</v>
      </c>
      <c r="AK19" s="23" t="s">
        <v>24</v>
      </c>
      <c r="AN19" s="21" t="s">
        <v>1</v>
      </c>
      <c r="AR19" s="16"/>
      <c r="BE19" s="161"/>
      <c r="BS19" s="13" t="s">
        <v>6</v>
      </c>
    </row>
    <row r="20" spans="2:71" ht="18.4" customHeight="1">
      <c r="B20" s="16"/>
      <c r="E20" s="21" t="s">
        <v>21</v>
      </c>
      <c r="AK20" s="23" t="s">
        <v>26</v>
      </c>
      <c r="AN20" s="21" t="s">
        <v>1</v>
      </c>
      <c r="AR20" s="16"/>
      <c r="BE20" s="161"/>
      <c r="BS20" s="13" t="s">
        <v>29</v>
      </c>
    </row>
    <row r="21" spans="2:57" ht="6.95" customHeight="1">
      <c r="B21" s="16"/>
      <c r="AR21" s="16"/>
      <c r="BE21" s="161"/>
    </row>
    <row r="22" spans="2:57" ht="12" customHeight="1">
      <c r="B22" s="16"/>
      <c r="D22" s="23" t="s">
        <v>31</v>
      </c>
      <c r="AR22" s="16"/>
      <c r="BE22" s="161"/>
    </row>
    <row r="23" spans="2:57" ht="16.5" customHeight="1">
      <c r="B23" s="16"/>
      <c r="E23" s="168" t="s">
        <v>1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R23" s="16"/>
      <c r="BE23" s="161"/>
    </row>
    <row r="24" spans="2:57" ht="6.95" customHeight="1">
      <c r="B24" s="16"/>
      <c r="AR24" s="16"/>
      <c r="BE24" s="161"/>
    </row>
    <row r="25" spans="2:57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61"/>
    </row>
    <row r="26" spans="2:57" s="1" customFormat="1" ht="25.9" customHeight="1">
      <c r="B26" s="28"/>
      <c r="D26" s="29" t="s">
        <v>32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69">
        <f>ROUND(AG94,2)</f>
        <v>0</v>
      </c>
      <c r="AL26" s="170"/>
      <c r="AM26" s="170"/>
      <c r="AN26" s="170"/>
      <c r="AO26" s="170"/>
      <c r="AR26" s="28"/>
      <c r="BE26" s="161"/>
    </row>
    <row r="27" spans="2:57" s="1" customFormat="1" ht="6.95" customHeight="1">
      <c r="B27" s="28"/>
      <c r="AR27" s="28"/>
      <c r="BE27" s="161"/>
    </row>
    <row r="28" spans="2:57" s="1" customFormat="1" ht="12.75">
      <c r="B28" s="28"/>
      <c r="L28" s="171" t="s">
        <v>33</v>
      </c>
      <c r="M28" s="171"/>
      <c r="N28" s="171"/>
      <c r="O28" s="171"/>
      <c r="P28" s="171"/>
      <c r="W28" s="171" t="s">
        <v>34</v>
      </c>
      <c r="X28" s="171"/>
      <c r="Y28" s="171"/>
      <c r="Z28" s="171"/>
      <c r="AA28" s="171"/>
      <c r="AB28" s="171"/>
      <c r="AC28" s="171"/>
      <c r="AD28" s="171"/>
      <c r="AE28" s="171"/>
      <c r="AK28" s="171" t="s">
        <v>35</v>
      </c>
      <c r="AL28" s="171"/>
      <c r="AM28" s="171"/>
      <c r="AN28" s="171"/>
      <c r="AO28" s="171"/>
      <c r="AR28" s="28"/>
      <c r="BE28" s="161"/>
    </row>
    <row r="29" spans="2:57" s="2" customFormat="1" ht="14.45" customHeight="1">
      <c r="B29" s="32"/>
      <c r="D29" s="23" t="s">
        <v>36</v>
      </c>
      <c r="F29" s="23" t="s">
        <v>37</v>
      </c>
      <c r="L29" s="174">
        <v>0.21</v>
      </c>
      <c r="M29" s="173"/>
      <c r="N29" s="173"/>
      <c r="O29" s="173"/>
      <c r="P29" s="173"/>
      <c r="W29" s="172">
        <f>ROUND(AZ94,2)</f>
        <v>0</v>
      </c>
      <c r="X29" s="173"/>
      <c r="Y29" s="173"/>
      <c r="Z29" s="173"/>
      <c r="AA29" s="173"/>
      <c r="AB29" s="173"/>
      <c r="AC29" s="173"/>
      <c r="AD29" s="173"/>
      <c r="AE29" s="173"/>
      <c r="AK29" s="172">
        <f>ROUND(AV94,2)</f>
        <v>0</v>
      </c>
      <c r="AL29" s="173"/>
      <c r="AM29" s="173"/>
      <c r="AN29" s="173"/>
      <c r="AO29" s="173"/>
      <c r="AR29" s="32"/>
      <c r="BE29" s="162"/>
    </row>
    <row r="30" spans="2:57" s="2" customFormat="1" ht="14.45" customHeight="1">
      <c r="B30" s="32"/>
      <c r="F30" s="23" t="s">
        <v>38</v>
      </c>
      <c r="L30" s="174">
        <v>0.12</v>
      </c>
      <c r="M30" s="173"/>
      <c r="N30" s="173"/>
      <c r="O30" s="173"/>
      <c r="P30" s="173"/>
      <c r="W30" s="172">
        <f>ROUND(BA94,2)</f>
        <v>0</v>
      </c>
      <c r="X30" s="173"/>
      <c r="Y30" s="173"/>
      <c r="Z30" s="173"/>
      <c r="AA30" s="173"/>
      <c r="AB30" s="173"/>
      <c r="AC30" s="173"/>
      <c r="AD30" s="173"/>
      <c r="AE30" s="173"/>
      <c r="AK30" s="172">
        <f>ROUND(AW94,2)</f>
        <v>0</v>
      </c>
      <c r="AL30" s="173"/>
      <c r="AM30" s="173"/>
      <c r="AN30" s="173"/>
      <c r="AO30" s="173"/>
      <c r="AR30" s="32"/>
      <c r="BE30" s="162"/>
    </row>
    <row r="31" spans="2:57" s="2" customFormat="1" ht="14.45" customHeight="1" hidden="1">
      <c r="B31" s="32"/>
      <c r="F31" s="23" t="s">
        <v>39</v>
      </c>
      <c r="L31" s="174">
        <v>0.21</v>
      </c>
      <c r="M31" s="173"/>
      <c r="N31" s="173"/>
      <c r="O31" s="173"/>
      <c r="P31" s="173"/>
      <c r="W31" s="172">
        <f>ROUND(BB94,2)</f>
        <v>0</v>
      </c>
      <c r="X31" s="173"/>
      <c r="Y31" s="173"/>
      <c r="Z31" s="173"/>
      <c r="AA31" s="173"/>
      <c r="AB31" s="173"/>
      <c r="AC31" s="173"/>
      <c r="AD31" s="173"/>
      <c r="AE31" s="173"/>
      <c r="AK31" s="172">
        <v>0</v>
      </c>
      <c r="AL31" s="173"/>
      <c r="AM31" s="173"/>
      <c r="AN31" s="173"/>
      <c r="AO31" s="173"/>
      <c r="AR31" s="32"/>
      <c r="BE31" s="162"/>
    </row>
    <row r="32" spans="2:57" s="2" customFormat="1" ht="14.45" customHeight="1" hidden="1">
      <c r="B32" s="32"/>
      <c r="F32" s="23" t="s">
        <v>40</v>
      </c>
      <c r="L32" s="174">
        <v>0.12</v>
      </c>
      <c r="M32" s="173"/>
      <c r="N32" s="173"/>
      <c r="O32" s="173"/>
      <c r="P32" s="173"/>
      <c r="W32" s="172">
        <f>ROUND(BC94,2)</f>
        <v>0</v>
      </c>
      <c r="X32" s="173"/>
      <c r="Y32" s="173"/>
      <c r="Z32" s="173"/>
      <c r="AA32" s="173"/>
      <c r="AB32" s="173"/>
      <c r="AC32" s="173"/>
      <c r="AD32" s="173"/>
      <c r="AE32" s="173"/>
      <c r="AK32" s="172">
        <v>0</v>
      </c>
      <c r="AL32" s="173"/>
      <c r="AM32" s="173"/>
      <c r="AN32" s="173"/>
      <c r="AO32" s="173"/>
      <c r="AR32" s="32"/>
      <c r="BE32" s="162"/>
    </row>
    <row r="33" spans="2:57" s="2" customFormat="1" ht="14.45" customHeight="1" hidden="1">
      <c r="B33" s="32"/>
      <c r="F33" s="23" t="s">
        <v>41</v>
      </c>
      <c r="L33" s="174">
        <v>0</v>
      </c>
      <c r="M33" s="173"/>
      <c r="N33" s="173"/>
      <c r="O33" s="173"/>
      <c r="P33" s="173"/>
      <c r="W33" s="172">
        <f>ROUND(BD94,2)</f>
        <v>0</v>
      </c>
      <c r="X33" s="173"/>
      <c r="Y33" s="173"/>
      <c r="Z33" s="173"/>
      <c r="AA33" s="173"/>
      <c r="AB33" s="173"/>
      <c r="AC33" s="173"/>
      <c r="AD33" s="173"/>
      <c r="AE33" s="173"/>
      <c r="AK33" s="172">
        <v>0</v>
      </c>
      <c r="AL33" s="173"/>
      <c r="AM33" s="173"/>
      <c r="AN33" s="173"/>
      <c r="AO33" s="173"/>
      <c r="AR33" s="32"/>
      <c r="BE33" s="162"/>
    </row>
    <row r="34" spans="2:57" s="1" customFormat="1" ht="6.95" customHeight="1">
      <c r="B34" s="28"/>
      <c r="AR34" s="28"/>
      <c r="BE34" s="161"/>
    </row>
    <row r="35" spans="2:44" s="1" customFormat="1" ht="25.9" customHeight="1">
      <c r="B35" s="28"/>
      <c r="C35" s="33"/>
      <c r="D35" s="34" t="s">
        <v>42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43</v>
      </c>
      <c r="U35" s="35"/>
      <c r="V35" s="35"/>
      <c r="W35" s="35"/>
      <c r="X35" s="175" t="s">
        <v>44</v>
      </c>
      <c r="Y35" s="176"/>
      <c r="Z35" s="176"/>
      <c r="AA35" s="176"/>
      <c r="AB35" s="176"/>
      <c r="AC35" s="35"/>
      <c r="AD35" s="35"/>
      <c r="AE35" s="35"/>
      <c r="AF35" s="35"/>
      <c r="AG35" s="35"/>
      <c r="AH35" s="35"/>
      <c r="AI35" s="35"/>
      <c r="AJ35" s="35"/>
      <c r="AK35" s="177">
        <f>SUM(AK26:AK33)</f>
        <v>0</v>
      </c>
      <c r="AL35" s="176"/>
      <c r="AM35" s="176"/>
      <c r="AN35" s="176"/>
      <c r="AO35" s="178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8"/>
      <c r="D49" s="37" t="s">
        <v>45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46</v>
      </c>
      <c r="AI49" s="38"/>
      <c r="AJ49" s="38"/>
      <c r="AK49" s="38"/>
      <c r="AL49" s="38"/>
      <c r="AM49" s="38"/>
      <c r="AN49" s="38"/>
      <c r="AO49" s="38"/>
      <c r="AR49" s="28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8"/>
      <c r="D60" s="39" t="s">
        <v>47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48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47</v>
      </c>
      <c r="AI60" s="30"/>
      <c r="AJ60" s="30"/>
      <c r="AK60" s="30"/>
      <c r="AL60" s="30"/>
      <c r="AM60" s="39" t="s">
        <v>48</v>
      </c>
      <c r="AN60" s="30"/>
      <c r="AO60" s="30"/>
      <c r="AR60" s="28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8"/>
      <c r="D64" s="37" t="s">
        <v>49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50</v>
      </c>
      <c r="AI64" s="38"/>
      <c r="AJ64" s="38"/>
      <c r="AK64" s="38"/>
      <c r="AL64" s="38"/>
      <c r="AM64" s="38"/>
      <c r="AN64" s="38"/>
      <c r="AO64" s="38"/>
      <c r="AR64" s="28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8"/>
      <c r="D75" s="39" t="s">
        <v>47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48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47</v>
      </c>
      <c r="AI75" s="30"/>
      <c r="AJ75" s="30"/>
      <c r="AK75" s="30"/>
      <c r="AL75" s="30"/>
      <c r="AM75" s="39" t="s">
        <v>48</v>
      </c>
      <c r="AN75" s="30"/>
      <c r="AO75" s="30"/>
      <c r="AR75" s="28"/>
    </row>
    <row r="76" spans="2:44" s="1" customFormat="1" ht="11.25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5" customHeight="1">
      <c r="B82" s="28"/>
      <c r="C82" s="17" t="s">
        <v>51</v>
      </c>
      <c r="AR82" s="28"/>
    </row>
    <row r="83" spans="2:44" s="1" customFormat="1" ht="6.95" customHeight="1">
      <c r="B83" s="28"/>
      <c r="AR83" s="28"/>
    </row>
    <row r="84" spans="2:44" s="3" customFormat="1" ht="12" customHeight="1">
      <c r="B84" s="44"/>
      <c r="C84" s="23" t="s">
        <v>13</v>
      </c>
      <c r="L84" s="3" t="str">
        <f>K5</f>
        <v>ST4324</v>
      </c>
      <c r="AR84" s="44"/>
    </row>
    <row r="85" spans="2:44" s="4" customFormat="1" ht="36.95" customHeight="1">
      <c r="B85" s="45"/>
      <c r="C85" s="46" t="s">
        <v>16</v>
      </c>
      <c r="L85" s="179" t="str">
        <f>K6</f>
        <v>Č. Krumlov, Na Dlouhé zdi - sanace vodovodu</v>
      </c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R85" s="45"/>
    </row>
    <row r="86" spans="2:44" s="1" customFormat="1" ht="6.95" customHeight="1">
      <c r="B86" s="28"/>
      <c r="AR86" s="28"/>
    </row>
    <row r="87" spans="2:44" s="1" customFormat="1" ht="12" customHeight="1">
      <c r="B87" s="28"/>
      <c r="C87" s="23" t="s">
        <v>20</v>
      </c>
      <c r="L87" s="47" t="str">
        <f>IF(K8="","",K8)</f>
        <v xml:space="preserve"> </v>
      </c>
      <c r="AI87" s="23" t="s">
        <v>22</v>
      </c>
      <c r="AM87" s="181" t="str">
        <f>IF(AN8="","",AN8)</f>
        <v/>
      </c>
      <c r="AN87" s="181"/>
      <c r="AR87" s="28"/>
    </row>
    <row r="88" spans="2:44" s="1" customFormat="1" ht="6.95" customHeight="1">
      <c r="B88" s="28"/>
      <c r="AR88" s="28"/>
    </row>
    <row r="89" spans="2:56" s="1" customFormat="1" ht="15.2" customHeight="1">
      <c r="B89" s="28"/>
      <c r="C89" s="23" t="s">
        <v>23</v>
      </c>
      <c r="L89" s="3" t="str">
        <f>IF(E11="","",E11)</f>
        <v>Město Český Krumlov,náměstí Svornosti 1,381 01 Č.K</v>
      </c>
      <c r="AI89" s="23" t="s">
        <v>28</v>
      </c>
      <c r="AM89" s="182" t="str">
        <f>IF(E17="","",E17)</f>
        <v xml:space="preserve"> </v>
      </c>
      <c r="AN89" s="183"/>
      <c r="AO89" s="183"/>
      <c r="AP89" s="183"/>
      <c r="AR89" s="28"/>
      <c r="AS89" s="184" t="s">
        <v>52</v>
      </c>
      <c r="AT89" s="185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2" customHeight="1">
      <c r="B90" s="28"/>
      <c r="C90" s="23" t="s">
        <v>27</v>
      </c>
      <c r="L90" s="3"/>
      <c r="AI90" s="23" t="s">
        <v>30</v>
      </c>
      <c r="AM90" s="182" t="str">
        <f>IF(E20="","",E20)</f>
        <v xml:space="preserve"> </v>
      </c>
      <c r="AN90" s="183"/>
      <c r="AO90" s="183"/>
      <c r="AP90" s="183"/>
      <c r="AR90" s="28"/>
      <c r="AS90" s="186"/>
      <c r="AT90" s="187"/>
      <c r="BD90" s="52"/>
    </row>
    <row r="91" spans="2:56" s="1" customFormat="1" ht="10.9" customHeight="1">
      <c r="B91" s="28"/>
      <c r="AR91" s="28"/>
      <c r="AS91" s="186"/>
      <c r="AT91" s="187"/>
      <c r="BD91" s="52"/>
    </row>
    <row r="92" spans="2:56" s="1" customFormat="1" ht="29.25" customHeight="1">
      <c r="B92" s="28"/>
      <c r="C92" s="188" t="s">
        <v>53</v>
      </c>
      <c r="D92" s="189"/>
      <c r="E92" s="189"/>
      <c r="F92" s="189"/>
      <c r="G92" s="189"/>
      <c r="H92" s="53"/>
      <c r="I92" s="190" t="s">
        <v>54</v>
      </c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91" t="s">
        <v>55</v>
      </c>
      <c r="AH92" s="189"/>
      <c r="AI92" s="189"/>
      <c r="AJ92" s="189"/>
      <c r="AK92" s="189"/>
      <c r="AL92" s="189"/>
      <c r="AM92" s="189"/>
      <c r="AN92" s="190" t="s">
        <v>56</v>
      </c>
      <c r="AO92" s="189"/>
      <c r="AP92" s="192"/>
      <c r="AQ92" s="54" t="s">
        <v>57</v>
      </c>
      <c r="AR92" s="28"/>
      <c r="AS92" s="55" t="s">
        <v>58</v>
      </c>
      <c r="AT92" s="56" t="s">
        <v>59</v>
      </c>
      <c r="AU92" s="56" t="s">
        <v>60</v>
      </c>
      <c r="AV92" s="56" t="s">
        <v>61</v>
      </c>
      <c r="AW92" s="56" t="s">
        <v>62</v>
      </c>
      <c r="AX92" s="56" t="s">
        <v>63</v>
      </c>
      <c r="AY92" s="56" t="s">
        <v>64</v>
      </c>
      <c r="AZ92" s="56" t="s">
        <v>65</v>
      </c>
      <c r="BA92" s="56" t="s">
        <v>66</v>
      </c>
      <c r="BB92" s="56" t="s">
        <v>67</v>
      </c>
      <c r="BC92" s="56" t="s">
        <v>68</v>
      </c>
      <c r="BD92" s="57" t="s">
        <v>69</v>
      </c>
    </row>
    <row r="93" spans="2:56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5" customHeight="1">
      <c r="B94" s="59"/>
      <c r="C94" s="60" t="s">
        <v>70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96">
        <f>ROUND(AG95,2)</f>
        <v>0</v>
      </c>
      <c r="AH94" s="196"/>
      <c r="AI94" s="196"/>
      <c r="AJ94" s="196"/>
      <c r="AK94" s="196"/>
      <c r="AL94" s="196"/>
      <c r="AM94" s="196"/>
      <c r="AN94" s="197">
        <f>SUM(AG94,AT94)</f>
        <v>0</v>
      </c>
      <c r="AO94" s="197"/>
      <c r="AP94" s="197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71</v>
      </c>
      <c r="BT94" s="68" t="s">
        <v>72</v>
      </c>
      <c r="BU94" s="69" t="s">
        <v>73</v>
      </c>
      <c r="BV94" s="68" t="s">
        <v>74</v>
      </c>
      <c r="BW94" s="68" t="s">
        <v>4</v>
      </c>
      <c r="BX94" s="68" t="s">
        <v>75</v>
      </c>
      <c r="CL94" s="68" t="s">
        <v>1</v>
      </c>
    </row>
    <row r="95" spans="1:91" s="6" customFormat="1" ht="16.5" customHeight="1">
      <c r="A95" s="70" t="s">
        <v>76</v>
      </c>
      <c r="B95" s="71"/>
      <c r="C95" s="72"/>
      <c r="D95" s="195" t="s">
        <v>77</v>
      </c>
      <c r="E95" s="195"/>
      <c r="F95" s="195"/>
      <c r="G95" s="195"/>
      <c r="H95" s="195"/>
      <c r="I95" s="73"/>
      <c r="J95" s="195" t="s">
        <v>78</v>
      </c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3">
        <f>'4324a - Sanace vodovodu'!J30</f>
        <v>0</v>
      </c>
      <c r="AH95" s="194"/>
      <c r="AI95" s="194"/>
      <c r="AJ95" s="194"/>
      <c r="AK95" s="194"/>
      <c r="AL95" s="194"/>
      <c r="AM95" s="194"/>
      <c r="AN95" s="193">
        <f>SUM(AG95,AT95)</f>
        <v>0</v>
      </c>
      <c r="AO95" s="194"/>
      <c r="AP95" s="194"/>
      <c r="AQ95" s="74" t="s">
        <v>79</v>
      </c>
      <c r="AR95" s="71"/>
      <c r="AS95" s="75">
        <v>0</v>
      </c>
      <c r="AT95" s="76">
        <f>ROUND(SUM(AV95:AW95),2)</f>
        <v>0</v>
      </c>
      <c r="AU95" s="77">
        <f>'4324a - Sanace vodovodu'!P127</f>
        <v>0</v>
      </c>
      <c r="AV95" s="76">
        <f>'4324a - Sanace vodovodu'!J33</f>
        <v>0</v>
      </c>
      <c r="AW95" s="76">
        <f>'4324a - Sanace vodovodu'!J34</f>
        <v>0</v>
      </c>
      <c r="AX95" s="76">
        <f>'4324a - Sanace vodovodu'!J35</f>
        <v>0</v>
      </c>
      <c r="AY95" s="76">
        <f>'4324a - Sanace vodovodu'!J36</f>
        <v>0</v>
      </c>
      <c r="AZ95" s="76">
        <f>'4324a - Sanace vodovodu'!F33</f>
        <v>0</v>
      </c>
      <c r="BA95" s="76">
        <f>'4324a - Sanace vodovodu'!F34</f>
        <v>0</v>
      </c>
      <c r="BB95" s="76">
        <f>'4324a - Sanace vodovodu'!F35</f>
        <v>0</v>
      </c>
      <c r="BC95" s="76">
        <f>'4324a - Sanace vodovodu'!F36</f>
        <v>0</v>
      </c>
      <c r="BD95" s="78">
        <f>'4324a - Sanace vodovodu'!F37</f>
        <v>0</v>
      </c>
      <c r="BT95" s="79" t="s">
        <v>80</v>
      </c>
      <c r="BV95" s="79" t="s">
        <v>74</v>
      </c>
      <c r="BW95" s="79" t="s">
        <v>81</v>
      </c>
      <c r="BX95" s="79" t="s">
        <v>4</v>
      </c>
      <c r="CL95" s="79" t="s">
        <v>1</v>
      </c>
      <c r="CM95" s="79" t="s">
        <v>82</v>
      </c>
    </row>
    <row r="96" spans="2:44" s="1" customFormat="1" ht="30" customHeight="1">
      <c r="B96" s="28"/>
      <c r="AR96" s="28"/>
    </row>
    <row r="97" spans="2:44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8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4324a - Sanace vodovodu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35"/>
  <sheetViews>
    <sheetView showGridLines="0" tabSelected="1" workbookViewId="0" topLeftCell="A208">
      <selection activeCell="E18" sqref="E18:H1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3" t="s">
        <v>81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82</v>
      </c>
    </row>
    <row r="4" spans="2:46" ht="24.95" customHeight="1">
      <c r="B4" s="16"/>
      <c r="D4" s="17" t="s">
        <v>83</v>
      </c>
      <c r="L4" s="16"/>
      <c r="M4" s="80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199" t="str">
        <f>'Rekapitulace stavby'!K6</f>
        <v>Č. Krumlov, Na Dlouhé zdi - sanace vodovodu</v>
      </c>
      <c r="F7" s="200"/>
      <c r="G7" s="200"/>
      <c r="H7" s="200"/>
      <c r="L7" s="16"/>
    </row>
    <row r="8" spans="2:12" s="1" customFormat="1" ht="12" customHeight="1">
      <c r="B8" s="28"/>
      <c r="D8" s="23" t="s">
        <v>84</v>
      </c>
      <c r="L8" s="28"/>
    </row>
    <row r="9" spans="2:12" s="1" customFormat="1" ht="16.5" customHeight="1">
      <c r="B9" s="28"/>
      <c r="E9" s="179" t="s">
        <v>85</v>
      </c>
      <c r="F9" s="201"/>
      <c r="G9" s="201"/>
      <c r="H9" s="201"/>
      <c r="L9" s="28"/>
    </row>
    <row r="10" spans="2:12" s="1" customFormat="1" ht="11.25">
      <c r="B10" s="28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/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23</v>
      </c>
      <c r="I14" s="23" t="s">
        <v>24</v>
      </c>
      <c r="J14" s="21" t="s">
        <v>1</v>
      </c>
      <c r="L14" s="28"/>
    </row>
    <row r="15" spans="2:12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24</v>
      </c>
      <c r="J17" s="24"/>
      <c r="L17" s="28"/>
    </row>
    <row r="18" spans="2:12" s="1" customFormat="1" ht="18" customHeight="1">
      <c r="B18" s="28"/>
      <c r="E18" s="202"/>
      <c r="F18" s="163"/>
      <c r="G18" s="163"/>
      <c r="H18" s="163"/>
      <c r="I18" s="23" t="s">
        <v>26</v>
      </c>
      <c r="J18" s="24"/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24</v>
      </c>
      <c r="J20" s="21" t="str">
        <f>IF('Rekapitulace stavby'!AN16="","",'Rekapitulace stavby'!AN16)</f>
        <v/>
      </c>
      <c r="L20" s="28"/>
    </row>
    <row r="21" spans="2:12" s="1" customFormat="1" ht="18" customHeight="1">
      <c r="B21" s="28"/>
      <c r="E21" s="21" t="str">
        <f>IF('Rekapitulace stavby'!E17="","",'Rekapitulace stavby'!E17)</f>
        <v xml:space="preserve"> </v>
      </c>
      <c r="I21" s="23" t="s">
        <v>26</v>
      </c>
      <c r="J21" s="21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30</v>
      </c>
      <c r="I23" s="23" t="s">
        <v>24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 xml:space="preserve"> </v>
      </c>
      <c r="I24" s="23" t="s">
        <v>26</v>
      </c>
      <c r="J24" s="21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31</v>
      </c>
      <c r="L26" s="28"/>
    </row>
    <row r="27" spans="2:12" s="7" customFormat="1" ht="16.5" customHeight="1">
      <c r="B27" s="81"/>
      <c r="E27" s="168" t="s">
        <v>1</v>
      </c>
      <c r="F27" s="168"/>
      <c r="G27" s="168"/>
      <c r="H27" s="168"/>
      <c r="L27" s="81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>
      <c r="B30" s="28"/>
      <c r="D30" s="82" t="s">
        <v>32</v>
      </c>
      <c r="J30" s="62">
        <f>ROUND(J127,2)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>
      <c r="B32" s="28"/>
      <c r="F32" s="31" t="s">
        <v>34</v>
      </c>
      <c r="I32" s="31" t="s">
        <v>33</v>
      </c>
      <c r="J32" s="31" t="s">
        <v>35</v>
      </c>
      <c r="L32" s="28"/>
    </row>
    <row r="33" spans="2:12" s="1" customFormat="1" ht="14.45" customHeight="1">
      <c r="B33" s="28"/>
      <c r="D33" s="51" t="s">
        <v>36</v>
      </c>
      <c r="E33" s="23" t="s">
        <v>37</v>
      </c>
      <c r="F33" s="83">
        <f>ROUND((SUM(BE127:BE234)),2)</f>
        <v>0</v>
      </c>
      <c r="I33" s="84">
        <v>0.21</v>
      </c>
      <c r="J33" s="83">
        <f>ROUND(((SUM(BE127:BE234))*I33),2)</f>
        <v>0</v>
      </c>
      <c r="L33" s="28"/>
    </row>
    <row r="34" spans="2:12" s="1" customFormat="1" ht="14.45" customHeight="1">
      <c r="B34" s="28"/>
      <c r="E34" s="23" t="s">
        <v>38</v>
      </c>
      <c r="F34" s="83">
        <f>ROUND((SUM(BF127:BF234)),2)</f>
        <v>0</v>
      </c>
      <c r="I34" s="84">
        <v>0.12</v>
      </c>
      <c r="J34" s="83">
        <f>ROUND(((SUM(BF127:BF234))*I34),2)</f>
        <v>0</v>
      </c>
      <c r="L34" s="28"/>
    </row>
    <row r="35" spans="2:12" s="1" customFormat="1" ht="14.45" customHeight="1" hidden="1">
      <c r="B35" s="28"/>
      <c r="E35" s="23" t="s">
        <v>39</v>
      </c>
      <c r="F35" s="83">
        <f>ROUND((SUM(BG127:BG234)),2)</f>
        <v>0</v>
      </c>
      <c r="I35" s="84">
        <v>0.21</v>
      </c>
      <c r="J35" s="83">
        <f>0</f>
        <v>0</v>
      </c>
      <c r="L35" s="28"/>
    </row>
    <row r="36" spans="2:12" s="1" customFormat="1" ht="14.45" customHeight="1" hidden="1">
      <c r="B36" s="28"/>
      <c r="E36" s="23" t="s">
        <v>40</v>
      </c>
      <c r="F36" s="83">
        <f>ROUND((SUM(BH127:BH234)),2)</f>
        <v>0</v>
      </c>
      <c r="I36" s="84">
        <v>0.12</v>
      </c>
      <c r="J36" s="83">
        <f>0</f>
        <v>0</v>
      </c>
      <c r="L36" s="28"/>
    </row>
    <row r="37" spans="2:12" s="1" customFormat="1" ht="14.45" customHeight="1" hidden="1">
      <c r="B37" s="28"/>
      <c r="E37" s="23" t="s">
        <v>41</v>
      </c>
      <c r="F37" s="83">
        <f>ROUND((SUM(BI127:BI234)),2)</f>
        <v>0</v>
      </c>
      <c r="I37" s="84">
        <v>0</v>
      </c>
      <c r="J37" s="83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85"/>
      <c r="D39" s="86" t="s">
        <v>42</v>
      </c>
      <c r="E39" s="53"/>
      <c r="F39" s="53"/>
      <c r="G39" s="87" t="s">
        <v>43</v>
      </c>
      <c r="H39" s="88" t="s">
        <v>44</v>
      </c>
      <c r="I39" s="53"/>
      <c r="J39" s="89">
        <f>SUM(J30:J37)</f>
        <v>0</v>
      </c>
      <c r="K39" s="9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47</v>
      </c>
      <c r="E61" s="30"/>
      <c r="F61" s="91" t="s">
        <v>48</v>
      </c>
      <c r="G61" s="39" t="s">
        <v>47</v>
      </c>
      <c r="H61" s="30"/>
      <c r="I61" s="30"/>
      <c r="J61" s="92" t="s">
        <v>48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47</v>
      </c>
      <c r="E76" s="30"/>
      <c r="F76" s="91" t="s">
        <v>48</v>
      </c>
      <c r="G76" s="39" t="s">
        <v>47</v>
      </c>
      <c r="H76" s="30"/>
      <c r="I76" s="30"/>
      <c r="J76" s="92" t="s">
        <v>48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86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16</v>
      </c>
      <c r="L84" s="28"/>
    </row>
    <row r="85" spans="2:12" s="1" customFormat="1" ht="16.5" customHeight="1">
      <c r="B85" s="28"/>
      <c r="E85" s="199" t="str">
        <f>E7</f>
        <v>Č. Krumlov, Na Dlouhé zdi - sanace vodovodu</v>
      </c>
      <c r="F85" s="200"/>
      <c r="G85" s="200"/>
      <c r="H85" s="200"/>
      <c r="L85" s="28"/>
    </row>
    <row r="86" spans="2:12" s="1" customFormat="1" ht="12" customHeight="1">
      <c r="B86" s="28"/>
      <c r="C86" s="23" t="s">
        <v>84</v>
      </c>
      <c r="L86" s="28"/>
    </row>
    <row r="87" spans="2:12" s="1" customFormat="1" ht="16.5" customHeight="1">
      <c r="B87" s="28"/>
      <c r="E87" s="179" t="str">
        <f>E9</f>
        <v>4324a - Sanace vodovodu</v>
      </c>
      <c r="F87" s="201"/>
      <c r="G87" s="201"/>
      <c r="H87" s="201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20</v>
      </c>
      <c r="F89" s="21" t="str">
        <f>F12</f>
        <v xml:space="preserve"> </v>
      </c>
      <c r="I89" s="23" t="s">
        <v>22</v>
      </c>
      <c r="J89" s="48" t="str">
        <f>IF(J12="","",J12)</f>
        <v/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3" t="s">
        <v>23</v>
      </c>
      <c r="F91" s="21" t="str">
        <f>E15</f>
        <v>Město Český Krumlov,náměstí Svornosti 1,381 01 Č.K</v>
      </c>
      <c r="I91" s="23" t="s">
        <v>28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3" t="s">
        <v>27</v>
      </c>
      <c r="F92" s="21" t="str">
        <f>IF(E18="","",E18)</f>
        <v/>
      </c>
      <c r="I92" s="23" t="s">
        <v>30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3" t="s">
        <v>87</v>
      </c>
      <c r="D94" s="85"/>
      <c r="E94" s="85"/>
      <c r="F94" s="85"/>
      <c r="G94" s="85"/>
      <c r="H94" s="85"/>
      <c r="I94" s="85"/>
      <c r="J94" s="94" t="s">
        <v>88</v>
      </c>
      <c r="K94" s="85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5" t="s">
        <v>89</v>
      </c>
      <c r="J96" s="62">
        <f>J127</f>
        <v>0</v>
      </c>
      <c r="L96" s="28"/>
      <c r="AU96" s="13" t="s">
        <v>90</v>
      </c>
    </row>
    <row r="97" spans="2:12" s="8" customFormat="1" ht="24.95" customHeight="1">
      <c r="B97" s="96"/>
      <c r="D97" s="97" t="s">
        <v>91</v>
      </c>
      <c r="E97" s="98"/>
      <c r="F97" s="98"/>
      <c r="G97" s="98"/>
      <c r="H97" s="98"/>
      <c r="I97" s="98"/>
      <c r="J97" s="99">
        <f>J128</f>
        <v>0</v>
      </c>
      <c r="L97" s="96"/>
    </row>
    <row r="98" spans="2:12" s="9" customFormat="1" ht="19.9" customHeight="1">
      <c r="B98" s="100"/>
      <c r="D98" s="101" t="s">
        <v>92</v>
      </c>
      <c r="E98" s="102"/>
      <c r="F98" s="102"/>
      <c r="G98" s="102"/>
      <c r="H98" s="102"/>
      <c r="I98" s="102"/>
      <c r="J98" s="103">
        <f>J129</f>
        <v>0</v>
      </c>
      <c r="L98" s="100"/>
    </row>
    <row r="99" spans="2:12" s="9" customFormat="1" ht="19.9" customHeight="1">
      <c r="B99" s="100"/>
      <c r="D99" s="101" t="s">
        <v>93</v>
      </c>
      <c r="E99" s="102"/>
      <c r="F99" s="102"/>
      <c r="G99" s="102"/>
      <c r="H99" s="102"/>
      <c r="I99" s="102"/>
      <c r="J99" s="103">
        <f>J150</f>
        <v>0</v>
      </c>
      <c r="L99" s="100"/>
    </row>
    <row r="100" spans="2:12" s="9" customFormat="1" ht="19.9" customHeight="1">
      <c r="B100" s="100"/>
      <c r="D100" s="101" t="s">
        <v>94</v>
      </c>
      <c r="E100" s="102"/>
      <c r="F100" s="102"/>
      <c r="G100" s="102"/>
      <c r="H100" s="102"/>
      <c r="I100" s="102"/>
      <c r="J100" s="103">
        <f>J152</f>
        <v>0</v>
      </c>
      <c r="L100" s="100"/>
    </row>
    <row r="101" spans="2:12" s="9" customFormat="1" ht="14.85" customHeight="1">
      <c r="B101" s="100"/>
      <c r="D101" s="101" t="s">
        <v>95</v>
      </c>
      <c r="E101" s="102"/>
      <c r="F101" s="102"/>
      <c r="G101" s="102"/>
      <c r="H101" s="102"/>
      <c r="I101" s="102"/>
      <c r="J101" s="103">
        <f>J164</f>
        <v>0</v>
      </c>
      <c r="L101" s="100"/>
    </row>
    <row r="102" spans="2:12" s="9" customFormat="1" ht="14.85" customHeight="1">
      <c r="B102" s="100"/>
      <c r="D102" s="101" t="s">
        <v>96</v>
      </c>
      <c r="E102" s="102"/>
      <c r="F102" s="102"/>
      <c r="G102" s="102"/>
      <c r="H102" s="102"/>
      <c r="I102" s="102"/>
      <c r="J102" s="103">
        <f>J169</f>
        <v>0</v>
      </c>
      <c r="L102" s="100"/>
    </row>
    <row r="103" spans="2:12" s="9" customFormat="1" ht="14.85" customHeight="1">
      <c r="B103" s="100"/>
      <c r="D103" s="101" t="s">
        <v>97</v>
      </c>
      <c r="E103" s="102"/>
      <c r="F103" s="102"/>
      <c r="G103" s="102"/>
      <c r="H103" s="102"/>
      <c r="I103" s="102"/>
      <c r="J103" s="103">
        <f>J188</f>
        <v>0</v>
      </c>
      <c r="L103" s="100"/>
    </row>
    <row r="104" spans="2:12" s="9" customFormat="1" ht="14.85" customHeight="1">
      <c r="B104" s="100"/>
      <c r="D104" s="101" t="s">
        <v>98</v>
      </c>
      <c r="E104" s="102"/>
      <c r="F104" s="102"/>
      <c r="G104" s="102"/>
      <c r="H104" s="102"/>
      <c r="I104" s="102"/>
      <c r="J104" s="103">
        <f>J195</f>
        <v>0</v>
      </c>
      <c r="L104" s="100"/>
    </row>
    <row r="105" spans="2:12" s="9" customFormat="1" ht="19.9" customHeight="1">
      <c r="B105" s="100"/>
      <c r="D105" s="101" t="s">
        <v>99</v>
      </c>
      <c r="E105" s="102"/>
      <c r="F105" s="102"/>
      <c r="G105" s="102"/>
      <c r="H105" s="102"/>
      <c r="I105" s="102"/>
      <c r="J105" s="103">
        <f>J200</f>
        <v>0</v>
      </c>
      <c r="L105" s="100"/>
    </row>
    <row r="106" spans="2:12" s="9" customFormat="1" ht="19.9" customHeight="1">
      <c r="B106" s="100"/>
      <c r="D106" s="101" t="s">
        <v>100</v>
      </c>
      <c r="E106" s="102"/>
      <c r="F106" s="102"/>
      <c r="G106" s="102"/>
      <c r="H106" s="102"/>
      <c r="I106" s="102"/>
      <c r="J106" s="103">
        <f>J212</f>
        <v>0</v>
      </c>
      <c r="L106" s="100"/>
    </row>
    <row r="107" spans="2:12" s="9" customFormat="1" ht="19.9" customHeight="1">
      <c r="B107" s="100"/>
      <c r="D107" s="101" t="s">
        <v>101</v>
      </c>
      <c r="E107" s="102"/>
      <c r="F107" s="102"/>
      <c r="G107" s="102"/>
      <c r="H107" s="102"/>
      <c r="I107" s="102"/>
      <c r="J107" s="103">
        <f>J233</f>
        <v>0</v>
      </c>
      <c r="L107" s="100"/>
    </row>
    <row r="108" spans="2:12" s="1" customFormat="1" ht="21.75" customHeight="1">
      <c r="B108" s="28"/>
      <c r="L108" s="28"/>
    </row>
    <row r="109" spans="2:12" s="1" customFormat="1" ht="6.95" customHeight="1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28"/>
    </row>
    <row r="113" spans="2:12" s="1" customFormat="1" ht="6.95" customHeight="1"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28"/>
    </row>
    <row r="114" spans="2:12" s="1" customFormat="1" ht="24.95" customHeight="1">
      <c r="B114" s="28"/>
      <c r="C114" s="17" t="s">
        <v>102</v>
      </c>
      <c r="L114" s="28"/>
    </row>
    <row r="115" spans="2:12" s="1" customFormat="1" ht="6.95" customHeight="1">
      <c r="B115" s="28"/>
      <c r="L115" s="28"/>
    </row>
    <row r="116" spans="2:12" s="1" customFormat="1" ht="12" customHeight="1">
      <c r="B116" s="28"/>
      <c r="C116" s="23" t="s">
        <v>16</v>
      </c>
      <c r="L116" s="28"/>
    </row>
    <row r="117" spans="2:12" s="1" customFormat="1" ht="16.5" customHeight="1">
      <c r="B117" s="28"/>
      <c r="E117" s="199" t="str">
        <f>E7</f>
        <v>Č. Krumlov, Na Dlouhé zdi - sanace vodovodu</v>
      </c>
      <c r="F117" s="200"/>
      <c r="G117" s="200"/>
      <c r="H117" s="200"/>
      <c r="L117" s="28"/>
    </row>
    <row r="118" spans="2:12" s="1" customFormat="1" ht="12" customHeight="1">
      <c r="B118" s="28"/>
      <c r="C118" s="23" t="s">
        <v>84</v>
      </c>
      <c r="L118" s="28"/>
    </row>
    <row r="119" spans="2:12" s="1" customFormat="1" ht="16.5" customHeight="1">
      <c r="B119" s="28"/>
      <c r="E119" s="179" t="str">
        <f>E9</f>
        <v>4324a - Sanace vodovodu</v>
      </c>
      <c r="F119" s="201"/>
      <c r="G119" s="201"/>
      <c r="H119" s="201"/>
      <c r="L119" s="28"/>
    </row>
    <row r="120" spans="2:12" s="1" customFormat="1" ht="6.95" customHeight="1">
      <c r="B120" s="28"/>
      <c r="L120" s="28"/>
    </row>
    <row r="121" spans="2:12" s="1" customFormat="1" ht="12" customHeight="1">
      <c r="B121" s="28"/>
      <c r="C121" s="23" t="s">
        <v>20</v>
      </c>
      <c r="F121" s="21" t="str">
        <f>F12</f>
        <v xml:space="preserve"> </v>
      </c>
      <c r="I121" s="23" t="s">
        <v>22</v>
      </c>
      <c r="J121" s="48" t="str">
        <f>IF(J12="","",J12)</f>
        <v/>
      </c>
      <c r="L121" s="28"/>
    </row>
    <row r="122" spans="2:12" s="1" customFormat="1" ht="6.95" customHeight="1">
      <c r="B122" s="28"/>
      <c r="L122" s="28"/>
    </row>
    <row r="123" spans="2:12" s="1" customFormat="1" ht="15.2" customHeight="1">
      <c r="B123" s="28"/>
      <c r="C123" s="23" t="s">
        <v>23</v>
      </c>
      <c r="F123" s="21" t="str">
        <f>E15</f>
        <v>Město Český Krumlov,náměstí Svornosti 1,381 01 Č.K</v>
      </c>
      <c r="I123" s="23" t="s">
        <v>28</v>
      </c>
      <c r="J123" s="26" t="str">
        <f>E21</f>
        <v xml:space="preserve"> </v>
      </c>
      <c r="L123" s="28"/>
    </row>
    <row r="124" spans="2:12" s="1" customFormat="1" ht="15.2" customHeight="1">
      <c r="B124" s="28"/>
      <c r="C124" s="23" t="s">
        <v>27</v>
      </c>
      <c r="F124" s="21" t="str">
        <f>IF(E18="","",E18)</f>
        <v/>
      </c>
      <c r="I124" s="23" t="s">
        <v>30</v>
      </c>
      <c r="J124" s="26" t="str">
        <f>E24</f>
        <v xml:space="preserve"> </v>
      </c>
      <c r="L124" s="28"/>
    </row>
    <row r="125" spans="2:12" s="1" customFormat="1" ht="10.35" customHeight="1">
      <c r="B125" s="28"/>
      <c r="L125" s="28"/>
    </row>
    <row r="126" spans="2:20" s="10" customFormat="1" ht="29.25" customHeight="1">
      <c r="B126" s="104"/>
      <c r="C126" s="105" t="s">
        <v>103</v>
      </c>
      <c r="D126" s="106" t="s">
        <v>57</v>
      </c>
      <c r="E126" s="106" t="s">
        <v>53</v>
      </c>
      <c r="F126" s="106" t="s">
        <v>54</v>
      </c>
      <c r="G126" s="106" t="s">
        <v>104</v>
      </c>
      <c r="H126" s="106" t="s">
        <v>105</v>
      </c>
      <c r="I126" s="106" t="s">
        <v>106</v>
      </c>
      <c r="J126" s="107" t="s">
        <v>88</v>
      </c>
      <c r="K126" s="108" t="s">
        <v>107</v>
      </c>
      <c r="L126" s="104"/>
      <c r="M126" s="55" t="s">
        <v>1</v>
      </c>
      <c r="N126" s="56" t="s">
        <v>36</v>
      </c>
      <c r="O126" s="56" t="s">
        <v>108</v>
      </c>
      <c r="P126" s="56" t="s">
        <v>109</v>
      </c>
      <c r="Q126" s="56" t="s">
        <v>110</v>
      </c>
      <c r="R126" s="56" t="s">
        <v>111</v>
      </c>
      <c r="S126" s="56" t="s">
        <v>112</v>
      </c>
      <c r="T126" s="57" t="s">
        <v>113</v>
      </c>
    </row>
    <row r="127" spans="2:63" s="1" customFormat="1" ht="22.9" customHeight="1">
      <c r="B127" s="28"/>
      <c r="C127" s="60" t="s">
        <v>114</v>
      </c>
      <c r="J127" s="109">
        <f>BK127</f>
        <v>0</v>
      </c>
      <c r="L127" s="28"/>
      <c r="M127" s="58"/>
      <c r="N127" s="49"/>
      <c r="O127" s="49"/>
      <c r="P127" s="110">
        <f>P128</f>
        <v>0</v>
      </c>
      <c r="Q127" s="49"/>
      <c r="R127" s="110">
        <f>R128</f>
        <v>16.13534</v>
      </c>
      <c r="S127" s="49"/>
      <c r="T127" s="111">
        <f>T128</f>
        <v>0</v>
      </c>
      <c r="AT127" s="13" t="s">
        <v>71</v>
      </c>
      <c r="AU127" s="13" t="s">
        <v>90</v>
      </c>
      <c r="BK127" s="112">
        <f>BK128</f>
        <v>0</v>
      </c>
    </row>
    <row r="128" spans="2:63" s="11" customFormat="1" ht="25.9" customHeight="1">
      <c r="B128" s="113"/>
      <c r="D128" s="114" t="s">
        <v>71</v>
      </c>
      <c r="E128" s="115" t="s">
        <v>115</v>
      </c>
      <c r="F128" s="115" t="s">
        <v>116</v>
      </c>
      <c r="I128" s="116"/>
      <c r="J128" s="117">
        <f>BK128</f>
        <v>0</v>
      </c>
      <c r="L128" s="113"/>
      <c r="M128" s="118"/>
      <c r="P128" s="119">
        <f>P129+P150+P152+P200+P212+P233</f>
        <v>0</v>
      </c>
      <c r="R128" s="119">
        <f>R129+R150+R152+R200+R212+R233</f>
        <v>16.13534</v>
      </c>
      <c r="T128" s="120">
        <f>T129+T150+T152+T200+T212+T233</f>
        <v>0</v>
      </c>
      <c r="AR128" s="114" t="s">
        <v>80</v>
      </c>
      <c r="AT128" s="121" t="s">
        <v>71</v>
      </c>
      <c r="AU128" s="121" t="s">
        <v>72</v>
      </c>
      <c r="AY128" s="114" t="s">
        <v>117</v>
      </c>
      <c r="BK128" s="122">
        <f>BK129+BK150+BK152+BK200+BK212+BK233</f>
        <v>0</v>
      </c>
    </row>
    <row r="129" spans="2:63" s="11" customFormat="1" ht="22.9" customHeight="1">
      <c r="B129" s="113"/>
      <c r="D129" s="114" t="s">
        <v>71</v>
      </c>
      <c r="E129" s="123" t="s">
        <v>80</v>
      </c>
      <c r="F129" s="123" t="s">
        <v>118</v>
      </c>
      <c r="I129" s="116"/>
      <c r="J129" s="124">
        <f>BK129</f>
        <v>0</v>
      </c>
      <c r="L129" s="113"/>
      <c r="M129" s="118"/>
      <c r="P129" s="119">
        <f>SUM(P130:P149)</f>
        <v>0</v>
      </c>
      <c r="R129" s="119">
        <f>SUM(R130:R149)</f>
        <v>15.13902</v>
      </c>
      <c r="T129" s="120">
        <f>SUM(T130:T149)</f>
        <v>0</v>
      </c>
      <c r="AR129" s="114" t="s">
        <v>80</v>
      </c>
      <c r="AT129" s="121" t="s">
        <v>71</v>
      </c>
      <c r="AU129" s="121" t="s">
        <v>80</v>
      </c>
      <c r="AY129" s="114" t="s">
        <v>117</v>
      </c>
      <c r="BK129" s="122">
        <f>SUM(BK130:BK149)</f>
        <v>0</v>
      </c>
    </row>
    <row r="130" spans="2:65" s="1" customFormat="1" ht="24.2" customHeight="1">
      <c r="B130" s="125"/>
      <c r="C130" s="126" t="s">
        <v>80</v>
      </c>
      <c r="D130" s="126" t="s">
        <v>119</v>
      </c>
      <c r="E130" s="127" t="s">
        <v>120</v>
      </c>
      <c r="F130" s="128" t="s">
        <v>121</v>
      </c>
      <c r="G130" s="129" t="s">
        <v>122</v>
      </c>
      <c r="H130" s="130">
        <v>20</v>
      </c>
      <c r="I130" s="131"/>
      <c r="J130" s="132">
        <f>ROUND(I130*H130,2)</f>
        <v>0</v>
      </c>
      <c r="K130" s="133"/>
      <c r="L130" s="28"/>
      <c r="M130" s="134" t="s">
        <v>1</v>
      </c>
      <c r="N130" s="135" t="s">
        <v>37</v>
      </c>
      <c r="P130" s="136">
        <f>O130*H130</f>
        <v>0</v>
      </c>
      <c r="Q130" s="136">
        <v>0</v>
      </c>
      <c r="R130" s="136">
        <f>Q130*H130</f>
        <v>0</v>
      </c>
      <c r="S130" s="136">
        <v>0</v>
      </c>
      <c r="T130" s="137">
        <f>S130*H130</f>
        <v>0</v>
      </c>
      <c r="AR130" s="138" t="s">
        <v>123</v>
      </c>
      <c r="AT130" s="138" t="s">
        <v>119</v>
      </c>
      <c r="AU130" s="138" t="s">
        <v>82</v>
      </c>
      <c r="AY130" s="13" t="s">
        <v>117</v>
      </c>
      <c r="BE130" s="139">
        <f>IF(N130="základní",J130,0)</f>
        <v>0</v>
      </c>
      <c r="BF130" s="139">
        <f>IF(N130="snížená",J130,0)</f>
        <v>0</v>
      </c>
      <c r="BG130" s="139">
        <f>IF(N130="zákl. přenesená",J130,0)</f>
        <v>0</v>
      </c>
      <c r="BH130" s="139">
        <f>IF(N130="sníž. přenesená",J130,0)</f>
        <v>0</v>
      </c>
      <c r="BI130" s="139">
        <f>IF(N130="nulová",J130,0)</f>
        <v>0</v>
      </c>
      <c r="BJ130" s="13" t="s">
        <v>80</v>
      </c>
      <c r="BK130" s="139">
        <f>ROUND(I130*H130,2)</f>
        <v>0</v>
      </c>
      <c r="BL130" s="13" t="s">
        <v>123</v>
      </c>
      <c r="BM130" s="138" t="s">
        <v>124</v>
      </c>
    </row>
    <row r="131" spans="2:47" s="1" customFormat="1" ht="19.5">
      <c r="B131" s="28"/>
      <c r="D131" s="140" t="s">
        <v>125</v>
      </c>
      <c r="F131" s="141" t="s">
        <v>126</v>
      </c>
      <c r="I131" s="142"/>
      <c r="L131" s="28"/>
      <c r="M131" s="143"/>
      <c r="T131" s="52"/>
      <c r="AT131" s="13" t="s">
        <v>125</v>
      </c>
      <c r="AU131" s="13" t="s">
        <v>82</v>
      </c>
    </row>
    <row r="132" spans="2:65" s="1" customFormat="1" ht="33" customHeight="1">
      <c r="B132" s="125"/>
      <c r="C132" s="126" t="s">
        <v>82</v>
      </c>
      <c r="D132" s="126" t="s">
        <v>119</v>
      </c>
      <c r="E132" s="127" t="s">
        <v>127</v>
      </c>
      <c r="F132" s="128" t="s">
        <v>128</v>
      </c>
      <c r="G132" s="129" t="s">
        <v>129</v>
      </c>
      <c r="H132" s="130">
        <v>56.5</v>
      </c>
      <c r="I132" s="131"/>
      <c r="J132" s="132">
        <f>ROUND(I132*H132,2)</f>
        <v>0</v>
      </c>
      <c r="K132" s="133"/>
      <c r="L132" s="28"/>
      <c r="M132" s="134" t="s">
        <v>1</v>
      </c>
      <c r="N132" s="135" t="s">
        <v>37</v>
      </c>
      <c r="P132" s="136">
        <f>O132*H132</f>
        <v>0</v>
      </c>
      <c r="Q132" s="136">
        <v>0</v>
      </c>
      <c r="R132" s="136">
        <f>Q132*H132</f>
        <v>0</v>
      </c>
      <c r="S132" s="136">
        <v>0</v>
      </c>
      <c r="T132" s="137">
        <f>S132*H132</f>
        <v>0</v>
      </c>
      <c r="AR132" s="138" t="s">
        <v>123</v>
      </c>
      <c r="AT132" s="138" t="s">
        <v>119</v>
      </c>
      <c r="AU132" s="138" t="s">
        <v>82</v>
      </c>
      <c r="AY132" s="13" t="s">
        <v>117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3" t="s">
        <v>80</v>
      </c>
      <c r="BK132" s="139">
        <f>ROUND(I132*H132,2)</f>
        <v>0</v>
      </c>
      <c r="BL132" s="13" t="s">
        <v>123</v>
      </c>
      <c r="BM132" s="138" t="s">
        <v>130</v>
      </c>
    </row>
    <row r="133" spans="2:65" s="1" customFormat="1" ht="21.75" customHeight="1">
      <c r="B133" s="125"/>
      <c r="C133" s="126" t="s">
        <v>131</v>
      </c>
      <c r="D133" s="126" t="s">
        <v>119</v>
      </c>
      <c r="E133" s="127" t="s">
        <v>132</v>
      </c>
      <c r="F133" s="128" t="s">
        <v>133</v>
      </c>
      <c r="G133" s="129" t="s">
        <v>129</v>
      </c>
      <c r="H133" s="130">
        <v>16</v>
      </c>
      <c r="I133" s="131"/>
      <c r="J133" s="132">
        <f>ROUND(I133*H133,2)</f>
        <v>0</v>
      </c>
      <c r="K133" s="133"/>
      <c r="L133" s="28"/>
      <c r="M133" s="134" t="s">
        <v>1</v>
      </c>
      <c r="N133" s="135" t="s">
        <v>37</v>
      </c>
      <c r="P133" s="136">
        <f>O133*H133</f>
        <v>0</v>
      </c>
      <c r="Q133" s="136">
        <v>0</v>
      </c>
      <c r="R133" s="136">
        <f>Q133*H133</f>
        <v>0</v>
      </c>
      <c r="S133" s="136">
        <v>0</v>
      </c>
      <c r="T133" s="137">
        <f>S133*H133</f>
        <v>0</v>
      </c>
      <c r="AR133" s="138" t="s">
        <v>123</v>
      </c>
      <c r="AT133" s="138" t="s">
        <v>119</v>
      </c>
      <c r="AU133" s="138" t="s">
        <v>82</v>
      </c>
      <c r="AY133" s="13" t="s">
        <v>117</v>
      </c>
      <c r="BE133" s="139">
        <f>IF(N133="základní",J133,0)</f>
        <v>0</v>
      </c>
      <c r="BF133" s="139">
        <f>IF(N133="snížená",J133,0)</f>
        <v>0</v>
      </c>
      <c r="BG133" s="139">
        <f>IF(N133="zákl. přenesená",J133,0)</f>
        <v>0</v>
      </c>
      <c r="BH133" s="139">
        <f>IF(N133="sníž. přenesená",J133,0)</f>
        <v>0</v>
      </c>
      <c r="BI133" s="139">
        <f>IF(N133="nulová",J133,0)</f>
        <v>0</v>
      </c>
      <c r="BJ133" s="13" t="s">
        <v>80</v>
      </c>
      <c r="BK133" s="139">
        <f>ROUND(I133*H133,2)</f>
        <v>0</v>
      </c>
      <c r="BL133" s="13" t="s">
        <v>123</v>
      </c>
      <c r="BM133" s="138" t="s">
        <v>134</v>
      </c>
    </row>
    <row r="134" spans="2:47" s="1" customFormat="1" ht="19.5">
      <c r="B134" s="28"/>
      <c r="D134" s="140" t="s">
        <v>125</v>
      </c>
      <c r="F134" s="141" t="s">
        <v>135</v>
      </c>
      <c r="I134" s="142"/>
      <c r="L134" s="28"/>
      <c r="M134" s="143"/>
      <c r="T134" s="52"/>
      <c r="AT134" s="13" t="s">
        <v>125</v>
      </c>
      <c r="AU134" s="13" t="s">
        <v>82</v>
      </c>
    </row>
    <row r="135" spans="2:65" s="1" customFormat="1" ht="24.2" customHeight="1">
      <c r="B135" s="125"/>
      <c r="C135" s="126" t="s">
        <v>123</v>
      </c>
      <c r="D135" s="126" t="s">
        <v>119</v>
      </c>
      <c r="E135" s="127" t="s">
        <v>136</v>
      </c>
      <c r="F135" s="128" t="s">
        <v>137</v>
      </c>
      <c r="G135" s="129" t="s">
        <v>122</v>
      </c>
      <c r="H135" s="130">
        <v>45.2</v>
      </c>
      <c r="I135" s="131"/>
      <c r="J135" s="132">
        <f aca="true" t="shared" si="0" ref="J135:J141">ROUND(I135*H135,2)</f>
        <v>0</v>
      </c>
      <c r="K135" s="133"/>
      <c r="L135" s="28"/>
      <c r="M135" s="134" t="s">
        <v>1</v>
      </c>
      <c r="N135" s="135" t="s">
        <v>37</v>
      </c>
      <c r="P135" s="136">
        <f aca="true" t="shared" si="1" ref="P135:P141">O135*H135</f>
        <v>0</v>
      </c>
      <c r="Q135" s="136">
        <v>0.00085</v>
      </c>
      <c r="R135" s="136">
        <f aca="true" t="shared" si="2" ref="R135:R141">Q135*H135</f>
        <v>0.03842</v>
      </c>
      <c r="S135" s="136">
        <v>0</v>
      </c>
      <c r="T135" s="137">
        <f aca="true" t="shared" si="3" ref="T135:T141">S135*H135</f>
        <v>0</v>
      </c>
      <c r="AR135" s="138" t="s">
        <v>123</v>
      </c>
      <c r="AT135" s="138" t="s">
        <v>119</v>
      </c>
      <c r="AU135" s="138" t="s">
        <v>82</v>
      </c>
      <c r="AY135" s="13" t="s">
        <v>117</v>
      </c>
      <c r="BE135" s="139">
        <f aca="true" t="shared" si="4" ref="BE135:BE141">IF(N135="základní",J135,0)</f>
        <v>0</v>
      </c>
      <c r="BF135" s="139">
        <f aca="true" t="shared" si="5" ref="BF135:BF141">IF(N135="snížená",J135,0)</f>
        <v>0</v>
      </c>
      <c r="BG135" s="139">
        <f aca="true" t="shared" si="6" ref="BG135:BG141">IF(N135="zákl. přenesená",J135,0)</f>
        <v>0</v>
      </c>
      <c r="BH135" s="139">
        <f aca="true" t="shared" si="7" ref="BH135:BH141">IF(N135="sníž. přenesená",J135,0)</f>
        <v>0</v>
      </c>
      <c r="BI135" s="139">
        <f aca="true" t="shared" si="8" ref="BI135:BI141">IF(N135="nulová",J135,0)</f>
        <v>0</v>
      </c>
      <c r="BJ135" s="13" t="s">
        <v>80</v>
      </c>
      <c r="BK135" s="139">
        <f aca="true" t="shared" si="9" ref="BK135:BK141">ROUND(I135*H135,2)</f>
        <v>0</v>
      </c>
      <c r="BL135" s="13" t="s">
        <v>123</v>
      </c>
      <c r="BM135" s="138" t="s">
        <v>138</v>
      </c>
    </row>
    <row r="136" spans="2:65" s="1" customFormat="1" ht="24.2" customHeight="1">
      <c r="B136" s="125"/>
      <c r="C136" s="126" t="s">
        <v>139</v>
      </c>
      <c r="D136" s="126" t="s">
        <v>119</v>
      </c>
      <c r="E136" s="127" t="s">
        <v>140</v>
      </c>
      <c r="F136" s="128" t="s">
        <v>141</v>
      </c>
      <c r="G136" s="129" t="s">
        <v>122</v>
      </c>
      <c r="H136" s="130">
        <v>45.2</v>
      </c>
      <c r="I136" s="131"/>
      <c r="J136" s="132">
        <f t="shared" si="0"/>
        <v>0</v>
      </c>
      <c r="K136" s="133"/>
      <c r="L136" s="28"/>
      <c r="M136" s="134" t="s">
        <v>1</v>
      </c>
      <c r="N136" s="135" t="s">
        <v>37</v>
      </c>
      <c r="P136" s="136">
        <f t="shared" si="1"/>
        <v>0</v>
      </c>
      <c r="Q136" s="136">
        <v>0</v>
      </c>
      <c r="R136" s="136">
        <f t="shared" si="2"/>
        <v>0</v>
      </c>
      <c r="S136" s="136">
        <v>0</v>
      </c>
      <c r="T136" s="137">
        <f t="shared" si="3"/>
        <v>0</v>
      </c>
      <c r="AR136" s="138" t="s">
        <v>123</v>
      </c>
      <c r="AT136" s="138" t="s">
        <v>119</v>
      </c>
      <c r="AU136" s="138" t="s">
        <v>82</v>
      </c>
      <c r="AY136" s="13" t="s">
        <v>117</v>
      </c>
      <c r="BE136" s="139">
        <f t="shared" si="4"/>
        <v>0</v>
      </c>
      <c r="BF136" s="139">
        <f t="shared" si="5"/>
        <v>0</v>
      </c>
      <c r="BG136" s="139">
        <f t="shared" si="6"/>
        <v>0</v>
      </c>
      <c r="BH136" s="139">
        <f t="shared" si="7"/>
        <v>0</v>
      </c>
      <c r="BI136" s="139">
        <f t="shared" si="8"/>
        <v>0</v>
      </c>
      <c r="BJ136" s="13" t="s">
        <v>80</v>
      </c>
      <c r="BK136" s="139">
        <f t="shared" si="9"/>
        <v>0</v>
      </c>
      <c r="BL136" s="13" t="s">
        <v>123</v>
      </c>
      <c r="BM136" s="138" t="s">
        <v>142</v>
      </c>
    </row>
    <row r="137" spans="2:65" s="1" customFormat="1" ht="37.9" customHeight="1">
      <c r="B137" s="125"/>
      <c r="C137" s="126" t="s">
        <v>143</v>
      </c>
      <c r="D137" s="126" t="s">
        <v>119</v>
      </c>
      <c r="E137" s="127" t="s">
        <v>144</v>
      </c>
      <c r="F137" s="128" t="s">
        <v>145</v>
      </c>
      <c r="G137" s="129" t="s">
        <v>129</v>
      </c>
      <c r="H137" s="130">
        <v>13.1</v>
      </c>
      <c r="I137" s="131"/>
      <c r="J137" s="132">
        <f t="shared" si="0"/>
        <v>0</v>
      </c>
      <c r="K137" s="133"/>
      <c r="L137" s="28"/>
      <c r="M137" s="134" t="s">
        <v>1</v>
      </c>
      <c r="N137" s="135" t="s">
        <v>37</v>
      </c>
      <c r="P137" s="136">
        <f t="shared" si="1"/>
        <v>0</v>
      </c>
      <c r="Q137" s="136">
        <v>0</v>
      </c>
      <c r="R137" s="136">
        <f t="shared" si="2"/>
        <v>0</v>
      </c>
      <c r="S137" s="136">
        <v>0</v>
      </c>
      <c r="T137" s="137">
        <f t="shared" si="3"/>
        <v>0</v>
      </c>
      <c r="AR137" s="138" t="s">
        <v>123</v>
      </c>
      <c r="AT137" s="138" t="s">
        <v>119</v>
      </c>
      <c r="AU137" s="138" t="s">
        <v>82</v>
      </c>
      <c r="AY137" s="13" t="s">
        <v>117</v>
      </c>
      <c r="BE137" s="139">
        <f t="shared" si="4"/>
        <v>0</v>
      </c>
      <c r="BF137" s="139">
        <f t="shared" si="5"/>
        <v>0</v>
      </c>
      <c r="BG137" s="139">
        <f t="shared" si="6"/>
        <v>0</v>
      </c>
      <c r="BH137" s="139">
        <f t="shared" si="7"/>
        <v>0</v>
      </c>
      <c r="BI137" s="139">
        <f t="shared" si="8"/>
        <v>0</v>
      </c>
      <c r="BJ137" s="13" t="s">
        <v>80</v>
      </c>
      <c r="BK137" s="139">
        <f t="shared" si="9"/>
        <v>0</v>
      </c>
      <c r="BL137" s="13" t="s">
        <v>123</v>
      </c>
      <c r="BM137" s="138" t="s">
        <v>146</v>
      </c>
    </row>
    <row r="138" spans="2:65" s="1" customFormat="1" ht="37.9" customHeight="1">
      <c r="B138" s="125"/>
      <c r="C138" s="126" t="s">
        <v>147</v>
      </c>
      <c r="D138" s="126" t="s">
        <v>119</v>
      </c>
      <c r="E138" s="127" t="s">
        <v>148</v>
      </c>
      <c r="F138" s="128" t="s">
        <v>149</v>
      </c>
      <c r="G138" s="129" t="s">
        <v>129</v>
      </c>
      <c r="H138" s="130">
        <v>1310</v>
      </c>
      <c r="I138" s="131"/>
      <c r="J138" s="132">
        <f t="shared" si="0"/>
        <v>0</v>
      </c>
      <c r="K138" s="133"/>
      <c r="L138" s="28"/>
      <c r="M138" s="134" t="s">
        <v>1</v>
      </c>
      <c r="N138" s="135" t="s">
        <v>37</v>
      </c>
      <c r="P138" s="136">
        <f t="shared" si="1"/>
        <v>0</v>
      </c>
      <c r="Q138" s="136">
        <v>0</v>
      </c>
      <c r="R138" s="136">
        <f t="shared" si="2"/>
        <v>0</v>
      </c>
      <c r="S138" s="136">
        <v>0</v>
      </c>
      <c r="T138" s="137">
        <f t="shared" si="3"/>
        <v>0</v>
      </c>
      <c r="AR138" s="138" t="s">
        <v>123</v>
      </c>
      <c r="AT138" s="138" t="s">
        <v>119</v>
      </c>
      <c r="AU138" s="138" t="s">
        <v>82</v>
      </c>
      <c r="AY138" s="13" t="s">
        <v>117</v>
      </c>
      <c r="BE138" s="139">
        <f t="shared" si="4"/>
        <v>0</v>
      </c>
      <c r="BF138" s="139">
        <f t="shared" si="5"/>
        <v>0</v>
      </c>
      <c r="BG138" s="139">
        <f t="shared" si="6"/>
        <v>0</v>
      </c>
      <c r="BH138" s="139">
        <f t="shared" si="7"/>
        <v>0</v>
      </c>
      <c r="BI138" s="139">
        <f t="shared" si="8"/>
        <v>0</v>
      </c>
      <c r="BJ138" s="13" t="s">
        <v>80</v>
      </c>
      <c r="BK138" s="139">
        <f t="shared" si="9"/>
        <v>0</v>
      </c>
      <c r="BL138" s="13" t="s">
        <v>123</v>
      </c>
      <c r="BM138" s="138" t="s">
        <v>150</v>
      </c>
    </row>
    <row r="139" spans="2:65" s="1" customFormat="1" ht="24.2" customHeight="1">
      <c r="B139" s="125"/>
      <c r="C139" s="126" t="s">
        <v>151</v>
      </c>
      <c r="D139" s="126" t="s">
        <v>119</v>
      </c>
      <c r="E139" s="127" t="s">
        <v>152</v>
      </c>
      <c r="F139" s="128" t="s">
        <v>153</v>
      </c>
      <c r="G139" s="129" t="s">
        <v>154</v>
      </c>
      <c r="H139" s="130">
        <v>23.58</v>
      </c>
      <c r="I139" s="131"/>
      <c r="J139" s="132">
        <f t="shared" si="0"/>
        <v>0</v>
      </c>
      <c r="K139" s="133"/>
      <c r="L139" s="28"/>
      <c r="M139" s="134" t="s">
        <v>1</v>
      </c>
      <c r="N139" s="135" t="s">
        <v>37</v>
      </c>
      <c r="P139" s="136">
        <f t="shared" si="1"/>
        <v>0</v>
      </c>
      <c r="Q139" s="136">
        <v>0</v>
      </c>
      <c r="R139" s="136">
        <f t="shared" si="2"/>
        <v>0</v>
      </c>
      <c r="S139" s="136">
        <v>0</v>
      </c>
      <c r="T139" s="137">
        <f t="shared" si="3"/>
        <v>0</v>
      </c>
      <c r="AR139" s="138" t="s">
        <v>123</v>
      </c>
      <c r="AT139" s="138" t="s">
        <v>119</v>
      </c>
      <c r="AU139" s="138" t="s">
        <v>82</v>
      </c>
      <c r="AY139" s="13" t="s">
        <v>117</v>
      </c>
      <c r="BE139" s="139">
        <f t="shared" si="4"/>
        <v>0</v>
      </c>
      <c r="BF139" s="139">
        <f t="shared" si="5"/>
        <v>0</v>
      </c>
      <c r="BG139" s="139">
        <f t="shared" si="6"/>
        <v>0</v>
      </c>
      <c r="BH139" s="139">
        <f t="shared" si="7"/>
        <v>0</v>
      </c>
      <c r="BI139" s="139">
        <f t="shared" si="8"/>
        <v>0</v>
      </c>
      <c r="BJ139" s="13" t="s">
        <v>80</v>
      </c>
      <c r="BK139" s="139">
        <f t="shared" si="9"/>
        <v>0</v>
      </c>
      <c r="BL139" s="13" t="s">
        <v>123</v>
      </c>
      <c r="BM139" s="138" t="s">
        <v>155</v>
      </c>
    </row>
    <row r="140" spans="2:65" s="1" customFormat="1" ht="16.5" customHeight="1">
      <c r="B140" s="125"/>
      <c r="C140" s="126" t="s">
        <v>156</v>
      </c>
      <c r="D140" s="126" t="s">
        <v>119</v>
      </c>
      <c r="E140" s="127" t="s">
        <v>157</v>
      </c>
      <c r="F140" s="128" t="s">
        <v>158</v>
      </c>
      <c r="G140" s="129" t="s">
        <v>129</v>
      </c>
      <c r="H140" s="130">
        <v>13.1</v>
      </c>
      <c r="I140" s="131"/>
      <c r="J140" s="132">
        <f t="shared" si="0"/>
        <v>0</v>
      </c>
      <c r="K140" s="133"/>
      <c r="L140" s="28"/>
      <c r="M140" s="134" t="s">
        <v>1</v>
      </c>
      <c r="N140" s="135" t="s">
        <v>37</v>
      </c>
      <c r="P140" s="136">
        <f t="shared" si="1"/>
        <v>0</v>
      </c>
      <c r="Q140" s="136">
        <v>0</v>
      </c>
      <c r="R140" s="136">
        <f t="shared" si="2"/>
        <v>0</v>
      </c>
      <c r="S140" s="136">
        <v>0</v>
      </c>
      <c r="T140" s="137">
        <f t="shared" si="3"/>
        <v>0</v>
      </c>
      <c r="AR140" s="138" t="s">
        <v>123</v>
      </c>
      <c r="AT140" s="138" t="s">
        <v>119</v>
      </c>
      <c r="AU140" s="138" t="s">
        <v>82</v>
      </c>
      <c r="AY140" s="13" t="s">
        <v>117</v>
      </c>
      <c r="BE140" s="139">
        <f t="shared" si="4"/>
        <v>0</v>
      </c>
      <c r="BF140" s="139">
        <f t="shared" si="5"/>
        <v>0</v>
      </c>
      <c r="BG140" s="139">
        <f t="shared" si="6"/>
        <v>0</v>
      </c>
      <c r="BH140" s="139">
        <f t="shared" si="7"/>
        <v>0</v>
      </c>
      <c r="BI140" s="139">
        <f t="shared" si="8"/>
        <v>0</v>
      </c>
      <c r="BJ140" s="13" t="s">
        <v>80</v>
      </c>
      <c r="BK140" s="139">
        <f t="shared" si="9"/>
        <v>0</v>
      </c>
      <c r="BL140" s="13" t="s">
        <v>123</v>
      </c>
      <c r="BM140" s="138" t="s">
        <v>159</v>
      </c>
    </row>
    <row r="141" spans="2:65" s="1" customFormat="1" ht="24.2" customHeight="1">
      <c r="B141" s="125"/>
      <c r="C141" s="126" t="s">
        <v>160</v>
      </c>
      <c r="D141" s="126" t="s">
        <v>119</v>
      </c>
      <c r="E141" s="127" t="s">
        <v>161</v>
      </c>
      <c r="F141" s="128" t="s">
        <v>162</v>
      </c>
      <c r="G141" s="129" t="s">
        <v>129</v>
      </c>
      <c r="H141" s="130">
        <v>43.4</v>
      </c>
      <c r="I141" s="131"/>
      <c r="J141" s="132">
        <f t="shared" si="0"/>
        <v>0</v>
      </c>
      <c r="K141" s="133"/>
      <c r="L141" s="28"/>
      <c r="M141" s="134" t="s">
        <v>1</v>
      </c>
      <c r="N141" s="135" t="s">
        <v>37</v>
      </c>
      <c r="P141" s="136">
        <f t="shared" si="1"/>
        <v>0</v>
      </c>
      <c r="Q141" s="136">
        <v>0</v>
      </c>
      <c r="R141" s="136">
        <f t="shared" si="2"/>
        <v>0</v>
      </c>
      <c r="S141" s="136">
        <v>0</v>
      </c>
      <c r="T141" s="137">
        <f t="shared" si="3"/>
        <v>0</v>
      </c>
      <c r="AR141" s="138" t="s">
        <v>123</v>
      </c>
      <c r="AT141" s="138" t="s">
        <v>119</v>
      </c>
      <c r="AU141" s="138" t="s">
        <v>82</v>
      </c>
      <c r="AY141" s="13" t="s">
        <v>117</v>
      </c>
      <c r="BE141" s="139">
        <f t="shared" si="4"/>
        <v>0</v>
      </c>
      <c r="BF141" s="139">
        <f t="shared" si="5"/>
        <v>0</v>
      </c>
      <c r="BG141" s="139">
        <f t="shared" si="6"/>
        <v>0</v>
      </c>
      <c r="BH141" s="139">
        <f t="shared" si="7"/>
        <v>0</v>
      </c>
      <c r="BI141" s="139">
        <f t="shared" si="8"/>
        <v>0</v>
      </c>
      <c r="BJ141" s="13" t="s">
        <v>80</v>
      </c>
      <c r="BK141" s="139">
        <f t="shared" si="9"/>
        <v>0</v>
      </c>
      <c r="BL141" s="13" t="s">
        <v>123</v>
      </c>
      <c r="BM141" s="138" t="s">
        <v>163</v>
      </c>
    </row>
    <row r="142" spans="2:47" s="1" customFormat="1" ht="19.5">
      <c r="B142" s="28"/>
      <c r="D142" s="140" t="s">
        <v>125</v>
      </c>
      <c r="F142" s="141" t="s">
        <v>164</v>
      </c>
      <c r="I142" s="142"/>
      <c r="L142" s="28"/>
      <c r="M142" s="143"/>
      <c r="T142" s="52"/>
      <c r="AT142" s="13" t="s">
        <v>125</v>
      </c>
      <c r="AU142" s="13" t="s">
        <v>82</v>
      </c>
    </row>
    <row r="143" spans="2:65" s="1" customFormat="1" ht="24.2" customHeight="1">
      <c r="B143" s="125"/>
      <c r="C143" s="126" t="s">
        <v>165</v>
      </c>
      <c r="D143" s="126" t="s">
        <v>119</v>
      </c>
      <c r="E143" s="127" t="s">
        <v>166</v>
      </c>
      <c r="F143" s="128" t="s">
        <v>167</v>
      </c>
      <c r="G143" s="129" t="s">
        <v>129</v>
      </c>
      <c r="H143" s="130">
        <v>7.55</v>
      </c>
      <c r="I143" s="131"/>
      <c r="J143" s="132">
        <f>ROUND(I143*H143,2)</f>
        <v>0</v>
      </c>
      <c r="K143" s="133"/>
      <c r="L143" s="28"/>
      <c r="M143" s="134" t="s">
        <v>1</v>
      </c>
      <c r="N143" s="135" t="s">
        <v>37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123</v>
      </c>
      <c r="AT143" s="138" t="s">
        <v>119</v>
      </c>
      <c r="AU143" s="138" t="s">
        <v>82</v>
      </c>
      <c r="AY143" s="13" t="s">
        <v>117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3" t="s">
        <v>80</v>
      </c>
      <c r="BK143" s="139">
        <f>ROUND(I143*H143,2)</f>
        <v>0</v>
      </c>
      <c r="BL143" s="13" t="s">
        <v>123</v>
      </c>
      <c r="BM143" s="138" t="s">
        <v>168</v>
      </c>
    </row>
    <row r="144" spans="2:65" s="1" customFormat="1" ht="16.5" customHeight="1">
      <c r="B144" s="125"/>
      <c r="C144" s="144" t="s">
        <v>8</v>
      </c>
      <c r="D144" s="144" t="s">
        <v>169</v>
      </c>
      <c r="E144" s="145" t="s">
        <v>170</v>
      </c>
      <c r="F144" s="146" t="s">
        <v>171</v>
      </c>
      <c r="G144" s="147" t="s">
        <v>154</v>
      </c>
      <c r="H144" s="148">
        <v>15.1</v>
      </c>
      <c r="I144" s="149"/>
      <c r="J144" s="150">
        <f>ROUND(I144*H144,2)</f>
        <v>0</v>
      </c>
      <c r="K144" s="151"/>
      <c r="L144" s="152"/>
      <c r="M144" s="153" t="s">
        <v>1</v>
      </c>
      <c r="N144" s="154" t="s">
        <v>37</v>
      </c>
      <c r="P144" s="136">
        <f>O144*H144</f>
        <v>0</v>
      </c>
      <c r="Q144" s="136">
        <v>1</v>
      </c>
      <c r="R144" s="136">
        <f>Q144*H144</f>
        <v>15.1</v>
      </c>
      <c r="S144" s="136">
        <v>0</v>
      </c>
      <c r="T144" s="137">
        <f>S144*H144</f>
        <v>0</v>
      </c>
      <c r="AR144" s="138" t="s">
        <v>151</v>
      </c>
      <c r="AT144" s="138" t="s">
        <v>169</v>
      </c>
      <c r="AU144" s="138" t="s">
        <v>82</v>
      </c>
      <c r="AY144" s="13" t="s">
        <v>117</v>
      </c>
      <c r="BE144" s="139">
        <f>IF(N144="základní",J144,0)</f>
        <v>0</v>
      </c>
      <c r="BF144" s="139">
        <f>IF(N144="snížená",J144,0)</f>
        <v>0</v>
      </c>
      <c r="BG144" s="139">
        <f>IF(N144="zákl. přenesená",J144,0)</f>
        <v>0</v>
      </c>
      <c r="BH144" s="139">
        <f>IF(N144="sníž. přenesená",J144,0)</f>
        <v>0</v>
      </c>
      <c r="BI144" s="139">
        <f>IF(N144="nulová",J144,0)</f>
        <v>0</v>
      </c>
      <c r="BJ144" s="13" t="s">
        <v>80</v>
      </c>
      <c r="BK144" s="139">
        <f>ROUND(I144*H144,2)</f>
        <v>0</v>
      </c>
      <c r="BL144" s="13" t="s">
        <v>123</v>
      </c>
      <c r="BM144" s="138" t="s">
        <v>172</v>
      </c>
    </row>
    <row r="145" spans="2:65" s="1" customFormat="1" ht="24.2" customHeight="1">
      <c r="B145" s="125"/>
      <c r="C145" s="126" t="s">
        <v>173</v>
      </c>
      <c r="D145" s="126" t="s">
        <v>119</v>
      </c>
      <c r="E145" s="127" t="s">
        <v>174</v>
      </c>
      <c r="F145" s="128" t="s">
        <v>175</v>
      </c>
      <c r="G145" s="129" t="s">
        <v>122</v>
      </c>
      <c r="H145" s="130">
        <v>20</v>
      </c>
      <c r="I145" s="131"/>
      <c r="J145" s="132">
        <f>ROUND(I145*H145,2)</f>
        <v>0</v>
      </c>
      <c r="K145" s="133"/>
      <c r="L145" s="28"/>
      <c r="M145" s="134" t="s">
        <v>1</v>
      </c>
      <c r="N145" s="135" t="s">
        <v>37</v>
      </c>
      <c r="P145" s="136">
        <f>O145*H145</f>
        <v>0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AR145" s="138" t="s">
        <v>123</v>
      </c>
      <c r="AT145" s="138" t="s">
        <v>119</v>
      </c>
      <c r="AU145" s="138" t="s">
        <v>82</v>
      </c>
      <c r="AY145" s="13" t="s">
        <v>117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3" t="s">
        <v>80</v>
      </c>
      <c r="BK145" s="139">
        <f>ROUND(I145*H145,2)</f>
        <v>0</v>
      </c>
      <c r="BL145" s="13" t="s">
        <v>123</v>
      </c>
      <c r="BM145" s="138" t="s">
        <v>176</v>
      </c>
    </row>
    <row r="146" spans="2:47" s="1" customFormat="1" ht="19.5">
      <c r="B146" s="28"/>
      <c r="D146" s="140" t="s">
        <v>125</v>
      </c>
      <c r="F146" s="141" t="s">
        <v>177</v>
      </c>
      <c r="I146" s="142"/>
      <c r="L146" s="28"/>
      <c r="M146" s="143"/>
      <c r="T146" s="52"/>
      <c r="AT146" s="13" t="s">
        <v>125</v>
      </c>
      <c r="AU146" s="13" t="s">
        <v>82</v>
      </c>
    </row>
    <row r="147" spans="2:65" s="1" customFormat="1" ht="24.2" customHeight="1">
      <c r="B147" s="125"/>
      <c r="C147" s="126" t="s">
        <v>178</v>
      </c>
      <c r="D147" s="126" t="s">
        <v>119</v>
      </c>
      <c r="E147" s="127" t="s">
        <v>179</v>
      </c>
      <c r="F147" s="128" t="s">
        <v>180</v>
      </c>
      <c r="G147" s="129" t="s">
        <v>122</v>
      </c>
      <c r="H147" s="130">
        <v>20</v>
      </c>
      <c r="I147" s="131"/>
      <c r="J147" s="132">
        <f>ROUND(I147*H147,2)</f>
        <v>0</v>
      </c>
      <c r="K147" s="133"/>
      <c r="L147" s="28"/>
      <c r="M147" s="134" t="s">
        <v>1</v>
      </c>
      <c r="N147" s="135" t="s">
        <v>37</v>
      </c>
      <c r="P147" s="136">
        <f>O147*H147</f>
        <v>0</v>
      </c>
      <c r="Q147" s="136">
        <v>0</v>
      </c>
      <c r="R147" s="136">
        <f>Q147*H147</f>
        <v>0</v>
      </c>
      <c r="S147" s="136">
        <v>0</v>
      </c>
      <c r="T147" s="137">
        <f>S147*H147</f>
        <v>0</v>
      </c>
      <c r="AR147" s="138" t="s">
        <v>123</v>
      </c>
      <c r="AT147" s="138" t="s">
        <v>119</v>
      </c>
      <c r="AU147" s="138" t="s">
        <v>82</v>
      </c>
      <c r="AY147" s="13" t="s">
        <v>117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3" t="s">
        <v>80</v>
      </c>
      <c r="BK147" s="139">
        <f>ROUND(I147*H147,2)</f>
        <v>0</v>
      </c>
      <c r="BL147" s="13" t="s">
        <v>123</v>
      </c>
      <c r="BM147" s="138" t="s">
        <v>181</v>
      </c>
    </row>
    <row r="148" spans="2:47" s="1" customFormat="1" ht="19.5">
      <c r="B148" s="28"/>
      <c r="D148" s="140" t="s">
        <v>125</v>
      </c>
      <c r="F148" s="141" t="s">
        <v>182</v>
      </c>
      <c r="I148" s="142"/>
      <c r="L148" s="28"/>
      <c r="M148" s="143"/>
      <c r="T148" s="52"/>
      <c r="AT148" s="13" t="s">
        <v>125</v>
      </c>
      <c r="AU148" s="13" t="s">
        <v>82</v>
      </c>
    </row>
    <row r="149" spans="2:65" s="1" customFormat="1" ht="16.5" customHeight="1">
      <c r="B149" s="125"/>
      <c r="C149" s="144" t="s">
        <v>183</v>
      </c>
      <c r="D149" s="144" t="s">
        <v>169</v>
      </c>
      <c r="E149" s="145" t="s">
        <v>184</v>
      </c>
      <c r="F149" s="146" t="s">
        <v>185</v>
      </c>
      <c r="G149" s="147" t="s">
        <v>186</v>
      </c>
      <c r="H149" s="148">
        <v>0.6</v>
      </c>
      <c r="I149" s="149"/>
      <c r="J149" s="150">
        <f>ROUND(I149*H149,2)</f>
        <v>0</v>
      </c>
      <c r="K149" s="151"/>
      <c r="L149" s="152"/>
      <c r="M149" s="153" t="s">
        <v>1</v>
      </c>
      <c r="N149" s="154" t="s">
        <v>37</v>
      </c>
      <c r="P149" s="136">
        <f>O149*H149</f>
        <v>0</v>
      </c>
      <c r="Q149" s="136">
        <v>0.001</v>
      </c>
      <c r="R149" s="136">
        <f>Q149*H149</f>
        <v>0.0006</v>
      </c>
      <c r="S149" s="136">
        <v>0</v>
      </c>
      <c r="T149" s="137">
        <f>S149*H149</f>
        <v>0</v>
      </c>
      <c r="AR149" s="138" t="s">
        <v>151</v>
      </c>
      <c r="AT149" s="138" t="s">
        <v>169</v>
      </c>
      <c r="AU149" s="138" t="s">
        <v>82</v>
      </c>
      <c r="AY149" s="13" t="s">
        <v>117</v>
      </c>
      <c r="BE149" s="139">
        <f>IF(N149="základní",J149,0)</f>
        <v>0</v>
      </c>
      <c r="BF149" s="139">
        <f>IF(N149="snížená",J149,0)</f>
        <v>0</v>
      </c>
      <c r="BG149" s="139">
        <f>IF(N149="zákl. přenesená",J149,0)</f>
        <v>0</v>
      </c>
      <c r="BH149" s="139">
        <f>IF(N149="sníž. přenesená",J149,0)</f>
        <v>0</v>
      </c>
      <c r="BI149" s="139">
        <f>IF(N149="nulová",J149,0)</f>
        <v>0</v>
      </c>
      <c r="BJ149" s="13" t="s">
        <v>80</v>
      </c>
      <c r="BK149" s="139">
        <f>ROUND(I149*H149,2)</f>
        <v>0</v>
      </c>
      <c r="BL149" s="13" t="s">
        <v>123</v>
      </c>
      <c r="BM149" s="138" t="s">
        <v>187</v>
      </c>
    </row>
    <row r="150" spans="2:63" s="11" customFormat="1" ht="22.9" customHeight="1">
      <c r="B150" s="113"/>
      <c r="D150" s="114" t="s">
        <v>71</v>
      </c>
      <c r="E150" s="123" t="s">
        <v>123</v>
      </c>
      <c r="F150" s="123" t="s">
        <v>188</v>
      </c>
      <c r="I150" s="116"/>
      <c r="J150" s="124">
        <f>BK150</f>
        <v>0</v>
      </c>
      <c r="L150" s="113"/>
      <c r="M150" s="118"/>
      <c r="P150" s="119">
        <f>P151</f>
        <v>0</v>
      </c>
      <c r="R150" s="119">
        <f>R151</f>
        <v>0</v>
      </c>
      <c r="T150" s="120">
        <f>T151</f>
        <v>0</v>
      </c>
      <c r="AR150" s="114" t="s">
        <v>80</v>
      </c>
      <c r="AT150" s="121" t="s">
        <v>71</v>
      </c>
      <c r="AU150" s="121" t="s">
        <v>80</v>
      </c>
      <c r="AY150" s="114" t="s">
        <v>117</v>
      </c>
      <c r="BK150" s="122">
        <f>BK151</f>
        <v>0</v>
      </c>
    </row>
    <row r="151" spans="2:65" s="1" customFormat="1" ht="24.2" customHeight="1">
      <c r="B151" s="125"/>
      <c r="C151" s="126" t="s">
        <v>189</v>
      </c>
      <c r="D151" s="126" t="s">
        <v>119</v>
      </c>
      <c r="E151" s="127" t="s">
        <v>190</v>
      </c>
      <c r="F151" s="128" t="s">
        <v>191</v>
      </c>
      <c r="G151" s="129" t="s">
        <v>129</v>
      </c>
      <c r="H151" s="130">
        <v>2</v>
      </c>
      <c r="I151" s="131"/>
      <c r="J151" s="132">
        <f>ROUND(I151*H151,2)</f>
        <v>0</v>
      </c>
      <c r="K151" s="133"/>
      <c r="L151" s="28"/>
      <c r="M151" s="134" t="s">
        <v>1</v>
      </c>
      <c r="N151" s="135" t="s">
        <v>37</v>
      </c>
      <c r="P151" s="136">
        <f>O151*H151</f>
        <v>0</v>
      </c>
      <c r="Q151" s="136">
        <v>0</v>
      </c>
      <c r="R151" s="136">
        <f>Q151*H151</f>
        <v>0</v>
      </c>
      <c r="S151" s="136">
        <v>0</v>
      </c>
      <c r="T151" s="137">
        <f>S151*H151</f>
        <v>0</v>
      </c>
      <c r="AR151" s="138" t="s">
        <v>123</v>
      </c>
      <c r="AT151" s="138" t="s">
        <v>119</v>
      </c>
      <c r="AU151" s="138" t="s">
        <v>82</v>
      </c>
      <c r="AY151" s="13" t="s">
        <v>117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3" t="s">
        <v>80</v>
      </c>
      <c r="BK151" s="139">
        <f>ROUND(I151*H151,2)</f>
        <v>0</v>
      </c>
      <c r="BL151" s="13" t="s">
        <v>123</v>
      </c>
      <c r="BM151" s="138" t="s">
        <v>192</v>
      </c>
    </row>
    <row r="152" spans="2:63" s="11" customFormat="1" ht="22.9" customHeight="1">
      <c r="B152" s="113"/>
      <c r="D152" s="114" t="s">
        <v>71</v>
      </c>
      <c r="E152" s="123" t="s">
        <v>151</v>
      </c>
      <c r="F152" s="123" t="s">
        <v>193</v>
      </c>
      <c r="I152" s="116"/>
      <c r="J152" s="124">
        <f>BK152</f>
        <v>0</v>
      </c>
      <c r="L152" s="113"/>
      <c r="M152" s="118"/>
      <c r="P152" s="119">
        <f>P153+SUM(P154:P164)+P169+P188+P195</f>
        <v>0</v>
      </c>
      <c r="R152" s="119">
        <f>R153+SUM(R154:R164)+R169+R188+R195</f>
        <v>0.99576</v>
      </c>
      <c r="T152" s="120">
        <f>T153+SUM(T154:T164)+T169+T188+T195</f>
        <v>0</v>
      </c>
      <c r="AR152" s="114" t="s">
        <v>80</v>
      </c>
      <c r="AT152" s="121" t="s">
        <v>71</v>
      </c>
      <c r="AU152" s="121" t="s">
        <v>80</v>
      </c>
      <c r="AY152" s="114" t="s">
        <v>117</v>
      </c>
      <c r="BK152" s="122">
        <f>BK153+SUM(BK154:BK164)+BK169+BK188+BK195</f>
        <v>0</v>
      </c>
    </row>
    <row r="153" spans="2:65" s="1" customFormat="1" ht="16.5" customHeight="1">
      <c r="B153" s="125"/>
      <c r="C153" s="144" t="s">
        <v>194</v>
      </c>
      <c r="D153" s="144" t="s">
        <v>169</v>
      </c>
      <c r="E153" s="145" t="s">
        <v>195</v>
      </c>
      <c r="F153" s="146" t="s">
        <v>196</v>
      </c>
      <c r="G153" s="147" t="s">
        <v>197</v>
      </c>
      <c r="H153" s="148">
        <v>2</v>
      </c>
      <c r="I153" s="149"/>
      <c r="J153" s="150">
        <f aca="true" t="shared" si="10" ref="J153:J163">ROUND(I153*H153,2)</f>
        <v>0</v>
      </c>
      <c r="K153" s="151"/>
      <c r="L153" s="152"/>
      <c r="M153" s="153" t="s">
        <v>1</v>
      </c>
      <c r="N153" s="154" t="s">
        <v>37</v>
      </c>
      <c r="P153" s="136">
        <f aca="true" t="shared" si="11" ref="P153:P163">O153*H153</f>
        <v>0</v>
      </c>
      <c r="Q153" s="136">
        <v>0.0049</v>
      </c>
      <c r="R153" s="136">
        <f aca="true" t="shared" si="12" ref="R153:R163">Q153*H153</f>
        <v>0.0098</v>
      </c>
      <c r="S153" s="136">
        <v>0</v>
      </c>
      <c r="T153" s="137">
        <f aca="true" t="shared" si="13" ref="T153:T163">S153*H153</f>
        <v>0</v>
      </c>
      <c r="AR153" s="138" t="s">
        <v>151</v>
      </c>
      <c r="AT153" s="138" t="s">
        <v>169</v>
      </c>
      <c r="AU153" s="138" t="s">
        <v>82</v>
      </c>
      <c r="AY153" s="13" t="s">
        <v>117</v>
      </c>
      <c r="BE153" s="139">
        <f aca="true" t="shared" si="14" ref="BE153:BE163">IF(N153="základní",J153,0)</f>
        <v>0</v>
      </c>
      <c r="BF153" s="139">
        <f aca="true" t="shared" si="15" ref="BF153:BF163">IF(N153="snížená",J153,0)</f>
        <v>0</v>
      </c>
      <c r="BG153" s="139">
        <f aca="true" t="shared" si="16" ref="BG153:BG163">IF(N153="zákl. přenesená",J153,0)</f>
        <v>0</v>
      </c>
      <c r="BH153" s="139">
        <f aca="true" t="shared" si="17" ref="BH153:BH163">IF(N153="sníž. přenesená",J153,0)</f>
        <v>0</v>
      </c>
      <c r="BI153" s="139">
        <f aca="true" t="shared" si="18" ref="BI153:BI163">IF(N153="nulová",J153,0)</f>
        <v>0</v>
      </c>
      <c r="BJ153" s="13" t="s">
        <v>80</v>
      </c>
      <c r="BK153" s="139">
        <f aca="true" t="shared" si="19" ref="BK153:BK163">ROUND(I153*H153,2)</f>
        <v>0</v>
      </c>
      <c r="BL153" s="13" t="s">
        <v>123</v>
      </c>
      <c r="BM153" s="138" t="s">
        <v>198</v>
      </c>
    </row>
    <row r="154" spans="2:65" s="1" customFormat="1" ht="16.5" customHeight="1">
      <c r="B154" s="125"/>
      <c r="C154" s="144" t="s">
        <v>199</v>
      </c>
      <c r="D154" s="144" t="s">
        <v>169</v>
      </c>
      <c r="E154" s="145" t="s">
        <v>200</v>
      </c>
      <c r="F154" s="146" t="s">
        <v>201</v>
      </c>
      <c r="G154" s="147" t="s">
        <v>197</v>
      </c>
      <c r="H154" s="148">
        <v>1</v>
      </c>
      <c r="I154" s="149"/>
      <c r="J154" s="150">
        <f t="shared" si="10"/>
        <v>0</v>
      </c>
      <c r="K154" s="151"/>
      <c r="L154" s="152"/>
      <c r="M154" s="153" t="s">
        <v>1</v>
      </c>
      <c r="N154" s="154" t="s">
        <v>37</v>
      </c>
      <c r="P154" s="136">
        <f t="shared" si="11"/>
        <v>0</v>
      </c>
      <c r="Q154" s="136">
        <v>0.0055</v>
      </c>
      <c r="R154" s="136">
        <f t="shared" si="12"/>
        <v>0.0055</v>
      </c>
      <c r="S154" s="136">
        <v>0</v>
      </c>
      <c r="T154" s="137">
        <f t="shared" si="13"/>
        <v>0</v>
      </c>
      <c r="AR154" s="138" t="s">
        <v>151</v>
      </c>
      <c r="AT154" s="138" t="s">
        <v>169</v>
      </c>
      <c r="AU154" s="138" t="s">
        <v>82</v>
      </c>
      <c r="AY154" s="13" t="s">
        <v>117</v>
      </c>
      <c r="BE154" s="139">
        <f t="shared" si="14"/>
        <v>0</v>
      </c>
      <c r="BF154" s="139">
        <f t="shared" si="15"/>
        <v>0</v>
      </c>
      <c r="BG154" s="139">
        <f t="shared" si="16"/>
        <v>0</v>
      </c>
      <c r="BH154" s="139">
        <f t="shared" si="17"/>
        <v>0</v>
      </c>
      <c r="BI154" s="139">
        <f t="shared" si="18"/>
        <v>0</v>
      </c>
      <c r="BJ154" s="13" t="s">
        <v>80</v>
      </c>
      <c r="BK154" s="139">
        <f t="shared" si="19"/>
        <v>0</v>
      </c>
      <c r="BL154" s="13" t="s">
        <v>123</v>
      </c>
      <c r="BM154" s="138" t="s">
        <v>202</v>
      </c>
    </row>
    <row r="155" spans="2:65" s="1" customFormat="1" ht="21.75" customHeight="1">
      <c r="B155" s="125"/>
      <c r="C155" s="144" t="s">
        <v>203</v>
      </c>
      <c r="D155" s="144" t="s">
        <v>169</v>
      </c>
      <c r="E155" s="145" t="s">
        <v>204</v>
      </c>
      <c r="F155" s="146" t="s">
        <v>205</v>
      </c>
      <c r="G155" s="147" t="s">
        <v>197</v>
      </c>
      <c r="H155" s="148">
        <v>1</v>
      </c>
      <c r="I155" s="149"/>
      <c r="J155" s="150">
        <f t="shared" si="10"/>
        <v>0</v>
      </c>
      <c r="K155" s="151"/>
      <c r="L155" s="152"/>
      <c r="M155" s="153" t="s">
        <v>1</v>
      </c>
      <c r="N155" s="154" t="s">
        <v>37</v>
      </c>
      <c r="P155" s="136">
        <f t="shared" si="11"/>
        <v>0</v>
      </c>
      <c r="Q155" s="136">
        <v>0.0284</v>
      </c>
      <c r="R155" s="136">
        <f t="shared" si="12"/>
        <v>0.0284</v>
      </c>
      <c r="S155" s="136">
        <v>0</v>
      </c>
      <c r="T155" s="137">
        <f t="shared" si="13"/>
        <v>0</v>
      </c>
      <c r="AR155" s="138" t="s">
        <v>151</v>
      </c>
      <c r="AT155" s="138" t="s">
        <v>169</v>
      </c>
      <c r="AU155" s="138" t="s">
        <v>82</v>
      </c>
      <c r="AY155" s="13" t="s">
        <v>117</v>
      </c>
      <c r="BE155" s="139">
        <f t="shared" si="14"/>
        <v>0</v>
      </c>
      <c r="BF155" s="139">
        <f t="shared" si="15"/>
        <v>0</v>
      </c>
      <c r="BG155" s="139">
        <f t="shared" si="16"/>
        <v>0</v>
      </c>
      <c r="BH155" s="139">
        <f t="shared" si="17"/>
        <v>0</v>
      </c>
      <c r="BI155" s="139">
        <f t="shared" si="18"/>
        <v>0</v>
      </c>
      <c r="BJ155" s="13" t="s">
        <v>80</v>
      </c>
      <c r="BK155" s="139">
        <f t="shared" si="19"/>
        <v>0</v>
      </c>
      <c r="BL155" s="13" t="s">
        <v>123</v>
      </c>
      <c r="BM155" s="138" t="s">
        <v>206</v>
      </c>
    </row>
    <row r="156" spans="2:65" s="1" customFormat="1" ht="16.5" customHeight="1">
      <c r="B156" s="125"/>
      <c r="C156" s="144" t="s">
        <v>207</v>
      </c>
      <c r="D156" s="144" t="s">
        <v>169</v>
      </c>
      <c r="E156" s="145" t="s">
        <v>208</v>
      </c>
      <c r="F156" s="146" t="s">
        <v>209</v>
      </c>
      <c r="G156" s="147" t="s">
        <v>197</v>
      </c>
      <c r="H156" s="148">
        <v>1</v>
      </c>
      <c r="I156" s="149"/>
      <c r="J156" s="150">
        <f t="shared" si="10"/>
        <v>0</v>
      </c>
      <c r="K156" s="151"/>
      <c r="L156" s="152"/>
      <c r="M156" s="153" t="s">
        <v>1</v>
      </c>
      <c r="N156" s="154" t="s">
        <v>37</v>
      </c>
      <c r="P156" s="136">
        <f t="shared" si="11"/>
        <v>0</v>
      </c>
      <c r="Q156" s="136">
        <v>0.0158</v>
      </c>
      <c r="R156" s="136">
        <f t="shared" si="12"/>
        <v>0.0158</v>
      </c>
      <c r="S156" s="136">
        <v>0</v>
      </c>
      <c r="T156" s="137">
        <f t="shared" si="13"/>
        <v>0</v>
      </c>
      <c r="AR156" s="138" t="s">
        <v>151</v>
      </c>
      <c r="AT156" s="138" t="s">
        <v>169</v>
      </c>
      <c r="AU156" s="138" t="s">
        <v>82</v>
      </c>
      <c r="AY156" s="13" t="s">
        <v>117</v>
      </c>
      <c r="BE156" s="139">
        <f t="shared" si="14"/>
        <v>0</v>
      </c>
      <c r="BF156" s="139">
        <f t="shared" si="15"/>
        <v>0</v>
      </c>
      <c r="BG156" s="139">
        <f t="shared" si="16"/>
        <v>0</v>
      </c>
      <c r="BH156" s="139">
        <f t="shared" si="17"/>
        <v>0</v>
      </c>
      <c r="BI156" s="139">
        <f t="shared" si="18"/>
        <v>0</v>
      </c>
      <c r="BJ156" s="13" t="s">
        <v>80</v>
      </c>
      <c r="BK156" s="139">
        <f t="shared" si="19"/>
        <v>0</v>
      </c>
      <c r="BL156" s="13" t="s">
        <v>123</v>
      </c>
      <c r="BM156" s="138" t="s">
        <v>210</v>
      </c>
    </row>
    <row r="157" spans="2:65" s="1" customFormat="1" ht="21.75" customHeight="1">
      <c r="B157" s="125"/>
      <c r="C157" s="144" t="s">
        <v>7</v>
      </c>
      <c r="D157" s="144" t="s">
        <v>169</v>
      </c>
      <c r="E157" s="145" t="s">
        <v>211</v>
      </c>
      <c r="F157" s="146" t="s">
        <v>212</v>
      </c>
      <c r="G157" s="147" t="s">
        <v>197</v>
      </c>
      <c r="H157" s="148">
        <v>1</v>
      </c>
      <c r="I157" s="149"/>
      <c r="J157" s="150">
        <f t="shared" si="10"/>
        <v>0</v>
      </c>
      <c r="K157" s="151"/>
      <c r="L157" s="152"/>
      <c r="M157" s="153" t="s">
        <v>1</v>
      </c>
      <c r="N157" s="154" t="s">
        <v>37</v>
      </c>
      <c r="P157" s="136">
        <f t="shared" si="11"/>
        <v>0</v>
      </c>
      <c r="Q157" s="136">
        <v>0.0405</v>
      </c>
      <c r="R157" s="136">
        <f t="shared" si="12"/>
        <v>0.0405</v>
      </c>
      <c r="S157" s="136">
        <v>0</v>
      </c>
      <c r="T157" s="137">
        <f t="shared" si="13"/>
        <v>0</v>
      </c>
      <c r="AR157" s="138" t="s">
        <v>151</v>
      </c>
      <c r="AT157" s="138" t="s">
        <v>169</v>
      </c>
      <c r="AU157" s="138" t="s">
        <v>82</v>
      </c>
      <c r="AY157" s="13" t="s">
        <v>117</v>
      </c>
      <c r="BE157" s="139">
        <f t="shared" si="14"/>
        <v>0</v>
      </c>
      <c r="BF157" s="139">
        <f t="shared" si="15"/>
        <v>0</v>
      </c>
      <c r="BG157" s="139">
        <f t="shared" si="16"/>
        <v>0</v>
      </c>
      <c r="BH157" s="139">
        <f t="shared" si="17"/>
        <v>0</v>
      </c>
      <c r="BI157" s="139">
        <f t="shared" si="18"/>
        <v>0</v>
      </c>
      <c r="BJ157" s="13" t="s">
        <v>80</v>
      </c>
      <c r="BK157" s="139">
        <f t="shared" si="19"/>
        <v>0</v>
      </c>
      <c r="BL157" s="13" t="s">
        <v>123</v>
      </c>
      <c r="BM157" s="138" t="s">
        <v>213</v>
      </c>
    </row>
    <row r="158" spans="2:65" s="1" customFormat="1" ht="16.5" customHeight="1">
      <c r="B158" s="125"/>
      <c r="C158" s="144" t="s">
        <v>214</v>
      </c>
      <c r="D158" s="144" t="s">
        <v>169</v>
      </c>
      <c r="E158" s="145" t="s">
        <v>215</v>
      </c>
      <c r="F158" s="146" t="s">
        <v>216</v>
      </c>
      <c r="G158" s="147" t="s">
        <v>197</v>
      </c>
      <c r="H158" s="148">
        <v>1</v>
      </c>
      <c r="I158" s="149"/>
      <c r="J158" s="150">
        <f t="shared" si="10"/>
        <v>0</v>
      </c>
      <c r="K158" s="151"/>
      <c r="L158" s="152"/>
      <c r="M158" s="153" t="s">
        <v>1</v>
      </c>
      <c r="N158" s="154" t="s">
        <v>37</v>
      </c>
      <c r="P158" s="136">
        <f t="shared" si="11"/>
        <v>0</v>
      </c>
      <c r="Q158" s="136">
        <v>0</v>
      </c>
      <c r="R158" s="136">
        <f t="shared" si="12"/>
        <v>0</v>
      </c>
      <c r="S158" s="136">
        <v>0</v>
      </c>
      <c r="T158" s="137">
        <f t="shared" si="13"/>
        <v>0</v>
      </c>
      <c r="AR158" s="138" t="s">
        <v>151</v>
      </c>
      <c r="AT158" s="138" t="s">
        <v>169</v>
      </c>
      <c r="AU158" s="138" t="s">
        <v>82</v>
      </c>
      <c r="AY158" s="13" t="s">
        <v>117</v>
      </c>
      <c r="BE158" s="139">
        <f t="shared" si="14"/>
        <v>0</v>
      </c>
      <c r="BF158" s="139">
        <f t="shared" si="15"/>
        <v>0</v>
      </c>
      <c r="BG158" s="139">
        <f t="shared" si="16"/>
        <v>0</v>
      </c>
      <c r="BH158" s="139">
        <f t="shared" si="17"/>
        <v>0</v>
      </c>
      <c r="BI158" s="139">
        <f t="shared" si="18"/>
        <v>0</v>
      </c>
      <c r="BJ158" s="13" t="s">
        <v>80</v>
      </c>
      <c r="BK158" s="139">
        <f t="shared" si="19"/>
        <v>0</v>
      </c>
      <c r="BL158" s="13" t="s">
        <v>123</v>
      </c>
      <c r="BM158" s="138" t="s">
        <v>217</v>
      </c>
    </row>
    <row r="159" spans="2:65" s="1" customFormat="1" ht="24.2" customHeight="1">
      <c r="B159" s="125"/>
      <c r="C159" s="144" t="s">
        <v>218</v>
      </c>
      <c r="D159" s="144" t="s">
        <v>169</v>
      </c>
      <c r="E159" s="145" t="s">
        <v>219</v>
      </c>
      <c r="F159" s="146" t="s">
        <v>220</v>
      </c>
      <c r="G159" s="147" t="s">
        <v>197</v>
      </c>
      <c r="H159" s="148">
        <v>1</v>
      </c>
      <c r="I159" s="149"/>
      <c r="J159" s="150">
        <f t="shared" si="10"/>
        <v>0</v>
      </c>
      <c r="K159" s="151"/>
      <c r="L159" s="152"/>
      <c r="M159" s="153" t="s">
        <v>1</v>
      </c>
      <c r="N159" s="154" t="s">
        <v>37</v>
      </c>
      <c r="P159" s="136">
        <f t="shared" si="11"/>
        <v>0</v>
      </c>
      <c r="Q159" s="136">
        <v>0.014</v>
      </c>
      <c r="R159" s="136">
        <f t="shared" si="12"/>
        <v>0.014</v>
      </c>
      <c r="S159" s="136">
        <v>0</v>
      </c>
      <c r="T159" s="137">
        <f t="shared" si="13"/>
        <v>0</v>
      </c>
      <c r="AR159" s="138" t="s">
        <v>151</v>
      </c>
      <c r="AT159" s="138" t="s">
        <v>169</v>
      </c>
      <c r="AU159" s="138" t="s">
        <v>82</v>
      </c>
      <c r="AY159" s="13" t="s">
        <v>117</v>
      </c>
      <c r="BE159" s="139">
        <f t="shared" si="14"/>
        <v>0</v>
      </c>
      <c r="BF159" s="139">
        <f t="shared" si="15"/>
        <v>0</v>
      </c>
      <c r="BG159" s="139">
        <f t="shared" si="16"/>
        <v>0</v>
      </c>
      <c r="BH159" s="139">
        <f t="shared" si="17"/>
        <v>0</v>
      </c>
      <c r="BI159" s="139">
        <f t="shared" si="18"/>
        <v>0</v>
      </c>
      <c r="BJ159" s="13" t="s">
        <v>80</v>
      </c>
      <c r="BK159" s="139">
        <f t="shared" si="19"/>
        <v>0</v>
      </c>
      <c r="BL159" s="13" t="s">
        <v>123</v>
      </c>
      <c r="BM159" s="138" t="s">
        <v>221</v>
      </c>
    </row>
    <row r="160" spans="2:65" s="1" customFormat="1" ht="24.2" customHeight="1">
      <c r="B160" s="125"/>
      <c r="C160" s="144" t="s">
        <v>222</v>
      </c>
      <c r="D160" s="144" t="s">
        <v>169</v>
      </c>
      <c r="E160" s="145" t="s">
        <v>223</v>
      </c>
      <c r="F160" s="146" t="s">
        <v>224</v>
      </c>
      <c r="G160" s="147" t="s">
        <v>197</v>
      </c>
      <c r="H160" s="148">
        <v>2</v>
      </c>
      <c r="I160" s="149"/>
      <c r="J160" s="150">
        <f t="shared" si="10"/>
        <v>0</v>
      </c>
      <c r="K160" s="151"/>
      <c r="L160" s="152"/>
      <c r="M160" s="153" t="s">
        <v>1</v>
      </c>
      <c r="N160" s="154" t="s">
        <v>37</v>
      </c>
      <c r="P160" s="136">
        <f t="shared" si="11"/>
        <v>0</v>
      </c>
      <c r="Q160" s="136">
        <v>0.01</v>
      </c>
      <c r="R160" s="136">
        <f t="shared" si="12"/>
        <v>0.02</v>
      </c>
      <c r="S160" s="136">
        <v>0</v>
      </c>
      <c r="T160" s="137">
        <f t="shared" si="13"/>
        <v>0</v>
      </c>
      <c r="AR160" s="138" t="s">
        <v>151</v>
      </c>
      <c r="AT160" s="138" t="s">
        <v>169</v>
      </c>
      <c r="AU160" s="138" t="s">
        <v>82</v>
      </c>
      <c r="AY160" s="13" t="s">
        <v>117</v>
      </c>
      <c r="BE160" s="139">
        <f t="shared" si="14"/>
        <v>0</v>
      </c>
      <c r="BF160" s="139">
        <f t="shared" si="15"/>
        <v>0</v>
      </c>
      <c r="BG160" s="139">
        <f t="shared" si="16"/>
        <v>0</v>
      </c>
      <c r="BH160" s="139">
        <f t="shared" si="17"/>
        <v>0</v>
      </c>
      <c r="BI160" s="139">
        <f t="shared" si="18"/>
        <v>0</v>
      </c>
      <c r="BJ160" s="13" t="s">
        <v>80</v>
      </c>
      <c r="BK160" s="139">
        <f t="shared" si="19"/>
        <v>0</v>
      </c>
      <c r="BL160" s="13" t="s">
        <v>123</v>
      </c>
      <c r="BM160" s="138" t="s">
        <v>225</v>
      </c>
    </row>
    <row r="161" spans="2:65" s="1" customFormat="1" ht="24.2" customHeight="1">
      <c r="B161" s="125"/>
      <c r="C161" s="144" t="s">
        <v>226</v>
      </c>
      <c r="D161" s="144" t="s">
        <v>169</v>
      </c>
      <c r="E161" s="145" t="s">
        <v>227</v>
      </c>
      <c r="F161" s="146" t="s">
        <v>228</v>
      </c>
      <c r="G161" s="147" t="s">
        <v>197</v>
      </c>
      <c r="H161" s="148">
        <v>1</v>
      </c>
      <c r="I161" s="149"/>
      <c r="J161" s="150">
        <f t="shared" si="10"/>
        <v>0</v>
      </c>
      <c r="K161" s="151"/>
      <c r="L161" s="152"/>
      <c r="M161" s="153" t="s">
        <v>1</v>
      </c>
      <c r="N161" s="154" t="s">
        <v>37</v>
      </c>
      <c r="P161" s="136">
        <f t="shared" si="11"/>
        <v>0</v>
      </c>
      <c r="Q161" s="136">
        <v>0.1</v>
      </c>
      <c r="R161" s="136">
        <f t="shared" si="12"/>
        <v>0.1</v>
      </c>
      <c r="S161" s="136">
        <v>0</v>
      </c>
      <c r="T161" s="137">
        <f t="shared" si="13"/>
        <v>0</v>
      </c>
      <c r="AR161" s="138" t="s">
        <v>151</v>
      </c>
      <c r="AT161" s="138" t="s">
        <v>169</v>
      </c>
      <c r="AU161" s="138" t="s">
        <v>82</v>
      </c>
      <c r="AY161" s="13" t="s">
        <v>117</v>
      </c>
      <c r="BE161" s="139">
        <f t="shared" si="14"/>
        <v>0</v>
      </c>
      <c r="BF161" s="139">
        <f t="shared" si="15"/>
        <v>0</v>
      </c>
      <c r="BG161" s="139">
        <f t="shared" si="16"/>
        <v>0</v>
      </c>
      <c r="BH161" s="139">
        <f t="shared" si="17"/>
        <v>0</v>
      </c>
      <c r="BI161" s="139">
        <f t="shared" si="18"/>
        <v>0</v>
      </c>
      <c r="BJ161" s="13" t="s">
        <v>80</v>
      </c>
      <c r="BK161" s="139">
        <f t="shared" si="19"/>
        <v>0</v>
      </c>
      <c r="BL161" s="13" t="s">
        <v>123</v>
      </c>
      <c r="BM161" s="138" t="s">
        <v>229</v>
      </c>
    </row>
    <row r="162" spans="2:65" s="1" customFormat="1" ht="16.5" customHeight="1">
      <c r="B162" s="125"/>
      <c r="C162" s="144" t="s">
        <v>230</v>
      </c>
      <c r="D162" s="144" t="s">
        <v>169</v>
      </c>
      <c r="E162" s="145" t="s">
        <v>231</v>
      </c>
      <c r="F162" s="146" t="s">
        <v>232</v>
      </c>
      <c r="G162" s="147" t="s">
        <v>197</v>
      </c>
      <c r="H162" s="148">
        <v>1</v>
      </c>
      <c r="I162" s="149"/>
      <c r="J162" s="150">
        <f t="shared" si="10"/>
        <v>0</v>
      </c>
      <c r="K162" s="151"/>
      <c r="L162" s="152"/>
      <c r="M162" s="153" t="s">
        <v>1</v>
      </c>
      <c r="N162" s="154" t="s">
        <v>37</v>
      </c>
      <c r="P162" s="136">
        <f t="shared" si="11"/>
        <v>0</v>
      </c>
      <c r="Q162" s="136">
        <v>0</v>
      </c>
      <c r="R162" s="136">
        <f t="shared" si="12"/>
        <v>0</v>
      </c>
      <c r="S162" s="136">
        <v>0</v>
      </c>
      <c r="T162" s="137">
        <f t="shared" si="13"/>
        <v>0</v>
      </c>
      <c r="AR162" s="138" t="s">
        <v>151</v>
      </c>
      <c r="AT162" s="138" t="s">
        <v>169</v>
      </c>
      <c r="AU162" s="138" t="s">
        <v>82</v>
      </c>
      <c r="AY162" s="13" t="s">
        <v>117</v>
      </c>
      <c r="BE162" s="139">
        <f t="shared" si="14"/>
        <v>0</v>
      </c>
      <c r="BF162" s="139">
        <f t="shared" si="15"/>
        <v>0</v>
      </c>
      <c r="BG162" s="139">
        <f t="shared" si="16"/>
        <v>0</v>
      </c>
      <c r="BH162" s="139">
        <f t="shared" si="17"/>
        <v>0</v>
      </c>
      <c r="BI162" s="139">
        <f t="shared" si="18"/>
        <v>0</v>
      </c>
      <c r="BJ162" s="13" t="s">
        <v>80</v>
      </c>
      <c r="BK162" s="139">
        <f t="shared" si="19"/>
        <v>0</v>
      </c>
      <c r="BL162" s="13" t="s">
        <v>123</v>
      </c>
      <c r="BM162" s="138" t="s">
        <v>233</v>
      </c>
    </row>
    <row r="163" spans="2:65" s="1" customFormat="1" ht="24.2" customHeight="1">
      <c r="B163" s="125"/>
      <c r="C163" s="144" t="s">
        <v>234</v>
      </c>
      <c r="D163" s="144" t="s">
        <v>169</v>
      </c>
      <c r="E163" s="145" t="s">
        <v>235</v>
      </c>
      <c r="F163" s="146" t="s">
        <v>236</v>
      </c>
      <c r="G163" s="147" t="s">
        <v>197</v>
      </c>
      <c r="H163" s="148">
        <v>2</v>
      </c>
      <c r="I163" s="149"/>
      <c r="J163" s="150">
        <f t="shared" si="10"/>
        <v>0</v>
      </c>
      <c r="K163" s="151"/>
      <c r="L163" s="152"/>
      <c r="M163" s="153" t="s">
        <v>1</v>
      </c>
      <c r="N163" s="154" t="s">
        <v>37</v>
      </c>
      <c r="P163" s="136">
        <f t="shared" si="11"/>
        <v>0</v>
      </c>
      <c r="Q163" s="136">
        <v>0.033</v>
      </c>
      <c r="R163" s="136">
        <f t="shared" si="12"/>
        <v>0.066</v>
      </c>
      <c r="S163" s="136">
        <v>0</v>
      </c>
      <c r="T163" s="137">
        <f t="shared" si="13"/>
        <v>0</v>
      </c>
      <c r="AR163" s="138" t="s">
        <v>151</v>
      </c>
      <c r="AT163" s="138" t="s">
        <v>169</v>
      </c>
      <c r="AU163" s="138" t="s">
        <v>82</v>
      </c>
      <c r="AY163" s="13" t="s">
        <v>117</v>
      </c>
      <c r="BE163" s="139">
        <f t="shared" si="14"/>
        <v>0</v>
      </c>
      <c r="BF163" s="139">
        <f t="shared" si="15"/>
        <v>0</v>
      </c>
      <c r="BG163" s="139">
        <f t="shared" si="16"/>
        <v>0</v>
      </c>
      <c r="BH163" s="139">
        <f t="shared" si="17"/>
        <v>0</v>
      </c>
      <c r="BI163" s="139">
        <f t="shared" si="18"/>
        <v>0</v>
      </c>
      <c r="BJ163" s="13" t="s">
        <v>80</v>
      </c>
      <c r="BK163" s="139">
        <f t="shared" si="19"/>
        <v>0</v>
      </c>
      <c r="BL163" s="13" t="s">
        <v>123</v>
      </c>
      <c r="BM163" s="138" t="s">
        <v>237</v>
      </c>
    </row>
    <row r="164" spans="2:63" s="11" customFormat="1" ht="20.85" customHeight="1">
      <c r="B164" s="113"/>
      <c r="D164" s="114" t="s">
        <v>71</v>
      </c>
      <c r="E164" s="123" t="s">
        <v>238</v>
      </c>
      <c r="F164" s="123" t="s">
        <v>239</v>
      </c>
      <c r="I164" s="116"/>
      <c r="J164" s="124">
        <f>BK164</f>
        <v>0</v>
      </c>
      <c r="L164" s="113"/>
      <c r="M164" s="118"/>
      <c r="P164" s="119">
        <f>SUM(P165:P168)</f>
        <v>0</v>
      </c>
      <c r="R164" s="119">
        <f>SUM(R165:R168)</f>
        <v>0.094</v>
      </c>
      <c r="T164" s="120">
        <f>SUM(T165:T168)</f>
        <v>0</v>
      </c>
      <c r="AR164" s="114" t="s">
        <v>80</v>
      </c>
      <c r="AT164" s="121" t="s">
        <v>71</v>
      </c>
      <c r="AU164" s="121" t="s">
        <v>82</v>
      </c>
      <c r="AY164" s="114" t="s">
        <v>117</v>
      </c>
      <c r="BK164" s="122">
        <f>SUM(BK165:BK168)</f>
        <v>0</v>
      </c>
    </row>
    <row r="165" spans="2:65" s="1" customFormat="1" ht="24.2" customHeight="1">
      <c r="B165" s="125"/>
      <c r="C165" s="144" t="s">
        <v>240</v>
      </c>
      <c r="D165" s="144" t="s">
        <v>169</v>
      </c>
      <c r="E165" s="145" t="s">
        <v>241</v>
      </c>
      <c r="F165" s="146" t="s">
        <v>242</v>
      </c>
      <c r="G165" s="147" t="s">
        <v>197</v>
      </c>
      <c r="H165" s="148">
        <v>2</v>
      </c>
      <c r="I165" s="149"/>
      <c r="J165" s="150">
        <f>ROUND(I165*H165,2)</f>
        <v>0</v>
      </c>
      <c r="K165" s="151"/>
      <c r="L165" s="152"/>
      <c r="M165" s="153" t="s">
        <v>1</v>
      </c>
      <c r="N165" s="154" t="s">
        <v>37</v>
      </c>
      <c r="P165" s="136">
        <f>O165*H165</f>
        <v>0</v>
      </c>
      <c r="Q165" s="136">
        <v>0.014</v>
      </c>
      <c r="R165" s="136">
        <f>Q165*H165</f>
        <v>0.028</v>
      </c>
      <c r="S165" s="136">
        <v>0</v>
      </c>
      <c r="T165" s="137">
        <f>S165*H165</f>
        <v>0</v>
      </c>
      <c r="AR165" s="138" t="s">
        <v>151</v>
      </c>
      <c r="AT165" s="138" t="s">
        <v>169</v>
      </c>
      <c r="AU165" s="138" t="s">
        <v>131</v>
      </c>
      <c r="AY165" s="13" t="s">
        <v>117</v>
      </c>
      <c r="BE165" s="139">
        <f>IF(N165="základní",J165,0)</f>
        <v>0</v>
      </c>
      <c r="BF165" s="139">
        <f>IF(N165="snížená",J165,0)</f>
        <v>0</v>
      </c>
      <c r="BG165" s="139">
        <f>IF(N165="zákl. přenesená",J165,0)</f>
        <v>0</v>
      </c>
      <c r="BH165" s="139">
        <f>IF(N165="sníž. přenesená",J165,0)</f>
        <v>0</v>
      </c>
      <c r="BI165" s="139">
        <f>IF(N165="nulová",J165,0)</f>
        <v>0</v>
      </c>
      <c r="BJ165" s="13" t="s">
        <v>80</v>
      </c>
      <c r="BK165" s="139">
        <f>ROUND(I165*H165,2)</f>
        <v>0</v>
      </c>
      <c r="BL165" s="13" t="s">
        <v>123</v>
      </c>
      <c r="BM165" s="138" t="s">
        <v>243</v>
      </c>
    </row>
    <row r="166" spans="2:47" s="1" customFormat="1" ht="19.5">
      <c r="B166" s="28"/>
      <c r="D166" s="140" t="s">
        <v>125</v>
      </c>
      <c r="F166" s="141" t="s">
        <v>244</v>
      </c>
      <c r="I166" s="142"/>
      <c r="L166" s="28"/>
      <c r="M166" s="143"/>
      <c r="T166" s="52"/>
      <c r="AT166" s="13" t="s">
        <v>125</v>
      </c>
      <c r="AU166" s="13" t="s">
        <v>131</v>
      </c>
    </row>
    <row r="167" spans="2:65" s="1" customFormat="1" ht="24.2" customHeight="1">
      <c r="B167" s="125"/>
      <c r="C167" s="144" t="s">
        <v>245</v>
      </c>
      <c r="D167" s="144" t="s">
        <v>169</v>
      </c>
      <c r="E167" s="145" t="s">
        <v>246</v>
      </c>
      <c r="F167" s="146" t="s">
        <v>247</v>
      </c>
      <c r="G167" s="147" t="s">
        <v>197</v>
      </c>
      <c r="H167" s="148">
        <v>2</v>
      </c>
      <c r="I167" s="149"/>
      <c r="J167" s="150">
        <f>ROUND(I167*H167,2)</f>
        <v>0</v>
      </c>
      <c r="K167" s="151"/>
      <c r="L167" s="152"/>
      <c r="M167" s="153" t="s">
        <v>1</v>
      </c>
      <c r="N167" s="154" t="s">
        <v>37</v>
      </c>
      <c r="P167" s="136">
        <f>O167*H167</f>
        <v>0</v>
      </c>
      <c r="Q167" s="136">
        <v>0.033</v>
      </c>
      <c r="R167" s="136">
        <f>Q167*H167</f>
        <v>0.066</v>
      </c>
      <c r="S167" s="136">
        <v>0</v>
      </c>
      <c r="T167" s="137">
        <f>S167*H167</f>
        <v>0</v>
      </c>
      <c r="AR167" s="138" t="s">
        <v>151</v>
      </c>
      <c r="AT167" s="138" t="s">
        <v>169</v>
      </c>
      <c r="AU167" s="138" t="s">
        <v>131</v>
      </c>
      <c r="AY167" s="13" t="s">
        <v>117</v>
      </c>
      <c r="BE167" s="139">
        <f>IF(N167="základní",J167,0)</f>
        <v>0</v>
      </c>
      <c r="BF167" s="139">
        <f>IF(N167="snížená",J167,0)</f>
        <v>0</v>
      </c>
      <c r="BG167" s="139">
        <f>IF(N167="zákl. přenesená",J167,0)</f>
        <v>0</v>
      </c>
      <c r="BH167" s="139">
        <f>IF(N167="sníž. přenesená",J167,0)</f>
        <v>0</v>
      </c>
      <c r="BI167" s="139">
        <f>IF(N167="nulová",J167,0)</f>
        <v>0</v>
      </c>
      <c r="BJ167" s="13" t="s">
        <v>80</v>
      </c>
      <c r="BK167" s="139">
        <f>ROUND(I167*H167,2)</f>
        <v>0</v>
      </c>
      <c r="BL167" s="13" t="s">
        <v>123</v>
      </c>
      <c r="BM167" s="138" t="s">
        <v>248</v>
      </c>
    </row>
    <row r="168" spans="2:47" s="1" customFormat="1" ht="19.5">
      <c r="B168" s="28"/>
      <c r="D168" s="140" t="s">
        <v>125</v>
      </c>
      <c r="F168" s="141" t="s">
        <v>244</v>
      </c>
      <c r="I168" s="142"/>
      <c r="L168" s="28"/>
      <c r="M168" s="143"/>
      <c r="T168" s="52"/>
      <c r="AT168" s="13" t="s">
        <v>125</v>
      </c>
      <c r="AU168" s="13" t="s">
        <v>131</v>
      </c>
    </row>
    <row r="169" spans="2:63" s="11" customFormat="1" ht="20.85" customHeight="1">
      <c r="B169" s="113"/>
      <c r="D169" s="114" t="s">
        <v>71</v>
      </c>
      <c r="E169" s="123" t="s">
        <v>249</v>
      </c>
      <c r="F169" s="123" t="s">
        <v>250</v>
      </c>
      <c r="I169" s="116"/>
      <c r="J169" s="124">
        <f>BK169</f>
        <v>0</v>
      </c>
      <c r="L169" s="113"/>
      <c r="M169" s="118"/>
      <c r="P169" s="119">
        <f>SUM(P170:P187)</f>
        <v>0</v>
      </c>
      <c r="R169" s="119">
        <f>SUM(R170:R187)</f>
        <v>0.5718599999999999</v>
      </c>
      <c r="T169" s="120">
        <f>SUM(T170:T187)</f>
        <v>0</v>
      </c>
      <c r="AR169" s="114" t="s">
        <v>80</v>
      </c>
      <c r="AT169" s="121" t="s">
        <v>71</v>
      </c>
      <c r="AU169" s="121" t="s">
        <v>82</v>
      </c>
      <c r="AY169" s="114" t="s">
        <v>117</v>
      </c>
      <c r="BK169" s="122">
        <f>SUM(BK170:BK187)</f>
        <v>0</v>
      </c>
    </row>
    <row r="170" spans="2:65" s="1" customFormat="1" ht="24.2" customHeight="1">
      <c r="B170" s="125"/>
      <c r="C170" s="144" t="s">
        <v>251</v>
      </c>
      <c r="D170" s="144" t="s">
        <v>169</v>
      </c>
      <c r="E170" s="145" t="s">
        <v>252</v>
      </c>
      <c r="F170" s="146" t="s">
        <v>253</v>
      </c>
      <c r="G170" s="147" t="s">
        <v>254</v>
      </c>
      <c r="H170" s="148">
        <v>6</v>
      </c>
      <c r="I170" s="149"/>
      <c r="J170" s="150">
        <f>ROUND(I170*H170,2)</f>
        <v>0</v>
      </c>
      <c r="K170" s="151"/>
      <c r="L170" s="152"/>
      <c r="M170" s="153" t="s">
        <v>1</v>
      </c>
      <c r="N170" s="154" t="s">
        <v>37</v>
      </c>
      <c r="P170" s="136">
        <f>O170*H170</f>
        <v>0</v>
      </c>
      <c r="Q170" s="136">
        <v>0.00674</v>
      </c>
      <c r="R170" s="136">
        <f>Q170*H170</f>
        <v>0.040440000000000004</v>
      </c>
      <c r="S170" s="136">
        <v>0</v>
      </c>
      <c r="T170" s="137">
        <f>S170*H170</f>
        <v>0</v>
      </c>
      <c r="AR170" s="138" t="s">
        <v>151</v>
      </c>
      <c r="AT170" s="138" t="s">
        <v>169</v>
      </c>
      <c r="AU170" s="138" t="s">
        <v>131</v>
      </c>
      <c r="AY170" s="13" t="s">
        <v>117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3" t="s">
        <v>80</v>
      </c>
      <c r="BK170" s="139">
        <f>ROUND(I170*H170,2)</f>
        <v>0</v>
      </c>
      <c r="BL170" s="13" t="s">
        <v>123</v>
      </c>
      <c r="BM170" s="138" t="s">
        <v>255</v>
      </c>
    </row>
    <row r="171" spans="2:47" s="1" customFormat="1" ht="39">
      <c r="B171" s="28"/>
      <c r="D171" s="140" t="s">
        <v>125</v>
      </c>
      <c r="F171" s="141" t="s">
        <v>256</v>
      </c>
      <c r="I171" s="142"/>
      <c r="L171" s="28"/>
      <c r="M171" s="143"/>
      <c r="T171" s="52"/>
      <c r="AT171" s="13" t="s">
        <v>125</v>
      </c>
      <c r="AU171" s="13" t="s">
        <v>131</v>
      </c>
    </row>
    <row r="172" spans="2:65" s="1" customFormat="1" ht="24.2" customHeight="1">
      <c r="B172" s="125"/>
      <c r="C172" s="144" t="s">
        <v>257</v>
      </c>
      <c r="D172" s="144" t="s">
        <v>169</v>
      </c>
      <c r="E172" s="145" t="s">
        <v>258</v>
      </c>
      <c r="F172" s="146" t="s">
        <v>259</v>
      </c>
      <c r="G172" s="147" t="s">
        <v>254</v>
      </c>
      <c r="H172" s="148">
        <v>6</v>
      </c>
      <c r="I172" s="149"/>
      <c r="J172" s="150">
        <f>ROUND(I172*H172,2)</f>
        <v>0</v>
      </c>
      <c r="K172" s="151"/>
      <c r="L172" s="152"/>
      <c r="M172" s="153" t="s">
        <v>1</v>
      </c>
      <c r="N172" s="154" t="s">
        <v>37</v>
      </c>
      <c r="P172" s="136">
        <f>O172*H172</f>
        <v>0</v>
      </c>
      <c r="Q172" s="136">
        <v>0.02047</v>
      </c>
      <c r="R172" s="136">
        <f>Q172*H172</f>
        <v>0.12281999999999998</v>
      </c>
      <c r="S172" s="136">
        <v>0</v>
      </c>
      <c r="T172" s="137">
        <f>S172*H172</f>
        <v>0</v>
      </c>
      <c r="AR172" s="138" t="s">
        <v>151</v>
      </c>
      <c r="AT172" s="138" t="s">
        <v>169</v>
      </c>
      <c r="AU172" s="138" t="s">
        <v>131</v>
      </c>
      <c r="AY172" s="13" t="s">
        <v>117</v>
      </c>
      <c r="BE172" s="139">
        <f>IF(N172="základní",J172,0)</f>
        <v>0</v>
      </c>
      <c r="BF172" s="139">
        <f>IF(N172="snížená",J172,0)</f>
        <v>0</v>
      </c>
      <c r="BG172" s="139">
        <f>IF(N172="zákl. přenesená",J172,0)</f>
        <v>0</v>
      </c>
      <c r="BH172" s="139">
        <f>IF(N172="sníž. přenesená",J172,0)</f>
        <v>0</v>
      </c>
      <c r="BI172" s="139">
        <f>IF(N172="nulová",J172,0)</f>
        <v>0</v>
      </c>
      <c r="BJ172" s="13" t="s">
        <v>80</v>
      </c>
      <c r="BK172" s="139">
        <f>ROUND(I172*H172,2)</f>
        <v>0</v>
      </c>
      <c r="BL172" s="13" t="s">
        <v>123</v>
      </c>
      <c r="BM172" s="138" t="s">
        <v>260</v>
      </c>
    </row>
    <row r="173" spans="2:47" s="1" customFormat="1" ht="39">
      <c r="B173" s="28"/>
      <c r="D173" s="140" t="s">
        <v>125</v>
      </c>
      <c r="F173" s="141" t="s">
        <v>256</v>
      </c>
      <c r="I173" s="142"/>
      <c r="L173" s="28"/>
      <c r="M173" s="143"/>
      <c r="T173" s="52"/>
      <c r="AT173" s="13" t="s">
        <v>125</v>
      </c>
      <c r="AU173" s="13" t="s">
        <v>131</v>
      </c>
    </row>
    <row r="174" spans="2:65" s="1" customFormat="1" ht="16.5" customHeight="1">
      <c r="B174" s="125"/>
      <c r="C174" s="144" t="s">
        <v>261</v>
      </c>
      <c r="D174" s="144" t="s">
        <v>169</v>
      </c>
      <c r="E174" s="145" t="s">
        <v>262</v>
      </c>
      <c r="F174" s="146" t="s">
        <v>263</v>
      </c>
      <c r="G174" s="147" t="s">
        <v>197</v>
      </c>
      <c r="H174" s="148">
        <v>1</v>
      </c>
      <c r="I174" s="149"/>
      <c r="J174" s="150">
        <f aca="true" t="shared" si="20" ref="J174:J187">ROUND(I174*H174,2)</f>
        <v>0</v>
      </c>
      <c r="K174" s="151"/>
      <c r="L174" s="152"/>
      <c r="M174" s="153" t="s">
        <v>1</v>
      </c>
      <c r="N174" s="154" t="s">
        <v>37</v>
      </c>
      <c r="P174" s="136">
        <f aca="true" t="shared" si="21" ref="P174:P187">O174*H174</f>
        <v>0</v>
      </c>
      <c r="Q174" s="136">
        <v>0.0055</v>
      </c>
      <c r="R174" s="136">
        <f aca="true" t="shared" si="22" ref="R174:R187">Q174*H174</f>
        <v>0.0055</v>
      </c>
      <c r="S174" s="136">
        <v>0</v>
      </c>
      <c r="T174" s="137">
        <f aca="true" t="shared" si="23" ref="T174:T187">S174*H174</f>
        <v>0</v>
      </c>
      <c r="AR174" s="138" t="s">
        <v>151</v>
      </c>
      <c r="AT174" s="138" t="s">
        <v>169</v>
      </c>
      <c r="AU174" s="138" t="s">
        <v>131</v>
      </c>
      <c r="AY174" s="13" t="s">
        <v>117</v>
      </c>
      <c r="BE174" s="139">
        <f aca="true" t="shared" si="24" ref="BE174:BE187">IF(N174="základní",J174,0)</f>
        <v>0</v>
      </c>
      <c r="BF174" s="139">
        <f aca="true" t="shared" si="25" ref="BF174:BF187">IF(N174="snížená",J174,0)</f>
        <v>0</v>
      </c>
      <c r="BG174" s="139">
        <f aca="true" t="shared" si="26" ref="BG174:BG187">IF(N174="zákl. přenesená",J174,0)</f>
        <v>0</v>
      </c>
      <c r="BH174" s="139">
        <f aca="true" t="shared" si="27" ref="BH174:BH187">IF(N174="sníž. přenesená",J174,0)</f>
        <v>0</v>
      </c>
      <c r="BI174" s="139">
        <f aca="true" t="shared" si="28" ref="BI174:BI187">IF(N174="nulová",J174,0)</f>
        <v>0</v>
      </c>
      <c r="BJ174" s="13" t="s">
        <v>80</v>
      </c>
      <c r="BK174" s="139">
        <f aca="true" t="shared" si="29" ref="BK174:BK187">ROUND(I174*H174,2)</f>
        <v>0</v>
      </c>
      <c r="BL174" s="13" t="s">
        <v>123</v>
      </c>
      <c r="BM174" s="138" t="s">
        <v>264</v>
      </c>
    </row>
    <row r="175" spans="2:65" s="1" customFormat="1" ht="16.5" customHeight="1">
      <c r="B175" s="125"/>
      <c r="C175" s="144" t="s">
        <v>265</v>
      </c>
      <c r="D175" s="144" t="s">
        <v>169</v>
      </c>
      <c r="E175" s="145" t="s">
        <v>266</v>
      </c>
      <c r="F175" s="146" t="s">
        <v>267</v>
      </c>
      <c r="G175" s="147" t="s">
        <v>197</v>
      </c>
      <c r="H175" s="148">
        <v>1</v>
      </c>
      <c r="I175" s="149"/>
      <c r="J175" s="150">
        <f t="shared" si="20"/>
        <v>0</v>
      </c>
      <c r="K175" s="151"/>
      <c r="L175" s="152"/>
      <c r="M175" s="153" t="s">
        <v>1</v>
      </c>
      <c r="N175" s="154" t="s">
        <v>37</v>
      </c>
      <c r="P175" s="136">
        <f t="shared" si="21"/>
        <v>0</v>
      </c>
      <c r="Q175" s="136">
        <v>0.0222</v>
      </c>
      <c r="R175" s="136">
        <f t="shared" si="22"/>
        <v>0.0222</v>
      </c>
      <c r="S175" s="136">
        <v>0</v>
      </c>
      <c r="T175" s="137">
        <f t="shared" si="23"/>
        <v>0</v>
      </c>
      <c r="AR175" s="138" t="s">
        <v>151</v>
      </c>
      <c r="AT175" s="138" t="s">
        <v>169</v>
      </c>
      <c r="AU175" s="138" t="s">
        <v>131</v>
      </c>
      <c r="AY175" s="13" t="s">
        <v>117</v>
      </c>
      <c r="BE175" s="139">
        <f t="shared" si="24"/>
        <v>0</v>
      </c>
      <c r="BF175" s="139">
        <f t="shared" si="25"/>
        <v>0</v>
      </c>
      <c r="BG175" s="139">
        <f t="shared" si="26"/>
        <v>0</v>
      </c>
      <c r="BH175" s="139">
        <f t="shared" si="27"/>
        <v>0</v>
      </c>
      <c r="BI175" s="139">
        <f t="shared" si="28"/>
        <v>0</v>
      </c>
      <c r="BJ175" s="13" t="s">
        <v>80</v>
      </c>
      <c r="BK175" s="139">
        <f t="shared" si="29"/>
        <v>0</v>
      </c>
      <c r="BL175" s="13" t="s">
        <v>123</v>
      </c>
      <c r="BM175" s="138" t="s">
        <v>268</v>
      </c>
    </row>
    <row r="176" spans="2:65" s="1" customFormat="1" ht="16.5" customHeight="1">
      <c r="B176" s="125"/>
      <c r="C176" s="144" t="s">
        <v>269</v>
      </c>
      <c r="D176" s="144" t="s">
        <v>169</v>
      </c>
      <c r="E176" s="145" t="s">
        <v>208</v>
      </c>
      <c r="F176" s="146" t="s">
        <v>209</v>
      </c>
      <c r="G176" s="147" t="s">
        <v>197</v>
      </c>
      <c r="H176" s="148">
        <v>1</v>
      </c>
      <c r="I176" s="149"/>
      <c r="J176" s="150">
        <f t="shared" si="20"/>
        <v>0</v>
      </c>
      <c r="K176" s="151"/>
      <c r="L176" s="152"/>
      <c r="M176" s="153" t="s">
        <v>1</v>
      </c>
      <c r="N176" s="154" t="s">
        <v>37</v>
      </c>
      <c r="P176" s="136">
        <f t="shared" si="21"/>
        <v>0</v>
      </c>
      <c r="Q176" s="136">
        <v>0.0158</v>
      </c>
      <c r="R176" s="136">
        <f t="shared" si="22"/>
        <v>0.0158</v>
      </c>
      <c r="S176" s="136">
        <v>0</v>
      </c>
      <c r="T176" s="137">
        <f t="shared" si="23"/>
        <v>0</v>
      </c>
      <c r="AR176" s="138" t="s">
        <v>151</v>
      </c>
      <c r="AT176" s="138" t="s">
        <v>169</v>
      </c>
      <c r="AU176" s="138" t="s">
        <v>131</v>
      </c>
      <c r="AY176" s="13" t="s">
        <v>117</v>
      </c>
      <c r="BE176" s="139">
        <f t="shared" si="24"/>
        <v>0</v>
      </c>
      <c r="BF176" s="139">
        <f t="shared" si="25"/>
        <v>0</v>
      </c>
      <c r="BG176" s="139">
        <f t="shared" si="26"/>
        <v>0</v>
      </c>
      <c r="BH176" s="139">
        <f t="shared" si="27"/>
        <v>0</v>
      </c>
      <c r="BI176" s="139">
        <f t="shared" si="28"/>
        <v>0</v>
      </c>
      <c r="BJ176" s="13" t="s">
        <v>80</v>
      </c>
      <c r="BK176" s="139">
        <f t="shared" si="29"/>
        <v>0</v>
      </c>
      <c r="BL176" s="13" t="s">
        <v>123</v>
      </c>
      <c r="BM176" s="138" t="s">
        <v>270</v>
      </c>
    </row>
    <row r="177" spans="2:65" s="1" customFormat="1" ht="16.5" customHeight="1">
      <c r="B177" s="125"/>
      <c r="C177" s="144" t="s">
        <v>271</v>
      </c>
      <c r="D177" s="144" t="s">
        <v>169</v>
      </c>
      <c r="E177" s="145" t="s">
        <v>272</v>
      </c>
      <c r="F177" s="146" t="s">
        <v>273</v>
      </c>
      <c r="G177" s="147" t="s">
        <v>197</v>
      </c>
      <c r="H177" s="148">
        <v>1</v>
      </c>
      <c r="I177" s="149"/>
      <c r="J177" s="150">
        <f t="shared" si="20"/>
        <v>0</v>
      </c>
      <c r="K177" s="151"/>
      <c r="L177" s="152"/>
      <c r="M177" s="153" t="s">
        <v>1</v>
      </c>
      <c r="N177" s="154" t="s">
        <v>37</v>
      </c>
      <c r="P177" s="136">
        <f t="shared" si="21"/>
        <v>0</v>
      </c>
      <c r="Q177" s="136">
        <v>0.064</v>
      </c>
      <c r="R177" s="136">
        <f t="shared" si="22"/>
        <v>0.064</v>
      </c>
      <c r="S177" s="136">
        <v>0</v>
      </c>
      <c r="T177" s="137">
        <f t="shared" si="23"/>
        <v>0</v>
      </c>
      <c r="AR177" s="138" t="s">
        <v>151</v>
      </c>
      <c r="AT177" s="138" t="s">
        <v>169</v>
      </c>
      <c r="AU177" s="138" t="s">
        <v>131</v>
      </c>
      <c r="AY177" s="13" t="s">
        <v>117</v>
      </c>
      <c r="BE177" s="139">
        <f t="shared" si="24"/>
        <v>0</v>
      </c>
      <c r="BF177" s="139">
        <f t="shared" si="25"/>
        <v>0</v>
      </c>
      <c r="BG177" s="139">
        <f t="shared" si="26"/>
        <v>0</v>
      </c>
      <c r="BH177" s="139">
        <f t="shared" si="27"/>
        <v>0</v>
      </c>
      <c r="BI177" s="139">
        <f t="shared" si="28"/>
        <v>0</v>
      </c>
      <c r="BJ177" s="13" t="s">
        <v>80</v>
      </c>
      <c r="BK177" s="139">
        <f t="shared" si="29"/>
        <v>0</v>
      </c>
      <c r="BL177" s="13" t="s">
        <v>123</v>
      </c>
      <c r="BM177" s="138" t="s">
        <v>274</v>
      </c>
    </row>
    <row r="178" spans="2:65" s="1" customFormat="1" ht="21.75" customHeight="1">
      <c r="B178" s="125"/>
      <c r="C178" s="144" t="s">
        <v>275</v>
      </c>
      <c r="D178" s="144" t="s">
        <v>169</v>
      </c>
      <c r="E178" s="145" t="s">
        <v>211</v>
      </c>
      <c r="F178" s="146" t="s">
        <v>212</v>
      </c>
      <c r="G178" s="147" t="s">
        <v>197</v>
      </c>
      <c r="H178" s="148">
        <v>1</v>
      </c>
      <c r="I178" s="149"/>
      <c r="J178" s="150">
        <f t="shared" si="20"/>
        <v>0</v>
      </c>
      <c r="K178" s="151"/>
      <c r="L178" s="152"/>
      <c r="M178" s="153" t="s">
        <v>1</v>
      </c>
      <c r="N178" s="154" t="s">
        <v>37</v>
      </c>
      <c r="P178" s="136">
        <f t="shared" si="21"/>
        <v>0</v>
      </c>
      <c r="Q178" s="136">
        <v>0.0405</v>
      </c>
      <c r="R178" s="136">
        <f t="shared" si="22"/>
        <v>0.0405</v>
      </c>
      <c r="S178" s="136">
        <v>0</v>
      </c>
      <c r="T178" s="137">
        <f t="shared" si="23"/>
        <v>0</v>
      </c>
      <c r="AR178" s="138" t="s">
        <v>151</v>
      </c>
      <c r="AT178" s="138" t="s">
        <v>169</v>
      </c>
      <c r="AU178" s="138" t="s">
        <v>131</v>
      </c>
      <c r="AY178" s="13" t="s">
        <v>117</v>
      </c>
      <c r="BE178" s="139">
        <f t="shared" si="24"/>
        <v>0</v>
      </c>
      <c r="BF178" s="139">
        <f t="shared" si="25"/>
        <v>0</v>
      </c>
      <c r="BG178" s="139">
        <f t="shared" si="26"/>
        <v>0</v>
      </c>
      <c r="BH178" s="139">
        <f t="shared" si="27"/>
        <v>0</v>
      </c>
      <c r="BI178" s="139">
        <f t="shared" si="28"/>
        <v>0</v>
      </c>
      <c r="BJ178" s="13" t="s">
        <v>80</v>
      </c>
      <c r="BK178" s="139">
        <f t="shared" si="29"/>
        <v>0</v>
      </c>
      <c r="BL178" s="13" t="s">
        <v>123</v>
      </c>
      <c r="BM178" s="138" t="s">
        <v>276</v>
      </c>
    </row>
    <row r="179" spans="2:65" s="1" customFormat="1" ht="16.5" customHeight="1">
      <c r="B179" s="125"/>
      <c r="C179" s="144" t="s">
        <v>277</v>
      </c>
      <c r="D179" s="144" t="s">
        <v>169</v>
      </c>
      <c r="E179" s="145" t="s">
        <v>215</v>
      </c>
      <c r="F179" s="146" t="s">
        <v>216</v>
      </c>
      <c r="G179" s="147" t="s">
        <v>197</v>
      </c>
      <c r="H179" s="148">
        <v>1</v>
      </c>
      <c r="I179" s="149"/>
      <c r="J179" s="150">
        <f t="shared" si="20"/>
        <v>0</v>
      </c>
      <c r="K179" s="151"/>
      <c r="L179" s="152"/>
      <c r="M179" s="153" t="s">
        <v>1</v>
      </c>
      <c r="N179" s="154" t="s">
        <v>37</v>
      </c>
      <c r="P179" s="136">
        <f t="shared" si="21"/>
        <v>0</v>
      </c>
      <c r="Q179" s="136">
        <v>0</v>
      </c>
      <c r="R179" s="136">
        <f t="shared" si="22"/>
        <v>0</v>
      </c>
      <c r="S179" s="136">
        <v>0</v>
      </c>
      <c r="T179" s="137">
        <f t="shared" si="23"/>
        <v>0</v>
      </c>
      <c r="AR179" s="138" t="s">
        <v>151</v>
      </c>
      <c r="AT179" s="138" t="s">
        <v>169</v>
      </c>
      <c r="AU179" s="138" t="s">
        <v>131</v>
      </c>
      <c r="AY179" s="13" t="s">
        <v>117</v>
      </c>
      <c r="BE179" s="139">
        <f t="shared" si="24"/>
        <v>0</v>
      </c>
      <c r="BF179" s="139">
        <f t="shared" si="25"/>
        <v>0</v>
      </c>
      <c r="BG179" s="139">
        <f t="shared" si="26"/>
        <v>0</v>
      </c>
      <c r="BH179" s="139">
        <f t="shared" si="27"/>
        <v>0</v>
      </c>
      <c r="BI179" s="139">
        <f t="shared" si="28"/>
        <v>0</v>
      </c>
      <c r="BJ179" s="13" t="s">
        <v>80</v>
      </c>
      <c r="BK179" s="139">
        <f t="shared" si="29"/>
        <v>0</v>
      </c>
      <c r="BL179" s="13" t="s">
        <v>123</v>
      </c>
      <c r="BM179" s="138" t="s">
        <v>278</v>
      </c>
    </row>
    <row r="180" spans="2:65" s="1" customFormat="1" ht="24.2" customHeight="1">
      <c r="B180" s="125"/>
      <c r="C180" s="144" t="s">
        <v>279</v>
      </c>
      <c r="D180" s="144" t="s">
        <v>169</v>
      </c>
      <c r="E180" s="145" t="s">
        <v>219</v>
      </c>
      <c r="F180" s="146" t="s">
        <v>220</v>
      </c>
      <c r="G180" s="147" t="s">
        <v>197</v>
      </c>
      <c r="H180" s="148">
        <v>1</v>
      </c>
      <c r="I180" s="149"/>
      <c r="J180" s="150">
        <f t="shared" si="20"/>
        <v>0</v>
      </c>
      <c r="K180" s="151"/>
      <c r="L180" s="152"/>
      <c r="M180" s="153" t="s">
        <v>1</v>
      </c>
      <c r="N180" s="154" t="s">
        <v>37</v>
      </c>
      <c r="P180" s="136">
        <f t="shared" si="21"/>
        <v>0</v>
      </c>
      <c r="Q180" s="136">
        <v>0.014</v>
      </c>
      <c r="R180" s="136">
        <f t="shared" si="22"/>
        <v>0.014</v>
      </c>
      <c r="S180" s="136">
        <v>0</v>
      </c>
      <c r="T180" s="137">
        <f t="shared" si="23"/>
        <v>0</v>
      </c>
      <c r="AR180" s="138" t="s">
        <v>151</v>
      </c>
      <c r="AT180" s="138" t="s">
        <v>169</v>
      </c>
      <c r="AU180" s="138" t="s">
        <v>131</v>
      </c>
      <c r="AY180" s="13" t="s">
        <v>117</v>
      </c>
      <c r="BE180" s="139">
        <f t="shared" si="24"/>
        <v>0</v>
      </c>
      <c r="BF180" s="139">
        <f t="shared" si="25"/>
        <v>0</v>
      </c>
      <c r="BG180" s="139">
        <f t="shared" si="26"/>
        <v>0</v>
      </c>
      <c r="BH180" s="139">
        <f t="shared" si="27"/>
        <v>0</v>
      </c>
      <c r="BI180" s="139">
        <f t="shared" si="28"/>
        <v>0</v>
      </c>
      <c r="BJ180" s="13" t="s">
        <v>80</v>
      </c>
      <c r="BK180" s="139">
        <f t="shared" si="29"/>
        <v>0</v>
      </c>
      <c r="BL180" s="13" t="s">
        <v>123</v>
      </c>
      <c r="BM180" s="138" t="s">
        <v>280</v>
      </c>
    </row>
    <row r="181" spans="2:65" s="1" customFormat="1" ht="24.2" customHeight="1">
      <c r="B181" s="125"/>
      <c r="C181" s="144" t="s">
        <v>281</v>
      </c>
      <c r="D181" s="144" t="s">
        <v>169</v>
      </c>
      <c r="E181" s="145" t="s">
        <v>223</v>
      </c>
      <c r="F181" s="146" t="s">
        <v>224</v>
      </c>
      <c r="G181" s="147" t="s">
        <v>197</v>
      </c>
      <c r="H181" s="148">
        <v>2</v>
      </c>
      <c r="I181" s="149"/>
      <c r="J181" s="150">
        <f t="shared" si="20"/>
        <v>0</v>
      </c>
      <c r="K181" s="151"/>
      <c r="L181" s="152"/>
      <c r="M181" s="153" t="s">
        <v>1</v>
      </c>
      <c r="N181" s="154" t="s">
        <v>37</v>
      </c>
      <c r="P181" s="136">
        <f t="shared" si="21"/>
        <v>0</v>
      </c>
      <c r="Q181" s="136">
        <v>0.01</v>
      </c>
      <c r="R181" s="136">
        <f t="shared" si="22"/>
        <v>0.02</v>
      </c>
      <c r="S181" s="136">
        <v>0</v>
      </c>
      <c r="T181" s="137">
        <f t="shared" si="23"/>
        <v>0</v>
      </c>
      <c r="AR181" s="138" t="s">
        <v>151</v>
      </c>
      <c r="AT181" s="138" t="s">
        <v>169</v>
      </c>
      <c r="AU181" s="138" t="s">
        <v>131</v>
      </c>
      <c r="AY181" s="13" t="s">
        <v>117</v>
      </c>
      <c r="BE181" s="139">
        <f t="shared" si="24"/>
        <v>0</v>
      </c>
      <c r="BF181" s="139">
        <f t="shared" si="25"/>
        <v>0</v>
      </c>
      <c r="BG181" s="139">
        <f t="shared" si="26"/>
        <v>0</v>
      </c>
      <c r="BH181" s="139">
        <f t="shared" si="27"/>
        <v>0</v>
      </c>
      <c r="BI181" s="139">
        <f t="shared" si="28"/>
        <v>0</v>
      </c>
      <c r="BJ181" s="13" t="s">
        <v>80</v>
      </c>
      <c r="BK181" s="139">
        <f t="shared" si="29"/>
        <v>0</v>
      </c>
      <c r="BL181" s="13" t="s">
        <v>123</v>
      </c>
      <c r="BM181" s="138" t="s">
        <v>282</v>
      </c>
    </row>
    <row r="182" spans="2:65" s="1" customFormat="1" ht="24.2" customHeight="1">
      <c r="B182" s="125"/>
      <c r="C182" s="144" t="s">
        <v>283</v>
      </c>
      <c r="D182" s="144" t="s">
        <v>169</v>
      </c>
      <c r="E182" s="145" t="s">
        <v>227</v>
      </c>
      <c r="F182" s="146" t="s">
        <v>228</v>
      </c>
      <c r="G182" s="147" t="s">
        <v>197</v>
      </c>
      <c r="H182" s="148">
        <v>1</v>
      </c>
      <c r="I182" s="149"/>
      <c r="J182" s="150">
        <f t="shared" si="20"/>
        <v>0</v>
      </c>
      <c r="K182" s="151"/>
      <c r="L182" s="152"/>
      <c r="M182" s="153" t="s">
        <v>1</v>
      </c>
      <c r="N182" s="154" t="s">
        <v>37</v>
      </c>
      <c r="P182" s="136">
        <f t="shared" si="21"/>
        <v>0</v>
      </c>
      <c r="Q182" s="136">
        <v>0.1</v>
      </c>
      <c r="R182" s="136">
        <f t="shared" si="22"/>
        <v>0.1</v>
      </c>
      <c r="S182" s="136">
        <v>0</v>
      </c>
      <c r="T182" s="137">
        <f t="shared" si="23"/>
        <v>0</v>
      </c>
      <c r="AR182" s="138" t="s">
        <v>151</v>
      </c>
      <c r="AT182" s="138" t="s">
        <v>169</v>
      </c>
      <c r="AU182" s="138" t="s">
        <v>131</v>
      </c>
      <c r="AY182" s="13" t="s">
        <v>117</v>
      </c>
      <c r="BE182" s="139">
        <f t="shared" si="24"/>
        <v>0</v>
      </c>
      <c r="BF182" s="139">
        <f t="shared" si="25"/>
        <v>0</v>
      </c>
      <c r="BG182" s="139">
        <f t="shared" si="26"/>
        <v>0</v>
      </c>
      <c r="BH182" s="139">
        <f t="shared" si="27"/>
        <v>0</v>
      </c>
      <c r="BI182" s="139">
        <f t="shared" si="28"/>
        <v>0</v>
      </c>
      <c r="BJ182" s="13" t="s">
        <v>80</v>
      </c>
      <c r="BK182" s="139">
        <f t="shared" si="29"/>
        <v>0</v>
      </c>
      <c r="BL182" s="13" t="s">
        <v>123</v>
      </c>
      <c r="BM182" s="138" t="s">
        <v>284</v>
      </c>
    </row>
    <row r="183" spans="2:65" s="1" customFormat="1" ht="24.2" customHeight="1">
      <c r="B183" s="125"/>
      <c r="C183" s="144" t="s">
        <v>285</v>
      </c>
      <c r="D183" s="144" t="s">
        <v>169</v>
      </c>
      <c r="E183" s="145" t="s">
        <v>286</v>
      </c>
      <c r="F183" s="146" t="s">
        <v>287</v>
      </c>
      <c r="G183" s="147" t="s">
        <v>197</v>
      </c>
      <c r="H183" s="148">
        <v>1</v>
      </c>
      <c r="I183" s="149"/>
      <c r="J183" s="150">
        <f t="shared" si="20"/>
        <v>0</v>
      </c>
      <c r="K183" s="151"/>
      <c r="L183" s="152"/>
      <c r="M183" s="153" t="s">
        <v>1</v>
      </c>
      <c r="N183" s="154" t="s">
        <v>37</v>
      </c>
      <c r="P183" s="136">
        <f t="shared" si="21"/>
        <v>0</v>
      </c>
      <c r="Q183" s="136">
        <v>0.005</v>
      </c>
      <c r="R183" s="136">
        <f t="shared" si="22"/>
        <v>0.005</v>
      </c>
      <c r="S183" s="136">
        <v>0</v>
      </c>
      <c r="T183" s="137">
        <f t="shared" si="23"/>
        <v>0</v>
      </c>
      <c r="AR183" s="138" t="s">
        <v>151</v>
      </c>
      <c r="AT183" s="138" t="s">
        <v>169</v>
      </c>
      <c r="AU183" s="138" t="s">
        <v>131</v>
      </c>
      <c r="AY183" s="13" t="s">
        <v>117</v>
      </c>
      <c r="BE183" s="139">
        <f t="shared" si="24"/>
        <v>0</v>
      </c>
      <c r="BF183" s="139">
        <f t="shared" si="25"/>
        <v>0</v>
      </c>
      <c r="BG183" s="139">
        <f t="shared" si="26"/>
        <v>0</v>
      </c>
      <c r="BH183" s="139">
        <f t="shared" si="27"/>
        <v>0</v>
      </c>
      <c r="BI183" s="139">
        <f t="shared" si="28"/>
        <v>0</v>
      </c>
      <c r="BJ183" s="13" t="s">
        <v>80</v>
      </c>
      <c r="BK183" s="139">
        <f t="shared" si="29"/>
        <v>0</v>
      </c>
      <c r="BL183" s="13" t="s">
        <v>123</v>
      </c>
      <c r="BM183" s="138" t="s">
        <v>288</v>
      </c>
    </row>
    <row r="184" spans="2:65" s="1" customFormat="1" ht="24.2" customHeight="1">
      <c r="B184" s="125"/>
      <c r="C184" s="144" t="s">
        <v>289</v>
      </c>
      <c r="D184" s="144" t="s">
        <v>169</v>
      </c>
      <c r="E184" s="145" t="s">
        <v>290</v>
      </c>
      <c r="F184" s="146" t="s">
        <v>291</v>
      </c>
      <c r="G184" s="147" t="s">
        <v>197</v>
      </c>
      <c r="H184" s="148">
        <v>1</v>
      </c>
      <c r="I184" s="149"/>
      <c r="J184" s="150">
        <f t="shared" si="20"/>
        <v>0</v>
      </c>
      <c r="K184" s="151"/>
      <c r="L184" s="152"/>
      <c r="M184" s="153" t="s">
        <v>1</v>
      </c>
      <c r="N184" s="154" t="s">
        <v>37</v>
      </c>
      <c r="P184" s="136">
        <f t="shared" si="21"/>
        <v>0</v>
      </c>
      <c r="Q184" s="136">
        <v>0.042</v>
      </c>
      <c r="R184" s="136">
        <f t="shared" si="22"/>
        <v>0.042</v>
      </c>
      <c r="S184" s="136">
        <v>0</v>
      </c>
      <c r="T184" s="137">
        <f t="shared" si="23"/>
        <v>0</v>
      </c>
      <c r="AR184" s="138" t="s">
        <v>151</v>
      </c>
      <c r="AT184" s="138" t="s">
        <v>169</v>
      </c>
      <c r="AU184" s="138" t="s">
        <v>131</v>
      </c>
      <c r="AY184" s="13" t="s">
        <v>117</v>
      </c>
      <c r="BE184" s="139">
        <f t="shared" si="24"/>
        <v>0</v>
      </c>
      <c r="BF184" s="139">
        <f t="shared" si="25"/>
        <v>0</v>
      </c>
      <c r="BG184" s="139">
        <f t="shared" si="26"/>
        <v>0</v>
      </c>
      <c r="BH184" s="139">
        <f t="shared" si="27"/>
        <v>0</v>
      </c>
      <c r="BI184" s="139">
        <f t="shared" si="28"/>
        <v>0</v>
      </c>
      <c r="BJ184" s="13" t="s">
        <v>80</v>
      </c>
      <c r="BK184" s="139">
        <f t="shared" si="29"/>
        <v>0</v>
      </c>
      <c r="BL184" s="13" t="s">
        <v>123</v>
      </c>
      <c r="BM184" s="138" t="s">
        <v>292</v>
      </c>
    </row>
    <row r="185" spans="2:65" s="1" customFormat="1" ht="24.2" customHeight="1">
      <c r="B185" s="125"/>
      <c r="C185" s="144" t="s">
        <v>293</v>
      </c>
      <c r="D185" s="144" t="s">
        <v>169</v>
      </c>
      <c r="E185" s="145" t="s">
        <v>235</v>
      </c>
      <c r="F185" s="146" t="s">
        <v>236</v>
      </c>
      <c r="G185" s="147" t="s">
        <v>197</v>
      </c>
      <c r="H185" s="148">
        <v>2</v>
      </c>
      <c r="I185" s="149"/>
      <c r="J185" s="150">
        <f t="shared" si="20"/>
        <v>0</v>
      </c>
      <c r="K185" s="151"/>
      <c r="L185" s="152"/>
      <c r="M185" s="153" t="s">
        <v>1</v>
      </c>
      <c r="N185" s="154" t="s">
        <v>37</v>
      </c>
      <c r="P185" s="136">
        <f t="shared" si="21"/>
        <v>0</v>
      </c>
      <c r="Q185" s="136">
        <v>0.033</v>
      </c>
      <c r="R185" s="136">
        <f t="shared" si="22"/>
        <v>0.066</v>
      </c>
      <c r="S185" s="136">
        <v>0</v>
      </c>
      <c r="T185" s="137">
        <f t="shared" si="23"/>
        <v>0</v>
      </c>
      <c r="AR185" s="138" t="s">
        <v>151</v>
      </c>
      <c r="AT185" s="138" t="s">
        <v>169</v>
      </c>
      <c r="AU185" s="138" t="s">
        <v>131</v>
      </c>
      <c r="AY185" s="13" t="s">
        <v>117</v>
      </c>
      <c r="BE185" s="139">
        <f t="shared" si="24"/>
        <v>0</v>
      </c>
      <c r="BF185" s="139">
        <f t="shared" si="25"/>
        <v>0</v>
      </c>
      <c r="BG185" s="139">
        <f t="shared" si="26"/>
        <v>0</v>
      </c>
      <c r="BH185" s="139">
        <f t="shared" si="27"/>
        <v>0</v>
      </c>
      <c r="BI185" s="139">
        <f t="shared" si="28"/>
        <v>0</v>
      </c>
      <c r="BJ185" s="13" t="s">
        <v>80</v>
      </c>
      <c r="BK185" s="139">
        <f t="shared" si="29"/>
        <v>0</v>
      </c>
      <c r="BL185" s="13" t="s">
        <v>123</v>
      </c>
      <c r="BM185" s="138" t="s">
        <v>294</v>
      </c>
    </row>
    <row r="186" spans="2:65" s="1" customFormat="1" ht="16.5" customHeight="1">
      <c r="B186" s="125"/>
      <c r="C186" s="144" t="s">
        <v>295</v>
      </c>
      <c r="D186" s="144" t="s">
        <v>169</v>
      </c>
      <c r="E186" s="145" t="s">
        <v>296</v>
      </c>
      <c r="F186" s="146" t="s">
        <v>297</v>
      </c>
      <c r="G186" s="147" t="s">
        <v>197</v>
      </c>
      <c r="H186" s="148">
        <v>1</v>
      </c>
      <c r="I186" s="149"/>
      <c r="J186" s="150">
        <f t="shared" si="20"/>
        <v>0</v>
      </c>
      <c r="K186" s="151"/>
      <c r="L186" s="152"/>
      <c r="M186" s="153" t="s">
        <v>1</v>
      </c>
      <c r="N186" s="154" t="s">
        <v>37</v>
      </c>
      <c r="P186" s="136">
        <f t="shared" si="21"/>
        <v>0</v>
      </c>
      <c r="Q186" s="136">
        <v>0.0133</v>
      </c>
      <c r="R186" s="136">
        <f t="shared" si="22"/>
        <v>0.0133</v>
      </c>
      <c r="S186" s="136">
        <v>0</v>
      </c>
      <c r="T186" s="137">
        <f t="shared" si="23"/>
        <v>0</v>
      </c>
      <c r="AR186" s="138" t="s">
        <v>151</v>
      </c>
      <c r="AT186" s="138" t="s">
        <v>169</v>
      </c>
      <c r="AU186" s="138" t="s">
        <v>131</v>
      </c>
      <c r="AY186" s="13" t="s">
        <v>117</v>
      </c>
      <c r="BE186" s="139">
        <f t="shared" si="24"/>
        <v>0</v>
      </c>
      <c r="BF186" s="139">
        <f t="shared" si="25"/>
        <v>0</v>
      </c>
      <c r="BG186" s="139">
        <f t="shared" si="26"/>
        <v>0</v>
      </c>
      <c r="BH186" s="139">
        <f t="shared" si="27"/>
        <v>0</v>
      </c>
      <c r="BI186" s="139">
        <f t="shared" si="28"/>
        <v>0</v>
      </c>
      <c r="BJ186" s="13" t="s">
        <v>80</v>
      </c>
      <c r="BK186" s="139">
        <f t="shared" si="29"/>
        <v>0</v>
      </c>
      <c r="BL186" s="13" t="s">
        <v>123</v>
      </c>
      <c r="BM186" s="138" t="s">
        <v>298</v>
      </c>
    </row>
    <row r="187" spans="2:65" s="1" customFormat="1" ht="24.2" customHeight="1">
      <c r="B187" s="125"/>
      <c r="C187" s="144" t="s">
        <v>299</v>
      </c>
      <c r="D187" s="144" t="s">
        <v>169</v>
      </c>
      <c r="E187" s="145" t="s">
        <v>300</v>
      </c>
      <c r="F187" s="146" t="s">
        <v>301</v>
      </c>
      <c r="G187" s="147" t="s">
        <v>197</v>
      </c>
      <c r="H187" s="148">
        <v>1</v>
      </c>
      <c r="I187" s="149"/>
      <c r="J187" s="150">
        <f t="shared" si="20"/>
        <v>0</v>
      </c>
      <c r="K187" s="151"/>
      <c r="L187" s="152"/>
      <c r="M187" s="153" t="s">
        <v>1</v>
      </c>
      <c r="N187" s="154" t="s">
        <v>37</v>
      </c>
      <c r="P187" s="136">
        <f t="shared" si="21"/>
        <v>0</v>
      </c>
      <c r="Q187" s="136">
        <v>0.0003</v>
      </c>
      <c r="R187" s="136">
        <f t="shared" si="22"/>
        <v>0.0003</v>
      </c>
      <c r="S187" s="136">
        <v>0</v>
      </c>
      <c r="T187" s="137">
        <f t="shared" si="23"/>
        <v>0</v>
      </c>
      <c r="AR187" s="138" t="s">
        <v>151</v>
      </c>
      <c r="AT187" s="138" t="s">
        <v>169</v>
      </c>
      <c r="AU187" s="138" t="s">
        <v>131</v>
      </c>
      <c r="AY187" s="13" t="s">
        <v>117</v>
      </c>
      <c r="BE187" s="139">
        <f t="shared" si="24"/>
        <v>0</v>
      </c>
      <c r="BF187" s="139">
        <f t="shared" si="25"/>
        <v>0</v>
      </c>
      <c r="BG187" s="139">
        <f t="shared" si="26"/>
        <v>0</v>
      </c>
      <c r="BH187" s="139">
        <f t="shared" si="27"/>
        <v>0</v>
      </c>
      <c r="BI187" s="139">
        <f t="shared" si="28"/>
        <v>0</v>
      </c>
      <c r="BJ187" s="13" t="s">
        <v>80</v>
      </c>
      <c r="BK187" s="139">
        <f t="shared" si="29"/>
        <v>0</v>
      </c>
      <c r="BL187" s="13" t="s">
        <v>123</v>
      </c>
      <c r="BM187" s="138" t="s">
        <v>302</v>
      </c>
    </row>
    <row r="188" spans="2:63" s="11" customFormat="1" ht="20.85" customHeight="1">
      <c r="B188" s="113"/>
      <c r="D188" s="114" t="s">
        <v>71</v>
      </c>
      <c r="E188" s="123" t="s">
        <v>303</v>
      </c>
      <c r="F188" s="123" t="s">
        <v>304</v>
      </c>
      <c r="I188" s="116"/>
      <c r="J188" s="124">
        <f>BK188</f>
        <v>0</v>
      </c>
      <c r="L188" s="113"/>
      <c r="M188" s="118"/>
      <c r="P188" s="119">
        <f>SUM(P189:P194)</f>
        <v>0</v>
      </c>
      <c r="R188" s="119">
        <f>SUM(R189:R194)</f>
        <v>0.029899999999999996</v>
      </c>
      <c r="T188" s="120">
        <f>SUM(T189:T194)</f>
        <v>0</v>
      </c>
      <c r="AR188" s="114" t="s">
        <v>80</v>
      </c>
      <c r="AT188" s="121" t="s">
        <v>71</v>
      </c>
      <c r="AU188" s="121" t="s">
        <v>82</v>
      </c>
      <c r="AY188" s="114" t="s">
        <v>117</v>
      </c>
      <c r="BK188" s="122">
        <f>SUM(BK189:BK194)</f>
        <v>0</v>
      </c>
    </row>
    <row r="189" spans="2:65" s="1" customFormat="1" ht="16.5" customHeight="1">
      <c r="B189" s="125"/>
      <c r="C189" s="144" t="s">
        <v>305</v>
      </c>
      <c r="D189" s="144" t="s">
        <v>169</v>
      </c>
      <c r="E189" s="145" t="s">
        <v>306</v>
      </c>
      <c r="F189" s="146" t="s">
        <v>307</v>
      </c>
      <c r="G189" s="147" t="s">
        <v>197</v>
      </c>
      <c r="H189" s="148">
        <v>1</v>
      </c>
      <c r="I189" s="149"/>
      <c r="J189" s="150">
        <f aca="true" t="shared" si="30" ref="J189:J194">ROUND(I189*H189,2)</f>
        <v>0</v>
      </c>
      <c r="K189" s="151"/>
      <c r="L189" s="152"/>
      <c r="M189" s="153" t="s">
        <v>1</v>
      </c>
      <c r="N189" s="154" t="s">
        <v>37</v>
      </c>
      <c r="P189" s="136">
        <f aca="true" t="shared" si="31" ref="P189:P194">O189*H189</f>
        <v>0</v>
      </c>
      <c r="Q189" s="136">
        <v>0.0121</v>
      </c>
      <c r="R189" s="136">
        <f aca="true" t="shared" si="32" ref="R189:R194">Q189*H189</f>
        <v>0.0121</v>
      </c>
      <c r="S189" s="136">
        <v>0</v>
      </c>
      <c r="T189" s="137">
        <f aca="true" t="shared" si="33" ref="T189:T194">S189*H189</f>
        <v>0</v>
      </c>
      <c r="AR189" s="138" t="s">
        <v>151</v>
      </c>
      <c r="AT189" s="138" t="s">
        <v>169</v>
      </c>
      <c r="AU189" s="138" t="s">
        <v>131</v>
      </c>
      <c r="AY189" s="13" t="s">
        <v>117</v>
      </c>
      <c r="BE189" s="139">
        <f aca="true" t="shared" si="34" ref="BE189:BE194">IF(N189="základní",J189,0)</f>
        <v>0</v>
      </c>
      <c r="BF189" s="139">
        <f aca="true" t="shared" si="35" ref="BF189:BF194">IF(N189="snížená",J189,0)</f>
        <v>0</v>
      </c>
      <c r="BG189" s="139">
        <f aca="true" t="shared" si="36" ref="BG189:BG194">IF(N189="zákl. přenesená",J189,0)</f>
        <v>0</v>
      </c>
      <c r="BH189" s="139">
        <f aca="true" t="shared" si="37" ref="BH189:BH194">IF(N189="sníž. přenesená",J189,0)</f>
        <v>0</v>
      </c>
      <c r="BI189" s="139">
        <f aca="true" t="shared" si="38" ref="BI189:BI194">IF(N189="nulová",J189,0)</f>
        <v>0</v>
      </c>
      <c r="BJ189" s="13" t="s">
        <v>80</v>
      </c>
      <c r="BK189" s="139">
        <f aca="true" t="shared" si="39" ref="BK189:BK194">ROUND(I189*H189,2)</f>
        <v>0</v>
      </c>
      <c r="BL189" s="13" t="s">
        <v>123</v>
      </c>
      <c r="BM189" s="138" t="s">
        <v>308</v>
      </c>
    </row>
    <row r="190" spans="2:65" s="1" customFormat="1" ht="24.2" customHeight="1">
      <c r="B190" s="125"/>
      <c r="C190" s="144" t="s">
        <v>309</v>
      </c>
      <c r="D190" s="144" t="s">
        <v>169</v>
      </c>
      <c r="E190" s="145" t="s">
        <v>310</v>
      </c>
      <c r="F190" s="146" t="s">
        <v>311</v>
      </c>
      <c r="G190" s="147" t="s">
        <v>254</v>
      </c>
      <c r="H190" s="148">
        <v>3</v>
      </c>
      <c r="I190" s="149"/>
      <c r="J190" s="150">
        <f t="shared" si="30"/>
        <v>0</v>
      </c>
      <c r="K190" s="151"/>
      <c r="L190" s="152"/>
      <c r="M190" s="153" t="s">
        <v>1</v>
      </c>
      <c r="N190" s="154" t="s">
        <v>37</v>
      </c>
      <c r="P190" s="136">
        <f t="shared" si="31"/>
        <v>0</v>
      </c>
      <c r="Q190" s="136">
        <v>0.00318</v>
      </c>
      <c r="R190" s="136">
        <f t="shared" si="32"/>
        <v>0.00954</v>
      </c>
      <c r="S190" s="136">
        <v>0</v>
      </c>
      <c r="T190" s="137">
        <f t="shared" si="33"/>
        <v>0</v>
      </c>
      <c r="AR190" s="138" t="s">
        <v>151</v>
      </c>
      <c r="AT190" s="138" t="s">
        <v>169</v>
      </c>
      <c r="AU190" s="138" t="s">
        <v>131</v>
      </c>
      <c r="AY190" s="13" t="s">
        <v>117</v>
      </c>
      <c r="BE190" s="139">
        <f t="shared" si="34"/>
        <v>0</v>
      </c>
      <c r="BF190" s="139">
        <f t="shared" si="35"/>
        <v>0</v>
      </c>
      <c r="BG190" s="139">
        <f t="shared" si="36"/>
        <v>0</v>
      </c>
      <c r="BH190" s="139">
        <f t="shared" si="37"/>
        <v>0</v>
      </c>
      <c r="BI190" s="139">
        <f t="shared" si="38"/>
        <v>0</v>
      </c>
      <c r="BJ190" s="13" t="s">
        <v>80</v>
      </c>
      <c r="BK190" s="139">
        <f t="shared" si="39"/>
        <v>0</v>
      </c>
      <c r="BL190" s="13" t="s">
        <v>123</v>
      </c>
      <c r="BM190" s="138" t="s">
        <v>312</v>
      </c>
    </row>
    <row r="191" spans="2:65" s="1" customFormat="1" ht="16.5" customHeight="1">
      <c r="B191" s="125"/>
      <c r="C191" s="144" t="s">
        <v>313</v>
      </c>
      <c r="D191" s="144" t="s">
        <v>169</v>
      </c>
      <c r="E191" s="145" t="s">
        <v>314</v>
      </c>
      <c r="F191" s="146" t="s">
        <v>315</v>
      </c>
      <c r="G191" s="147" t="s">
        <v>197</v>
      </c>
      <c r="H191" s="148">
        <v>1</v>
      </c>
      <c r="I191" s="149"/>
      <c r="J191" s="150">
        <f t="shared" si="30"/>
        <v>0</v>
      </c>
      <c r="K191" s="151"/>
      <c r="L191" s="152"/>
      <c r="M191" s="153" t="s">
        <v>1</v>
      </c>
      <c r="N191" s="154" t="s">
        <v>37</v>
      </c>
      <c r="P191" s="136">
        <f t="shared" si="31"/>
        <v>0</v>
      </c>
      <c r="Q191" s="136">
        <v>0.00072</v>
      </c>
      <c r="R191" s="136">
        <f t="shared" si="32"/>
        <v>0.00072</v>
      </c>
      <c r="S191" s="136">
        <v>0</v>
      </c>
      <c r="T191" s="137">
        <f t="shared" si="33"/>
        <v>0</v>
      </c>
      <c r="AR191" s="138" t="s">
        <v>151</v>
      </c>
      <c r="AT191" s="138" t="s">
        <v>169</v>
      </c>
      <c r="AU191" s="138" t="s">
        <v>131</v>
      </c>
      <c r="AY191" s="13" t="s">
        <v>117</v>
      </c>
      <c r="BE191" s="139">
        <f t="shared" si="34"/>
        <v>0</v>
      </c>
      <c r="BF191" s="139">
        <f t="shared" si="35"/>
        <v>0</v>
      </c>
      <c r="BG191" s="139">
        <f t="shared" si="36"/>
        <v>0</v>
      </c>
      <c r="BH191" s="139">
        <f t="shared" si="37"/>
        <v>0</v>
      </c>
      <c r="BI191" s="139">
        <f t="shared" si="38"/>
        <v>0</v>
      </c>
      <c r="BJ191" s="13" t="s">
        <v>80</v>
      </c>
      <c r="BK191" s="139">
        <f t="shared" si="39"/>
        <v>0</v>
      </c>
      <c r="BL191" s="13" t="s">
        <v>123</v>
      </c>
      <c r="BM191" s="138" t="s">
        <v>316</v>
      </c>
    </row>
    <row r="192" spans="2:65" s="1" customFormat="1" ht="24.2" customHeight="1">
      <c r="B192" s="125"/>
      <c r="C192" s="144" t="s">
        <v>317</v>
      </c>
      <c r="D192" s="144" t="s">
        <v>169</v>
      </c>
      <c r="E192" s="145" t="s">
        <v>318</v>
      </c>
      <c r="F192" s="146" t="s">
        <v>319</v>
      </c>
      <c r="G192" s="147" t="s">
        <v>197</v>
      </c>
      <c r="H192" s="148">
        <v>2</v>
      </c>
      <c r="I192" s="149"/>
      <c r="J192" s="150">
        <f t="shared" si="30"/>
        <v>0</v>
      </c>
      <c r="K192" s="151"/>
      <c r="L192" s="152"/>
      <c r="M192" s="153" t="s">
        <v>1</v>
      </c>
      <c r="N192" s="154" t="s">
        <v>37</v>
      </c>
      <c r="P192" s="136">
        <f t="shared" si="31"/>
        <v>0</v>
      </c>
      <c r="Q192" s="136">
        <v>0.00141</v>
      </c>
      <c r="R192" s="136">
        <f t="shared" si="32"/>
        <v>0.00282</v>
      </c>
      <c r="S192" s="136">
        <v>0</v>
      </c>
      <c r="T192" s="137">
        <f t="shared" si="33"/>
        <v>0</v>
      </c>
      <c r="AR192" s="138" t="s">
        <v>151</v>
      </c>
      <c r="AT192" s="138" t="s">
        <v>169</v>
      </c>
      <c r="AU192" s="138" t="s">
        <v>131</v>
      </c>
      <c r="AY192" s="13" t="s">
        <v>117</v>
      </c>
      <c r="BE192" s="139">
        <f t="shared" si="34"/>
        <v>0</v>
      </c>
      <c r="BF192" s="139">
        <f t="shared" si="35"/>
        <v>0</v>
      </c>
      <c r="BG192" s="139">
        <f t="shared" si="36"/>
        <v>0</v>
      </c>
      <c r="BH192" s="139">
        <f t="shared" si="37"/>
        <v>0</v>
      </c>
      <c r="BI192" s="139">
        <f t="shared" si="38"/>
        <v>0</v>
      </c>
      <c r="BJ192" s="13" t="s">
        <v>80</v>
      </c>
      <c r="BK192" s="139">
        <f t="shared" si="39"/>
        <v>0</v>
      </c>
      <c r="BL192" s="13" t="s">
        <v>123</v>
      </c>
      <c r="BM192" s="138" t="s">
        <v>320</v>
      </c>
    </row>
    <row r="193" spans="2:65" s="1" customFormat="1" ht="16.5" customHeight="1">
      <c r="B193" s="125"/>
      <c r="C193" s="144" t="s">
        <v>321</v>
      </c>
      <c r="D193" s="144" t="s">
        <v>169</v>
      </c>
      <c r="E193" s="145" t="s">
        <v>322</v>
      </c>
      <c r="F193" s="146" t="s">
        <v>323</v>
      </c>
      <c r="G193" s="147" t="s">
        <v>197</v>
      </c>
      <c r="H193" s="148">
        <v>1</v>
      </c>
      <c r="I193" s="149"/>
      <c r="J193" s="150">
        <f t="shared" si="30"/>
        <v>0</v>
      </c>
      <c r="K193" s="151"/>
      <c r="L193" s="152"/>
      <c r="M193" s="153" t="s">
        <v>1</v>
      </c>
      <c r="N193" s="154" t="s">
        <v>37</v>
      </c>
      <c r="P193" s="136">
        <f t="shared" si="31"/>
        <v>0</v>
      </c>
      <c r="Q193" s="136">
        <v>0.00072</v>
      </c>
      <c r="R193" s="136">
        <f t="shared" si="32"/>
        <v>0.00072</v>
      </c>
      <c r="S193" s="136">
        <v>0</v>
      </c>
      <c r="T193" s="137">
        <f t="shared" si="33"/>
        <v>0</v>
      </c>
      <c r="AR193" s="138" t="s">
        <v>151</v>
      </c>
      <c r="AT193" s="138" t="s">
        <v>169</v>
      </c>
      <c r="AU193" s="138" t="s">
        <v>131</v>
      </c>
      <c r="AY193" s="13" t="s">
        <v>117</v>
      </c>
      <c r="BE193" s="139">
        <f t="shared" si="34"/>
        <v>0</v>
      </c>
      <c r="BF193" s="139">
        <f t="shared" si="35"/>
        <v>0</v>
      </c>
      <c r="BG193" s="139">
        <f t="shared" si="36"/>
        <v>0</v>
      </c>
      <c r="BH193" s="139">
        <f t="shared" si="37"/>
        <v>0</v>
      </c>
      <c r="BI193" s="139">
        <f t="shared" si="38"/>
        <v>0</v>
      </c>
      <c r="BJ193" s="13" t="s">
        <v>80</v>
      </c>
      <c r="BK193" s="139">
        <f t="shared" si="39"/>
        <v>0</v>
      </c>
      <c r="BL193" s="13" t="s">
        <v>123</v>
      </c>
      <c r="BM193" s="138" t="s">
        <v>324</v>
      </c>
    </row>
    <row r="194" spans="2:65" s="1" customFormat="1" ht="24.2" customHeight="1">
      <c r="B194" s="125"/>
      <c r="C194" s="144" t="s">
        <v>325</v>
      </c>
      <c r="D194" s="144" t="s">
        <v>169</v>
      </c>
      <c r="E194" s="145" t="s">
        <v>326</v>
      </c>
      <c r="F194" s="146" t="s">
        <v>327</v>
      </c>
      <c r="G194" s="147" t="s">
        <v>197</v>
      </c>
      <c r="H194" s="148">
        <v>1</v>
      </c>
      <c r="I194" s="149"/>
      <c r="J194" s="150">
        <f t="shared" si="30"/>
        <v>0</v>
      </c>
      <c r="K194" s="151"/>
      <c r="L194" s="152"/>
      <c r="M194" s="153" t="s">
        <v>1</v>
      </c>
      <c r="N194" s="154" t="s">
        <v>37</v>
      </c>
      <c r="P194" s="136">
        <f t="shared" si="31"/>
        <v>0</v>
      </c>
      <c r="Q194" s="136">
        <v>0.004</v>
      </c>
      <c r="R194" s="136">
        <f t="shared" si="32"/>
        <v>0.004</v>
      </c>
      <c r="S194" s="136">
        <v>0</v>
      </c>
      <c r="T194" s="137">
        <f t="shared" si="33"/>
        <v>0</v>
      </c>
      <c r="AR194" s="138" t="s">
        <v>151</v>
      </c>
      <c r="AT194" s="138" t="s">
        <v>169</v>
      </c>
      <c r="AU194" s="138" t="s">
        <v>131</v>
      </c>
      <c r="AY194" s="13" t="s">
        <v>117</v>
      </c>
      <c r="BE194" s="139">
        <f t="shared" si="34"/>
        <v>0</v>
      </c>
      <c r="BF194" s="139">
        <f t="shared" si="35"/>
        <v>0</v>
      </c>
      <c r="BG194" s="139">
        <f t="shared" si="36"/>
        <v>0</v>
      </c>
      <c r="BH194" s="139">
        <f t="shared" si="37"/>
        <v>0</v>
      </c>
      <c r="BI194" s="139">
        <f t="shared" si="38"/>
        <v>0</v>
      </c>
      <c r="BJ194" s="13" t="s">
        <v>80</v>
      </c>
      <c r="BK194" s="139">
        <f t="shared" si="39"/>
        <v>0</v>
      </c>
      <c r="BL194" s="13" t="s">
        <v>123</v>
      </c>
      <c r="BM194" s="138" t="s">
        <v>328</v>
      </c>
    </row>
    <row r="195" spans="2:63" s="11" customFormat="1" ht="20.85" customHeight="1">
      <c r="B195" s="113"/>
      <c r="D195" s="114" t="s">
        <v>71</v>
      </c>
      <c r="E195" s="123" t="s">
        <v>329</v>
      </c>
      <c r="F195" s="123" t="s">
        <v>330</v>
      </c>
      <c r="I195" s="116"/>
      <c r="J195" s="124">
        <f>BK195</f>
        <v>0</v>
      </c>
      <c r="L195" s="113"/>
      <c r="M195" s="118"/>
      <c r="P195" s="119">
        <f>SUM(P196:P199)</f>
        <v>0</v>
      </c>
      <c r="R195" s="119">
        <f>SUM(R196:R199)</f>
        <v>0</v>
      </c>
      <c r="T195" s="120">
        <f>SUM(T196:T199)</f>
        <v>0</v>
      </c>
      <c r="AR195" s="114" t="s">
        <v>80</v>
      </c>
      <c r="AT195" s="121" t="s">
        <v>71</v>
      </c>
      <c r="AU195" s="121" t="s">
        <v>82</v>
      </c>
      <c r="AY195" s="114" t="s">
        <v>117</v>
      </c>
      <c r="BK195" s="122">
        <f>SUM(BK196:BK199)</f>
        <v>0</v>
      </c>
    </row>
    <row r="196" spans="2:65" s="1" customFormat="1" ht="16.5" customHeight="1">
      <c r="B196" s="125"/>
      <c r="C196" s="126" t="s">
        <v>331</v>
      </c>
      <c r="D196" s="126" t="s">
        <v>119</v>
      </c>
      <c r="E196" s="127" t="s">
        <v>332</v>
      </c>
      <c r="F196" s="128" t="s">
        <v>333</v>
      </c>
      <c r="G196" s="129" t="s">
        <v>334</v>
      </c>
      <c r="H196" s="130">
        <v>1</v>
      </c>
      <c r="I196" s="131"/>
      <c r="J196" s="132">
        <f>ROUND(I196*H196,2)</f>
        <v>0</v>
      </c>
      <c r="K196" s="133"/>
      <c r="L196" s="28"/>
      <c r="M196" s="134" t="s">
        <v>1</v>
      </c>
      <c r="N196" s="135" t="s">
        <v>37</v>
      </c>
      <c r="P196" s="136">
        <f>O196*H196</f>
        <v>0</v>
      </c>
      <c r="Q196" s="136">
        <v>0</v>
      </c>
      <c r="R196" s="136">
        <f>Q196*H196</f>
        <v>0</v>
      </c>
      <c r="S196" s="136">
        <v>0</v>
      </c>
      <c r="T196" s="137">
        <f>S196*H196</f>
        <v>0</v>
      </c>
      <c r="AR196" s="138" t="s">
        <v>123</v>
      </c>
      <c r="AT196" s="138" t="s">
        <v>119</v>
      </c>
      <c r="AU196" s="138" t="s">
        <v>131</v>
      </c>
      <c r="AY196" s="13" t="s">
        <v>117</v>
      </c>
      <c r="BE196" s="139">
        <f>IF(N196="základní",J196,0)</f>
        <v>0</v>
      </c>
      <c r="BF196" s="139">
        <f>IF(N196="snížená",J196,0)</f>
        <v>0</v>
      </c>
      <c r="BG196" s="139">
        <f>IF(N196="zákl. přenesená",J196,0)</f>
        <v>0</v>
      </c>
      <c r="BH196" s="139">
        <f>IF(N196="sníž. přenesená",J196,0)</f>
        <v>0</v>
      </c>
      <c r="BI196" s="139">
        <f>IF(N196="nulová",J196,0)</f>
        <v>0</v>
      </c>
      <c r="BJ196" s="13" t="s">
        <v>80</v>
      </c>
      <c r="BK196" s="139">
        <f>ROUND(I196*H196,2)</f>
        <v>0</v>
      </c>
      <c r="BL196" s="13" t="s">
        <v>123</v>
      </c>
      <c r="BM196" s="138" t="s">
        <v>335</v>
      </c>
    </row>
    <row r="197" spans="2:65" s="1" customFormat="1" ht="16.5" customHeight="1">
      <c r="B197" s="125"/>
      <c r="C197" s="126" t="s">
        <v>336</v>
      </c>
      <c r="D197" s="126" t="s">
        <v>119</v>
      </c>
      <c r="E197" s="127" t="s">
        <v>337</v>
      </c>
      <c r="F197" s="128" t="s">
        <v>338</v>
      </c>
      <c r="G197" s="129" t="s">
        <v>334</v>
      </c>
      <c r="H197" s="130">
        <v>1</v>
      </c>
      <c r="I197" s="131"/>
      <c r="J197" s="132">
        <f>ROUND(I197*H197,2)</f>
        <v>0</v>
      </c>
      <c r="K197" s="133"/>
      <c r="L197" s="28"/>
      <c r="M197" s="134" t="s">
        <v>1</v>
      </c>
      <c r="N197" s="135" t="s">
        <v>37</v>
      </c>
      <c r="P197" s="136">
        <f>O197*H197</f>
        <v>0</v>
      </c>
      <c r="Q197" s="136">
        <v>0</v>
      </c>
      <c r="R197" s="136">
        <f>Q197*H197</f>
        <v>0</v>
      </c>
      <c r="S197" s="136">
        <v>0</v>
      </c>
      <c r="T197" s="137">
        <f>S197*H197</f>
        <v>0</v>
      </c>
      <c r="AR197" s="138" t="s">
        <v>123</v>
      </c>
      <c r="AT197" s="138" t="s">
        <v>119</v>
      </c>
      <c r="AU197" s="138" t="s">
        <v>131</v>
      </c>
      <c r="AY197" s="13" t="s">
        <v>117</v>
      </c>
      <c r="BE197" s="139">
        <f>IF(N197="základní",J197,0)</f>
        <v>0</v>
      </c>
      <c r="BF197" s="139">
        <f>IF(N197="snížená",J197,0)</f>
        <v>0</v>
      </c>
      <c r="BG197" s="139">
        <f>IF(N197="zákl. přenesená",J197,0)</f>
        <v>0</v>
      </c>
      <c r="BH197" s="139">
        <f>IF(N197="sníž. přenesená",J197,0)</f>
        <v>0</v>
      </c>
      <c r="BI197" s="139">
        <f>IF(N197="nulová",J197,0)</f>
        <v>0</v>
      </c>
      <c r="BJ197" s="13" t="s">
        <v>80</v>
      </c>
      <c r="BK197" s="139">
        <f>ROUND(I197*H197,2)</f>
        <v>0</v>
      </c>
      <c r="BL197" s="13" t="s">
        <v>123</v>
      </c>
      <c r="BM197" s="138" t="s">
        <v>339</v>
      </c>
    </row>
    <row r="198" spans="2:65" s="1" customFormat="1" ht="16.5" customHeight="1">
      <c r="B198" s="125"/>
      <c r="C198" s="126" t="s">
        <v>340</v>
      </c>
      <c r="D198" s="126" t="s">
        <v>119</v>
      </c>
      <c r="E198" s="127" t="s">
        <v>341</v>
      </c>
      <c r="F198" s="128" t="s">
        <v>342</v>
      </c>
      <c r="G198" s="129" t="s">
        <v>197</v>
      </c>
      <c r="H198" s="130">
        <v>2</v>
      </c>
      <c r="I198" s="131"/>
      <c r="J198" s="132">
        <f>ROUND(I198*H198,2)</f>
        <v>0</v>
      </c>
      <c r="K198" s="133"/>
      <c r="L198" s="28"/>
      <c r="M198" s="134" t="s">
        <v>1</v>
      </c>
      <c r="N198" s="135" t="s">
        <v>37</v>
      </c>
      <c r="P198" s="136">
        <f>O198*H198</f>
        <v>0</v>
      </c>
      <c r="Q198" s="136">
        <v>0</v>
      </c>
      <c r="R198" s="136">
        <f>Q198*H198</f>
        <v>0</v>
      </c>
      <c r="S198" s="136">
        <v>0</v>
      </c>
      <c r="T198" s="137">
        <f>S198*H198</f>
        <v>0</v>
      </c>
      <c r="AR198" s="138" t="s">
        <v>123</v>
      </c>
      <c r="AT198" s="138" t="s">
        <v>119</v>
      </c>
      <c r="AU198" s="138" t="s">
        <v>131</v>
      </c>
      <c r="AY198" s="13" t="s">
        <v>117</v>
      </c>
      <c r="BE198" s="139">
        <f>IF(N198="základní",J198,0)</f>
        <v>0</v>
      </c>
      <c r="BF198" s="139">
        <f>IF(N198="snížená",J198,0)</f>
        <v>0</v>
      </c>
      <c r="BG198" s="139">
        <f>IF(N198="zákl. přenesená",J198,0)</f>
        <v>0</v>
      </c>
      <c r="BH198" s="139">
        <f>IF(N198="sníž. přenesená",J198,0)</f>
        <v>0</v>
      </c>
      <c r="BI198" s="139">
        <f>IF(N198="nulová",J198,0)</f>
        <v>0</v>
      </c>
      <c r="BJ198" s="13" t="s">
        <v>80</v>
      </c>
      <c r="BK198" s="139">
        <f>ROUND(I198*H198,2)</f>
        <v>0</v>
      </c>
      <c r="BL198" s="13" t="s">
        <v>123</v>
      </c>
      <c r="BM198" s="138" t="s">
        <v>343</v>
      </c>
    </row>
    <row r="199" spans="2:65" s="1" customFormat="1" ht="24.2" customHeight="1">
      <c r="B199" s="125"/>
      <c r="C199" s="126" t="s">
        <v>344</v>
      </c>
      <c r="D199" s="126" t="s">
        <v>119</v>
      </c>
      <c r="E199" s="127" t="s">
        <v>345</v>
      </c>
      <c r="F199" s="128" t="s">
        <v>346</v>
      </c>
      <c r="G199" s="129" t="s">
        <v>334</v>
      </c>
      <c r="H199" s="130">
        <v>2</v>
      </c>
      <c r="I199" s="131"/>
      <c r="J199" s="132">
        <f>ROUND(I199*H199,2)</f>
        <v>0</v>
      </c>
      <c r="K199" s="133"/>
      <c r="L199" s="28"/>
      <c r="M199" s="134" t="s">
        <v>1</v>
      </c>
      <c r="N199" s="135" t="s">
        <v>37</v>
      </c>
      <c r="P199" s="136">
        <f>O199*H199</f>
        <v>0</v>
      </c>
      <c r="Q199" s="136">
        <v>0</v>
      </c>
      <c r="R199" s="136">
        <f>Q199*H199</f>
        <v>0</v>
      </c>
      <c r="S199" s="136">
        <v>0</v>
      </c>
      <c r="T199" s="137">
        <f>S199*H199</f>
        <v>0</v>
      </c>
      <c r="AR199" s="138" t="s">
        <v>123</v>
      </c>
      <c r="AT199" s="138" t="s">
        <v>119</v>
      </c>
      <c r="AU199" s="138" t="s">
        <v>131</v>
      </c>
      <c r="AY199" s="13" t="s">
        <v>117</v>
      </c>
      <c r="BE199" s="139">
        <f>IF(N199="základní",J199,0)</f>
        <v>0</v>
      </c>
      <c r="BF199" s="139">
        <f>IF(N199="snížená",J199,0)</f>
        <v>0</v>
      </c>
      <c r="BG199" s="139">
        <f>IF(N199="zákl. přenesená",J199,0)</f>
        <v>0</v>
      </c>
      <c r="BH199" s="139">
        <f>IF(N199="sníž. přenesená",J199,0)</f>
        <v>0</v>
      </c>
      <c r="BI199" s="139">
        <f>IF(N199="nulová",J199,0)</f>
        <v>0</v>
      </c>
      <c r="BJ199" s="13" t="s">
        <v>80</v>
      </c>
      <c r="BK199" s="139">
        <f>ROUND(I199*H199,2)</f>
        <v>0</v>
      </c>
      <c r="BL199" s="13" t="s">
        <v>123</v>
      </c>
      <c r="BM199" s="138" t="s">
        <v>347</v>
      </c>
    </row>
    <row r="200" spans="2:63" s="11" customFormat="1" ht="22.9" customHeight="1">
      <c r="B200" s="113"/>
      <c r="D200" s="114" t="s">
        <v>71</v>
      </c>
      <c r="E200" s="123" t="s">
        <v>348</v>
      </c>
      <c r="F200" s="123" t="s">
        <v>349</v>
      </c>
      <c r="I200" s="116"/>
      <c r="J200" s="124">
        <f>BK200</f>
        <v>0</v>
      </c>
      <c r="L200" s="113"/>
      <c r="M200" s="118"/>
      <c r="P200" s="119">
        <f>SUM(P201:P211)</f>
        <v>0</v>
      </c>
      <c r="R200" s="119">
        <f>SUM(R201:R211)</f>
        <v>0</v>
      </c>
      <c r="T200" s="120">
        <f>SUM(T201:T211)</f>
        <v>0</v>
      </c>
      <c r="AR200" s="114" t="s">
        <v>80</v>
      </c>
      <c r="AT200" s="121" t="s">
        <v>71</v>
      </c>
      <c r="AU200" s="121" t="s">
        <v>80</v>
      </c>
      <c r="AY200" s="114" t="s">
        <v>117</v>
      </c>
      <c r="BK200" s="122">
        <f>SUM(BK201:BK211)</f>
        <v>0</v>
      </c>
    </row>
    <row r="201" spans="2:65" s="1" customFormat="1" ht="24.2" customHeight="1">
      <c r="B201" s="125"/>
      <c r="C201" s="126" t="s">
        <v>350</v>
      </c>
      <c r="D201" s="126" t="s">
        <v>119</v>
      </c>
      <c r="E201" s="127" t="s">
        <v>351</v>
      </c>
      <c r="F201" s="128" t="s">
        <v>352</v>
      </c>
      <c r="G201" s="129" t="s">
        <v>254</v>
      </c>
      <c r="H201" s="130">
        <v>400</v>
      </c>
      <c r="I201" s="131"/>
      <c r="J201" s="132">
        <f>ROUND(I201*H201,2)</f>
        <v>0</v>
      </c>
      <c r="K201" s="133"/>
      <c r="L201" s="28"/>
      <c r="M201" s="134" t="s">
        <v>1</v>
      </c>
      <c r="N201" s="135" t="s">
        <v>37</v>
      </c>
      <c r="P201" s="136">
        <f>O201*H201</f>
        <v>0</v>
      </c>
      <c r="Q201" s="136">
        <v>0</v>
      </c>
      <c r="R201" s="136">
        <f>Q201*H201</f>
        <v>0</v>
      </c>
      <c r="S201" s="136">
        <v>0</v>
      </c>
      <c r="T201" s="137">
        <f>S201*H201</f>
        <v>0</v>
      </c>
      <c r="AR201" s="138" t="s">
        <v>123</v>
      </c>
      <c r="AT201" s="138" t="s">
        <v>119</v>
      </c>
      <c r="AU201" s="138" t="s">
        <v>82</v>
      </c>
      <c r="AY201" s="13" t="s">
        <v>117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3" t="s">
        <v>80</v>
      </c>
      <c r="BK201" s="139">
        <f>ROUND(I201*H201,2)</f>
        <v>0</v>
      </c>
      <c r="BL201" s="13" t="s">
        <v>123</v>
      </c>
      <c r="BM201" s="138" t="s">
        <v>353</v>
      </c>
    </row>
    <row r="202" spans="2:65" s="1" customFormat="1" ht="16.5" customHeight="1">
      <c r="B202" s="125"/>
      <c r="C202" s="126" t="s">
        <v>354</v>
      </c>
      <c r="D202" s="126" t="s">
        <v>119</v>
      </c>
      <c r="E202" s="127" t="s">
        <v>355</v>
      </c>
      <c r="F202" s="128" t="s">
        <v>356</v>
      </c>
      <c r="G202" s="129" t="s">
        <v>254</v>
      </c>
      <c r="H202" s="130">
        <v>200</v>
      </c>
      <c r="I202" s="131"/>
      <c r="J202" s="132">
        <f>ROUND(I202*H202,2)</f>
        <v>0</v>
      </c>
      <c r="K202" s="133"/>
      <c r="L202" s="28"/>
      <c r="M202" s="134" t="s">
        <v>1</v>
      </c>
      <c r="N202" s="135" t="s">
        <v>37</v>
      </c>
      <c r="P202" s="136">
        <f>O202*H202</f>
        <v>0</v>
      </c>
      <c r="Q202" s="136">
        <v>0</v>
      </c>
      <c r="R202" s="136">
        <f>Q202*H202</f>
        <v>0</v>
      </c>
      <c r="S202" s="136">
        <v>0</v>
      </c>
      <c r="T202" s="137">
        <f>S202*H202</f>
        <v>0</v>
      </c>
      <c r="AR202" s="138" t="s">
        <v>123</v>
      </c>
      <c r="AT202" s="138" t="s">
        <v>119</v>
      </c>
      <c r="AU202" s="138" t="s">
        <v>82</v>
      </c>
      <c r="AY202" s="13" t="s">
        <v>117</v>
      </c>
      <c r="BE202" s="139">
        <f>IF(N202="základní",J202,0)</f>
        <v>0</v>
      </c>
      <c r="BF202" s="139">
        <f>IF(N202="snížená",J202,0)</f>
        <v>0</v>
      </c>
      <c r="BG202" s="139">
        <f>IF(N202="zákl. přenesená",J202,0)</f>
        <v>0</v>
      </c>
      <c r="BH202" s="139">
        <f>IF(N202="sníž. přenesená",J202,0)</f>
        <v>0</v>
      </c>
      <c r="BI202" s="139">
        <f>IF(N202="nulová",J202,0)</f>
        <v>0</v>
      </c>
      <c r="BJ202" s="13" t="s">
        <v>80</v>
      </c>
      <c r="BK202" s="139">
        <f>ROUND(I202*H202,2)</f>
        <v>0</v>
      </c>
      <c r="BL202" s="13" t="s">
        <v>123</v>
      </c>
      <c r="BM202" s="138" t="s">
        <v>357</v>
      </c>
    </row>
    <row r="203" spans="2:47" s="1" customFormat="1" ht="39">
      <c r="B203" s="28"/>
      <c r="D203" s="140" t="s">
        <v>125</v>
      </c>
      <c r="F203" s="141" t="s">
        <v>358</v>
      </c>
      <c r="I203" s="142"/>
      <c r="L203" s="28"/>
      <c r="M203" s="143"/>
      <c r="T203" s="52"/>
      <c r="AT203" s="13" t="s">
        <v>125</v>
      </c>
      <c r="AU203" s="13" t="s">
        <v>82</v>
      </c>
    </row>
    <row r="204" spans="2:65" s="1" customFormat="1" ht="16.5" customHeight="1">
      <c r="B204" s="125"/>
      <c r="C204" s="126" t="s">
        <v>359</v>
      </c>
      <c r="D204" s="126" t="s">
        <v>119</v>
      </c>
      <c r="E204" s="127" t="s">
        <v>360</v>
      </c>
      <c r="F204" s="128" t="s">
        <v>361</v>
      </c>
      <c r="G204" s="129" t="s">
        <v>254</v>
      </c>
      <c r="H204" s="130">
        <v>200</v>
      </c>
      <c r="I204" s="131"/>
      <c r="J204" s="132">
        <f>ROUND(I204*H204,2)</f>
        <v>0</v>
      </c>
      <c r="K204" s="133"/>
      <c r="L204" s="28"/>
      <c r="M204" s="134" t="s">
        <v>1</v>
      </c>
      <c r="N204" s="135" t="s">
        <v>37</v>
      </c>
      <c r="P204" s="136">
        <f>O204*H204</f>
        <v>0</v>
      </c>
      <c r="Q204" s="136">
        <v>0</v>
      </c>
      <c r="R204" s="136">
        <f>Q204*H204</f>
        <v>0</v>
      </c>
      <c r="S204" s="136">
        <v>0</v>
      </c>
      <c r="T204" s="137">
        <f>S204*H204</f>
        <v>0</v>
      </c>
      <c r="AR204" s="138" t="s">
        <v>123</v>
      </c>
      <c r="AT204" s="138" t="s">
        <v>119</v>
      </c>
      <c r="AU204" s="138" t="s">
        <v>82</v>
      </c>
      <c r="AY204" s="13" t="s">
        <v>117</v>
      </c>
      <c r="BE204" s="139">
        <f>IF(N204="základní",J204,0)</f>
        <v>0</v>
      </c>
      <c r="BF204" s="139">
        <f>IF(N204="snížená",J204,0)</f>
        <v>0</v>
      </c>
      <c r="BG204" s="139">
        <f>IF(N204="zákl. přenesená",J204,0)</f>
        <v>0</v>
      </c>
      <c r="BH204" s="139">
        <f>IF(N204="sníž. přenesená",J204,0)</f>
        <v>0</v>
      </c>
      <c r="BI204" s="139">
        <f>IF(N204="nulová",J204,0)</f>
        <v>0</v>
      </c>
      <c r="BJ204" s="13" t="s">
        <v>80</v>
      </c>
      <c r="BK204" s="139">
        <f>ROUND(I204*H204,2)</f>
        <v>0</v>
      </c>
      <c r="BL204" s="13" t="s">
        <v>123</v>
      </c>
      <c r="BM204" s="138" t="s">
        <v>362</v>
      </c>
    </row>
    <row r="205" spans="2:47" s="1" customFormat="1" ht="39">
      <c r="B205" s="28"/>
      <c r="D205" s="140" t="s">
        <v>125</v>
      </c>
      <c r="F205" s="141" t="s">
        <v>363</v>
      </c>
      <c r="I205" s="142"/>
      <c r="L205" s="28"/>
      <c r="M205" s="143"/>
      <c r="T205" s="52"/>
      <c r="AT205" s="13" t="s">
        <v>125</v>
      </c>
      <c r="AU205" s="13" t="s">
        <v>82</v>
      </c>
    </row>
    <row r="206" spans="2:65" s="1" customFormat="1" ht="24.2" customHeight="1">
      <c r="B206" s="125"/>
      <c r="C206" s="126" t="s">
        <v>364</v>
      </c>
      <c r="D206" s="126" t="s">
        <v>119</v>
      </c>
      <c r="E206" s="127" t="s">
        <v>365</v>
      </c>
      <c r="F206" s="128" t="s">
        <v>366</v>
      </c>
      <c r="G206" s="129" t="s">
        <v>334</v>
      </c>
      <c r="H206" s="130">
        <v>1</v>
      </c>
      <c r="I206" s="131"/>
      <c r="J206" s="132">
        <f>ROUND(I206*H206,2)</f>
        <v>0</v>
      </c>
      <c r="K206" s="133"/>
      <c r="L206" s="28"/>
      <c r="M206" s="134" t="s">
        <v>1</v>
      </c>
      <c r="N206" s="135" t="s">
        <v>37</v>
      </c>
      <c r="P206" s="136">
        <f>O206*H206</f>
        <v>0</v>
      </c>
      <c r="Q206" s="136">
        <v>0</v>
      </c>
      <c r="R206" s="136">
        <f>Q206*H206</f>
        <v>0</v>
      </c>
      <c r="S206" s="136">
        <v>0</v>
      </c>
      <c r="T206" s="137">
        <f>S206*H206</f>
        <v>0</v>
      </c>
      <c r="AR206" s="138" t="s">
        <v>123</v>
      </c>
      <c r="AT206" s="138" t="s">
        <v>119</v>
      </c>
      <c r="AU206" s="138" t="s">
        <v>82</v>
      </c>
      <c r="AY206" s="13" t="s">
        <v>117</v>
      </c>
      <c r="BE206" s="139">
        <f>IF(N206="základní",J206,0)</f>
        <v>0</v>
      </c>
      <c r="BF206" s="139">
        <f>IF(N206="snížená",J206,0)</f>
        <v>0</v>
      </c>
      <c r="BG206" s="139">
        <f>IF(N206="zákl. přenesená",J206,0)</f>
        <v>0</v>
      </c>
      <c r="BH206" s="139">
        <f>IF(N206="sníž. přenesená",J206,0)</f>
        <v>0</v>
      </c>
      <c r="BI206" s="139">
        <f>IF(N206="nulová",J206,0)</f>
        <v>0</v>
      </c>
      <c r="BJ206" s="13" t="s">
        <v>80</v>
      </c>
      <c r="BK206" s="139">
        <f>ROUND(I206*H206,2)</f>
        <v>0</v>
      </c>
      <c r="BL206" s="13" t="s">
        <v>123</v>
      </c>
      <c r="BM206" s="138" t="s">
        <v>367</v>
      </c>
    </row>
    <row r="207" spans="2:65" s="1" customFormat="1" ht="16.5" customHeight="1">
      <c r="B207" s="125"/>
      <c r="C207" s="126" t="s">
        <v>368</v>
      </c>
      <c r="D207" s="126" t="s">
        <v>119</v>
      </c>
      <c r="E207" s="127" t="s">
        <v>369</v>
      </c>
      <c r="F207" s="128" t="s">
        <v>370</v>
      </c>
      <c r="G207" s="129" t="s">
        <v>334</v>
      </c>
      <c r="H207" s="130">
        <v>1</v>
      </c>
      <c r="I207" s="131"/>
      <c r="J207" s="132">
        <f>ROUND(I207*H207,2)</f>
        <v>0</v>
      </c>
      <c r="K207" s="133"/>
      <c r="L207" s="28"/>
      <c r="M207" s="134" t="s">
        <v>1</v>
      </c>
      <c r="N207" s="135" t="s">
        <v>37</v>
      </c>
      <c r="P207" s="136">
        <f>O207*H207</f>
        <v>0</v>
      </c>
      <c r="Q207" s="136">
        <v>0</v>
      </c>
      <c r="R207" s="136">
        <f>Q207*H207</f>
        <v>0</v>
      </c>
      <c r="S207" s="136">
        <v>0</v>
      </c>
      <c r="T207" s="137">
        <f>S207*H207</f>
        <v>0</v>
      </c>
      <c r="AR207" s="138" t="s">
        <v>123</v>
      </c>
      <c r="AT207" s="138" t="s">
        <v>119</v>
      </c>
      <c r="AU207" s="138" t="s">
        <v>82</v>
      </c>
      <c r="AY207" s="13" t="s">
        <v>117</v>
      </c>
      <c r="BE207" s="139">
        <f>IF(N207="základní",J207,0)</f>
        <v>0</v>
      </c>
      <c r="BF207" s="139">
        <f>IF(N207="snížená",J207,0)</f>
        <v>0</v>
      </c>
      <c r="BG207" s="139">
        <f>IF(N207="zákl. přenesená",J207,0)</f>
        <v>0</v>
      </c>
      <c r="BH207" s="139">
        <f>IF(N207="sníž. přenesená",J207,0)</f>
        <v>0</v>
      </c>
      <c r="BI207" s="139">
        <f>IF(N207="nulová",J207,0)</f>
        <v>0</v>
      </c>
      <c r="BJ207" s="13" t="s">
        <v>80</v>
      </c>
      <c r="BK207" s="139">
        <f>ROUND(I207*H207,2)</f>
        <v>0</v>
      </c>
      <c r="BL207" s="13" t="s">
        <v>123</v>
      </c>
      <c r="BM207" s="138" t="s">
        <v>371</v>
      </c>
    </row>
    <row r="208" spans="2:47" s="1" customFormat="1" ht="29.25">
      <c r="B208" s="28"/>
      <c r="D208" s="140" t="s">
        <v>125</v>
      </c>
      <c r="F208" s="141" t="s">
        <v>372</v>
      </c>
      <c r="I208" s="142"/>
      <c r="L208" s="28"/>
      <c r="M208" s="143"/>
      <c r="T208" s="52"/>
      <c r="AT208" s="13" t="s">
        <v>125</v>
      </c>
      <c r="AU208" s="13" t="s">
        <v>82</v>
      </c>
    </row>
    <row r="209" spans="2:65" s="1" customFormat="1" ht="16.5" customHeight="1">
      <c r="B209" s="125"/>
      <c r="C209" s="126" t="s">
        <v>373</v>
      </c>
      <c r="D209" s="126" t="s">
        <v>119</v>
      </c>
      <c r="E209" s="127" t="s">
        <v>374</v>
      </c>
      <c r="F209" s="128" t="s">
        <v>375</v>
      </c>
      <c r="G209" s="129" t="s">
        <v>334</v>
      </c>
      <c r="H209" s="130">
        <v>1</v>
      </c>
      <c r="I209" s="131"/>
      <c r="J209" s="132">
        <f>ROUND(I209*H209,2)</f>
        <v>0</v>
      </c>
      <c r="K209" s="133"/>
      <c r="L209" s="28"/>
      <c r="M209" s="134" t="s">
        <v>1</v>
      </c>
      <c r="N209" s="135" t="s">
        <v>37</v>
      </c>
      <c r="P209" s="136">
        <f>O209*H209</f>
        <v>0</v>
      </c>
      <c r="Q209" s="136">
        <v>0</v>
      </c>
      <c r="R209" s="136">
        <f>Q209*H209</f>
        <v>0</v>
      </c>
      <c r="S209" s="136">
        <v>0</v>
      </c>
      <c r="T209" s="137">
        <f>S209*H209</f>
        <v>0</v>
      </c>
      <c r="AR209" s="138" t="s">
        <v>123</v>
      </c>
      <c r="AT209" s="138" t="s">
        <v>119</v>
      </c>
      <c r="AU209" s="138" t="s">
        <v>82</v>
      </c>
      <c r="AY209" s="13" t="s">
        <v>117</v>
      </c>
      <c r="BE209" s="139">
        <f>IF(N209="základní",J209,0)</f>
        <v>0</v>
      </c>
      <c r="BF209" s="139">
        <f>IF(N209="snížená",J209,0)</f>
        <v>0</v>
      </c>
      <c r="BG209" s="139">
        <f>IF(N209="zákl. přenesená",J209,0)</f>
        <v>0</v>
      </c>
      <c r="BH209" s="139">
        <f>IF(N209="sníž. přenesená",J209,0)</f>
        <v>0</v>
      </c>
      <c r="BI209" s="139">
        <f>IF(N209="nulová",J209,0)</f>
        <v>0</v>
      </c>
      <c r="BJ209" s="13" t="s">
        <v>80</v>
      </c>
      <c r="BK209" s="139">
        <f>ROUND(I209*H209,2)</f>
        <v>0</v>
      </c>
      <c r="BL209" s="13" t="s">
        <v>123</v>
      </c>
      <c r="BM209" s="138" t="s">
        <v>376</v>
      </c>
    </row>
    <row r="210" spans="2:47" s="1" customFormat="1" ht="29.25">
      <c r="B210" s="28"/>
      <c r="D210" s="140" t="s">
        <v>125</v>
      </c>
      <c r="F210" s="141" t="s">
        <v>377</v>
      </c>
      <c r="I210" s="142"/>
      <c r="L210" s="28"/>
      <c r="M210" s="143"/>
      <c r="T210" s="52"/>
      <c r="AT210" s="13" t="s">
        <v>125</v>
      </c>
      <c r="AU210" s="13" t="s">
        <v>82</v>
      </c>
    </row>
    <row r="211" spans="2:65" s="1" customFormat="1" ht="16.5" customHeight="1">
      <c r="B211" s="125"/>
      <c r="C211" s="126" t="s">
        <v>378</v>
      </c>
      <c r="D211" s="126" t="s">
        <v>119</v>
      </c>
      <c r="E211" s="127" t="s">
        <v>379</v>
      </c>
      <c r="F211" s="128" t="s">
        <v>380</v>
      </c>
      <c r="G211" s="129" t="s">
        <v>334</v>
      </c>
      <c r="H211" s="130">
        <v>1</v>
      </c>
      <c r="I211" s="131"/>
      <c r="J211" s="132">
        <f>ROUND(I211*H211,2)</f>
        <v>0</v>
      </c>
      <c r="K211" s="133"/>
      <c r="L211" s="28"/>
      <c r="M211" s="134" t="s">
        <v>1</v>
      </c>
      <c r="N211" s="135" t="s">
        <v>37</v>
      </c>
      <c r="P211" s="136">
        <f>O211*H211</f>
        <v>0</v>
      </c>
      <c r="Q211" s="136">
        <v>0</v>
      </c>
      <c r="R211" s="136">
        <f>Q211*H211</f>
        <v>0</v>
      </c>
      <c r="S211" s="136">
        <v>0</v>
      </c>
      <c r="T211" s="137">
        <f>S211*H211</f>
        <v>0</v>
      </c>
      <c r="AR211" s="138" t="s">
        <v>123</v>
      </c>
      <c r="AT211" s="138" t="s">
        <v>119</v>
      </c>
      <c r="AU211" s="138" t="s">
        <v>82</v>
      </c>
      <c r="AY211" s="13" t="s">
        <v>117</v>
      </c>
      <c r="BE211" s="139">
        <f>IF(N211="základní",J211,0)</f>
        <v>0</v>
      </c>
      <c r="BF211" s="139">
        <f>IF(N211="snížená",J211,0)</f>
        <v>0</v>
      </c>
      <c r="BG211" s="139">
        <f>IF(N211="zákl. přenesená",J211,0)</f>
        <v>0</v>
      </c>
      <c r="BH211" s="139">
        <f>IF(N211="sníž. přenesená",J211,0)</f>
        <v>0</v>
      </c>
      <c r="BI211" s="139">
        <f>IF(N211="nulová",J211,0)</f>
        <v>0</v>
      </c>
      <c r="BJ211" s="13" t="s">
        <v>80</v>
      </c>
      <c r="BK211" s="139">
        <f>ROUND(I211*H211,2)</f>
        <v>0</v>
      </c>
      <c r="BL211" s="13" t="s">
        <v>123</v>
      </c>
      <c r="BM211" s="138" t="s">
        <v>381</v>
      </c>
    </row>
    <row r="212" spans="2:63" s="11" customFormat="1" ht="22.9" customHeight="1">
      <c r="B212" s="113"/>
      <c r="D212" s="114" t="s">
        <v>71</v>
      </c>
      <c r="E212" s="123" t="s">
        <v>382</v>
      </c>
      <c r="F212" s="123" t="s">
        <v>383</v>
      </c>
      <c r="I212" s="116"/>
      <c r="J212" s="124">
        <f>BK212</f>
        <v>0</v>
      </c>
      <c r="L212" s="113"/>
      <c r="M212" s="118"/>
      <c r="P212" s="119">
        <f>SUM(P213:P232)</f>
        <v>0</v>
      </c>
      <c r="R212" s="119">
        <f>SUM(R213:R232)</f>
        <v>0.00056</v>
      </c>
      <c r="T212" s="120">
        <f>SUM(T213:T232)</f>
        <v>0</v>
      </c>
      <c r="AR212" s="114" t="s">
        <v>80</v>
      </c>
      <c r="AT212" s="121" t="s">
        <v>71</v>
      </c>
      <c r="AU212" s="121" t="s">
        <v>80</v>
      </c>
      <c r="AY212" s="114" t="s">
        <v>117</v>
      </c>
      <c r="BK212" s="122">
        <f>SUM(BK213:BK232)</f>
        <v>0</v>
      </c>
    </row>
    <row r="213" spans="2:65" s="1" customFormat="1" ht="24.2" customHeight="1">
      <c r="B213" s="125"/>
      <c r="C213" s="126" t="s">
        <v>384</v>
      </c>
      <c r="D213" s="126" t="s">
        <v>119</v>
      </c>
      <c r="E213" s="127" t="s">
        <v>385</v>
      </c>
      <c r="F213" s="128" t="s">
        <v>386</v>
      </c>
      <c r="G213" s="129" t="s">
        <v>254</v>
      </c>
      <c r="H213" s="130">
        <v>8</v>
      </c>
      <c r="I213" s="131"/>
      <c r="J213" s="132">
        <f>ROUND(I213*H213,2)</f>
        <v>0</v>
      </c>
      <c r="K213" s="133"/>
      <c r="L213" s="28"/>
      <c r="M213" s="134" t="s">
        <v>1</v>
      </c>
      <c r="N213" s="135" t="s">
        <v>37</v>
      </c>
      <c r="P213" s="136">
        <f>O213*H213</f>
        <v>0</v>
      </c>
      <c r="Q213" s="136">
        <v>7E-05</v>
      </c>
      <c r="R213" s="136">
        <f>Q213*H213</f>
        <v>0.00056</v>
      </c>
      <c r="S213" s="136">
        <v>0</v>
      </c>
      <c r="T213" s="137">
        <f>S213*H213</f>
        <v>0</v>
      </c>
      <c r="AR213" s="138" t="s">
        <v>123</v>
      </c>
      <c r="AT213" s="138" t="s">
        <v>119</v>
      </c>
      <c r="AU213" s="138" t="s">
        <v>82</v>
      </c>
      <c r="AY213" s="13" t="s">
        <v>117</v>
      </c>
      <c r="BE213" s="139">
        <f>IF(N213="základní",J213,0)</f>
        <v>0</v>
      </c>
      <c r="BF213" s="139">
        <f>IF(N213="snížená",J213,0)</f>
        <v>0</v>
      </c>
      <c r="BG213" s="139">
        <f>IF(N213="zákl. přenesená",J213,0)</f>
        <v>0</v>
      </c>
      <c r="BH213" s="139">
        <f>IF(N213="sníž. přenesená",J213,0)</f>
        <v>0</v>
      </c>
      <c r="BI213" s="139">
        <f>IF(N213="nulová",J213,0)</f>
        <v>0</v>
      </c>
      <c r="BJ213" s="13" t="s">
        <v>80</v>
      </c>
      <c r="BK213" s="139">
        <f>ROUND(I213*H213,2)</f>
        <v>0</v>
      </c>
      <c r="BL213" s="13" t="s">
        <v>123</v>
      </c>
      <c r="BM213" s="138" t="s">
        <v>387</v>
      </c>
    </row>
    <row r="214" spans="2:65" s="1" customFormat="1" ht="24.2" customHeight="1">
      <c r="B214" s="125"/>
      <c r="C214" s="126" t="s">
        <v>388</v>
      </c>
      <c r="D214" s="126" t="s">
        <v>119</v>
      </c>
      <c r="E214" s="127" t="s">
        <v>389</v>
      </c>
      <c r="F214" s="128" t="s">
        <v>390</v>
      </c>
      <c r="G214" s="129" t="s">
        <v>254</v>
      </c>
      <c r="H214" s="130">
        <v>8</v>
      </c>
      <c r="I214" s="131"/>
      <c r="J214" s="132">
        <f>ROUND(I214*H214,2)</f>
        <v>0</v>
      </c>
      <c r="K214" s="133"/>
      <c r="L214" s="28"/>
      <c r="M214" s="134" t="s">
        <v>1</v>
      </c>
      <c r="N214" s="135" t="s">
        <v>37</v>
      </c>
      <c r="P214" s="136">
        <f>O214*H214</f>
        <v>0</v>
      </c>
      <c r="Q214" s="136">
        <v>0</v>
      </c>
      <c r="R214" s="136">
        <f>Q214*H214</f>
        <v>0</v>
      </c>
      <c r="S214" s="136">
        <v>0</v>
      </c>
      <c r="T214" s="137">
        <f>S214*H214</f>
        <v>0</v>
      </c>
      <c r="AR214" s="138" t="s">
        <v>123</v>
      </c>
      <c r="AT214" s="138" t="s">
        <v>119</v>
      </c>
      <c r="AU214" s="138" t="s">
        <v>82</v>
      </c>
      <c r="AY214" s="13" t="s">
        <v>117</v>
      </c>
      <c r="BE214" s="139">
        <f>IF(N214="základní",J214,0)</f>
        <v>0</v>
      </c>
      <c r="BF214" s="139">
        <f>IF(N214="snížená",J214,0)</f>
        <v>0</v>
      </c>
      <c r="BG214" s="139">
        <f>IF(N214="zákl. přenesená",J214,0)</f>
        <v>0</v>
      </c>
      <c r="BH214" s="139">
        <f>IF(N214="sníž. přenesená",J214,0)</f>
        <v>0</v>
      </c>
      <c r="BI214" s="139">
        <f>IF(N214="nulová",J214,0)</f>
        <v>0</v>
      </c>
      <c r="BJ214" s="13" t="s">
        <v>80</v>
      </c>
      <c r="BK214" s="139">
        <f>ROUND(I214*H214,2)</f>
        <v>0</v>
      </c>
      <c r="BL214" s="13" t="s">
        <v>123</v>
      </c>
      <c r="BM214" s="138" t="s">
        <v>391</v>
      </c>
    </row>
    <row r="215" spans="2:65" s="1" customFormat="1" ht="16.5" customHeight="1">
      <c r="B215" s="125"/>
      <c r="C215" s="126" t="s">
        <v>392</v>
      </c>
      <c r="D215" s="126" t="s">
        <v>119</v>
      </c>
      <c r="E215" s="127" t="s">
        <v>393</v>
      </c>
      <c r="F215" s="128" t="s">
        <v>394</v>
      </c>
      <c r="G215" s="129" t="s">
        <v>334</v>
      </c>
      <c r="H215" s="130">
        <v>1</v>
      </c>
      <c r="I215" s="131"/>
      <c r="J215" s="132">
        <f>ROUND(I215*H215,2)</f>
        <v>0</v>
      </c>
      <c r="K215" s="133"/>
      <c r="L215" s="28"/>
      <c r="M215" s="134" t="s">
        <v>1</v>
      </c>
      <c r="N215" s="135" t="s">
        <v>37</v>
      </c>
      <c r="P215" s="136">
        <f>O215*H215</f>
        <v>0</v>
      </c>
      <c r="Q215" s="136">
        <v>0</v>
      </c>
      <c r="R215" s="136">
        <f>Q215*H215</f>
        <v>0</v>
      </c>
      <c r="S215" s="136">
        <v>0</v>
      </c>
      <c r="T215" s="137">
        <f>S215*H215</f>
        <v>0</v>
      </c>
      <c r="AR215" s="138" t="s">
        <v>123</v>
      </c>
      <c r="AT215" s="138" t="s">
        <v>119</v>
      </c>
      <c r="AU215" s="138" t="s">
        <v>82</v>
      </c>
      <c r="AY215" s="13" t="s">
        <v>117</v>
      </c>
      <c r="BE215" s="139">
        <f>IF(N215="základní",J215,0)</f>
        <v>0</v>
      </c>
      <c r="BF215" s="139">
        <f>IF(N215="snížená",J215,0)</f>
        <v>0</v>
      </c>
      <c r="BG215" s="139">
        <f>IF(N215="zákl. přenesená",J215,0)</f>
        <v>0</v>
      </c>
      <c r="BH215" s="139">
        <f>IF(N215="sníž. přenesená",J215,0)</f>
        <v>0</v>
      </c>
      <c r="BI215" s="139">
        <f>IF(N215="nulová",J215,0)</f>
        <v>0</v>
      </c>
      <c r="BJ215" s="13" t="s">
        <v>80</v>
      </c>
      <c r="BK215" s="139">
        <f>ROUND(I215*H215,2)</f>
        <v>0</v>
      </c>
      <c r="BL215" s="13" t="s">
        <v>123</v>
      </c>
      <c r="BM215" s="138" t="s">
        <v>395</v>
      </c>
    </row>
    <row r="216" spans="2:65" s="1" customFormat="1" ht="16.5" customHeight="1">
      <c r="B216" s="125"/>
      <c r="C216" s="126" t="s">
        <v>396</v>
      </c>
      <c r="D216" s="126" t="s">
        <v>119</v>
      </c>
      <c r="E216" s="127" t="s">
        <v>397</v>
      </c>
      <c r="F216" s="128" t="s">
        <v>398</v>
      </c>
      <c r="G216" s="129" t="s">
        <v>334</v>
      </c>
      <c r="H216" s="130">
        <v>1</v>
      </c>
      <c r="I216" s="131"/>
      <c r="J216" s="132">
        <f>ROUND(I216*H216,2)</f>
        <v>0</v>
      </c>
      <c r="K216" s="133"/>
      <c r="L216" s="28"/>
      <c r="M216" s="134" t="s">
        <v>1</v>
      </c>
      <c r="N216" s="135" t="s">
        <v>37</v>
      </c>
      <c r="P216" s="136">
        <f>O216*H216</f>
        <v>0</v>
      </c>
      <c r="Q216" s="136">
        <v>0</v>
      </c>
      <c r="R216" s="136">
        <f>Q216*H216</f>
        <v>0</v>
      </c>
      <c r="S216" s="136">
        <v>0</v>
      </c>
      <c r="T216" s="137">
        <f>S216*H216</f>
        <v>0</v>
      </c>
      <c r="AR216" s="138" t="s">
        <v>123</v>
      </c>
      <c r="AT216" s="138" t="s">
        <v>119</v>
      </c>
      <c r="AU216" s="138" t="s">
        <v>82</v>
      </c>
      <c r="AY216" s="13" t="s">
        <v>117</v>
      </c>
      <c r="BE216" s="139">
        <f>IF(N216="základní",J216,0)</f>
        <v>0</v>
      </c>
      <c r="BF216" s="139">
        <f>IF(N216="snížená",J216,0)</f>
        <v>0</v>
      </c>
      <c r="BG216" s="139">
        <f>IF(N216="zákl. přenesená",J216,0)</f>
        <v>0</v>
      </c>
      <c r="BH216" s="139">
        <f>IF(N216="sníž. přenesená",J216,0)</f>
        <v>0</v>
      </c>
      <c r="BI216" s="139">
        <f>IF(N216="nulová",J216,0)</f>
        <v>0</v>
      </c>
      <c r="BJ216" s="13" t="s">
        <v>80</v>
      </c>
      <c r="BK216" s="139">
        <f>ROUND(I216*H216,2)</f>
        <v>0</v>
      </c>
      <c r="BL216" s="13" t="s">
        <v>123</v>
      </c>
      <c r="BM216" s="138" t="s">
        <v>399</v>
      </c>
    </row>
    <row r="217" spans="2:65" s="1" customFormat="1" ht="24.2" customHeight="1">
      <c r="B217" s="125"/>
      <c r="C217" s="126" t="s">
        <v>400</v>
      </c>
      <c r="D217" s="126" t="s">
        <v>119</v>
      </c>
      <c r="E217" s="127" t="s">
        <v>401</v>
      </c>
      <c r="F217" s="128" t="s">
        <v>402</v>
      </c>
      <c r="G217" s="129" t="s">
        <v>334</v>
      </c>
      <c r="H217" s="130">
        <v>1</v>
      </c>
      <c r="I217" s="131"/>
      <c r="J217" s="132">
        <f>ROUND(I217*H217,2)</f>
        <v>0</v>
      </c>
      <c r="K217" s="133"/>
      <c r="L217" s="28"/>
      <c r="M217" s="134" t="s">
        <v>1</v>
      </c>
      <c r="N217" s="135" t="s">
        <v>37</v>
      </c>
      <c r="P217" s="136">
        <f>O217*H217</f>
        <v>0</v>
      </c>
      <c r="Q217" s="136">
        <v>0</v>
      </c>
      <c r="R217" s="136">
        <f>Q217*H217</f>
        <v>0</v>
      </c>
      <c r="S217" s="136">
        <v>0</v>
      </c>
      <c r="T217" s="137">
        <f>S217*H217</f>
        <v>0</v>
      </c>
      <c r="AR217" s="138" t="s">
        <v>123</v>
      </c>
      <c r="AT217" s="138" t="s">
        <v>119</v>
      </c>
      <c r="AU217" s="138" t="s">
        <v>82</v>
      </c>
      <c r="AY217" s="13" t="s">
        <v>117</v>
      </c>
      <c r="BE217" s="139">
        <f>IF(N217="základní",J217,0)</f>
        <v>0</v>
      </c>
      <c r="BF217" s="139">
        <f>IF(N217="snížená",J217,0)</f>
        <v>0</v>
      </c>
      <c r="BG217" s="139">
        <f>IF(N217="zákl. přenesená",J217,0)</f>
        <v>0</v>
      </c>
      <c r="BH217" s="139">
        <f>IF(N217="sníž. přenesená",J217,0)</f>
        <v>0</v>
      </c>
      <c r="BI217" s="139">
        <f>IF(N217="nulová",J217,0)</f>
        <v>0</v>
      </c>
      <c r="BJ217" s="13" t="s">
        <v>80</v>
      </c>
      <c r="BK217" s="139">
        <f>ROUND(I217*H217,2)</f>
        <v>0</v>
      </c>
      <c r="BL217" s="13" t="s">
        <v>123</v>
      </c>
      <c r="BM217" s="138" t="s">
        <v>403</v>
      </c>
    </row>
    <row r="218" spans="2:47" s="1" customFormat="1" ht="68.25">
      <c r="B218" s="28"/>
      <c r="D218" s="140" t="s">
        <v>125</v>
      </c>
      <c r="F218" s="141" t="s">
        <v>404</v>
      </c>
      <c r="I218" s="142"/>
      <c r="L218" s="28"/>
      <c r="M218" s="143"/>
      <c r="T218" s="52"/>
      <c r="AT218" s="13" t="s">
        <v>125</v>
      </c>
      <c r="AU218" s="13" t="s">
        <v>82</v>
      </c>
    </row>
    <row r="219" spans="2:65" s="1" customFormat="1" ht="24.2" customHeight="1">
      <c r="B219" s="125"/>
      <c r="C219" s="126" t="s">
        <v>405</v>
      </c>
      <c r="D219" s="126" t="s">
        <v>119</v>
      </c>
      <c r="E219" s="127" t="s">
        <v>406</v>
      </c>
      <c r="F219" s="128" t="s">
        <v>407</v>
      </c>
      <c r="G219" s="129" t="s">
        <v>334</v>
      </c>
      <c r="H219" s="130">
        <v>1</v>
      </c>
      <c r="I219" s="131"/>
      <c r="J219" s="132">
        <f>ROUND(I219*H219,2)</f>
        <v>0</v>
      </c>
      <c r="K219" s="133"/>
      <c r="L219" s="28"/>
      <c r="M219" s="134" t="s">
        <v>1</v>
      </c>
      <c r="N219" s="135" t="s">
        <v>37</v>
      </c>
      <c r="P219" s="136">
        <f>O219*H219</f>
        <v>0</v>
      </c>
      <c r="Q219" s="136">
        <v>0</v>
      </c>
      <c r="R219" s="136">
        <f>Q219*H219</f>
        <v>0</v>
      </c>
      <c r="S219" s="136">
        <v>0</v>
      </c>
      <c r="T219" s="137">
        <f>S219*H219</f>
        <v>0</v>
      </c>
      <c r="AR219" s="138" t="s">
        <v>123</v>
      </c>
      <c r="AT219" s="138" t="s">
        <v>119</v>
      </c>
      <c r="AU219" s="138" t="s">
        <v>82</v>
      </c>
      <c r="AY219" s="13" t="s">
        <v>117</v>
      </c>
      <c r="BE219" s="139">
        <f>IF(N219="základní",J219,0)</f>
        <v>0</v>
      </c>
      <c r="BF219" s="139">
        <f>IF(N219="snížená",J219,0)</f>
        <v>0</v>
      </c>
      <c r="BG219" s="139">
        <f>IF(N219="zákl. přenesená",J219,0)</f>
        <v>0</v>
      </c>
      <c r="BH219" s="139">
        <f>IF(N219="sníž. přenesená",J219,0)</f>
        <v>0</v>
      </c>
      <c r="BI219" s="139">
        <f>IF(N219="nulová",J219,0)</f>
        <v>0</v>
      </c>
      <c r="BJ219" s="13" t="s">
        <v>80</v>
      </c>
      <c r="BK219" s="139">
        <f>ROUND(I219*H219,2)</f>
        <v>0</v>
      </c>
      <c r="BL219" s="13" t="s">
        <v>123</v>
      </c>
      <c r="BM219" s="138" t="s">
        <v>408</v>
      </c>
    </row>
    <row r="220" spans="2:47" s="1" customFormat="1" ht="58.5">
      <c r="B220" s="28"/>
      <c r="D220" s="140" t="s">
        <v>125</v>
      </c>
      <c r="F220" s="141" t="s">
        <v>409</v>
      </c>
      <c r="I220" s="142"/>
      <c r="L220" s="28"/>
      <c r="M220" s="143"/>
      <c r="T220" s="52"/>
      <c r="AT220" s="13" t="s">
        <v>125</v>
      </c>
      <c r="AU220" s="13" t="s">
        <v>82</v>
      </c>
    </row>
    <row r="221" spans="2:65" s="1" customFormat="1" ht="24.2" customHeight="1">
      <c r="B221" s="125"/>
      <c r="C221" s="126" t="s">
        <v>410</v>
      </c>
      <c r="D221" s="126" t="s">
        <v>119</v>
      </c>
      <c r="E221" s="127" t="s">
        <v>411</v>
      </c>
      <c r="F221" s="128" t="s">
        <v>412</v>
      </c>
      <c r="G221" s="129" t="s">
        <v>334</v>
      </c>
      <c r="H221" s="130">
        <v>3</v>
      </c>
      <c r="I221" s="131"/>
      <c r="J221" s="132">
        <f>ROUND(I221*H221,2)</f>
        <v>0</v>
      </c>
      <c r="K221" s="133"/>
      <c r="L221" s="28"/>
      <c r="M221" s="134" t="s">
        <v>1</v>
      </c>
      <c r="N221" s="135" t="s">
        <v>37</v>
      </c>
      <c r="P221" s="136">
        <f>O221*H221</f>
        <v>0</v>
      </c>
      <c r="Q221" s="136">
        <v>0</v>
      </c>
      <c r="R221" s="136">
        <f>Q221*H221</f>
        <v>0</v>
      </c>
      <c r="S221" s="136">
        <v>0</v>
      </c>
      <c r="T221" s="137">
        <f>S221*H221</f>
        <v>0</v>
      </c>
      <c r="AR221" s="138" t="s">
        <v>123</v>
      </c>
      <c r="AT221" s="138" t="s">
        <v>119</v>
      </c>
      <c r="AU221" s="138" t="s">
        <v>82</v>
      </c>
      <c r="AY221" s="13" t="s">
        <v>117</v>
      </c>
      <c r="BE221" s="139">
        <f>IF(N221="základní",J221,0)</f>
        <v>0</v>
      </c>
      <c r="BF221" s="139">
        <f>IF(N221="snížená",J221,0)</f>
        <v>0</v>
      </c>
      <c r="BG221" s="139">
        <f>IF(N221="zákl. přenesená",J221,0)</f>
        <v>0</v>
      </c>
      <c r="BH221" s="139">
        <f>IF(N221="sníž. přenesená",J221,0)</f>
        <v>0</v>
      </c>
      <c r="BI221" s="139">
        <f>IF(N221="nulová",J221,0)</f>
        <v>0</v>
      </c>
      <c r="BJ221" s="13" t="s">
        <v>80</v>
      </c>
      <c r="BK221" s="139">
        <f>ROUND(I221*H221,2)</f>
        <v>0</v>
      </c>
      <c r="BL221" s="13" t="s">
        <v>123</v>
      </c>
      <c r="BM221" s="138" t="s">
        <v>413</v>
      </c>
    </row>
    <row r="222" spans="2:65" s="1" customFormat="1" ht="24.2" customHeight="1">
      <c r="B222" s="125"/>
      <c r="C222" s="126" t="s">
        <v>414</v>
      </c>
      <c r="D222" s="126" t="s">
        <v>119</v>
      </c>
      <c r="E222" s="127" t="s">
        <v>415</v>
      </c>
      <c r="F222" s="128" t="s">
        <v>416</v>
      </c>
      <c r="G222" s="129" t="s">
        <v>334</v>
      </c>
      <c r="H222" s="130">
        <v>3</v>
      </c>
      <c r="I222" s="131"/>
      <c r="J222" s="132">
        <f>ROUND(I222*H222,2)</f>
        <v>0</v>
      </c>
      <c r="K222" s="133"/>
      <c r="L222" s="28"/>
      <c r="M222" s="134" t="s">
        <v>1</v>
      </c>
      <c r="N222" s="135" t="s">
        <v>37</v>
      </c>
      <c r="P222" s="136">
        <f>O222*H222</f>
        <v>0</v>
      </c>
      <c r="Q222" s="136">
        <v>0</v>
      </c>
      <c r="R222" s="136">
        <f>Q222*H222</f>
        <v>0</v>
      </c>
      <c r="S222" s="136">
        <v>0</v>
      </c>
      <c r="T222" s="137">
        <f>S222*H222</f>
        <v>0</v>
      </c>
      <c r="AR222" s="138" t="s">
        <v>123</v>
      </c>
      <c r="AT222" s="138" t="s">
        <v>119</v>
      </c>
      <c r="AU222" s="138" t="s">
        <v>82</v>
      </c>
      <c r="AY222" s="13" t="s">
        <v>117</v>
      </c>
      <c r="BE222" s="139">
        <f>IF(N222="základní",J222,0)</f>
        <v>0</v>
      </c>
      <c r="BF222" s="139">
        <f>IF(N222="snížená",J222,0)</f>
        <v>0</v>
      </c>
      <c r="BG222" s="139">
        <f>IF(N222="zákl. přenesená",J222,0)</f>
        <v>0</v>
      </c>
      <c r="BH222" s="139">
        <f>IF(N222="sníž. přenesená",J222,0)</f>
        <v>0</v>
      </c>
      <c r="BI222" s="139">
        <f>IF(N222="nulová",J222,0)</f>
        <v>0</v>
      </c>
      <c r="BJ222" s="13" t="s">
        <v>80</v>
      </c>
      <c r="BK222" s="139">
        <f>ROUND(I222*H222,2)</f>
        <v>0</v>
      </c>
      <c r="BL222" s="13" t="s">
        <v>123</v>
      </c>
      <c r="BM222" s="138" t="s">
        <v>417</v>
      </c>
    </row>
    <row r="223" spans="2:65" s="1" customFormat="1" ht="16.5" customHeight="1">
      <c r="B223" s="125"/>
      <c r="C223" s="126" t="s">
        <v>418</v>
      </c>
      <c r="D223" s="126" t="s">
        <v>119</v>
      </c>
      <c r="E223" s="127" t="s">
        <v>419</v>
      </c>
      <c r="F223" s="128" t="s">
        <v>420</v>
      </c>
      <c r="G223" s="129" t="s">
        <v>334</v>
      </c>
      <c r="H223" s="130">
        <v>1</v>
      </c>
      <c r="I223" s="131"/>
      <c r="J223" s="132">
        <f>ROUND(I223*H223,2)</f>
        <v>0</v>
      </c>
      <c r="K223" s="133"/>
      <c r="L223" s="28"/>
      <c r="M223" s="134" t="s">
        <v>1</v>
      </c>
      <c r="N223" s="135" t="s">
        <v>37</v>
      </c>
      <c r="P223" s="136">
        <f>O223*H223</f>
        <v>0</v>
      </c>
      <c r="Q223" s="136">
        <v>0</v>
      </c>
      <c r="R223" s="136">
        <f>Q223*H223</f>
        <v>0</v>
      </c>
      <c r="S223" s="136">
        <v>0</v>
      </c>
      <c r="T223" s="137">
        <f>S223*H223</f>
        <v>0</v>
      </c>
      <c r="AR223" s="138" t="s">
        <v>123</v>
      </c>
      <c r="AT223" s="138" t="s">
        <v>119</v>
      </c>
      <c r="AU223" s="138" t="s">
        <v>82</v>
      </c>
      <c r="AY223" s="13" t="s">
        <v>117</v>
      </c>
      <c r="BE223" s="139">
        <f>IF(N223="základní",J223,0)</f>
        <v>0</v>
      </c>
      <c r="BF223" s="139">
        <f>IF(N223="snížená",J223,0)</f>
        <v>0</v>
      </c>
      <c r="BG223" s="139">
        <f>IF(N223="zákl. přenesená",J223,0)</f>
        <v>0</v>
      </c>
      <c r="BH223" s="139">
        <f>IF(N223="sníž. přenesená",J223,0)</f>
        <v>0</v>
      </c>
      <c r="BI223" s="139">
        <f>IF(N223="nulová",J223,0)</f>
        <v>0</v>
      </c>
      <c r="BJ223" s="13" t="s">
        <v>80</v>
      </c>
      <c r="BK223" s="139">
        <f>ROUND(I223*H223,2)</f>
        <v>0</v>
      </c>
      <c r="BL223" s="13" t="s">
        <v>123</v>
      </c>
      <c r="BM223" s="138" t="s">
        <v>421</v>
      </c>
    </row>
    <row r="224" spans="2:47" s="1" customFormat="1" ht="29.25">
      <c r="B224" s="28"/>
      <c r="D224" s="140" t="s">
        <v>125</v>
      </c>
      <c r="F224" s="141" t="s">
        <v>422</v>
      </c>
      <c r="I224" s="142"/>
      <c r="L224" s="28"/>
      <c r="M224" s="143"/>
      <c r="T224" s="52"/>
      <c r="AT224" s="13" t="s">
        <v>125</v>
      </c>
      <c r="AU224" s="13" t="s">
        <v>82</v>
      </c>
    </row>
    <row r="225" spans="2:65" s="1" customFormat="1" ht="16.5" customHeight="1">
      <c r="B225" s="125"/>
      <c r="C225" s="126" t="s">
        <v>423</v>
      </c>
      <c r="D225" s="126" t="s">
        <v>119</v>
      </c>
      <c r="E225" s="127" t="s">
        <v>424</v>
      </c>
      <c r="F225" s="128" t="s">
        <v>425</v>
      </c>
      <c r="G225" s="129" t="s">
        <v>334</v>
      </c>
      <c r="H225" s="130">
        <v>1</v>
      </c>
      <c r="I225" s="131"/>
      <c r="J225" s="132">
        <f aca="true" t="shared" si="40" ref="J225:J232">ROUND(I225*H225,2)</f>
        <v>0</v>
      </c>
      <c r="K225" s="133"/>
      <c r="L225" s="28"/>
      <c r="M225" s="134" t="s">
        <v>1</v>
      </c>
      <c r="N225" s="135" t="s">
        <v>37</v>
      </c>
      <c r="P225" s="136">
        <f aca="true" t="shared" si="41" ref="P225:P232">O225*H225</f>
        <v>0</v>
      </c>
      <c r="Q225" s="136">
        <v>0</v>
      </c>
      <c r="R225" s="136">
        <f aca="true" t="shared" si="42" ref="R225:R232">Q225*H225</f>
        <v>0</v>
      </c>
      <c r="S225" s="136">
        <v>0</v>
      </c>
      <c r="T225" s="137">
        <f aca="true" t="shared" si="43" ref="T225:T232">S225*H225</f>
        <v>0</v>
      </c>
      <c r="AR225" s="138" t="s">
        <v>123</v>
      </c>
      <c r="AT225" s="138" t="s">
        <v>119</v>
      </c>
      <c r="AU225" s="138" t="s">
        <v>82</v>
      </c>
      <c r="AY225" s="13" t="s">
        <v>117</v>
      </c>
      <c r="BE225" s="139">
        <f aca="true" t="shared" si="44" ref="BE225:BE232">IF(N225="základní",J225,0)</f>
        <v>0</v>
      </c>
      <c r="BF225" s="139">
        <f aca="true" t="shared" si="45" ref="BF225:BF232">IF(N225="snížená",J225,0)</f>
        <v>0</v>
      </c>
      <c r="BG225" s="139">
        <f aca="true" t="shared" si="46" ref="BG225:BG232">IF(N225="zákl. přenesená",J225,0)</f>
        <v>0</v>
      </c>
      <c r="BH225" s="139">
        <f aca="true" t="shared" si="47" ref="BH225:BH232">IF(N225="sníž. přenesená",J225,0)</f>
        <v>0</v>
      </c>
      <c r="BI225" s="139">
        <f aca="true" t="shared" si="48" ref="BI225:BI232">IF(N225="nulová",J225,0)</f>
        <v>0</v>
      </c>
      <c r="BJ225" s="13" t="s">
        <v>80</v>
      </c>
      <c r="BK225" s="139">
        <f aca="true" t="shared" si="49" ref="BK225:BK232">ROUND(I225*H225,2)</f>
        <v>0</v>
      </c>
      <c r="BL225" s="13" t="s">
        <v>123</v>
      </c>
      <c r="BM225" s="138" t="s">
        <v>426</v>
      </c>
    </row>
    <row r="226" spans="2:65" s="1" customFormat="1" ht="16.5" customHeight="1">
      <c r="B226" s="125"/>
      <c r="C226" s="126" t="s">
        <v>427</v>
      </c>
      <c r="D226" s="126" t="s">
        <v>119</v>
      </c>
      <c r="E226" s="127" t="s">
        <v>428</v>
      </c>
      <c r="F226" s="128" t="s">
        <v>429</v>
      </c>
      <c r="G226" s="129" t="s">
        <v>254</v>
      </c>
      <c r="H226" s="130">
        <v>200</v>
      </c>
      <c r="I226" s="131"/>
      <c r="J226" s="132">
        <f t="shared" si="40"/>
        <v>0</v>
      </c>
      <c r="K226" s="133"/>
      <c r="L226" s="28"/>
      <c r="M226" s="134" t="s">
        <v>1</v>
      </c>
      <c r="N226" s="135" t="s">
        <v>37</v>
      </c>
      <c r="P226" s="136">
        <f t="shared" si="41"/>
        <v>0</v>
      </c>
      <c r="Q226" s="136">
        <v>0</v>
      </c>
      <c r="R226" s="136">
        <f t="shared" si="42"/>
        <v>0</v>
      </c>
      <c r="S226" s="136">
        <v>0</v>
      </c>
      <c r="T226" s="137">
        <f t="shared" si="43"/>
        <v>0</v>
      </c>
      <c r="AR226" s="138" t="s">
        <v>123</v>
      </c>
      <c r="AT226" s="138" t="s">
        <v>119</v>
      </c>
      <c r="AU226" s="138" t="s">
        <v>82</v>
      </c>
      <c r="AY226" s="13" t="s">
        <v>117</v>
      </c>
      <c r="BE226" s="139">
        <f t="shared" si="44"/>
        <v>0</v>
      </c>
      <c r="BF226" s="139">
        <f t="shared" si="45"/>
        <v>0</v>
      </c>
      <c r="BG226" s="139">
        <f t="shared" si="46"/>
        <v>0</v>
      </c>
      <c r="BH226" s="139">
        <f t="shared" si="47"/>
        <v>0</v>
      </c>
      <c r="BI226" s="139">
        <f t="shared" si="48"/>
        <v>0</v>
      </c>
      <c r="BJ226" s="13" t="s">
        <v>80</v>
      </c>
      <c r="BK226" s="139">
        <f t="shared" si="49"/>
        <v>0</v>
      </c>
      <c r="BL226" s="13" t="s">
        <v>123</v>
      </c>
      <c r="BM226" s="138" t="s">
        <v>430</v>
      </c>
    </row>
    <row r="227" spans="2:65" s="1" customFormat="1" ht="16.5" customHeight="1">
      <c r="B227" s="125"/>
      <c r="C227" s="126" t="s">
        <v>431</v>
      </c>
      <c r="D227" s="126" t="s">
        <v>119</v>
      </c>
      <c r="E227" s="127" t="s">
        <v>432</v>
      </c>
      <c r="F227" s="128" t="s">
        <v>433</v>
      </c>
      <c r="G227" s="129" t="s">
        <v>254</v>
      </c>
      <c r="H227" s="130">
        <v>200</v>
      </c>
      <c r="I227" s="131"/>
      <c r="J227" s="132">
        <f t="shared" si="40"/>
        <v>0</v>
      </c>
      <c r="K227" s="133"/>
      <c r="L227" s="28"/>
      <c r="M227" s="134" t="s">
        <v>1</v>
      </c>
      <c r="N227" s="135" t="s">
        <v>37</v>
      </c>
      <c r="P227" s="136">
        <f t="shared" si="41"/>
        <v>0</v>
      </c>
      <c r="Q227" s="136">
        <v>0</v>
      </c>
      <c r="R227" s="136">
        <f t="shared" si="42"/>
        <v>0</v>
      </c>
      <c r="S227" s="136">
        <v>0</v>
      </c>
      <c r="T227" s="137">
        <f t="shared" si="43"/>
        <v>0</v>
      </c>
      <c r="AR227" s="138" t="s">
        <v>123</v>
      </c>
      <c r="AT227" s="138" t="s">
        <v>119</v>
      </c>
      <c r="AU227" s="138" t="s">
        <v>82</v>
      </c>
      <c r="AY227" s="13" t="s">
        <v>117</v>
      </c>
      <c r="BE227" s="139">
        <f t="shared" si="44"/>
        <v>0</v>
      </c>
      <c r="BF227" s="139">
        <f t="shared" si="45"/>
        <v>0</v>
      </c>
      <c r="BG227" s="139">
        <f t="shared" si="46"/>
        <v>0</v>
      </c>
      <c r="BH227" s="139">
        <f t="shared" si="47"/>
        <v>0</v>
      </c>
      <c r="BI227" s="139">
        <f t="shared" si="48"/>
        <v>0</v>
      </c>
      <c r="BJ227" s="13" t="s">
        <v>80</v>
      </c>
      <c r="BK227" s="139">
        <f t="shared" si="49"/>
        <v>0</v>
      </c>
      <c r="BL227" s="13" t="s">
        <v>123</v>
      </c>
      <c r="BM227" s="138" t="s">
        <v>434</v>
      </c>
    </row>
    <row r="228" spans="2:65" s="1" customFormat="1" ht="16.5" customHeight="1">
      <c r="B228" s="125"/>
      <c r="C228" s="126" t="s">
        <v>435</v>
      </c>
      <c r="D228" s="126" t="s">
        <v>119</v>
      </c>
      <c r="E228" s="127" t="s">
        <v>436</v>
      </c>
      <c r="F228" s="128" t="s">
        <v>437</v>
      </c>
      <c r="G228" s="129" t="s">
        <v>254</v>
      </c>
      <c r="H228" s="130">
        <v>200</v>
      </c>
      <c r="I228" s="131"/>
      <c r="J228" s="132">
        <f t="shared" si="40"/>
        <v>0</v>
      </c>
      <c r="K228" s="133"/>
      <c r="L228" s="28"/>
      <c r="M228" s="134" t="s">
        <v>1</v>
      </c>
      <c r="N228" s="135" t="s">
        <v>37</v>
      </c>
      <c r="P228" s="136">
        <f t="shared" si="41"/>
        <v>0</v>
      </c>
      <c r="Q228" s="136">
        <v>0</v>
      </c>
      <c r="R228" s="136">
        <f t="shared" si="42"/>
        <v>0</v>
      </c>
      <c r="S228" s="136">
        <v>0</v>
      </c>
      <c r="T228" s="137">
        <f t="shared" si="43"/>
        <v>0</v>
      </c>
      <c r="AR228" s="138" t="s">
        <v>123</v>
      </c>
      <c r="AT228" s="138" t="s">
        <v>119</v>
      </c>
      <c r="AU228" s="138" t="s">
        <v>82</v>
      </c>
      <c r="AY228" s="13" t="s">
        <v>117</v>
      </c>
      <c r="BE228" s="139">
        <f t="shared" si="44"/>
        <v>0</v>
      </c>
      <c r="BF228" s="139">
        <f t="shared" si="45"/>
        <v>0</v>
      </c>
      <c r="BG228" s="139">
        <f t="shared" si="46"/>
        <v>0</v>
      </c>
      <c r="BH228" s="139">
        <f t="shared" si="47"/>
        <v>0</v>
      </c>
      <c r="BI228" s="139">
        <f t="shared" si="48"/>
        <v>0</v>
      </c>
      <c r="BJ228" s="13" t="s">
        <v>80</v>
      </c>
      <c r="BK228" s="139">
        <f t="shared" si="49"/>
        <v>0</v>
      </c>
      <c r="BL228" s="13" t="s">
        <v>123</v>
      </c>
      <c r="BM228" s="138" t="s">
        <v>438</v>
      </c>
    </row>
    <row r="229" spans="2:65" s="1" customFormat="1" ht="16.5" customHeight="1">
      <c r="B229" s="125"/>
      <c r="C229" s="126" t="s">
        <v>439</v>
      </c>
      <c r="D229" s="126" t="s">
        <v>119</v>
      </c>
      <c r="E229" s="127" t="s">
        <v>440</v>
      </c>
      <c r="F229" s="128" t="s">
        <v>441</v>
      </c>
      <c r="G229" s="129" t="s">
        <v>254</v>
      </c>
      <c r="H229" s="130">
        <v>200</v>
      </c>
      <c r="I229" s="131"/>
      <c r="J229" s="132">
        <f t="shared" si="40"/>
        <v>0</v>
      </c>
      <c r="K229" s="133"/>
      <c r="L229" s="28"/>
      <c r="M229" s="134" t="s">
        <v>1</v>
      </c>
      <c r="N229" s="135" t="s">
        <v>37</v>
      </c>
      <c r="P229" s="136">
        <f t="shared" si="41"/>
        <v>0</v>
      </c>
      <c r="Q229" s="136">
        <v>0</v>
      </c>
      <c r="R229" s="136">
        <f t="shared" si="42"/>
        <v>0</v>
      </c>
      <c r="S229" s="136">
        <v>0</v>
      </c>
      <c r="T229" s="137">
        <f t="shared" si="43"/>
        <v>0</v>
      </c>
      <c r="AR229" s="138" t="s">
        <v>123</v>
      </c>
      <c r="AT229" s="138" t="s">
        <v>119</v>
      </c>
      <c r="AU229" s="138" t="s">
        <v>82</v>
      </c>
      <c r="AY229" s="13" t="s">
        <v>117</v>
      </c>
      <c r="BE229" s="139">
        <f t="shared" si="44"/>
        <v>0</v>
      </c>
      <c r="BF229" s="139">
        <f t="shared" si="45"/>
        <v>0</v>
      </c>
      <c r="BG229" s="139">
        <f t="shared" si="46"/>
        <v>0</v>
      </c>
      <c r="BH229" s="139">
        <f t="shared" si="47"/>
        <v>0</v>
      </c>
      <c r="BI229" s="139">
        <f t="shared" si="48"/>
        <v>0</v>
      </c>
      <c r="BJ229" s="13" t="s">
        <v>80</v>
      </c>
      <c r="BK229" s="139">
        <f t="shared" si="49"/>
        <v>0</v>
      </c>
      <c r="BL229" s="13" t="s">
        <v>123</v>
      </c>
      <c r="BM229" s="138" t="s">
        <v>442</v>
      </c>
    </row>
    <row r="230" spans="2:65" s="1" customFormat="1" ht="16.5" customHeight="1">
      <c r="B230" s="125"/>
      <c r="C230" s="126" t="s">
        <v>443</v>
      </c>
      <c r="D230" s="126" t="s">
        <v>119</v>
      </c>
      <c r="E230" s="127" t="s">
        <v>444</v>
      </c>
      <c r="F230" s="128" t="s">
        <v>445</v>
      </c>
      <c r="G230" s="129" t="s">
        <v>334</v>
      </c>
      <c r="H230" s="130">
        <v>2</v>
      </c>
      <c r="I230" s="131"/>
      <c r="J230" s="132">
        <f t="shared" si="40"/>
        <v>0</v>
      </c>
      <c r="K230" s="133"/>
      <c r="L230" s="28"/>
      <c r="M230" s="134" t="s">
        <v>1</v>
      </c>
      <c r="N230" s="135" t="s">
        <v>37</v>
      </c>
      <c r="P230" s="136">
        <f t="shared" si="41"/>
        <v>0</v>
      </c>
      <c r="Q230" s="136">
        <v>0</v>
      </c>
      <c r="R230" s="136">
        <f t="shared" si="42"/>
        <v>0</v>
      </c>
      <c r="S230" s="136">
        <v>0</v>
      </c>
      <c r="T230" s="137">
        <f t="shared" si="43"/>
        <v>0</v>
      </c>
      <c r="AR230" s="138" t="s">
        <v>123</v>
      </c>
      <c r="AT230" s="138" t="s">
        <v>119</v>
      </c>
      <c r="AU230" s="138" t="s">
        <v>82</v>
      </c>
      <c r="AY230" s="13" t="s">
        <v>117</v>
      </c>
      <c r="BE230" s="139">
        <f t="shared" si="44"/>
        <v>0</v>
      </c>
      <c r="BF230" s="139">
        <f t="shared" si="45"/>
        <v>0</v>
      </c>
      <c r="BG230" s="139">
        <f t="shared" si="46"/>
        <v>0</v>
      </c>
      <c r="BH230" s="139">
        <f t="shared" si="47"/>
        <v>0</v>
      </c>
      <c r="BI230" s="139">
        <f t="shared" si="48"/>
        <v>0</v>
      </c>
      <c r="BJ230" s="13" t="s">
        <v>80</v>
      </c>
      <c r="BK230" s="139">
        <f t="shared" si="49"/>
        <v>0</v>
      </c>
      <c r="BL230" s="13" t="s">
        <v>123</v>
      </c>
      <c r="BM230" s="138" t="s">
        <v>446</v>
      </c>
    </row>
    <row r="231" spans="2:65" s="1" customFormat="1" ht="16.5" customHeight="1">
      <c r="B231" s="125"/>
      <c r="C231" s="126" t="s">
        <v>447</v>
      </c>
      <c r="D231" s="126" t="s">
        <v>119</v>
      </c>
      <c r="E231" s="127" t="s">
        <v>448</v>
      </c>
      <c r="F231" s="128" t="s">
        <v>449</v>
      </c>
      <c r="G231" s="129" t="s">
        <v>197</v>
      </c>
      <c r="H231" s="130">
        <v>3</v>
      </c>
      <c r="I231" s="131"/>
      <c r="J231" s="132">
        <f t="shared" si="40"/>
        <v>0</v>
      </c>
      <c r="K231" s="133"/>
      <c r="L231" s="28"/>
      <c r="M231" s="134" t="s">
        <v>1</v>
      </c>
      <c r="N231" s="135" t="s">
        <v>37</v>
      </c>
      <c r="P231" s="136">
        <f t="shared" si="41"/>
        <v>0</v>
      </c>
      <c r="Q231" s="136">
        <v>0</v>
      </c>
      <c r="R231" s="136">
        <f t="shared" si="42"/>
        <v>0</v>
      </c>
      <c r="S231" s="136">
        <v>0</v>
      </c>
      <c r="T231" s="137">
        <f t="shared" si="43"/>
        <v>0</v>
      </c>
      <c r="AR231" s="138" t="s">
        <v>123</v>
      </c>
      <c r="AT231" s="138" t="s">
        <v>119</v>
      </c>
      <c r="AU231" s="138" t="s">
        <v>82</v>
      </c>
      <c r="AY231" s="13" t="s">
        <v>117</v>
      </c>
      <c r="BE231" s="139">
        <f t="shared" si="44"/>
        <v>0</v>
      </c>
      <c r="BF231" s="139">
        <f t="shared" si="45"/>
        <v>0</v>
      </c>
      <c r="BG231" s="139">
        <f t="shared" si="46"/>
        <v>0</v>
      </c>
      <c r="BH231" s="139">
        <f t="shared" si="47"/>
        <v>0</v>
      </c>
      <c r="BI231" s="139">
        <f t="shared" si="48"/>
        <v>0</v>
      </c>
      <c r="BJ231" s="13" t="s">
        <v>80</v>
      </c>
      <c r="BK231" s="139">
        <f t="shared" si="49"/>
        <v>0</v>
      </c>
      <c r="BL231" s="13" t="s">
        <v>123</v>
      </c>
      <c r="BM231" s="138" t="s">
        <v>450</v>
      </c>
    </row>
    <row r="232" spans="2:65" s="1" customFormat="1" ht="16.5" customHeight="1">
      <c r="B232" s="125"/>
      <c r="C232" s="126" t="s">
        <v>451</v>
      </c>
      <c r="D232" s="126" t="s">
        <v>119</v>
      </c>
      <c r="E232" s="127" t="s">
        <v>452</v>
      </c>
      <c r="F232" s="128" t="s">
        <v>453</v>
      </c>
      <c r="G232" s="129" t="s">
        <v>197</v>
      </c>
      <c r="H232" s="130">
        <v>3</v>
      </c>
      <c r="I232" s="131"/>
      <c r="J232" s="132">
        <f t="shared" si="40"/>
        <v>0</v>
      </c>
      <c r="K232" s="133"/>
      <c r="L232" s="28"/>
      <c r="M232" s="134" t="s">
        <v>1</v>
      </c>
      <c r="N232" s="135" t="s">
        <v>37</v>
      </c>
      <c r="P232" s="136">
        <f t="shared" si="41"/>
        <v>0</v>
      </c>
      <c r="Q232" s="136">
        <v>0</v>
      </c>
      <c r="R232" s="136">
        <f t="shared" si="42"/>
        <v>0</v>
      </c>
      <c r="S232" s="136">
        <v>0</v>
      </c>
      <c r="T232" s="137">
        <f t="shared" si="43"/>
        <v>0</v>
      </c>
      <c r="AR232" s="138" t="s">
        <v>123</v>
      </c>
      <c r="AT232" s="138" t="s">
        <v>119</v>
      </c>
      <c r="AU232" s="138" t="s">
        <v>82</v>
      </c>
      <c r="AY232" s="13" t="s">
        <v>117</v>
      </c>
      <c r="BE232" s="139">
        <f t="shared" si="44"/>
        <v>0</v>
      </c>
      <c r="BF232" s="139">
        <f t="shared" si="45"/>
        <v>0</v>
      </c>
      <c r="BG232" s="139">
        <f t="shared" si="46"/>
        <v>0</v>
      </c>
      <c r="BH232" s="139">
        <f t="shared" si="47"/>
        <v>0</v>
      </c>
      <c r="BI232" s="139">
        <f t="shared" si="48"/>
        <v>0</v>
      </c>
      <c r="BJ232" s="13" t="s">
        <v>80</v>
      </c>
      <c r="BK232" s="139">
        <f t="shared" si="49"/>
        <v>0</v>
      </c>
      <c r="BL232" s="13" t="s">
        <v>123</v>
      </c>
      <c r="BM232" s="138" t="s">
        <v>454</v>
      </c>
    </row>
    <row r="233" spans="2:63" s="11" customFormat="1" ht="22.9" customHeight="1">
      <c r="B233" s="113"/>
      <c r="D233" s="114" t="s">
        <v>71</v>
      </c>
      <c r="E233" s="123" t="s">
        <v>455</v>
      </c>
      <c r="F233" s="123" t="s">
        <v>456</v>
      </c>
      <c r="I233" s="116"/>
      <c r="J233" s="124">
        <f>BK233</f>
        <v>0</v>
      </c>
      <c r="L233" s="113"/>
      <c r="M233" s="118"/>
      <c r="P233" s="119">
        <f>P234</f>
        <v>0</v>
      </c>
      <c r="R233" s="119">
        <f>R234</f>
        <v>0</v>
      </c>
      <c r="T233" s="120">
        <f>T234</f>
        <v>0</v>
      </c>
      <c r="AR233" s="114" t="s">
        <v>80</v>
      </c>
      <c r="AT233" s="121" t="s">
        <v>71</v>
      </c>
      <c r="AU233" s="121" t="s">
        <v>80</v>
      </c>
      <c r="AY233" s="114" t="s">
        <v>117</v>
      </c>
      <c r="BK233" s="122">
        <f>BK234</f>
        <v>0</v>
      </c>
    </row>
    <row r="234" spans="2:65" s="1" customFormat="1" ht="16.5" customHeight="1">
      <c r="B234" s="125"/>
      <c r="C234" s="126" t="s">
        <v>457</v>
      </c>
      <c r="D234" s="126" t="s">
        <v>119</v>
      </c>
      <c r="E234" s="127" t="s">
        <v>458</v>
      </c>
      <c r="F234" s="128" t="s">
        <v>459</v>
      </c>
      <c r="G234" s="129" t="s">
        <v>154</v>
      </c>
      <c r="H234" s="130">
        <v>15.1</v>
      </c>
      <c r="I234" s="131"/>
      <c r="J234" s="132">
        <f>ROUND(I234*H234,2)</f>
        <v>0</v>
      </c>
      <c r="K234" s="133"/>
      <c r="L234" s="28"/>
      <c r="M234" s="155" t="s">
        <v>1</v>
      </c>
      <c r="N234" s="156" t="s">
        <v>37</v>
      </c>
      <c r="O234" s="157"/>
      <c r="P234" s="158">
        <f>O234*H234</f>
        <v>0</v>
      </c>
      <c r="Q234" s="158">
        <v>0</v>
      </c>
      <c r="R234" s="158">
        <f>Q234*H234</f>
        <v>0</v>
      </c>
      <c r="S234" s="158">
        <v>0</v>
      </c>
      <c r="T234" s="159">
        <f>S234*H234</f>
        <v>0</v>
      </c>
      <c r="AR234" s="138" t="s">
        <v>123</v>
      </c>
      <c r="AT234" s="138" t="s">
        <v>119</v>
      </c>
      <c r="AU234" s="138" t="s">
        <v>82</v>
      </c>
      <c r="AY234" s="13" t="s">
        <v>117</v>
      </c>
      <c r="BE234" s="139">
        <f>IF(N234="základní",J234,0)</f>
        <v>0</v>
      </c>
      <c r="BF234" s="139">
        <f>IF(N234="snížená",J234,0)</f>
        <v>0</v>
      </c>
      <c r="BG234" s="139">
        <f>IF(N234="zákl. přenesená",J234,0)</f>
        <v>0</v>
      </c>
      <c r="BH234" s="139">
        <f>IF(N234="sníž. přenesená",J234,0)</f>
        <v>0</v>
      </c>
      <c r="BI234" s="139">
        <f>IF(N234="nulová",J234,0)</f>
        <v>0</v>
      </c>
      <c r="BJ234" s="13" t="s">
        <v>80</v>
      </c>
      <c r="BK234" s="139">
        <f>ROUND(I234*H234,2)</f>
        <v>0</v>
      </c>
      <c r="BL234" s="13" t="s">
        <v>123</v>
      </c>
      <c r="BM234" s="138" t="s">
        <v>460</v>
      </c>
    </row>
    <row r="235" spans="2:12" s="1" customFormat="1" ht="6.95" customHeight="1">
      <c r="B235" s="40"/>
      <c r="C235" s="41"/>
      <c r="D235" s="41"/>
      <c r="E235" s="41"/>
      <c r="F235" s="41"/>
      <c r="G235" s="41"/>
      <c r="H235" s="41"/>
      <c r="I235" s="41"/>
      <c r="J235" s="41"/>
      <c r="K235" s="41"/>
      <c r="L235" s="28"/>
    </row>
  </sheetData>
  <autoFilter ref="C126:K234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Vondrášková Eva</dc:creator>
  <cp:keywords/>
  <dc:description/>
  <cp:lastModifiedBy>Vondrášková Eva</cp:lastModifiedBy>
  <dcterms:created xsi:type="dcterms:W3CDTF">2024-02-19T10:52:30Z</dcterms:created>
  <dcterms:modified xsi:type="dcterms:W3CDTF">2024-02-19T10:54:50Z</dcterms:modified>
  <cp:category/>
  <cp:version/>
  <cp:contentType/>
  <cp:contentStatus/>
</cp:coreProperties>
</file>