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1 - ZŠ Linecká, Český Kr..." sheetId="2" r:id="rId2"/>
  </sheets>
  <definedNames>
    <definedName name="_xlnm.Print_Area" localSheetId="0">'Rekapitulace stavby'!$D$4:$AO$76,'Rekapitulace stavby'!$C$82:$AQ$96</definedName>
    <definedName name="_xlnm._FilterDatabase" localSheetId="1" hidden="1">'01 - ZŠ Linecká, Český Kr...'!$C$131:$K$267</definedName>
    <definedName name="_xlnm.Print_Area" localSheetId="1">'01 - ZŠ Linecká, Český Kr...'!$C$4:$J$76,'01 - ZŠ Linecká, Český Kr...'!$C$82:$J$113,'01 - ZŠ Linecká, Český Kr...'!$C$119:$K$267</definedName>
    <definedName name="_xlnm.Print_Titles" localSheetId="0">'Rekapitulace stavby'!$92:$92</definedName>
  </definedNames>
  <calcPr fullCalcOnLoad="1"/>
</workbook>
</file>

<file path=xl/sharedStrings.xml><?xml version="1.0" encoding="utf-8"?>
<sst xmlns="http://schemas.openxmlformats.org/spreadsheetml/2006/main" count="1751" uniqueCount="392">
  <si>
    <t>Export Komplet</t>
  </si>
  <si>
    <t/>
  </si>
  <si>
    <t>2.0</t>
  </si>
  <si>
    <t>ZAMOK</t>
  </si>
  <si>
    <t>False</t>
  </si>
  <si>
    <t>{7c9574cd-243f-4f1f-8f87-cb7cceec7063}</t>
  </si>
  <si>
    <t>0,01</t>
  </si>
  <si>
    <t>21</t>
  </si>
  <si>
    <t>12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</si>
  <si>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</si>
  <si>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</si>
  <si>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</si>
  <si>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</si>
  <si>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</si>
  <si>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20240401H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</si>
  <si>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</si>
  <si>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</si>
  <si>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ZŠ Linecká, Český Krumlov - vybudování nové počítačové účebny</t>
  </si>
  <si>
    <t>KSO:</t>
  </si>
  <si>
    <t>CC-CZ:</t>
  </si>
  <si>
    <t>Místo:</t>
  </si>
  <si>
    <t xml:space="preserve"> </t>
  </si>
  <si>
    <t>Datum:</t>
  </si>
  <si>
    <t>4. 4. 2024</t>
  </si>
  <si>
    <t>Zadavatel:</t>
  </si>
  <si>
    <t>IČ:</t>
  </si>
  <si>
    <t>Město Český Krumlov</t>
  </si>
  <si>
    <t>DIČ:</t>
  </si>
  <si>
    <t>Uchazeč:</t>
  </si>
  <si>
    <t>Vyplň údaj</t>
  </si>
  <si>
    <t>Projektant:</t>
  </si>
  <si>
    <t>WÍZNER AA</t>
  </si>
  <si>
    <t>True</t>
  </si>
  <si>
    <t>Zpracovatel:</t>
  </si>
  <si>
    <t>75454084</t>
  </si>
  <si>
    <t>Filip Šimek www.rozp.cz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</si>
  <si>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</si>
  <si>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</si>
  <si>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</si>
  <si>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</si>
  <si>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</si>
  <si>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</si>
  <si>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</si>
  <si>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</si>
  <si>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</si>
  <si>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</si>
  <si>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</si>
  <si>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</si>
  <si>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</si>
  <si>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</si>
  <si>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</si>
  <si>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</si>
  <si>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</si>
  <si>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</si>
  <si>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</si>
  <si>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</si>
  <si>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</si>
  <si>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</si>
  <si>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</si>
  <si>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</si>
  <si>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</si>
  <si>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</si>
  <si>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</si>
  <si>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</si>
  <si>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</si>
  <si>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</si>
  <si>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</si>
  <si>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</si>
  <si>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</si>
  <si>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</si>
  <si>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</si>
  <si>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</si>
  <si>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</si>
  <si>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</si>
  <si>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</si>
  <si>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</si>
  <si>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</si>
  <si>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</si>
  <si>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</si>
  <si>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</si>
  <si>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</si>
  <si>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</si>
  <si>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01</t>
  </si>
  <si>
    <t>STA</t>
  </si>
  <si>
    <t>1</t>
  </si>
  <si>
    <t>{bd081cb2-720d-4b6f-8b74-0babe16ab737}</t>
  </si>
  <si>
    <t>2</t>
  </si>
  <si>
    <t>KRYCÍ LIST SOUPISU PRACÍ</t>
  </si>
  <si>
    <t>Objekt:</t>
  </si>
  <si>
    <t>01 - ZŠ Linecká, Český Krumlov - vybudování nové počítačové účebny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</si>
  <si>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</si>
  <si>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</si>
  <si>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</si>
  <si>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</si>
  <si>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</si>
  <si>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</si>
  <si>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</si>
  <si>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</si>
  <si>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</si>
  <si>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</si>
  <si>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</si>
  <si>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</si>
  <si>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741 - Elektroinstalace - silnoproud</t>
  </si>
  <si>
    <t xml:space="preserve">    751 - Vzduchotechnika</t>
  </si>
  <si>
    <t xml:space="preserve">    764 - Konstrukce klempířské</t>
  </si>
  <si>
    <t xml:space="preserve">    766 - Konstrukce truhlářské</t>
  </si>
  <si>
    <t xml:space="preserve">    776 - Podlahy povlakové</t>
  </si>
  <si>
    <t xml:space="preserve">    784 - Dokončovací práce - malby a tapety</t>
  </si>
  <si>
    <t>VRN - Vedlejší rozpočtové náklady</t>
  </si>
  <si>
    <t xml:space="preserve">    1 - Vedlejší náklady</t>
  </si>
  <si>
    <t xml:space="preserve">    2 - Ostatní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</si>
  <si>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</si>
  <si>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</si>
  <si>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</si>
  <si>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</si>
  <si>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</si>
  <si>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</si>
  <si>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</si>
  <si>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</si>
  <si>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</si>
  <si>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</si>
  <si>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</si>
  <si>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</si>
  <si>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</si>
  <si>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</si>
  <si>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</si>
  <si>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</si>
  <si>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3</t>
  </si>
  <si>
    <t>Svislé a kompletní konstrukce</t>
  </si>
  <si>
    <t>K</t>
  </si>
  <si>
    <t>310237241</t>
  </si>
  <si>
    <t>Zazdívka otvorů pl přes 0,09 do 0,25 m2 ve zdivu nadzákladovém cihlami pálenými tl do 300 mm</t>
  </si>
  <si>
    <t>kus</t>
  </si>
  <si>
    <t>CS ÚRS 2024 01</t>
  </si>
  <si>
    <t>4</t>
  </si>
  <si>
    <t>-525861159</t>
  </si>
  <si>
    <t>VV</t>
  </si>
  <si>
    <t>začištění bouraných otvorů stěny</t>
  </si>
  <si>
    <t>1+1</t>
  </si>
  <si>
    <t>strop</t>
  </si>
  <si>
    <t>Součet</t>
  </si>
  <si>
    <t>351101101</t>
  </si>
  <si>
    <t>D+M Z) Prefabrikovaný potrubní dílec pro prostupy mezi požárními úseky + certifikát</t>
  </si>
  <si>
    <t>-1766728739</t>
  </si>
  <si>
    <t>PROSTUPY STROPNÍ KONSTRUKCÍ BUDOU ŘEŠENY V SOULADU S PBŘ</t>
  </si>
  <si>
    <t>6</t>
  </si>
  <si>
    <t>Úpravy povrchů, podlahy a osazování výplní</t>
  </si>
  <si>
    <t>612325222</t>
  </si>
  <si>
    <t>Vápenocementová štuková omítka malých ploch přes 0,09 do 0,25 m2 na stěnách</t>
  </si>
  <si>
    <t>1651830589</t>
  </si>
  <si>
    <t>2*2</t>
  </si>
  <si>
    <t>612325223</t>
  </si>
  <si>
    <t>Vápenocementová štuková omítka malých ploch přes 0,25 do 1 m2 na stěnách</t>
  </si>
  <si>
    <t>-1019685063</t>
  </si>
  <si>
    <t>niky + drobné</t>
  </si>
  <si>
    <t>5</t>
  </si>
  <si>
    <t>631312141</t>
  </si>
  <si>
    <t>Doplnění rýh v dosavadních mazaninách betonem prostým</t>
  </si>
  <si>
    <t>m3</t>
  </si>
  <si>
    <t>351203034</t>
  </si>
  <si>
    <t>zabetonování kanálek</t>
  </si>
  <si>
    <t>9,5*0,36*0,1</t>
  </si>
  <si>
    <t>63501101</t>
  </si>
  <si>
    <t>D+M Instalační kanál do betonové mazaniny</t>
  </si>
  <si>
    <t>m</t>
  </si>
  <si>
    <t>-1016841186</t>
  </si>
  <si>
    <t>s plným víkem a profily pro osazení podlahové krytiny</t>
  </si>
  <si>
    <t xml:space="preserve"> - s pevným dnem a bočnicemi</t>
  </si>
  <si>
    <t xml:space="preserve"> - výškově nivelizovatelné upevňovací úhelníky</t>
  </si>
  <si>
    <t xml:space="preserve"> - kotvy do mazaniny</t>
  </si>
  <si>
    <t xml:space="preserve"> - těsnění víka</t>
  </si>
  <si>
    <t xml:space="preserve"> - ukončovací profily kanálku</t>
  </si>
  <si>
    <t xml:space="preserve"> - horní montážní otvory pro kabeláž</t>
  </si>
  <si>
    <t>9,5</t>
  </si>
  <si>
    <t>9</t>
  </si>
  <si>
    <t>Ostatní konstrukce a práce, bourání</t>
  </si>
  <si>
    <t>7</t>
  </si>
  <si>
    <t>949101112</t>
  </si>
  <si>
    <t>Lešení pomocné pro objekty pozemních staveb s lešeňovou podlahou v přes 1,9 do 3,5 m zatížení do 150 kg/m2</t>
  </si>
  <si>
    <t>m2</t>
  </si>
  <si>
    <t>1494421999</t>
  </si>
  <si>
    <t>8</t>
  </si>
  <si>
    <t>952901111</t>
  </si>
  <si>
    <t>Vyčištění budov bytové a občanské výstavby při výšce podlaží do 4 m</t>
  </si>
  <si>
    <t>1273129272</t>
  </si>
  <si>
    <t>968062354</t>
  </si>
  <si>
    <t>Vybourání dřevěných rámů oken dvojitých včetně křídel pl do 1 m2</t>
  </si>
  <si>
    <t>-893173536</t>
  </si>
  <si>
    <t>0,92*0,51</t>
  </si>
  <si>
    <t>10</t>
  </si>
  <si>
    <t>973031344</t>
  </si>
  <si>
    <t>Vysekání kapes ve zdivu cihelném na MV nebo MVC pl do 0,25 m2 hl do 150 mm</t>
  </si>
  <si>
    <t>F</t>
  </si>
  <si>
    <t>11</t>
  </si>
  <si>
    <t>974042557</t>
  </si>
  <si>
    <t>Vysekání rýh v dlažbě betonové nebo jiné monolitické hl do 100 mm š do 300 mm</t>
  </si>
  <si>
    <t>G</t>
  </si>
  <si>
    <t>974042559</t>
  </si>
  <si>
    <t>Příplatek k vysekání rýh v dlažbě betonové nebo jiné monolitické hl do 100 mm ZKD 100 mm š rýhy</t>
  </si>
  <si>
    <t>1992223483</t>
  </si>
  <si>
    <t>13</t>
  </si>
  <si>
    <t>977151116</t>
  </si>
  <si>
    <t>Jádrové vrty diamantovými korunkami do stavebních materiálů D přes 70 do 80 mm</t>
  </si>
  <si>
    <t>-619145676</t>
  </si>
  <si>
    <t>C d75mm</t>
  </si>
  <si>
    <t>0,45</t>
  </si>
  <si>
    <t>14</t>
  </si>
  <si>
    <t>977151128</t>
  </si>
  <si>
    <t>Jádrové vrty diamantovými korunkami do stavebních materiálů D přes 250 do 300 mm</t>
  </si>
  <si>
    <t>535044486</t>
  </si>
  <si>
    <t>B</t>
  </si>
  <si>
    <t>0,5*2</t>
  </si>
  <si>
    <t>15</t>
  </si>
  <si>
    <t>9771511RR</t>
  </si>
  <si>
    <t xml:space="preserve">VYBOURÁNÍ PROSTUPU SKRZ STŘEŠNÍ KONSTRUKCI Ø 300 MM vč. začištění otvoru </t>
  </si>
  <si>
    <t>-764640513</t>
  </si>
  <si>
    <t>- předpokládaná skladba: - dřevěný prkený záklop tl. 20 mm</t>
  </si>
  <si>
    <t xml:space="preserve"> - pojistná hydroizolace (asfaltový mod. pás)</t>
  </si>
  <si>
    <t xml:space="preserve"> - plechová krytina (falcovaný plech)</t>
  </si>
  <si>
    <t>- pomocné lešení</t>
  </si>
  <si>
    <t>997</t>
  </si>
  <si>
    <t>Přesun sutě</t>
  </si>
  <si>
    <t>16</t>
  </si>
  <si>
    <t>997013211</t>
  </si>
  <si>
    <t>Vnitrostaveništní doprava suti a vybouraných hmot pro budovy v do 6 m ručně</t>
  </si>
  <si>
    <t>t</t>
  </si>
  <si>
    <t>786700330</t>
  </si>
  <si>
    <t>17</t>
  </si>
  <si>
    <t>997013509</t>
  </si>
  <si>
    <t>Příplatek k odvozu suti a vybouraných hmot na skládku ZKD 1 km přes 1 km</t>
  </si>
  <si>
    <t>-1058399456</t>
  </si>
  <si>
    <t>1,308*30 'Přepočtené koeficientem množství</t>
  </si>
  <si>
    <t>18</t>
  </si>
  <si>
    <t>997013511</t>
  </si>
  <si>
    <t>Odvoz suti a vybouraných hmot z meziskládky na skládku do 1 km s naložením a se složením</t>
  </si>
  <si>
    <t>1833347875</t>
  </si>
  <si>
    <t>19</t>
  </si>
  <si>
    <t>997013631</t>
  </si>
  <si>
    <t>Poplatek za uložení na skládce (skládkovné) stavebního odpadu směsného kód odpadu 17 09 04</t>
  </si>
  <si>
    <t>230267487</t>
  </si>
  <si>
    <t>1,308*0,2 'Přepočtené koeficientem množství</t>
  </si>
  <si>
    <t>20</t>
  </si>
  <si>
    <t>997013811</t>
  </si>
  <si>
    <t>Poplatek za uložení na skládce (skládkovné) stavebního odpadu dřevěného kód odpadu 17 02 01</t>
  </si>
  <si>
    <t>-631404700</t>
  </si>
  <si>
    <t>1,308*0,5 'Přepočtené koeficientem množství</t>
  </si>
  <si>
    <t>997013813</t>
  </si>
  <si>
    <t>Poplatek za uložení na skládce (skládkovné) stavebního odpadu z plastických hmot kód odpadu 17 02 03</t>
  </si>
  <si>
    <t>708318527</t>
  </si>
  <si>
    <t>1,308*0,3 'Přepočtené koeficientem množství</t>
  </si>
  <si>
    <t>998</t>
  </si>
  <si>
    <t>Přesun hmot</t>
  </si>
  <si>
    <t>22</t>
  </si>
  <si>
    <t>998018001</t>
  </si>
  <si>
    <t>Přesun hmot ruční pro budovy v do 6 m</t>
  </si>
  <si>
    <t>1543717147</t>
  </si>
  <si>
    <t>PSV</t>
  </si>
  <si>
    <t>Práce a dodávky PSV</t>
  </si>
  <si>
    <t>741</t>
  </si>
  <si>
    <t>Elektroinstalace - silnoproud</t>
  </si>
  <si>
    <t>23</t>
  </si>
  <si>
    <t>741501</t>
  </si>
  <si>
    <t>EI - viz samostatný rozpočet</t>
  </si>
  <si>
    <t>kpl</t>
  </si>
  <si>
    <t>-1463550704</t>
  </si>
  <si>
    <t>751</t>
  </si>
  <si>
    <t>Vzduchotechnika</t>
  </si>
  <si>
    <t>24</t>
  </si>
  <si>
    <t>7515002</t>
  </si>
  <si>
    <t>D+M větrací mřížka s dešťovou žaluzií 950/550 mm</t>
  </si>
  <si>
    <t>406028838</t>
  </si>
  <si>
    <t>25</t>
  </si>
  <si>
    <t>751501</t>
  </si>
  <si>
    <t>VZT - viz samostatný rozpočet</t>
  </si>
  <si>
    <t>1572522299</t>
  </si>
  <si>
    <t>764</t>
  </si>
  <si>
    <t>Konstrukce klempířské</t>
  </si>
  <si>
    <t>26</t>
  </si>
  <si>
    <t>764501101</t>
  </si>
  <si>
    <t>D+M úprava prostupu VZT střešním pláštěm</t>
  </si>
  <si>
    <t>1948788477</t>
  </si>
  <si>
    <t>viz detail D.1.1.07</t>
  </si>
  <si>
    <t>oplechování měděný systémový přechod (samotný komínek je v rozpočtu ZVT)</t>
  </si>
  <si>
    <t xml:space="preserve">systémová manžeta a ostatní </t>
  </si>
  <si>
    <t>766</t>
  </si>
  <si>
    <t>Konstrukce truhlářské</t>
  </si>
  <si>
    <t>27</t>
  </si>
  <si>
    <t>766501101</t>
  </si>
  <si>
    <t>D+M úprava dveřního křídla učebny - specifikace viz PD příloha č. 1</t>
  </si>
  <si>
    <t>-193075738</t>
  </si>
  <si>
    <t>- stávající dřevěné, bezprahové, hladké, plné, jednokřídlé dveře do ocelové zárubně</t>
  </si>
  <si>
    <t xml:space="preserve"> o světlých rozměrech 900/1970 mm</t>
  </si>
  <si>
    <t>- dveře budou z obou stran doplněny o vodorovná nerezová madla ve výšce 800-900 mm nad podlahou</t>
  </si>
  <si>
    <t xml:space="preserve"> madlo bude přez celou šíři dveří</t>
  </si>
  <si>
    <t>- dveře budou opatřeny z obou stran do výšky 400 mm okopovým plechem proti mechanickému poškození dveří vozíkem</t>
  </si>
  <si>
    <t>- dveřní kování klika/koule bude nahrazena za kliku ergonomického tvaru pro osoby se špatnou pohyblivostí horních končetin</t>
  </si>
  <si>
    <t>776</t>
  </si>
  <si>
    <t>Podlahy povlakové</t>
  </si>
  <si>
    <t>28</t>
  </si>
  <si>
    <t>776111116</t>
  </si>
  <si>
    <t>Odstranění zbytků lepidla z podkladu povlakových podlah broušením</t>
  </si>
  <si>
    <t>2103918197</t>
  </si>
  <si>
    <t>A</t>
  </si>
  <si>
    <t>67,36</t>
  </si>
  <si>
    <t>29</t>
  </si>
  <si>
    <t>776111311</t>
  </si>
  <si>
    <t>Vysátí podkladu povlakových podlah</t>
  </si>
  <si>
    <t>2011582420</t>
  </si>
  <si>
    <t>30</t>
  </si>
  <si>
    <t>776121112</t>
  </si>
  <si>
    <t>Vodou ředitelná penetrace savého podkladu povlakových podlah</t>
  </si>
  <si>
    <t>1474391298</t>
  </si>
  <si>
    <t>31</t>
  </si>
  <si>
    <t>776141112</t>
  </si>
  <si>
    <t>Vyrovnání podkladu povlakových podlah stěrkou pevnosti 20 MPa tl přes 3 do 5 mm</t>
  </si>
  <si>
    <t>-780053166</t>
  </si>
  <si>
    <t>32</t>
  </si>
  <si>
    <t>776201812</t>
  </si>
  <si>
    <t>Demontáž lepených povlakových podlah s podložkou ručně</t>
  </si>
  <si>
    <t>33</t>
  </si>
  <si>
    <t>776221221</t>
  </si>
  <si>
    <t>Lepení elektrostaticky vodivých čtverců z PVC standardním lepidlem</t>
  </si>
  <si>
    <t>1950101734</t>
  </si>
  <si>
    <t>34</t>
  </si>
  <si>
    <t>M</t>
  </si>
  <si>
    <t>28411142</t>
  </si>
  <si>
    <t>PVC vinyl homogenní protiskluzná se vsypem a výztuž. vrstvou, elektroistaticky vodivá tl 2.00mm nášlapná vrstva 2.00mm, hořlavost Bfl-s1, třída zátěže 34/43, útlum 7dB, bodová zátěž  ≤ 0.10mm, protiskluznost R10, 608/608 mm</t>
  </si>
  <si>
    <t>137767736</t>
  </si>
  <si>
    <t>67,36*1,1 'Přepočtené koeficientem množství</t>
  </si>
  <si>
    <t>35</t>
  </si>
  <si>
    <t>776410811</t>
  </si>
  <si>
    <t>Odstranění soklíků a lišt pryžových nebo plastových</t>
  </si>
  <si>
    <t>10,75*2+6,3*2</t>
  </si>
  <si>
    <t>36</t>
  </si>
  <si>
    <t>776411111</t>
  </si>
  <si>
    <t>Montáž obvodových soklíků výšky do 80 mm</t>
  </si>
  <si>
    <t>544544710</t>
  </si>
  <si>
    <t>37</t>
  </si>
  <si>
    <t>28411009</t>
  </si>
  <si>
    <t>lišta soklová PVC 18x80mm</t>
  </si>
  <si>
    <t>1109839781</t>
  </si>
  <si>
    <t>34,1*1,02 'Přepočtené koeficientem množství</t>
  </si>
  <si>
    <t>38</t>
  </si>
  <si>
    <t>998776102</t>
  </si>
  <si>
    <t>Přesun hmot tonážní pro podlahy povlakové v objektech v přes 6 do 12 m</t>
  </si>
  <si>
    <t>-280840509</t>
  </si>
  <si>
    <t>784</t>
  </si>
  <si>
    <t>Dokončovací práce - malby a tapety</t>
  </si>
  <si>
    <t>39</t>
  </si>
  <si>
    <t>784181101</t>
  </si>
  <si>
    <t>Základní akrylátová jednonásobná bezbarvá penetrace podkladu v místnostech v do 3,80 m</t>
  </si>
  <si>
    <t>-205458277</t>
  </si>
  <si>
    <t>40</t>
  </si>
  <si>
    <t>784211101</t>
  </si>
  <si>
    <t>Dvojnásobné bílé malby ze směsí za mokra výborně oděruvzdorných v místnostech v do 3,80 m</t>
  </si>
  <si>
    <t>-758933061</t>
  </si>
  <si>
    <t xml:space="preserve">nová výmalba + oprava </t>
  </si>
  <si>
    <t>3,35*(10,7*2+6,3*2)</t>
  </si>
  <si>
    <t>VRN</t>
  </si>
  <si>
    <t>Vedlejší rozpočtové náklady</t>
  </si>
  <si>
    <t>Vedlejší náklady</t>
  </si>
  <si>
    <t>41</t>
  </si>
  <si>
    <t>005121010R</t>
  </si>
  <si>
    <t>Vybudování a likvidace zařízení staveniště dle podmínek smlouvy o dílo</t>
  </si>
  <si>
    <t>KČ</t>
  </si>
  <si>
    <t>1061137809</t>
  </si>
  <si>
    <t>Náklady spojené s případným vypracováním projektové dokumentace zařízení staveniště, zřízením přípojek energií k objektům zařízení staveniště,</t>
  </si>
  <si>
    <t>vybudování případných měřících odběrných míst a zřízení, případná příprava území pro objekty zařízení staveniště a vlastní vybudování objektů zařízení</t>
  </si>
  <si>
    <t>staveniště. ad.</t>
  </si>
  <si>
    <t>42</t>
  </si>
  <si>
    <t>005121020R</t>
  </si>
  <si>
    <t>Provoz investora a třetích osob</t>
  </si>
  <si>
    <t>-655345556</t>
  </si>
  <si>
    <t>43</t>
  </si>
  <si>
    <t>005121030R</t>
  </si>
  <si>
    <t>Protiprašná a protiznečišťující opatření</t>
  </si>
  <si>
    <t>-2136259680</t>
  </si>
  <si>
    <t>Ostatní náklady</t>
  </si>
  <si>
    <t>44</t>
  </si>
  <si>
    <t>005211010R</t>
  </si>
  <si>
    <t>Revize, zkoušky, atesty</t>
  </si>
  <si>
    <t>569487343</t>
  </si>
  <si>
    <t xml:space="preserve">Náklady na provedení všech nezbytných zkoušek, atestů a revizí podle ČSN, ČSN EN, podmínek projektové dokumentace, stavebního povolení a případných </t>
  </si>
  <si>
    <t xml:space="preserve">právních nebo technických předpisů platných v době provádění a předání díla, kterými bude prokázáno dosažení předepsané kvality a </t>
  </si>
  <si>
    <t>předepsaných technických parametrů díla v průběhu výstavby, při předání a převzetí díla a při kolaudaci stavby.</t>
  </si>
  <si>
    <t>45</t>
  </si>
  <si>
    <t>005211080R</t>
  </si>
  <si>
    <t>Naplnění podmínek a povinností vyplývajících z plánu BOZP</t>
  </si>
  <si>
    <t>-1143736750</t>
  </si>
  <si>
    <t>Náklady na ochranu staveniště před vstupem nepovolaných osob, včetně příslušného značení, náklady na oplocení staveniště či na jeho osvětlení</t>
  </si>
  <si>
    <t xml:space="preserve">náklady na vypracování potřebné dokumentace pro provoz staveniště z hlediska požární ochrany (požární řád a poplachová směrnice), </t>
  </si>
  <si>
    <t xml:space="preserve"> z hlediska provozu staveniště (provozně dopravní řád) a z hlediska bezpečnosti práce (plán BOZP).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</si>
</sst>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273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left" vertical="center"/>
      <protection/>
    </xf>
    <xf numFmtId="0" fontId="23" fillId="4" borderId="0" xfId="0" applyFont="1" applyFill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3" fillId="0" borderId="12" xfId="0" applyNumberFormat="1" applyFont="1" applyBorder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6" fillId="0" borderId="22" xfId="0" applyFont="1" applyBorder="1" applyAlignment="1" applyProtection="1">
      <alignment horizontal="center" vertical="center"/>
      <protection/>
    </xf>
    <xf numFmtId="49" fontId="36" fillId="0" borderId="22" xfId="0" applyNumberFormat="1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center" vertical="center" wrapText="1"/>
      <protection/>
    </xf>
    <xf numFmtId="167" fontId="36" fillId="0" borderId="22" xfId="0" applyNumberFormat="1" applyFont="1" applyBorder="1" applyAlignment="1" applyProtection="1">
      <alignment vertical="center"/>
      <protection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/>
    </xf>
    <xf numFmtId="0" fontId="37" fillId="0" borderId="3" xfId="0" applyFont="1" applyBorder="1" applyAlignment="1">
      <alignment vertical="center"/>
    </xf>
    <xf numFmtId="0" fontId="36" fillId="2" borderId="14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  <protection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11" fillId="0" borderId="21" xfId="0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9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s="1" customFormat="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19</v>
      </c>
      <c r="AL7" s="22"/>
      <c r="AM7" s="22"/>
      <c r="AN7" s="27" t="s">
        <v>1</v>
      </c>
      <c r="AO7" s="22"/>
      <c r="AP7" s="22"/>
      <c r="AQ7" s="22"/>
      <c r="AR7" s="20"/>
      <c r="BE7" s="31"/>
      <c r="BS7" s="17" t="s">
        <v>6</v>
      </c>
    </row>
    <row r="8" spans="2:71" s="1" customFormat="1" ht="12" customHeight="1">
      <c r="B8" s="21"/>
      <c r="C8" s="22"/>
      <c r="D8" s="32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22</v>
      </c>
      <c r="AL8" s="22"/>
      <c r="AM8" s="22"/>
      <c r="AN8" s="33" t="s">
        <v>23</v>
      </c>
      <c r="AO8" s="22"/>
      <c r="AP8" s="22"/>
      <c r="AQ8" s="22"/>
      <c r="AR8" s="20"/>
      <c r="BE8" s="31"/>
      <c r="BS8" s="17" t="s">
        <v>6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pans="2:71" s="1" customFormat="1" ht="12" customHeight="1">
      <c r="B10" s="21"/>
      <c r="C10" s="22"/>
      <c r="D10" s="32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25</v>
      </c>
      <c r="AL10" s="22"/>
      <c r="AM10" s="22"/>
      <c r="AN10" s="27" t="s">
        <v>1</v>
      </c>
      <c r="AO10" s="22"/>
      <c r="AP10" s="22"/>
      <c r="AQ10" s="22"/>
      <c r="AR10" s="20"/>
      <c r="BE10" s="31"/>
      <c r="BS10" s="17" t="s">
        <v>6</v>
      </c>
    </row>
    <row r="11" spans="2:71" s="1" customFormat="1" ht="18.45" customHeight="1">
      <c r="B11" s="21"/>
      <c r="C11" s="22"/>
      <c r="D11" s="22"/>
      <c r="E11" s="27" t="s">
        <v>26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27</v>
      </c>
      <c r="AL11" s="22"/>
      <c r="AM11" s="22"/>
      <c r="AN11" s="27" t="s">
        <v>1</v>
      </c>
      <c r="AO11" s="22"/>
      <c r="AP11" s="22"/>
      <c r="AQ11" s="22"/>
      <c r="AR11" s="20"/>
      <c r="BE11" s="31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s="1" customFormat="1" ht="12" customHeight="1">
      <c r="B13" s="21"/>
      <c r="C13" s="22"/>
      <c r="D13" s="32" t="s">
        <v>28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25</v>
      </c>
      <c r="AL13" s="22"/>
      <c r="AM13" s="22"/>
      <c r="AN13" s="34" t="s">
        <v>29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4" t="s">
        <v>29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27</v>
      </c>
      <c r="AL14" s="22"/>
      <c r="AM14" s="22"/>
      <c r="AN14" s="34" t="s">
        <v>29</v>
      </c>
      <c r="AO14" s="22"/>
      <c r="AP14" s="22"/>
      <c r="AQ14" s="22"/>
      <c r="AR14" s="20"/>
      <c r="BE14" s="31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s="1" customFormat="1" ht="12" customHeight="1">
      <c r="B16" s="21"/>
      <c r="C16" s="22"/>
      <c r="D16" s="32" t="s">
        <v>30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25</v>
      </c>
      <c r="AL16" s="22"/>
      <c r="AM16" s="22"/>
      <c r="AN16" s="27" t="s">
        <v>1</v>
      </c>
      <c r="AO16" s="22"/>
      <c r="AP16" s="22"/>
      <c r="AQ16" s="22"/>
      <c r="AR16" s="20"/>
      <c r="BE16" s="31"/>
      <c r="BS16" s="17" t="s">
        <v>4</v>
      </c>
    </row>
    <row r="17" spans="2:71" s="1" customFormat="1" ht="18.45" customHeight="1">
      <c r="B17" s="21"/>
      <c r="C17" s="22"/>
      <c r="D17" s="22"/>
      <c r="E17" s="27" t="s">
        <v>31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27</v>
      </c>
      <c r="AL17" s="22"/>
      <c r="AM17" s="22"/>
      <c r="AN17" s="27" t="s">
        <v>1</v>
      </c>
      <c r="AO17" s="22"/>
      <c r="AP17" s="22"/>
      <c r="AQ17" s="22"/>
      <c r="AR17" s="20"/>
      <c r="BE17" s="31"/>
      <c r="BS17" s="17" t="s">
        <v>32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s="1" customFormat="1" ht="12" customHeight="1">
      <c r="B19" s="21"/>
      <c r="C19" s="22"/>
      <c r="D19" s="32" t="s">
        <v>33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25</v>
      </c>
      <c r="AL19" s="22"/>
      <c r="AM19" s="22"/>
      <c r="AN19" s="27" t="s">
        <v>34</v>
      </c>
      <c r="AO19" s="22"/>
      <c r="AP19" s="22"/>
      <c r="AQ19" s="22"/>
      <c r="AR19" s="20"/>
      <c r="BE19" s="31"/>
      <c r="BS19" s="17" t="s">
        <v>6</v>
      </c>
    </row>
    <row r="20" spans="2:71" s="1" customFormat="1" ht="18.45" customHeight="1">
      <c r="B20" s="21"/>
      <c r="C20" s="22"/>
      <c r="D20" s="22"/>
      <c r="E20" s="27" t="s">
        <v>35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27</v>
      </c>
      <c r="AL20" s="22"/>
      <c r="AM20" s="22"/>
      <c r="AN20" s="27" t="s">
        <v>1</v>
      </c>
      <c r="AO20" s="22"/>
      <c r="AP20" s="22"/>
      <c r="AQ20" s="22"/>
      <c r="AR20" s="20"/>
      <c r="BE20" s="31"/>
      <c r="BS20" s="17" t="s">
        <v>32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s="1" customFormat="1" ht="12" customHeight="1">
      <c r="B22" s="21"/>
      <c r="C22" s="22"/>
      <c r="D22" s="32" t="s">
        <v>36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s="1" customFormat="1" ht="16.5" customHeight="1">
      <c r="B23" s="21"/>
      <c r="C23" s="22"/>
      <c r="D23" s="22"/>
      <c r="E23" s="36" t="s">
        <v>1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s="1" customFormat="1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1:57" s="2" customFormat="1" ht="25.9" customHeight="1">
      <c r="A26" s="38"/>
      <c r="B26" s="39"/>
      <c r="C26" s="40"/>
      <c r="D26" s="41" t="s">
        <v>37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ROUND(AG94,2)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pans="1:57" s="2" customFormat="1" ht="6.95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pans="1:57" s="2" customFormat="1" ht="12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38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39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40</v>
      </c>
      <c r="AL28" s="45"/>
      <c r="AM28" s="45"/>
      <c r="AN28" s="45"/>
      <c r="AO28" s="45"/>
      <c r="AP28" s="40"/>
      <c r="AQ28" s="40"/>
      <c r="AR28" s="44"/>
      <c r="BE28" s="31"/>
    </row>
    <row r="29" spans="1:57" s="3" customFormat="1" ht="14.4" customHeight="1">
      <c r="A29" s="3"/>
      <c r="B29" s="46"/>
      <c r="C29" s="47"/>
      <c r="D29" s="32" t="s">
        <v>41</v>
      </c>
      <c r="E29" s="47"/>
      <c r="F29" s="32" t="s">
        <v>42</v>
      </c>
      <c r="G29" s="47"/>
      <c r="H29" s="47"/>
      <c r="I29" s="47"/>
      <c r="J29" s="47"/>
      <c r="K29" s="47"/>
      <c r="L29" s="48">
        <v>0.21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ROUND(AZ94,2)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ROUND(AV94,2)</f>
        <v>0</v>
      </c>
      <c r="AL29" s="47"/>
      <c r="AM29" s="47"/>
      <c r="AN29" s="47"/>
      <c r="AO29" s="47"/>
      <c r="AP29" s="47"/>
      <c r="AQ29" s="47"/>
      <c r="AR29" s="50"/>
      <c r="BE29" s="51"/>
    </row>
    <row r="30" spans="1:57" s="3" customFormat="1" ht="14.4" customHeight="1">
      <c r="A30" s="3"/>
      <c r="B30" s="46"/>
      <c r="C30" s="47"/>
      <c r="D30" s="47"/>
      <c r="E30" s="47"/>
      <c r="F30" s="32" t="s">
        <v>43</v>
      </c>
      <c r="G30" s="47"/>
      <c r="H30" s="47"/>
      <c r="I30" s="47"/>
      <c r="J30" s="47"/>
      <c r="K30" s="47"/>
      <c r="L30" s="48">
        <v>0.12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ROUND(BA94,2)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ROUND(AW94,2)</f>
        <v>0</v>
      </c>
      <c r="AL30" s="47"/>
      <c r="AM30" s="47"/>
      <c r="AN30" s="47"/>
      <c r="AO30" s="47"/>
      <c r="AP30" s="47"/>
      <c r="AQ30" s="47"/>
      <c r="AR30" s="50"/>
      <c r="BE30" s="51"/>
    </row>
    <row r="31" spans="1:57" s="3" customFormat="1" ht="14.4" customHeight="1" hidden="1">
      <c r="A31" s="3"/>
      <c r="B31" s="46"/>
      <c r="C31" s="47"/>
      <c r="D31" s="47"/>
      <c r="E31" s="47"/>
      <c r="F31" s="32" t="s">
        <v>44</v>
      </c>
      <c r="G31" s="47"/>
      <c r="H31" s="47"/>
      <c r="I31" s="47"/>
      <c r="J31" s="47"/>
      <c r="K31" s="47"/>
      <c r="L31" s="48">
        <v>0.21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ROUND(BB94,2)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spans="1:57" s="3" customFormat="1" ht="14.4" customHeight="1" hidden="1">
      <c r="A32" s="3"/>
      <c r="B32" s="46"/>
      <c r="C32" s="47"/>
      <c r="D32" s="47"/>
      <c r="E32" s="47"/>
      <c r="F32" s="32" t="s">
        <v>45</v>
      </c>
      <c r="G32" s="47"/>
      <c r="H32" s="47"/>
      <c r="I32" s="47"/>
      <c r="J32" s="47"/>
      <c r="K32" s="47"/>
      <c r="L32" s="48">
        <v>0.12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ROUND(BC94,2)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spans="1:57" s="3" customFormat="1" ht="14.4" customHeight="1" hidden="1">
      <c r="A33" s="3"/>
      <c r="B33" s="46"/>
      <c r="C33" s="47"/>
      <c r="D33" s="47"/>
      <c r="E33" s="47"/>
      <c r="F33" s="32" t="s">
        <v>46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ROUND(BD94,2)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51"/>
    </row>
    <row r="34" spans="1:57" s="2" customFormat="1" ht="6.95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1"/>
    </row>
    <row r="35" spans="1:57" s="2" customFormat="1" ht="25.9" customHeight="1">
      <c r="A35" s="38"/>
      <c r="B35" s="39"/>
      <c r="C35" s="52"/>
      <c r="D35" s="53" t="s">
        <v>47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48</v>
      </c>
      <c r="U35" s="54"/>
      <c r="V35" s="54"/>
      <c r="W35" s="54"/>
      <c r="X35" s="56" t="s">
        <v>49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pans="1:57" s="2" customFormat="1" ht="6.95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pans="1:57" s="2" customFormat="1" ht="14.4" customHeight="1">
      <c r="A37" s="38"/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4"/>
      <c r="BE37" s="38"/>
    </row>
    <row r="38" spans="2:44" s="1" customFormat="1" ht="14.4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2:44" s="1" customFormat="1" ht="14.4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2:44" s="1" customFormat="1" ht="14.4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2:44" s="1" customFormat="1" ht="14.4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s="1" customFormat="1" ht="14.4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s="1" customFormat="1" ht="14.4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s="1" customFormat="1" ht="14.4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s="1" customFormat="1" ht="14.4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s="1" customFormat="1" ht="14.4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s="1" customFormat="1" ht="14.4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s="1" customFormat="1" ht="14.4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2" customFormat="1" ht="14.4" customHeight="1">
      <c r="B49" s="59"/>
      <c r="C49" s="60"/>
      <c r="D49" s="61" t="s">
        <v>50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1" t="s">
        <v>51</v>
      </c>
      <c r="AI49" s="62"/>
      <c r="AJ49" s="62"/>
      <c r="AK49" s="62"/>
      <c r="AL49" s="62"/>
      <c r="AM49" s="62"/>
      <c r="AN49" s="62"/>
      <c r="AO49" s="62"/>
      <c r="AP49" s="60"/>
      <c r="AQ49" s="60"/>
      <c r="AR49" s="63"/>
    </row>
    <row r="50" spans="2:44" ht="12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2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2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2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2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2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2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2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2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2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1:57" s="2" customFormat="1" ht="12">
      <c r="A60" s="38"/>
      <c r="B60" s="39"/>
      <c r="C60" s="40"/>
      <c r="D60" s="64" t="s">
        <v>52</v>
      </c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64" t="s">
        <v>53</v>
      </c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64" t="s">
        <v>52</v>
      </c>
      <c r="AI60" s="42"/>
      <c r="AJ60" s="42"/>
      <c r="AK60" s="42"/>
      <c r="AL60" s="42"/>
      <c r="AM60" s="64" t="s">
        <v>53</v>
      </c>
      <c r="AN60" s="42"/>
      <c r="AO60" s="42"/>
      <c r="AP60" s="40"/>
      <c r="AQ60" s="40"/>
      <c r="AR60" s="44"/>
      <c r="BE60" s="38"/>
    </row>
    <row r="61" spans="2:44" ht="12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2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2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1:57" s="2" customFormat="1" ht="12">
      <c r="A64" s="38"/>
      <c r="B64" s="39"/>
      <c r="C64" s="40"/>
      <c r="D64" s="61" t="s">
        <v>54</v>
      </c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1" t="s">
        <v>55</v>
      </c>
      <c r="AI64" s="65"/>
      <c r="AJ64" s="65"/>
      <c r="AK64" s="65"/>
      <c r="AL64" s="65"/>
      <c r="AM64" s="65"/>
      <c r="AN64" s="65"/>
      <c r="AO64" s="65"/>
      <c r="AP64" s="40"/>
      <c r="AQ64" s="40"/>
      <c r="AR64" s="44"/>
      <c r="BE64" s="38"/>
    </row>
    <row r="65" spans="2:44" ht="12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2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2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2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2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2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2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2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2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2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1:57" s="2" customFormat="1" ht="12">
      <c r="A75" s="38"/>
      <c r="B75" s="39"/>
      <c r="C75" s="40"/>
      <c r="D75" s="64" t="s">
        <v>52</v>
      </c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64" t="s">
        <v>53</v>
      </c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64" t="s">
        <v>52</v>
      </c>
      <c r="AI75" s="42"/>
      <c r="AJ75" s="42"/>
      <c r="AK75" s="42"/>
      <c r="AL75" s="42"/>
      <c r="AM75" s="64" t="s">
        <v>53</v>
      </c>
      <c r="AN75" s="42"/>
      <c r="AO75" s="42"/>
      <c r="AP75" s="40"/>
      <c r="AQ75" s="40"/>
      <c r="AR75" s="44"/>
      <c r="BE75" s="38"/>
    </row>
    <row r="76" spans="1:57" s="2" customFormat="1" ht="12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4"/>
      <c r="BE76" s="38"/>
    </row>
    <row r="77" spans="1:57" s="2" customFormat="1" ht="6.95" customHeight="1">
      <c r="A77" s="38"/>
      <c r="B77" s="66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44"/>
      <c r="BE77" s="38"/>
    </row>
    <row r="81" spans="1:57" s="2" customFormat="1" ht="6.95" customHeight="1">
      <c r="A81" s="38"/>
      <c r="B81" s="68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44"/>
      <c r="BE81" s="38"/>
    </row>
    <row r="82" spans="1:57" s="2" customFormat="1" ht="24.95" customHeight="1">
      <c r="A82" s="38"/>
      <c r="B82" s="39"/>
      <c r="C82" s="23" t="s">
        <v>56</v>
      </c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4"/>
      <c r="BE82" s="38"/>
    </row>
    <row r="83" spans="1:57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4"/>
      <c r="BE83" s="38"/>
    </row>
    <row r="84" spans="1:57" s="4" customFormat="1" ht="12" customHeight="1">
      <c r="A84" s="4"/>
      <c r="B84" s="70"/>
      <c r="C84" s="32" t="s">
        <v>13</v>
      </c>
      <c r="D84" s="71"/>
      <c r="E84" s="71"/>
      <c r="F84" s="71"/>
      <c r="G84" s="71"/>
      <c r="H84" s="71"/>
      <c r="I84" s="71"/>
      <c r="J84" s="71"/>
      <c r="K84" s="71"/>
      <c r="L84" s="71" t="str">
        <f>K5</f>
        <v>20240401H</v>
      </c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2"/>
      <c r="BE84" s="4"/>
    </row>
    <row r="85" spans="1:57" s="5" customFormat="1" ht="36.95" customHeight="1">
      <c r="A85" s="5"/>
      <c r="B85" s="73"/>
      <c r="C85" s="74" t="s">
        <v>16</v>
      </c>
      <c r="D85" s="75"/>
      <c r="E85" s="75"/>
      <c r="F85" s="75"/>
      <c r="G85" s="75"/>
      <c r="H85" s="75"/>
      <c r="I85" s="75"/>
      <c r="J85" s="75"/>
      <c r="K85" s="75"/>
      <c r="L85" s="76" t="str">
        <f>K6</f>
        <v>ZŠ Linecká, Český Krumlov - vybudování nové počítačové účebny</v>
      </c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7"/>
      <c r="BE85" s="5"/>
    </row>
    <row r="86" spans="1:57" s="2" customFormat="1" ht="6.95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4"/>
      <c r="BE86" s="38"/>
    </row>
    <row r="87" spans="1:57" s="2" customFormat="1" ht="12" customHeight="1">
      <c r="A87" s="38"/>
      <c r="B87" s="39"/>
      <c r="C87" s="32" t="s">
        <v>20</v>
      </c>
      <c r="D87" s="40"/>
      <c r="E87" s="40"/>
      <c r="F87" s="40"/>
      <c r="G87" s="40"/>
      <c r="H87" s="40"/>
      <c r="I87" s="40"/>
      <c r="J87" s="40"/>
      <c r="K87" s="40"/>
      <c r="L87" s="78" t="str">
        <f>IF(K8="","",K8)</f>
        <v xml:space="preserve"> </v>
      </c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32" t="s">
        <v>22</v>
      </c>
      <c r="AJ87" s="40"/>
      <c r="AK87" s="40"/>
      <c r="AL87" s="40"/>
      <c r="AM87" s="79" t="str">
        <f>IF(AN8="","",AN8)</f>
        <v>4. 4. 2024</v>
      </c>
      <c r="AN87" s="79"/>
      <c r="AO87" s="40"/>
      <c r="AP87" s="40"/>
      <c r="AQ87" s="40"/>
      <c r="AR87" s="44"/>
      <c r="BE87" s="38"/>
    </row>
    <row r="88" spans="1:57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4"/>
      <c r="BE88" s="38"/>
    </row>
    <row r="89" spans="1:57" s="2" customFormat="1" ht="15.15" customHeight="1">
      <c r="A89" s="38"/>
      <c r="B89" s="39"/>
      <c r="C89" s="32" t="s">
        <v>24</v>
      </c>
      <c r="D89" s="40"/>
      <c r="E89" s="40"/>
      <c r="F89" s="40"/>
      <c r="G89" s="40"/>
      <c r="H89" s="40"/>
      <c r="I89" s="40"/>
      <c r="J89" s="40"/>
      <c r="K89" s="40"/>
      <c r="L89" s="71" t="str">
        <f>IF(E11="","",E11)</f>
        <v>Město Český Krumlov</v>
      </c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32" t="s">
        <v>30</v>
      </c>
      <c r="AJ89" s="40"/>
      <c r="AK89" s="40"/>
      <c r="AL89" s="40"/>
      <c r="AM89" s="80" t="str">
        <f>IF(E17="","",E17)</f>
        <v>WÍZNER AA</v>
      </c>
      <c r="AN89" s="71"/>
      <c r="AO89" s="71"/>
      <c r="AP89" s="71"/>
      <c r="AQ89" s="40"/>
      <c r="AR89" s="44"/>
      <c r="AS89" s="81" t="s">
        <v>57</v>
      </c>
      <c r="AT89" s="82"/>
      <c r="AU89" s="83"/>
      <c r="AV89" s="83"/>
      <c r="AW89" s="83"/>
      <c r="AX89" s="83"/>
      <c r="AY89" s="83"/>
      <c r="AZ89" s="83"/>
      <c r="BA89" s="83"/>
      <c r="BB89" s="83"/>
      <c r="BC89" s="83"/>
      <c r="BD89" s="84"/>
      <c r="BE89" s="38"/>
    </row>
    <row r="90" spans="1:57" s="2" customFormat="1" ht="15.15" customHeight="1">
      <c r="A90" s="38"/>
      <c r="B90" s="39"/>
      <c r="C90" s="32" t="s">
        <v>28</v>
      </c>
      <c r="D90" s="40"/>
      <c r="E90" s="40"/>
      <c r="F90" s="40"/>
      <c r="G90" s="40"/>
      <c r="H90" s="40"/>
      <c r="I90" s="40"/>
      <c r="J90" s="40"/>
      <c r="K90" s="40"/>
      <c r="L90" s="71" t="str">
        <f>IF(E14="Vyplň údaj","",E14)</f>
        <v/>
      </c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32" t="s">
        <v>33</v>
      </c>
      <c r="AJ90" s="40"/>
      <c r="AK90" s="40"/>
      <c r="AL90" s="40"/>
      <c r="AM90" s="80" t="str">
        <f>IF(E20="","",E20)</f>
        <v>Filip Šimek www.rozp.cz</v>
      </c>
      <c r="AN90" s="71"/>
      <c r="AO90" s="71"/>
      <c r="AP90" s="71"/>
      <c r="AQ90" s="40"/>
      <c r="AR90" s="44"/>
      <c r="AS90" s="85"/>
      <c r="AT90" s="86"/>
      <c r="AU90" s="87"/>
      <c r="AV90" s="87"/>
      <c r="AW90" s="87"/>
      <c r="AX90" s="87"/>
      <c r="AY90" s="87"/>
      <c r="AZ90" s="87"/>
      <c r="BA90" s="87"/>
      <c r="BB90" s="87"/>
      <c r="BC90" s="87"/>
      <c r="BD90" s="88"/>
      <c r="BE90" s="38"/>
    </row>
    <row r="91" spans="1:57" s="2" customFormat="1" ht="10.8" customHeight="1">
      <c r="A91" s="38"/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4"/>
      <c r="AS91" s="89"/>
      <c r="AT91" s="90"/>
      <c r="AU91" s="91"/>
      <c r="AV91" s="91"/>
      <c r="AW91" s="91"/>
      <c r="AX91" s="91"/>
      <c r="AY91" s="91"/>
      <c r="AZ91" s="91"/>
      <c r="BA91" s="91"/>
      <c r="BB91" s="91"/>
      <c r="BC91" s="91"/>
      <c r="BD91" s="92"/>
      <c r="BE91" s="38"/>
    </row>
    <row r="92" spans="1:57" s="2" customFormat="1" ht="29.25" customHeight="1">
      <c r="A92" s="38"/>
      <c r="B92" s="39"/>
      <c r="C92" s="93" t="s">
        <v>58</v>
      </c>
      <c r="D92" s="94"/>
      <c r="E92" s="94"/>
      <c r="F92" s="94"/>
      <c r="G92" s="94"/>
      <c r="H92" s="95"/>
      <c r="I92" s="96" t="s">
        <v>59</v>
      </c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  <c r="AC92" s="94"/>
      <c r="AD92" s="94"/>
      <c r="AE92" s="94"/>
      <c r="AF92" s="94"/>
      <c r="AG92" s="97" t="s">
        <v>60</v>
      </c>
      <c r="AH92" s="94"/>
      <c r="AI92" s="94"/>
      <c r="AJ92" s="94"/>
      <c r="AK92" s="94"/>
      <c r="AL92" s="94"/>
      <c r="AM92" s="94"/>
      <c r="AN92" s="96" t="s">
        <v>61</v>
      </c>
      <c r="AO92" s="94"/>
      <c r="AP92" s="98"/>
      <c r="AQ92" s="99" t="s">
        <v>62</v>
      </c>
      <c r="AR92" s="44"/>
      <c r="AS92" s="100" t="s">
        <v>63</v>
      </c>
      <c r="AT92" s="101" t="s">
        <v>64</v>
      </c>
      <c r="AU92" s="101" t="s">
        <v>65</v>
      </c>
      <c r="AV92" s="101" t="s">
        <v>66</v>
      </c>
      <c r="AW92" s="101" t="s">
        <v>67</v>
      </c>
      <c r="AX92" s="101" t="s">
        <v>68</v>
      </c>
      <c r="AY92" s="101" t="s">
        <v>69</v>
      </c>
      <c r="AZ92" s="101" t="s">
        <v>70</v>
      </c>
      <c r="BA92" s="101" t="s">
        <v>71</v>
      </c>
      <c r="BB92" s="101" t="s">
        <v>72</v>
      </c>
      <c r="BC92" s="101" t="s">
        <v>73</v>
      </c>
      <c r="BD92" s="102" t="s">
        <v>74</v>
      </c>
      <c r="BE92" s="38"/>
    </row>
    <row r="93" spans="1:57" s="2" customFormat="1" ht="10.8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4"/>
      <c r="AS93" s="103"/>
      <c r="AT93" s="104"/>
      <c r="AU93" s="104"/>
      <c r="AV93" s="104"/>
      <c r="AW93" s="104"/>
      <c r="AX93" s="104"/>
      <c r="AY93" s="104"/>
      <c r="AZ93" s="104"/>
      <c r="BA93" s="104"/>
      <c r="BB93" s="104"/>
      <c r="BC93" s="104"/>
      <c r="BD93" s="105"/>
      <c r="BE93" s="38"/>
    </row>
    <row r="94" spans="1:90" s="6" customFormat="1" ht="32.4" customHeight="1">
      <c r="A94" s="6"/>
      <c r="B94" s="106"/>
      <c r="C94" s="107" t="s">
        <v>75</v>
      </c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9">
        <f>ROUND(AG95,2)</f>
        <v>0</v>
      </c>
      <c r="AH94" s="109"/>
      <c r="AI94" s="109"/>
      <c r="AJ94" s="109"/>
      <c r="AK94" s="109"/>
      <c r="AL94" s="109"/>
      <c r="AM94" s="109"/>
      <c r="AN94" s="110">
        <f>SUM(AG94,AT94)</f>
        <v>0</v>
      </c>
      <c r="AO94" s="110"/>
      <c r="AP94" s="110"/>
      <c r="AQ94" s="111" t="s">
        <v>1</v>
      </c>
      <c r="AR94" s="112"/>
      <c r="AS94" s="113">
        <f>ROUND(AS95,2)</f>
        <v>0</v>
      </c>
      <c r="AT94" s="114">
        <f>ROUND(SUM(AV94:AW94),2)</f>
        <v>0</v>
      </c>
      <c r="AU94" s="115">
        <f>ROUND(AU95,5)</f>
        <v>0</v>
      </c>
      <c r="AV94" s="114">
        <f>ROUND(AZ94*L29,2)</f>
        <v>0</v>
      </c>
      <c r="AW94" s="114">
        <f>ROUND(BA94*L30,2)</f>
        <v>0</v>
      </c>
      <c r="AX94" s="114">
        <f>ROUND(BB94*L29,2)</f>
        <v>0</v>
      </c>
      <c r="AY94" s="114">
        <f>ROUND(BC94*L30,2)</f>
        <v>0</v>
      </c>
      <c r="AZ94" s="114">
        <f>ROUND(AZ95,2)</f>
        <v>0</v>
      </c>
      <c r="BA94" s="114">
        <f>ROUND(BA95,2)</f>
        <v>0</v>
      </c>
      <c r="BB94" s="114">
        <f>ROUND(BB95,2)</f>
        <v>0</v>
      </c>
      <c r="BC94" s="114">
        <f>ROUND(BC95,2)</f>
        <v>0</v>
      </c>
      <c r="BD94" s="116">
        <f>ROUND(BD95,2)</f>
        <v>0</v>
      </c>
      <c r="BE94" s="6"/>
      <c r="BS94" s="117" t="s">
        <v>76</v>
      </c>
      <c r="BT94" s="117" t="s">
        <v>77</v>
      </c>
      <c r="BU94" s="118" t="s">
        <v>78</v>
      </c>
      <c r="BV94" s="117" t="s">
        <v>79</v>
      </c>
      <c r="BW94" s="117" t="s">
        <v>5</v>
      </c>
      <c r="BX94" s="117" t="s">
        <v>80</v>
      </c>
      <c r="CL94" s="117" t="s">
        <v>1</v>
      </c>
    </row>
    <row r="95" spans="1:91" s="7" customFormat="1" ht="24.75" customHeight="1">
      <c r="A95" s="119" t="s">
        <v>81</v>
      </c>
      <c r="B95" s="120"/>
      <c r="C95" s="121"/>
      <c r="D95" s="122" t="s">
        <v>82</v>
      </c>
      <c r="E95" s="122"/>
      <c r="F95" s="122"/>
      <c r="G95" s="122"/>
      <c r="H95" s="122"/>
      <c r="I95" s="123"/>
      <c r="J95" s="122" t="s">
        <v>17</v>
      </c>
      <c r="K95" s="122"/>
      <c r="L95" s="122"/>
      <c r="M95" s="122"/>
      <c r="N95" s="122"/>
      <c r="O95" s="122"/>
      <c r="P95" s="122"/>
      <c r="Q95" s="122"/>
      <c r="R95" s="122"/>
      <c r="S95" s="122"/>
      <c r="T95" s="122"/>
      <c r="U95" s="122"/>
      <c r="V95" s="122"/>
      <c r="W95" s="122"/>
      <c r="X95" s="122"/>
      <c r="Y95" s="122"/>
      <c r="Z95" s="122"/>
      <c r="AA95" s="122"/>
      <c r="AB95" s="122"/>
      <c r="AC95" s="122"/>
      <c r="AD95" s="122"/>
      <c r="AE95" s="122"/>
      <c r="AF95" s="122"/>
      <c r="AG95" s="124">
        <f>'01 - ZŠ Linecká, Český Kr...'!J30</f>
        <v>0</v>
      </c>
      <c r="AH95" s="123"/>
      <c r="AI95" s="123"/>
      <c r="AJ95" s="123"/>
      <c r="AK95" s="123"/>
      <c r="AL95" s="123"/>
      <c r="AM95" s="123"/>
      <c r="AN95" s="124">
        <f>SUM(AG95,AT95)</f>
        <v>0</v>
      </c>
      <c r="AO95" s="123"/>
      <c r="AP95" s="123"/>
      <c r="AQ95" s="125" t="s">
        <v>83</v>
      </c>
      <c r="AR95" s="126"/>
      <c r="AS95" s="127">
        <v>0</v>
      </c>
      <c r="AT95" s="128">
        <f>ROUND(SUM(AV95:AW95),2)</f>
        <v>0</v>
      </c>
      <c r="AU95" s="129">
        <f>'01 - ZŠ Linecká, Český Kr...'!P132</f>
        <v>0</v>
      </c>
      <c r="AV95" s="128">
        <f>'01 - ZŠ Linecká, Český Kr...'!J33</f>
        <v>0</v>
      </c>
      <c r="AW95" s="128">
        <f>'01 - ZŠ Linecká, Český Kr...'!J34</f>
        <v>0</v>
      </c>
      <c r="AX95" s="128">
        <f>'01 - ZŠ Linecká, Český Kr...'!J35</f>
        <v>0</v>
      </c>
      <c r="AY95" s="128">
        <f>'01 - ZŠ Linecká, Český Kr...'!J36</f>
        <v>0</v>
      </c>
      <c r="AZ95" s="128">
        <f>'01 - ZŠ Linecká, Český Kr...'!F33</f>
        <v>0</v>
      </c>
      <c r="BA95" s="128">
        <f>'01 - ZŠ Linecká, Český Kr...'!F34</f>
        <v>0</v>
      </c>
      <c r="BB95" s="128">
        <f>'01 - ZŠ Linecká, Český Kr...'!F35</f>
        <v>0</v>
      </c>
      <c r="BC95" s="128">
        <f>'01 - ZŠ Linecká, Český Kr...'!F36</f>
        <v>0</v>
      </c>
      <c r="BD95" s="130">
        <f>'01 - ZŠ Linecká, Český Kr...'!F37</f>
        <v>0</v>
      </c>
      <c r="BE95" s="7"/>
      <c r="BT95" s="131" t="s">
        <v>84</v>
      </c>
      <c r="BV95" s="131" t="s">
        <v>79</v>
      </c>
      <c r="BW95" s="131" t="s">
        <v>85</v>
      </c>
      <c r="BX95" s="131" t="s">
        <v>5</v>
      </c>
      <c r="CL95" s="131" t="s">
        <v>1</v>
      </c>
      <c r="CM95" s="131" t="s">
        <v>86</v>
      </c>
    </row>
    <row r="96" spans="1:57" s="2" customFormat="1" ht="30" customHeight="1">
      <c r="A96" s="38"/>
      <c r="B96" s="39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4"/>
      <c r="AS96" s="38"/>
      <c r="AT96" s="38"/>
      <c r="AU96" s="38"/>
      <c r="AV96" s="38"/>
      <c r="AW96" s="38"/>
      <c r="AX96" s="38"/>
      <c r="AY96" s="38"/>
      <c r="AZ96" s="38"/>
      <c r="BA96" s="38"/>
      <c r="BB96" s="38"/>
      <c r="BC96" s="38"/>
      <c r="BD96" s="38"/>
      <c r="BE96" s="38"/>
    </row>
    <row r="97" spans="1:57" s="2" customFormat="1" ht="6.95" customHeight="1">
      <c r="A97" s="38"/>
      <c r="B97" s="66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67"/>
      <c r="AA97" s="67"/>
      <c r="AB97" s="67"/>
      <c r="AC97" s="67"/>
      <c r="AD97" s="67"/>
      <c r="AE97" s="67"/>
      <c r="AF97" s="67"/>
      <c r="AG97" s="67"/>
      <c r="AH97" s="67"/>
      <c r="AI97" s="67"/>
      <c r="AJ97" s="67"/>
      <c r="AK97" s="67"/>
      <c r="AL97" s="67"/>
      <c r="AM97" s="67"/>
      <c r="AN97" s="67"/>
      <c r="AO97" s="67"/>
      <c r="AP97" s="67"/>
      <c r="AQ97" s="67"/>
      <c r="AR97" s="44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8"/>
      <c r="BE97" s="38"/>
    </row>
  </sheetData>
  <sheetProtection password="9690" sheet="1" objects="1" scenarios="1" formatColumns="0" formatRows="0"/>
  <mergeCells count="42">
    <mergeCell ref="BE5:BE34"/>
    <mergeCell ref="K5:AJ5"/>
    <mergeCell ref="K6:AJ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J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R2:BE2"/>
  </mergeCells>
  <hyperlinks>
    <hyperlink ref="A95" location="'01 - ZŠ Linecká, Český Kr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6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85</v>
      </c>
    </row>
    <row r="3" spans="2:46" s="1" customFormat="1" ht="6.95" customHeight="1">
      <c r="B3" s="132"/>
      <c r="C3" s="133"/>
      <c r="D3" s="133"/>
      <c r="E3" s="133"/>
      <c r="F3" s="133"/>
      <c r="G3" s="133"/>
      <c r="H3" s="133"/>
      <c r="I3" s="133"/>
      <c r="J3" s="133"/>
      <c r="K3" s="133"/>
      <c r="L3" s="20"/>
      <c r="AT3" s="17" t="s">
        <v>86</v>
      </c>
    </row>
    <row r="4" spans="2:46" s="1" customFormat="1" ht="24.95" customHeight="1">
      <c r="B4" s="20"/>
      <c r="D4" s="134" t="s">
        <v>87</v>
      </c>
      <c r="L4" s="20"/>
      <c r="M4" s="135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36" t="s">
        <v>16</v>
      </c>
      <c r="L6" s="20"/>
    </row>
    <row r="7" spans="2:12" s="1" customFormat="1" ht="16.5" customHeight="1">
      <c r="B7" s="20"/>
      <c r="E7" s="137" t="str">
        <f>'Rekapitulace stavby'!K6</f>
        <v>ZŠ Linecká, Český Krumlov - vybudování nové počítačové účebny</v>
      </c>
      <c r="F7" s="136"/>
      <c r="G7" s="136"/>
      <c r="H7" s="136"/>
      <c r="L7" s="20"/>
    </row>
    <row r="8" spans="1:31" s="2" customFormat="1" ht="12" customHeight="1">
      <c r="A8" s="38"/>
      <c r="B8" s="44"/>
      <c r="C8" s="38"/>
      <c r="D8" s="136" t="s">
        <v>88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30" customHeight="1">
      <c r="A9" s="38"/>
      <c r="B9" s="44"/>
      <c r="C9" s="38"/>
      <c r="D9" s="38"/>
      <c r="E9" s="138" t="s">
        <v>89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36" t="s">
        <v>18</v>
      </c>
      <c r="E11" s="38"/>
      <c r="F11" s="139" t="s">
        <v>1</v>
      </c>
      <c r="G11" s="38"/>
      <c r="H11" s="38"/>
      <c r="I11" s="136" t="s">
        <v>19</v>
      </c>
      <c r="J11" s="139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6" t="s">
        <v>20</v>
      </c>
      <c r="E12" s="38"/>
      <c r="F12" s="139" t="s">
        <v>21</v>
      </c>
      <c r="G12" s="38"/>
      <c r="H12" s="38"/>
      <c r="I12" s="136" t="s">
        <v>22</v>
      </c>
      <c r="J12" s="140" t="str">
        <f>'Rekapitulace stavby'!AN8</f>
        <v>4. 4. 2024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36" t="s">
        <v>24</v>
      </c>
      <c r="E14" s="38"/>
      <c r="F14" s="38"/>
      <c r="G14" s="38"/>
      <c r="H14" s="38"/>
      <c r="I14" s="136" t="s">
        <v>25</v>
      </c>
      <c r="J14" s="139" t="s">
        <v>1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39" t="s">
        <v>26</v>
      </c>
      <c r="F15" s="38"/>
      <c r="G15" s="38"/>
      <c r="H15" s="38"/>
      <c r="I15" s="136" t="s">
        <v>27</v>
      </c>
      <c r="J15" s="139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36" t="s">
        <v>28</v>
      </c>
      <c r="E17" s="38"/>
      <c r="F17" s="38"/>
      <c r="G17" s="38"/>
      <c r="H17" s="38"/>
      <c r="I17" s="136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39"/>
      <c r="G18" s="139"/>
      <c r="H18" s="139"/>
      <c r="I18" s="136" t="s">
        <v>27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36" t="s">
        <v>30</v>
      </c>
      <c r="E20" s="38"/>
      <c r="F20" s="38"/>
      <c r="G20" s="38"/>
      <c r="H20" s="38"/>
      <c r="I20" s="136" t="s">
        <v>25</v>
      </c>
      <c r="J20" s="139" t="s">
        <v>1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39" t="s">
        <v>31</v>
      </c>
      <c r="F21" s="38"/>
      <c r="G21" s="38"/>
      <c r="H21" s="38"/>
      <c r="I21" s="136" t="s">
        <v>27</v>
      </c>
      <c r="J21" s="139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36" t="s">
        <v>33</v>
      </c>
      <c r="E23" s="38"/>
      <c r="F23" s="38"/>
      <c r="G23" s="38"/>
      <c r="H23" s="38"/>
      <c r="I23" s="136" t="s">
        <v>25</v>
      </c>
      <c r="J23" s="139" t="s">
        <v>34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39" t="s">
        <v>35</v>
      </c>
      <c r="F24" s="38"/>
      <c r="G24" s="38"/>
      <c r="H24" s="38"/>
      <c r="I24" s="136" t="s">
        <v>27</v>
      </c>
      <c r="J24" s="139" t="s">
        <v>1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36" t="s">
        <v>36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1"/>
      <c r="B27" s="142"/>
      <c r="C27" s="141"/>
      <c r="D27" s="141"/>
      <c r="E27" s="143" t="s">
        <v>1</v>
      </c>
      <c r="F27" s="143"/>
      <c r="G27" s="143"/>
      <c r="H27" s="143"/>
      <c r="I27" s="141"/>
      <c r="J27" s="141"/>
      <c r="K27" s="141"/>
      <c r="L27" s="144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5"/>
      <c r="E29" s="145"/>
      <c r="F29" s="145"/>
      <c r="G29" s="145"/>
      <c r="H29" s="145"/>
      <c r="I29" s="145"/>
      <c r="J29" s="145"/>
      <c r="K29" s="145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46" t="s">
        <v>37</v>
      </c>
      <c r="E30" s="38"/>
      <c r="F30" s="38"/>
      <c r="G30" s="38"/>
      <c r="H30" s="38"/>
      <c r="I30" s="38"/>
      <c r="J30" s="147">
        <f>ROUND(J132,2)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5"/>
      <c r="E31" s="145"/>
      <c r="F31" s="145"/>
      <c r="G31" s="145"/>
      <c r="H31" s="145"/>
      <c r="I31" s="145"/>
      <c r="J31" s="145"/>
      <c r="K31" s="145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48" t="s">
        <v>39</v>
      </c>
      <c r="G32" s="38"/>
      <c r="H32" s="38"/>
      <c r="I32" s="148" t="s">
        <v>38</v>
      </c>
      <c r="J32" s="148" t="s">
        <v>40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49" t="s">
        <v>41</v>
      </c>
      <c r="E33" s="136" t="s">
        <v>42</v>
      </c>
      <c r="F33" s="150">
        <f>ROUND((SUM(BE132:BE267)),2)</f>
        <v>0</v>
      </c>
      <c r="G33" s="38"/>
      <c r="H33" s="38"/>
      <c r="I33" s="151">
        <v>0.21</v>
      </c>
      <c r="J33" s="150">
        <f>ROUND(((SUM(BE132:BE267))*I33),2)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36" t="s">
        <v>43</v>
      </c>
      <c r="F34" s="150">
        <f>ROUND((SUM(BF132:BF267)),2)</f>
        <v>0</v>
      </c>
      <c r="G34" s="38"/>
      <c r="H34" s="38"/>
      <c r="I34" s="151">
        <v>0.12</v>
      </c>
      <c r="J34" s="150">
        <f>ROUND(((SUM(BF132:BF267))*I34),2)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36" t="s">
        <v>44</v>
      </c>
      <c r="F35" s="150">
        <f>ROUND((SUM(BG132:BG267)),2)</f>
        <v>0</v>
      </c>
      <c r="G35" s="38"/>
      <c r="H35" s="38"/>
      <c r="I35" s="151">
        <v>0.21</v>
      </c>
      <c r="J35" s="150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36" t="s">
        <v>45</v>
      </c>
      <c r="F36" s="150">
        <f>ROUND((SUM(BH132:BH267)),2)</f>
        <v>0</v>
      </c>
      <c r="G36" s="38"/>
      <c r="H36" s="38"/>
      <c r="I36" s="151">
        <v>0.12</v>
      </c>
      <c r="J36" s="150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36" t="s">
        <v>46</v>
      </c>
      <c r="F37" s="150">
        <f>ROUND((SUM(BI132:BI267)),2)</f>
        <v>0</v>
      </c>
      <c r="G37" s="38"/>
      <c r="H37" s="38"/>
      <c r="I37" s="151">
        <v>0</v>
      </c>
      <c r="J37" s="150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52"/>
      <c r="D39" s="153" t="s">
        <v>47</v>
      </c>
      <c r="E39" s="154"/>
      <c r="F39" s="154"/>
      <c r="G39" s="155" t="s">
        <v>48</v>
      </c>
      <c r="H39" s="156" t="s">
        <v>49</v>
      </c>
      <c r="I39" s="154"/>
      <c r="J39" s="157">
        <f>SUM(J30:J37)</f>
        <v>0</v>
      </c>
      <c r="K39" s="15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59" t="s">
        <v>50</v>
      </c>
      <c r="E50" s="160"/>
      <c r="F50" s="160"/>
      <c r="G50" s="159" t="s">
        <v>51</v>
      </c>
      <c r="H50" s="160"/>
      <c r="I50" s="160"/>
      <c r="J50" s="160"/>
      <c r="K50" s="160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61" t="s">
        <v>52</v>
      </c>
      <c r="E61" s="162"/>
      <c r="F61" s="163" t="s">
        <v>53</v>
      </c>
      <c r="G61" s="161" t="s">
        <v>52</v>
      </c>
      <c r="H61" s="162"/>
      <c r="I61" s="162"/>
      <c r="J61" s="164" t="s">
        <v>53</v>
      </c>
      <c r="K61" s="162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59" t="s">
        <v>54</v>
      </c>
      <c r="E65" s="165"/>
      <c r="F65" s="165"/>
      <c r="G65" s="159" t="s">
        <v>55</v>
      </c>
      <c r="H65" s="165"/>
      <c r="I65" s="165"/>
      <c r="J65" s="165"/>
      <c r="K65" s="165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61" t="s">
        <v>52</v>
      </c>
      <c r="E76" s="162"/>
      <c r="F76" s="163" t="s">
        <v>53</v>
      </c>
      <c r="G76" s="161" t="s">
        <v>52</v>
      </c>
      <c r="H76" s="162"/>
      <c r="I76" s="162"/>
      <c r="J76" s="164" t="s">
        <v>53</v>
      </c>
      <c r="K76" s="162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66"/>
      <c r="C77" s="167"/>
      <c r="D77" s="167"/>
      <c r="E77" s="167"/>
      <c r="F77" s="167"/>
      <c r="G77" s="167"/>
      <c r="H77" s="167"/>
      <c r="I77" s="167"/>
      <c r="J77" s="167"/>
      <c r="K77" s="167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68"/>
      <c r="C81" s="169"/>
      <c r="D81" s="169"/>
      <c r="E81" s="169"/>
      <c r="F81" s="169"/>
      <c r="G81" s="169"/>
      <c r="H81" s="169"/>
      <c r="I81" s="169"/>
      <c r="J81" s="169"/>
      <c r="K81" s="169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90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70" t="str">
        <f>E7</f>
        <v>ZŠ Linecká, Český Krumlov - vybudování nové počítačové účebny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88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30" customHeight="1">
      <c r="A87" s="38"/>
      <c r="B87" s="39"/>
      <c r="C87" s="40"/>
      <c r="D87" s="40"/>
      <c r="E87" s="76" t="str">
        <f>E9</f>
        <v>01 - ZŠ Linecká, Český Krumlov - vybudování nové počítačové účebny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40"/>
      <c r="E89" s="40"/>
      <c r="F89" s="27" t="str">
        <f>F12</f>
        <v xml:space="preserve"> </v>
      </c>
      <c r="G89" s="40"/>
      <c r="H89" s="40"/>
      <c r="I89" s="32" t="s">
        <v>22</v>
      </c>
      <c r="J89" s="79" t="str">
        <f>IF(J12="","",J12)</f>
        <v>4. 4. 2024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>
      <c r="A91" s="38"/>
      <c r="B91" s="39"/>
      <c r="C91" s="32" t="s">
        <v>24</v>
      </c>
      <c r="D91" s="40"/>
      <c r="E91" s="40"/>
      <c r="F91" s="27" t="str">
        <f>E15</f>
        <v>Město Český Krumlov</v>
      </c>
      <c r="G91" s="40"/>
      <c r="H91" s="40"/>
      <c r="I91" s="32" t="s">
        <v>30</v>
      </c>
      <c r="J91" s="36" t="str">
        <f>E21</f>
        <v>WÍZNER AA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25.65" customHeight="1">
      <c r="A92" s="38"/>
      <c r="B92" s="39"/>
      <c r="C92" s="32" t="s">
        <v>28</v>
      </c>
      <c r="D92" s="40"/>
      <c r="E92" s="40"/>
      <c r="F92" s="27" t="str">
        <f>IF(E18="","",E18)</f>
        <v>Vyplň údaj</v>
      </c>
      <c r="G92" s="40"/>
      <c r="H92" s="40"/>
      <c r="I92" s="32" t="s">
        <v>33</v>
      </c>
      <c r="J92" s="36" t="str">
        <f>E24</f>
        <v>Filip Šimek www.rozp.cz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71" t="s">
        <v>91</v>
      </c>
      <c r="D94" s="172"/>
      <c r="E94" s="172"/>
      <c r="F94" s="172"/>
      <c r="G94" s="172"/>
      <c r="H94" s="172"/>
      <c r="I94" s="172"/>
      <c r="J94" s="173" t="s">
        <v>92</v>
      </c>
      <c r="K94" s="172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74" t="s">
        <v>93</v>
      </c>
      <c r="D96" s="40"/>
      <c r="E96" s="40"/>
      <c r="F96" s="40"/>
      <c r="G96" s="40"/>
      <c r="H96" s="40"/>
      <c r="I96" s="40"/>
      <c r="J96" s="110">
        <f>J132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94</v>
      </c>
    </row>
    <row r="97" spans="1:31" s="9" customFormat="1" ht="24.95" customHeight="1">
      <c r="A97" s="9"/>
      <c r="B97" s="175"/>
      <c r="C97" s="176"/>
      <c r="D97" s="177" t="s">
        <v>95</v>
      </c>
      <c r="E97" s="178"/>
      <c r="F97" s="178"/>
      <c r="G97" s="178"/>
      <c r="H97" s="178"/>
      <c r="I97" s="178"/>
      <c r="J97" s="179">
        <f>J133</f>
        <v>0</v>
      </c>
      <c r="K97" s="176"/>
      <c r="L97" s="180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1"/>
      <c r="C98" s="182"/>
      <c r="D98" s="183" t="s">
        <v>96</v>
      </c>
      <c r="E98" s="184"/>
      <c r="F98" s="184"/>
      <c r="G98" s="184"/>
      <c r="H98" s="184"/>
      <c r="I98" s="184"/>
      <c r="J98" s="185">
        <f>J134</f>
        <v>0</v>
      </c>
      <c r="K98" s="182"/>
      <c r="L98" s="186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1"/>
      <c r="C99" s="182"/>
      <c r="D99" s="183" t="s">
        <v>97</v>
      </c>
      <c r="E99" s="184"/>
      <c r="F99" s="184"/>
      <c r="G99" s="184"/>
      <c r="H99" s="184"/>
      <c r="I99" s="184"/>
      <c r="J99" s="185">
        <f>J144</f>
        <v>0</v>
      </c>
      <c r="K99" s="182"/>
      <c r="L99" s="186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1"/>
      <c r="C100" s="182"/>
      <c r="D100" s="183" t="s">
        <v>98</v>
      </c>
      <c r="E100" s="184"/>
      <c r="F100" s="184"/>
      <c r="G100" s="184"/>
      <c r="H100" s="184"/>
      <c r="I100" s="184"/>
      <c r="J100" s="185">
        <f>J163</f>
        <v>0</v>
      </c>
      <c r="K100" s="182"/>
      <c r="L100" s="186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1"/>
      <c r="C101" s="182"/>
      <c r="D101" s="183" t="s">
        <v>99</v>
      </c>
      <c r="E101" s="184"/>
      <c r="F101" s="184"/>
      <c r="G101" s="184"/>
      <c r="H101" s="184"/>
      <c r="I101" s="184"/>
      <c r="J101" s="185">
        <f>J189</f>
        <v>0</v>
      </c>
      <c r="K101" s="182"/>
      <c r="L101" s="186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1"/>
      <c r="C102" s="182"/>
      <c r="D102" s="183" t="s">
        <v>100</v>
      </c>
      <c r="E102" s="184"/>
      <c r="F102" s="184"/>
      <c r="G102" s="184"/>
      <c r="H102" s="184"/>
      <c r="I102" s="184"/>
      <c r="J102" s="185">
        <f>J200</f>
        <v>0</v>
      </c>
      <c r="K102" s="182"/>
      <c r="L102" s="186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9" customFormat="1" ht="24.95" customHeight="1">
      <c r="A103" s="9"/>
      <c r="B103" s="175"/>
      <c r="C103" s="176"/>
      <c r="D103" s="177" t="s">
        <v>101</v>
      </c>
      <c r="E103" s="178"/>
      <c r="F103" s="178"/>
      <c r="G103" s="178"/>
      <c r="H103" s="178"/>
      <c r="I103" s="178"/>
      <c r="J103" s="179">
        <f>J202</f>
        <v>0</v>
      </c>
      <c r="K103" s="176"/>
      <c r="L103" s="180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10" customFormat="1" ht="19.9" customHeight="1">
      <c r="A104" s="10"/>
      <c r="B104" s="181"/>
      <c r="C104" s="182"/>
      <c r="D104" s="183" t="s">
        <v>102</v>
      </c>
      <c r="E104" s="184"/>
      <c r="F104" s="184"/>
      <c r="G104" s="184"/>
      <c r="H104" s="184"/>
      <c r="I104" s="184"/>
      <c r="J104" s="185">
        <f>J203</f>
        <v>0</v>
      </c>
      <c r="K104" s="182"/>
      <c r="L104" s="186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81"/>
      <c r="C105" s="182"/>
      <c r="D105" s="183" t="s">
        <v>103</v>
      </c>
      <c r="E105" s="184"/>
      <c r="F105" s="184"/>
      <c r="G105" s="184"/>
      <c r="H105" s="184"/>
      <c r="I105" s="184"/>
      <c r="J105" s="185">
        <f>J205</f>
        <v>0</v>
      </c>
      <c r="K105" s="182"/>
      <c r="L105" s="186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81"/>
      <c r="C106" s="182"/>
      <c r="D106" s="183" t="s">
        <v>104</v>
      </c>
      <c r="E106" s="184"/>
      <c r="F106" s="184"/>
      <c r="G106" s="184"/>
      <c r="H106" s="184"/>
      <c r="I106" s="184"/>
      <c r="J106" s="185">
        <f>J208</f>
        <v>0</v>
      </c>
      <c r="K106" s="182"/>
      <c r="L106" s="186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181"/>
      <c r="C107" s="182"/>
      <c r="D107" s="183" t="s">
        <v>105</v>
      </c>
      <c r="E107" s="184"/>
      <c r="F107" s="184"/>
      <c r="G107" s="184"/>
      <c r="H107" s="184"/>
      <c r="I107" s="184"/>
      <c r="J107" s="185">
        <f>J214</f>
        <v>0</v>
      </c>
      <c r="K107" s="182"/>
      <c r="L107" s="186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181"/>
      <c r="C108" s="182"/>
      <c r="D108" s="183" t="s">
        <v>106</v>
      </c>
      <c r="E108" s="184"/>
      <c r="F108" s="184"/>
      <c r="G108" s="184"/>
      <c r="H108" s="184"/>
      <c r="I108" s="184"/>
      <c r="J108" s="185">
        <f>J223</f>
        <v>0</v>
      </c>
      <c r="K108" s="182"/>
      <c r="L108" s="186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181"/>
      <c r="C109" s="182"/>
      <c r="D109" s="183" t="s">
        <v>107</v>
      </c>
      <c r="E109" s="184"/>
      <c r="F109" s="184"/>
      <c r="G109" s="184"/>
      <c r="H109" s="184"/>
      <c r="I109" s="184"/>
      <c r="J109" s="185">
        <f>J242</f>
        <v>0</v>
      </c>
      <c r="K109" s="182"/>
      <c r="L109" s="186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9" customFormat="1" ht="24.95" customHeight="1">
      <c r="A110" s="9"/>
      <c r="B110" s="175"/>
      <c r="C110" s="176"/>
      <c r="D110" s="177" t="s">
        <v>108</v>
      </c>
      <c r="E110" s="178"/>
      <c r="F110" s="178"/>
      <c r="G110" s="178"/>
      <c r="H110" s="178"/>
      <c r="I110" s="178"/>
      <c r="J110" s="179">
        <f>J248</f>
        <v>0</v>
      </c>
      <c r="K110" s="176"/>
      <c r="L110" s="180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</row>
    <row r="111" spans="1:31" s="10" customFormat="1" ht="19.9" customHeight="1">
      <c r="A111" s="10"/>
      <c r="B111" s="181"/>
      <c r="C111" s="182"/>
      <c r="D111" s="183" t="s">
        <v>109</v>
      </c>
      <c r="E111" s="184"/>
      <c r="F111" s="184"/>
      <c r="G111" s="184"/>
      <c r="H111" s="184"/>
      <c r="I111" s="184"/>
      <c r="J111" s="185">
        <f>J249</f>
        <v>0</v>
      </c>
      <c r="K111" s="182"/>
      <c r="L111" s="186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10" customFormat="1" ht="19.9" customHeight="1">
      <c r="A112" s="10"/>
      <c r="B112" s="181"/>
      <c r="C112" s="182"/>
      <c r="D112" s="183" t="s">
        <v>110</v>
      </c>
      <c r="E112" s="184"/>
      <c r="F112" s="184"/>
      <c r="G112" s="184"/>
      <c r="H112" s="184"/>
      <c r="I112" s="184"/>
      <c r="J112" s="185">
        <f>J257</f>
        <v>0</v>
      </c>
      <c r="K112" s="182"/>
      <c r="L112" s="186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1:31" s="2" customFormat="1" ht="21.8" customHeight="1">
      <c r="A113" s="38"/>
      <c r="B113" s="39"/>
      <c r="C113" s="40"/>
      <c r="D113" s="40"/>
      <c r="E113" s="40"/>
      <c r="F113" s="40"/>
      <c r="G113" s="40"/>
      <c r="H113" s="40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6.95" customHeight="1">
      <c r="A114" s="38"/>
      <c r="B114" s="66"/>
      <c r="C114" s="67"/>
      <c r="D114" s="67"/>
      <c r="E114" s="67"/>
      <c r="F114" s="67"/>
      <c r="G114" s="67"/>
      <c r="H114" s="67"/>
      <c r="I114" s="67"/>
      <c r="J114" s="67"/>
      <c r="K114" s="67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8" spans="1:31" s="2" customFormat="1" ht="6.95" customHeight="1">
      <c r="A118" s="38"/>
      <c r="B118" s="68"/>
      <c r="C118" s="69"/>
      <c r="D118" s="69"/>
      <c r="E118" s="69"/>
      <c r="F118" s="69"/>
      <c r="G118" s="69"/>
      <c r="H118" s="69"/>
      <c r="I118" s="69"/>
      <c r="J118" s="69"/>
      <c r="K118" s="69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24.95" customHeight="1">
      <c r="A119" s="38"/>
      <c r="B119" s="39"/>
      <c r="C119" s="23" t="s">
        <v>111</v>
      </c>
      <c r="D119" s="40"/>
      <c r="E119" s="40"/>
      <c r="F119" s="40"/>
      <c r="G119" s="40"/>
      <c r="H119" s="40"/>
      <c r="I119" s="40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6.95" customHeight="1">
      <c r="A120" s="38"/>
      <c r="B120" s="39"/>
      <c r="C120" s="40"/>
      <c r="D120" s="40"/>
      <c r="E120" s="40"/>
      <c r="F120" s="40"/>
      <c r="G120" s="40"/>
      <c r="H120" s="40"/>
      <c r="I120" s="40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12" customHeight="1">
      <c r="A121" s="38"/>
      <c r="B121" s="39"/>
      <c r="C121" s="32" t="s">
        <v>16</v>
      </c>
      <c r="D121" s="40"/>
      <c r="E121" s="40"/>
      <c r="F121" s="40"/>
      <c r="G121" s="40"/>
      <c r="H121" s="40"/>
      <c r="I121" s="40"/>
      <c r="J121" s="40"/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16.5" customHeight="1">
      <c r="A122" s="38"/>
      <c r="B122" s="39"/>
      <c r="C122" s="40"/>
      <c r="D122" s="40"/>
      <c r="E122" s="170" t="str">
        <f>E7</f>
        <v>ZŠ Linecká, Český Krumlov - vybudování nové počítačové účebny</v>
      </c>
      <c r="F122" s="32"/>
      <c r="G122" s="32"/>
      <c r="H122" s="32"/>
      <c r="I122" s="40"/>
      <c r="J122" s="40"/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12" customHeight="1">
      <c r="A123" s="38"/>
      <c r="B123" s="39"/>
      <c r="C123" s="32" t="s">
        <v>88</v>
      </c>
      <c r="D123" s="40"/>
      <c r="E123" s="40"/>
      <c r="F123" s="40"/>
      <c r="G123" s="40"/>
      <c r="H123" s="40"/>
      <c r="I123" s="40"/>
      <c r="J123" s="40"/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30" customHeight="1">
      <c r="A124" s="38"/>
      <c r="B124" s="39"/>
      <c r="C124" s="40"/>
      <c r="D124" s="40"/>
      <c r="E124" s="76" t="str">
        <f>E9</f>
        <v>01 - ZŠ Linecká, Český Krumlov - vybudování nové počítačové účebny</v>
      </c>
      <c r="F124" s="40"/>
      <c r="G124" s="40"/>
      <c r="H124" s="40"/>
      <c r="I124" s="40"/>
      <c r="J124" s="40"/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2" customFormat="1" ht="6.95" customHeight="1">
      <c r="A125" s="38"/>
      <c r="B125" s="39"/>
      <c r="C125" s="40"/>
      <c r="D125" s="40"/>
      <c r="E125" s="40"/>
      <c r="F125" s="40"/>
      <c r="G125" s="40"/>
      <c r="H125" s="40"/>
      <c r="I125" s="40"/>
      <c r="J125" s="40"/>
      <c r="K125" s="40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1:31" s="2" customFormat="1" ht="12" customHeight="1">
      <c r="A126" s="38"/>
      <c r="B126" s="39"/>
      <c r="C126" s="32" t="s">
        <v>20</v>
      </c>
      <c r="D126" s="40"/>
      <c r="E126" s="40"/>
      <c r="F126" s="27" t="str">
        <f>F12</f>
        <v xml:space="preserve"> </v>
      </c>
      <c r="G126" s="40"/>
      <c r="H126" s="40"/>
      <c r="I126" s="32" t="s">
        <v>22</v>
      </c>
      <c r="J126" s="79" t="str">
        <f>IF(J12="","",J12)</f>
        <v>4. 4. 2024</v>
      </c>
      <c r="K126" s="40"/>
      <c r="L126" s="63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</row>
    <row r="127" spans="1:31" s="2" customFormat="1" ht="6.95" customHeight="1">
      <c r="A127" s="38"/>
      <c r="B127" s="39"/>
      <c r="C127" s="40"/>
      <c r="D127" s="40"/>
      <c r="E127" s="40"/>
      <c r="F127" s="40"/>
      <c r="G127" s="40"/>
      <c r="H127" s="40"/>
      <c r="I127" s="40"/>
      <c r="J127" s="40"/>
      <c r="K127" s="40"/>
      <c r="L127" s="63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</row>
    <row r="128" spans="1:31" s="2" customFormat="1" ht="15.15" customHeight="1">
      <c r="A128" s="38"/>
      <c r="B128" s="39"/>
      <c r="C128" s="32" t="s">
        <v>24</v>
      </c>
      <c r="D128" s="40"/>
      <c r="E128" s="40"/>
      <c r="F128" s="27" t="str">
        <f>E15</f>
        <v>Město Český Krumlov</v>
      </c>
      <c r="G128" s="40"/>
      <c r="H128" s="40"/>
      <c r="I128" s="32" t="s">
        <v>30</v>
      </c>
      <c r="J128" s="36" t="str">
        <f>E21</f>
        <v>WÍZNER AA</v>
      </c>
      <c r="K128" s="40"/>
      <c r="L128" s="63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</row>
    <row r="129" spans="1:31" s="2" customFormat="1" ht="25.65" customHeight="1">
      <c r="A129" s="38"/>
      <c r="B129" s="39"/>
      <c r="C129" s="32" t="s">
        <v>28</v>
      </c>
      <c r="D129" s="40"/>
      <c r="E129" s="40"/>
      <c r="F129" s="27" t="str">
        <f>IF(E18="","",E18)</f>
        <v>Vyplň údaj</v>
      </c>
      <c r="G129" s="40"/>
      <c r="H129" s="40"/>
      <c r="I129" s="32" t="s">
        <v>33</v>
      </c>
      <c r="J129" s="36" t="str">
        <f>E24</f>
        <v>Filip Šimek www.rozp.cz</v>
      </c>
      <c r="K129" s="40"/>
      <c r="L129" s="63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</row>
    <row r="130" spans="1:31" s="2" customFormat="1" ht="10.3" customHeight="1">
      <c r="A130" s="38"/>
      <c r="B130" s="39"/>
      <c r="C130" s="40"/>
      <c r="D130" s="40"/>
      <c r="E130" s="40"/>
      <c r="F130" s="40"/>
      <c r="G130" s="40"/>
      <c r="H130" s="40"/>
      <c r="I130" s="40"/>
      <c r="J130" s="40"/>
      <c r="K130" s="40"/>
      <c r="L130" s="63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</row>
    <row r="131" spans="1:31" s="11" customFormat="1" ht="29.25" customHeight="1">
      <c r="A131" s="187"/>
      <c r="B131" s="188"/>
      <c r="C131" s="189" t="s">
        <v>112</v>
      </c>
      <c r="D131" s="190" t="s">
        <v>62</v>
      </c>
      <c r="E131" s="190" t="s">
        <v>58</v>
      </c>
      <c r="F131" s="190" t="s">
        <v>59</v>
      </c>
      <c r="G131" s="190" t="s">
        <v>113</v>
      </c>
      <c r="H131" s="190" t="s">
        <v>114</v>
      </c>
      <c r="I131" s="190" t="s">
        <v>115</v>
      </c>
      <c r="J131" s="190" t="s">
        <v>92</v>
      </c>
      <c r="K131" s="191" t="s">
        <v>116</v>
      </c>
      <c r="L131" s="192"/>
      <c r="M131" s="100" t="s">
        <v>1</v>
      </c>
      <c r="N131" s="101" t="s">
        <v>41</v>
      </c>
      <c r="O131" s="101" t="s">
        <v>117</v>
      </c>
      <c r="P131" s="101" t="s">
        <v>118</v>
      </c>
      <c r="Q131" s="101" t="s">
        <v>119</v>
      </c>
      <c r="R131" s="101" t="s">
        <v>120</v>
      </c>
      <c r="S131" s="101" t="s">
        <v>121</v>
      </c>
      <c r="T131" s="102" t="s">
        <v>122</v>
      </c>
      <c r="U131" s="187"/>
      <c r="V131" s="187"/>
      <c r="W131" s="187"/>
      <c r="X131" s="187"/>
      <c r="Y131" s="187"/>
      <c r="Z131" s="187"/>
      <c r="AA131" s="187"/>
      <c r="AB131" s="187"/>
      <c r="AC131" s="187"/>
      <c r="AD131" s="187"/>
      <c r="AE131" s="187"/>
    </row>
    <row r="132" spans="1:63" s="2" customFormat="1" ht="22.8" customHeight="1">
      <c r="A132" s="38"/>
      <c r="B132" s="39"/>
      <c r="C132" s="107" t="s">
        <v>123</v>
      </c>
      <c r="D132" s="40"/>
      <c r="E132" s="40"/>
      <c r="F132" s="40"/>
      <c r="G132" s="40"/>
      <c r="H132" s="40"/>
      <c r="I132" s="40"/>
      <c r="J132" s="193">
        <f>BK132</f>
        <v>0</v>
      </c>
      <c r="K132" s="40"/>
      <c r="L132" s="44"/>
      <c r="M132" s="103"/>
      <c r="N132" s="194"/>
      <c r="O132" s="104"/>
      <c r="P132" s="195">
        <f>P133+P202+P248</f>
        <v>0</v>
      </c>
      <c r="Q132" s="104"/>
      <c r="R132" s="195">
        <f>R133+R202+R248</f>
        <v>2.2016892400000003</v>
      </c>
      <c r="S132" s="104"/>
      <c r="T132" s="196">
        <f>T133+T202+T248</f>
        <v>1.308435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T132" s="17" t="s">
        <v>76</v>
      </c>
      <c r="AU132" s="17" t="s">
        <v>94</v>
      </c>
      <c r="BK132" s="197">
        <f>BK133+BK202+BK248</f>
        <v>0</v>
      </c>
    </row>
    <row r="133" spans="1:63" s="12" customFormat="1" ht="25.9" customHeight="1">
      <c r="A133" s="12"/>
      <c r="B133" s="198"/>
      <c r="C133" s="199"/>
      <c r="D133" s="200" t="s">
        <v>76</v>
      </c>
      <c r="E133" s="201" t="s">
        <v>124</v>
      </c>
      <c r="F133" s="201" t="s">
        <v>125</v>
      </c>
      <c r="G133" s="199"/>
      <c r="H133" s="199"/>
      <c r="I133" s="202"/>
      <c r="J133" s="203">
        <f>BK133</f>
        <v>0</v>
      </c>
      <c r="K133" s="199"/>
      <c r="L133" s="204"/>
      <c r="M133" s="205"/>
      <c r="N133" s="206"/>
      <c r="O133" s="206"/>
      <c r="P133" s="207">
        <f>P134+P144+P163+P189+P200</f>
        <v>0</v>
      </c>
      <c r="Q133" s="206"/>
      <c r="R133" s="207">
        <f>R134+R144+R163+R189+R200</f>
        <v>1.4045773400000001</v>
      </c>
      <c r="S133" s="206"/>
      <c r="T133" s="208">
        <f>T134+T144+T163+T189+T200</f>
        <v>1.096125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09" t="s">
        <v>84</v>
      </c>
      <c r="AT133" s="210" t="s">
        <v>76</v>
      </c>
      <c r="AU133" s="210" t="s">
        <v>77</v>
      </c>
      <c r="AY133" s="209" t="s">
        <v>126</v>
      </c>
      <c r="BK133" s="211">
        <f>BK134+BK144+BK163+BK189+BK200</f>
        <v>0</v>
      </c>
    </row>
    <row r="134" spans="1:63" s="12" customFormat="1" ht="22.8" customHeight="1">
      <c r="A134" s="12"/>
      <c r="B134" s="198"/>
      <c r="C134" s="199"/>
      <c r="D134" s="200" t="s">
        <v>76</v>
      </c>
      <c r="E134" s="212" t="s">
        <v>127</v>
      </c>
      <c r="F134" s="212" t="s">
        <v>128</v>
      </c>
      <c r="G134" s="199"/>
      <c r="H134" s="199"/>
      <c r="I134" s="202"/>
      <c r="J134" s="213">
        <f>BK134</f>
        <v>0</v>
      </c>
      <c r="K134" s="199"/>
      <c r="L134" s="204"/>
      <c r="M134" s="205"/>
      <c r="N134" s="206"/>
      <c r="O134" s="206"/>
      <c r="P134" s="207">
        <f>SUM(P135:P143)</f>
        <v>0</v>
      </c>
      <c r="Q134" s="206"/>
      <c r="R134" s="207">
        <f>SUM(R135:R143)</f>
        <v>0.48084</v>
      </c>
      <c r="S134" s="206"/>
      <c r="T134" s="208">
        <f>SUM(T135:T143)</f>
        <v>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09" t="s">
        <v>84</v>
      </c>
      <c r="AT134" s="210" t="s">
        <v>76</v>
      </c>
      <c r="AU134" s="210" t="s">
        <v>84</v>
      </c>
      <c r="AY134" s="209" t="s">
        <v>126</v>
      </c>
      <c r="BK134" s="211">
        <f>SUM(BK135:BK143)</f>
        <v>0</v>
      </c>
    </row>
    <row r="135" spans="1:65" s="2" customFormat="1" ht="33" customHeight="1">
      <c r="A135" s="38"/>
      <c r="B135" s="39"/>
      <c r="C135" s="214" t="s">
        <v>84</v>
      </c>
      <c r="D135" s="214" t="s">
        <v>129</v>
      </c>
      <c r="E135" s="215" t="s">
        <v>130</v>
      </c>
      <c r="F135" s="216" t="s">
        <v>131</v>
      </c>
      <c r="G135" s="217" t="s">
        <v>132</v>
      </c>
      <c r="H135" s="218">
        <v>4</v>
      </c>
      <c r="I135" s="219"/>
      <c r="J135" s="220">
        <f>ROUND(I135*H135,2)</f>
        <v>0</v>
      </c>
      <c r="K135" s="216" t="s">
        <v>133</v>
      </c>
      <c r="L135" s="44"/>
      <c r="M135" s="221" t="s">
        <v>1</v>
      </c>
      <c r="N135" s="222" t="s">
        <v>42</v>
      </c>
      <c r="O135" s="91"/>
      <c r="P135" s="223">
        <f>O135*H135</f>
        <v>0</v>
      </c>
      <c r="Q135" s="223">
        <v>0.12021</v>
      </c>
      <c r="R135" s="223">
        <f>Q135*H135</f>
        <v>0.48084</v>
      </c>
      <c r="S135" s="223">
        <v>0</v>
      </c>
      <c r="T135" s="224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25" t="s">
        <v>134</v>
      </c>
      <c r="AT135" s="225" t="s">
        <v>129</v>
      </c>
      <c r="AU135" s="225" t="s">
        <v>86</v>
      </c>
      <c r="AY135" s="17" t="s">
        <v>126</v>
      </c>
      <c r="BE135" s="226">
        <f>IF(N135="základní",J135,0)</f>
        <v>0</v>
      </c>
      <c r="BF135" s="226">
        <f>IF(N135="snížená",J135,0)</f>
        <v>0</v>
      </c>
      <c r="BG135" s="226">
        <f>IF(N135="zákl. přenesená",J135,0)</f>
        <v>0</v>
      </c>
      <c r="BH135" s="226">
        <f>IF(N135="sníž. přenesená",J135,0)</f>
        <v>0</v>
      </c>
      <c r="BI135" s="226">
        <f>IF(N135="nulová",J135,0)</f>
        <v>0</v>
      </c>
      <c r="BJ135" s="17" t="s">
        <v>84</v>
      </c>
      <c r="BK135" s="226">
        <f>ROUND(I135*H135,2)</f>
        <v>0</v>
      </c>
      <c r="BL135" s="17" t="s">
        <v>134</v>
      </c>
      <c r="BM135" s="225" t="s">
        <v>135</v>
      </c>
    </row>
    <row r="136" spans="1:51" s="13" customFormat="1" ht="12">
      <c r="A136" s="13"/>
      <c r="B136" s="227"/>
      <c r="C136" s="228"/>
      <c r="D136" s="229" t="s">
        <v>136</v>
      </c>
      <c r="E136" s="230" t="s">
        <v>1</v>
      </c>
      <c r="F136" s="231" t="s">
        <v>137</v>
      </c>
      <c r="G136" s="228"/>
      <c r="H136" s="230" t="s">
        <v>1</v>
      </c>
      <c r="I136" s="232"/>
      <c r="J136" s="228"/>
      <c r="K136" s="228"/>
      <c r="L136" s="233"/>
      <c r="M136" s="234"/>
      <c r="N136" s="235"/>
      <c r="O136" s="235"/>
      <c r="P136" s="235"/>
      <c r="Q136" s="235"/>
      <c r="R136" s="235"/>
      <c r="S136" s="235"/>
      <c r="T136" s="236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37" t="s">
        <v>136</v>
      </c>
      <c r="AU136" s="237" t="s">
        <v>86</v>
      </c>
      <c r="AV136" s="13" t="s">
        <v>84</v>
      </c>
      <c r="AW136" s="13" t="s">
        <v>32</v>
      </c>
      <c r="AX136" s="13" t="s">
        <v>77</v>
      </c>
      <c r="AY136" s="237" t="s">
        <v>126</v>
      </c>
    </row>
    <row r="137" spans="1:51" s="14" customFormat="1" ht="12">
      <c r="A137" s="14"/>
      <c r="B137" s="238"/>
      <c r="C137" s="239"/>
      <c r="D137" s="229" t="s">
        <v>136</v>
      </c>
      <c r="E137" s="240" t="s">
        <v>1</v>
      </c>
      <c r="F137" s="241" t="s">
        <v>138</v>
      </c>
      <c r="G137" s="239"/>
      <c r="H137" s="242">
        <v>2</v>
      </c>
      <c r="I137" s="243"/>
      <c r="J137" s="239"/>
      <c r="K137" s="239"/>
      <c r="L137" s="244"/>
      <c r="M137" s="245"/>
      <c r="N137" s="246"/>
      <c r="O137" s="246"/>
      <c r="P137" s="246"/>
      <c r="Q137" s="246"/>
      <c r="R137" s="246"/>
      <c r="S137" s="246"/>
      <c r="T137" s="247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48" t="s">
        <v>136</v>
      </c>
      <c r="AU137" s="248" t="s">
        <v>86</v>
      </c>
      <c r="AV137" s="14" t="s">
        <v>86</v>
      </c>
      <c r="AW137" s="14" t="s">
        <v>32</v>
      </c>
      <c r="AX137" s="14" t="s">
        <v>77</v>
      </c>
      <c r="AY137" s="248" t="s">
        <v>126</v>
      </c>
    </row>
    <row r="138" spans="1:51" s="13" customFormat="1" ht="12">
      <c r="A138" s="13"/>
      <c r="B138" s="227"/>
      <c r="C138" s="228"/>
      <c r="D138" s="229" t="s">
        <v>136</v>
      </c>
      <c r="E138" s="230" t="s">
        <v>1</v>
      </c>
      <c r="F138" s="231" t="s">
        <v>139</v>
      </c>
      <c r="G138" s="228"/>
      <c r="H138" s="230" t="s">
        <v>1</v>
      </c>
      <c r="I138" s="232"/>
      <c r="J138" s="228"/>
      <c r="K138" s="228"/>
      <c r="L138" s="233"/>
      <c r="M138" s="234"/>
      <c r="N138" s="235"/>
      <c r="O138" s="235"/>
      <c r="P138" s="235"/>
      <c r="Q138" s="235"/>
      <c r="R138" s="235"/>
      <c r="S138" s="235"/>
      <c r="T138" s="236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37" t="s">
        <v>136</v>
      </c>
      <c r="AU138" s="237" t="s">
        <v>86</v>
      </c>
      <c r="AV138" s="13" t="s">
        <v>84</v>
      </c>
      <c r="AW138" s="13" t="s">
        <v>32</v>
      </c>
      <c r="AX138" s="13" t="s">
        <v>77</v>
      </c>
      <c r="AY138" s="237" t="s">
        <v>126</v>
      </c>
    </row>
    <row r="139" spans="1:51" s="14" customFormat="1" ht="12">
      <c r="A139" s="14"/>
      <c r="B139" s="238"/>
      <c r="C139" s="239"/>
      <c r="D139" s="229" t="s">
        <v>136</v>
      </c>
      <c r="E139" s="240" t="s">
        <v>1</v>
      </c>
      <c r="F139" s="241" t="s">
        <v>86</v>
      </c>
      <c r="G139" s="239"/>
      <c r="H139" s="242">
        <v>2</v>
      </c>
      <c r="I139" s="243"/>
      <c r="J139" s="239"/>
      <c r="K139" s="239"/>
      <c r="L139" s="244"/>
      <c r="M139" s="245"/>
      <c r="N139" s="246"/>
      <c r="O139" s="246"/>
      <c r="P139" s="246"/>
      <c r="Q139" s="246"/>
      <c r="R139" s="246"/>
      <c r="S139" s="246"/>
      <c r="T139" s="247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48" t="s">
        <v>136</v>
      </c>
      <c r="AU139" s="248" t="s">
        <v>86</v>
      </c>
      <c r="AV139" s="14" t="s">
        <v>86</v>
      </c>
      <c r="AW139" s="14" t="s">
        <v>32</v>
      </c>
      <c r="AX139" s="14" t="s">
        <v>77</v>
      </c>
      <c r="AY139" s="248" t="s">
        <v>126</v>
      </c>
    </row>
    <row r="140" spans="1:51" s="15" customFormat="1" ht="12">
      <c r="A140" s="15"/>
      <c r="B140" s="249"/>
      <c r="C140" s="250"/>
      <c r="D140" s="229" t="s">
        <v>136</v>
      </c>
      <c r="E140" s="251" t="s">
        <v>1</v>
      </c>
      <c r="F140" s="252" t="s">
        <v>140</v>
      </c>
      <c r="G140" s="250"/>
      <c r="H140" s="253">
        <v>4</v>
      </c>
      <c r="I140" s="254"/>
      <c r="J140" s="250"/>
      <c r="K140" s="250"/>
      <c r="L140" s="255"/>
      <c r="M140" s="256"/>
      <c r="N140" s="257"/>
      <c r="O140" s="257"/>
      <c r="P140" s="257"/>
      <c r="Q140" s="257"/>
      <c r="R140" s="257"/>
      <c r="S140" s="257"/>
      <c r="T140" s="258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T140" s="259" t="s">
        <v>136</v>
      </c>
      <c r="AU140" s="259" t="s">
        <v>86</v>
      </c>
      <c r="AV140" s="15" t="s">
        <v>134</v>
      </c>
      <c r="AW140" s="15" t="s">
        <v>32</v>
      </c>
      <c r="AX140" s="15" t="s">
        <v>84</v>
      </c>
      <c r="AY140" s="259" t="s">
        <v>126</v>
      </c>
    </row>
    <row r="141" spans="1:65" s="2" customFormat="1" ht="24.15" customHeight="1">
      <c r="A141" s="38"/>
      <c r="B141" s="39"/>
      <c r="C141" s="214" t="s">
        <v>86</v>
      </c>
      <c r="D141" s="214" t="s">
        <v>129</v>
      </c>
      <c r="E141" s="215" t="s">
        <v>141</v>
      </c>
      <c r="F141" s="216" t="s">
        <v>142</v>
      </c>
      <c r="G141" s="217" t="s">
        <v>132</v>
      </c>
      <c r="H141" s="218">
        <v>2</v>
      </c>
      <c r="I141" s="219"/>
      <c r="J141" s="220">
        <f>ROUND(I141*H141,2)</f>
        <v>0</v>
      </c>
      <c r="K141" s="216" t="s">
        <v>1</v>
      </c>
      <c r="L141" s="44"/>
      <c r="M141" s="221" t="s">
        <v>1</v>
      </c>
      <c r="N141" s="222" t="s">
        <v>42</v>
      </c>
      <c r="O141" s="91"/>
      <c r="P141" s="223">
        <f>O141*H141</f>
        <v>0</v>
      </c>
      <c r="Q141" s="223">
        <v>0</v>
      </c>
      <c r="R141" s="223">
        <f>Q141*H141</f>
        <v>0</v>
      </c>
      <c r="S141" s="223">
        <v>0</v>
      </c>
      <c r="T141" s="224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25" t="s">
        <v>134</v>
      </c>
      <c r="AT141" s="225" t="s">
        <v>129</v>
      </c>
      <c r="AU141" s="225" t="s">
        <v>86</v>
      </c>
      <c r="AY141" s="17" t="s">
        <v>126</v>
      </c>
      <c r="BE141" s="226">
        <f>IF(N141="základní",J141,0)</f>
        <v>0</v>
      </c>
      <c r="BF141" s="226">
        <f>IF(N141="snížená",J141,0)</f>
        <v>0</v>
      </c>
      <c r="BG141" s="226">
        <f>IF(N141="zákl. přenesená",J141,0)</f>
        <v>0</v>
      </c>
      <c r="BH141" s="226">
        <f>IF(N141="sníž. přenesená",J141,0)</f>
        <v>0</v>
      </c>
      <c r="BI141" s="226">
        <f>IF(N141="nulová",J141,0)</f>
        <v>0</v>
      </c>
      <c r="BJ141" s="17" t="s">
        <v>84</v>
      </c>
      <c r="BK141" s="226">
        <f>ROUND(I141*H141,2)</f>
        <v>0</v>
      </c>
      <c r="BL141" s="17" t="s">
        <v>134</v>
      </c>
      <c r="BM141" s="225" t="s">
        <v>143</v>
      </c>
    </row>
    <row r="142" spans="1:51" s="13" customFormat="1" ht="12">
      <c r="A142" s="13"/>
      <c r="B142" s="227"/>
      <c r="C142" s="228"/>
      <c r="D142" s="229" t="s">
        <v>136</v>
      </c>
      <c r="E142" s="230" t="s">
        <v>1</v>
      </c>
      <c r="F142" s="231" t="s">
        <v>144</v>
      </c>
      <c r="G142" s="228"/>
      <c r="H142" s="230" t="s">
        <v>1</v>
      </c>
      <c r="I142" s="232"/>
      <c r="J142" s="228"/>
      <c r="K142" s="228"/>
      <c r="L142" s="233"/>
      <c r="M142" s="234"/>
      <c r="N142" s="235"/>
      <c r="O142" s="235"/>
      <c r="P142" s="235"/>
      <c r="Q142" s="235"/>
      <c r="R142" s="235"/>
      <c r="S142" s="235"/>
      <c r="T142" s="236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37" t="s">
        <v>136</v>
      </c>
      <c r="AU142" s="237" t="s">
        <v>86</v>
      </c>
      <c r="AV142" s="13" t="s">
        <v>84</v>
      </c>
      <c r="AW142" s="13" t="s">
        <v>32</v>
      </c>
      <c r="AX142" s="13" t="s">
        <v>77</v>
      </c>
      <c r="AY142" s="237" t="s">
        <v>126</v>
      </c>
    </row>
    <row r="143" spans="1:51" s="14" customFormat="1" ht="12">
      <c r="A143" s="14"/>
      <c r="B143" s="238"/>
      <c r="C143" s="239"/>
      <c r="D143" s="229" t="s">
        <v>136</v>
      </c>
      <c r="E143" s="240" t="s">
        <v>1</v>
      </c>
      <c r="F143" s="241" t="s">
        <v>86</v>
      </c>
      <c r="G143" s="239"/>
      <c r="H143" s="242">
        <v>2</v>
      </c>
      <c r="I143" s="243"/>
      <c r="J143" s="239"/>
      <c r="K143" s="239"/>
      <c r="L143" s="244"/>
      <c r="M143" s="245"/>
      <c r="N143" s="246"/>
      <c r="O143" s="246"/>
      <c r="P143" s="246"/>
      <c r="Q143" s="246"/>
      <c r="R143" s="246"/>
      <c r="S143" s="246"/>
      <c r="T143" s="247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48" t="s">
        <v>136</v>
      </c>
      <c r="AU143" s="248" t="s">
        <v>86</v>
      </c>
      <c r="AV143" s="14" t="s">
        <v>86</v>
      </c>
      <c r="AW143" s="14" t="s">
        <v>32</v>
      </c>
      <c r="AX143" s="14" t="s">
        <v>84</v>
      </c>
      <c r="AY143" s="248" t="s">
        <v>126</v>
      </c>
    </row>
    <row r="144" spans="1:63" s="12" customFormat="1" ht="22.8" customHeight="1">
      <c r="A144" s="12"/>
      <c r="B144" s="198"/>
      <c r="C144" s="199"/>
      <c r="D144" s="200" t="s">
        <v>76</v>
      </c>
      <c r="E144" s="212" t="s">
        <v>145</v>
      </c>
      <c r="F144" s="212" t="s">
        <v>146</v>
      </c>
      <c r="G144" s="199"/>
      <c r="H144" s="199"/>
      <c r="I144" s="202"/>
      <c r="J144" s="213">
        <f>BK144</f>
        <v>0</v>
      </c>
      <c r="K144" s="199"/>
      <c r="L144" s="204"/>
      <c r="M144" s="205"/>
      <c r="N144" s="206"/>
      <c r="O144" s="206"/>
      <c r="P144" s="207">
        <f>SUM(P145:P162)</f>
        <v>0</v>
      </c>
      <c r="Q144" s="206"/>
      <c r="R144" s="207">
        <f>SUM(R145:R162)</f>
        <v>0.91074884</v>
      </c>
      <c r="S144" s="206"/>
      <c r="T144" s="208">
        <f>SUM(T145:T162)</f>
        <v>0</v>
      </c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R144" s="209" t="s">
        <v>84</v>
      </c>
      <c r="AT144" s="210" t="s">
        <v>76</v>
      </c>
      <c r="AU144" s="210" t="s">
        <v>84</v>
      </c>
      <c r="AY144" s="209" t="s">
        <v>126</v>
      </c>
      <c r="BK144" s="211">
        <f>SUM(BK145:BK162)</f>
        <v>0</v>
      </c>
    </row>
    <row r="145" spans="1:65" s="2" customFormat="1" ht="24.15" customHeight="1">
      <c r="A145" s="38"/>
      <c r="B145" s="39"/>
      <c r="C145" s="214" t="s">
        <v>127</v>
      </c>
      <c r="D145" s="214" t="s">
        <v>129</v>
      </c>
      <c r="E145" s="215" t="s">
        <v>147</v>
      </c>
      <c r="F145" s="216" t="s">
        <v>148</v>
      </c>
      <c r="G145" s="217" t="s">
        <v>132</v>
      </c>
      <c r="H145" s="218">
        <v>4</v>
      </c>
      <c r="I145" s="219"/>
      <c r="J145" s="220">
        <f>ROUND(I145*H145,2)</f>
        <v>0</v>
      </c>
      <c r="K145" s="216" t="s">
        <v>133</v>
      </c>
      <c r="L145" s="44"/>
      <c r="M145" s="221" t="s">
        <v>1</v>
      </c>
      <c r="N145" s="222" t="s">
        <v>42</v>
      </c>
      <c r="O145" s="91"/>
      <c r="P145" s="223">
        <f>O145*H145</f>
        <v>0</v>
      </c>
      <c r="Q145" s="223">
        <v>0.0102</v>
      </c>
      <c r="R145" s="223">
        <f>Q145*H145</f>
        <v>0.0408</v>
      </c>
      <c r="S145" s="223">
        <v>0</v>
      </c>
      <c r="T145" s="224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25" t="s">
        <v>134</v>
      </c>
      <c r="AT145" s="225" t="s">
        <v>129</v>
      </c>
      <c r="AU145" s="225" t="s">
        <v>86</v>
      </c>
      <c r="AY145" s="17" t="s">
        <v>126</v>
      </c>
      <c r="BE145" s="226">
        <f>IF(N145="základní",J145,0)</f>
        <v>0</v>
      </c>
      <c r="BF145" s="226">
        <f>IF(N145="snížená",J145,0)</f>
        <v>0</v>
      </c>
      <c r="BG145" s="226">
        <f>IF(N145="zákl. přenesená",J145,0)</f>
        <v>0</v>
      </c>
      <c r="BH145" s="226">
        <f>IF(N145="sníž. přenesená",J145,0)</f>
        <v>0</v>
      </c>
      <c r="BI145" s="226">
        <f>IF(N145="nulová",J145,0)</f>
        <v>0</v>
      </c>
      <c r="BJ145" s="17" t="s">
        <v>84</v>
      </c>
      <c r="BK145" s="226">
        <f>ROUND(I145*H145,2)</f>
        <v>0</v>
      </c>
      <c r="BL145" s="17" t="s">
        <v>134</v>
      </c>
      <c r="BM145" s="225" t="s">
        <v>149</v>
      </c>
    </row>
    <row r="146" spans="1:51" s="14" customFormat="1" ht="12">
      <c r="A146" s="14"/>
      <c r="B146" s="238"/>
      <c r="C146" s="239"/>
      <c r="D146" s="229" t="s">
        <v>136</v>
      </c>
      <c r="E146" s="240" t="s">
        <v>1</v>
      </c>
      <c r="F146" s="241" t="s">
        <v>150</v>
      </c>
      <c r="G146" s="239"/>
      <c r="H146" s="242">
        <v>4</v>
      </c>
      <c r="I146" s="243"/>
      <c r="J146" s="239"/>
      <c r="K146" s="239"/>
      <c r="L146" s="244"/>
      <c r="M146" s="245"/>
      <c r="N146" s="246"/>
      <c r="O146" s="246"/>
      <c r="P146" s="246"/>
      <c r="Q146" s="246"/>
      <c r="R146" s="246"/>
      <c r="S146" s="246"/>
      <c r="T146" s="247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48" t="s">
        <v>136</v>
      </c>
      <c r="AU146" s="248" t="s">
        <v>86</v>
      </c>
      <c r="AV146" s="14" t="s">
        <v>86</v>
      </c>
      <c r="AW146" s="14" t="s">
        <v>32</v>
      </c>
      <c r="AX146" s="14" t="s">
        <v>84</v>
      </c>
      <c r="AY146" s="248" t="s">
        <v>126</v>
      </c>
    </row>
    <row r="147" spans="1:65" s="2" customFormat="1" ht="24.15" customHeight="1">
      <c r="A147" s="38"/>
      <c r="B147" s="39"/>
      <c r="C147" s="214" t="s">
        <v>134</v>
      </c>
      <c r="D147" s="214" t="s">
        <v>129</v>
      </c>
      <c r="E147" s="215" t="s">
        <v>151</v>
      </c>
      <c r="F147" s="216" t="s">
        <v>152</v>
      </c>
      <c r="G147" s="217" t="s">
        <v>132</v>
      </c>
      <c r="H147" s="218">
        <v>2</v>
      </c>
      <c r="I147" s="219"/>
      <c r="J147" s="220">
        <f>ROUND(I147*H147,2)</f>
        <v>0</v>
      </c>
      <c r="K147" s="216" t="s">
        <v>133</v>
      </c>
      <c r="L147" s="44"/>
      <c r="M147" s="221" t="s">
        <v>1</v>
      </c>
      <c r="N147" s="222" t="s">
        <v>42</v>
      </c>
      <c r="O147" s="91"/>
      <c r="P147" s="223">
        <f>O147*H147</f>
        <v>0</v>
      </c>
      <c r="Q147" s="223">
        <v>0.0415</v>
      </c>
      <c r="R147" s="223">
        <f>Q147*H147</f>
        <v>0.083</v>
      </c>
      <c r="S147" s="223">
        <v>0</v>
      </c>
      <c r="T147" s="224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25" t="s">
        <v>134</v>
      </c>
      <c r="AT147" s="225" t="s">
        <v>129</v>
      </c>
      <c r="AU147" s="225" t="s">
        <v>86</v>
      </c>
      <c r="AY147" s="17" t="s">
        <v>126</v>
      </c>
      <c r="BE147" s="226">
        <f>IF(N147="základní",J147,0)</f>
        <v>0</v>
      </c>
      <c r="BF147" s="226">
        <f>IF(N147="snížená",J147,0)</f>
        <v>0</v>
      </c>
      <c r="BG147" s="226">
        <f>IF(N147="zákl. přenesená",J147,0)</f>
        <v>0</v>
      </c>
      <c r="BH147" s="226">
        <f>IF(N147="sníž. přenesená",J147,0)</f>
        <v>0</v>
      </c>
      <c r="BI147" s="226">
        <f>IF(N147="nulová",J147,0)</f>
        <v>0</v>
      </c>
      <c r="BJ147" s="17" t="s">
        <v>84</v>
      </c>
      <c r="BK147" s="226">
        <f>ROUND(I147*H147,2)</f>
        <v>0</v>
      </c>
      <c r="BL147" s="17" t="s">
        <v>134</v>
      </c>
      <c r="BM147" s="225" t="s">
        <v>153</v>
      </c>
    </row>
    <row r="148" spans="1:51" s="13" customFormat="1" ht="12">
      <c r="A148" s="13"/>
      <c r="B148" s="227"/>
      <c r="C148" s="228"/>
      <c r="D148" s="229" t="s">
        <v>136</v>
      </c>
      <c r="E148" s="230" t="s">
        <v>1</v>
      </c>
      <c r="F148" s="231" t="s">
        <v>154</v>
      </c>
      <c r="G148" s="228"/>
      <c r="H148" s="230" t="s">
        <v>1</v>
      </c>
      <c r="I148" s="232"/>
      <c r="J148" s="228"/>
      <c r="K148" s="228"/>
      <c r="L148" s="233"/>
      <c r="M148" s="234"/>
      <c r="N148" s="235"/>
      <c r="O148" s="235"/>
      <c r="P148" s="235"/>
      <c r="Q148" s="235"/>
      <c r="R148" s="235"/>
      <c r="S148" s="235"/>
      <c r="T148" s="236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37" t="s">
        <v>136</v>
      </c>
      <c r="AU148" s="237" t="s">
        <v>86</v>
      </c>
      <c r="AV148" s="13" t="s">
        <v>84</v>
      </c>
      <c r="AW148" s="13" t="s">
        <v>32</v>
      </c>
      <c r="AX148" s="13" t="s">
        <v>77</v>
      </c>
      <c r="AY148" s="237" t="s">
        <v>126</v>
      </c>
    </row>
    <row r="149" spans="1:51" s="14" customFormat="1" ht="12">
      <c r="A149" s="14"/>
      <c r="B149" s="238"/>
      <c r="C149" s="239"/>
      <c r="D149" s="229" t="s">
        <v>136</v>
      </c>
      <c r="E149" s="240" t="s">
        <v>1</v>
      </c>
      <c r="F149" s="241" t="s">
        <v>86</v>
      </c>
      <c r="G149" s="239"/>
      <c r="H149" s="242">
        <v>2</v>
      </c>
      <c r="I149" s="243"/>
      <c r="J149" s="239"/>
      <c r="K149" s="239"/>
      <c r="L149" s="244"/>
      <c r="M149" s="245"/>
      <c r="N149" s="246"/>
      <c r="O149" s="246"/>
      <c r="P149" s="246"/>
      <c r="Q149" s="246"/>
      <c r="R149" s="246"/>
      <c r="S149" s="246"/>
      <c r="T149" s="247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48" t="s">
        <v>136</v>
      </c>
      <c r="AU149" s="248" t="s">
        <v>86</v>
      </c>
      <c r="AV149" s="14" t="s">
        <v>86</v>
      </c>
      <c r="AW149" s="14" t="s">
        <v>32</v>
      </c>
      <c r="AX149" s="14" t="s">
        <v>77</v>
      </c>
      <c r="AY149" s="248" t="s">
        <v>126</v>
      </c>
    </row>
    <row r="150" spans="1:51" s="15" customFormat="1" ht="12">
      <c r="A150" s="15"/>
      <c r="B150" s="249"/>
      <c r="C150" s="250"/>
      <c r="D150" s="229" t="s">
        <v>136</v>
      </c>
      <c r="E150" s="251" t="s">
        <v>1</v>
      </c>
      <c r="F150" s="252" t="s">
        <v>140</v>
      </c>
      <c r="G150" s="250"/>
      <c r="H150" s="253">
        <v>2</v>
      </c>
      <c r="I150" s="254"/>
      <c r="J150" s="250"/>
      <c r="K150" s="250"/>
      <c r="L150" s="255"/>
      <c r="M150" s="256"/>
      <c r="N150" s="257"/>
      <c r="O150" s="257"/>
      <c r="P150" s="257"/>
      <c r="Q150" s="257"/>
      <c r="R150" s="257"/>
      <c r="S150" s="257"/>
      <c r="T150" s="258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T150" s="259" t="s">
        <v>136</v>
      </c>
      <c r="AU150" s="259" t="s">
        <v>86</v>
      </c>
      <c r="AV150" s="15" t="s">
        <v>134</v>
      </c>
      <c r="AW150" s="15" t="s">
        <v>32</v>
      </c>
      <c r="AX150" s="15" t="s">
        <v>84</v>
      </c>
      <c r="AY150" s="259" t="s">
        <v>126</v>
      </c>
    </row>
    <row r="151" spans="1:65" s="2" customFormat="1" ht="24.15" customHeight="1">
      <c r="A151" s="38"/>
      <c r="B151" s="39"/>
      <c r="C151" s="214" t="s">
        <v>155</v>
      </c>
      <c r="D151" s="214" t="s">
        <v>129</v>
      </c>
      <c r="E151" s="215" t="s">
        <v>156</v>
      </c>
      <c r="F151" s="216" t="s">
        <v>157</v>
      </c>
      <c r="G151" s="217" t="s">
        <v>158</v>
      </c>
      <c r="H151" s="218">
        <v>0.342</v>
      </c>
      <c r="I151" s="219"/>
      <c r="J151" s="220">
        <f>ROUND(I151*H151,2)</f>
        <v>0</v>
      </c>
      <c r="K151" s="216" t="s">
        <v>133</v>
      </c>
      <c r="L151" s="44"/>
      <c r="M151" s="221" t="s">
        <v>1</v>
      </c>
      <c r="N151" s="222" t="s">
        <v>42</v>
      </c>
      <c r="O151" s="91"/>
      <c r="P151" s="223">
        <f>O151*H151</f>
        <v>0</v>
      </c>
      <c r="Q151" s="223">
        <v>2.30102</v>
      </c>
      <c r="R151" s="223">
        <f>Q151*H151</f>
        <v>0.78694884</v>
      </c>
      <c r="S151" s="223">
        <v>0</v>
      </c>
      <c r="T151" s="224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25" t="s">
        <v>134</v>
      </c>
      <c r="AT151" s="225" t="s">
        <v>129</v>
      </c>
      <c r="AU151" s="225" t="s">
        <v>86</v>
      </c>
      <c r="AY151" s="17" t="s">
        <v>126</v>
      </c>
      <c r="BE151" s="226">
        <f>IF(N151="základní",J151,0)</f>
        <v>0</v>
      </c>
      <c r="BF151" s="226">
        <f>IF(N151="snížená",J151,0)</f>
        <v>0</v>
      </c>
      <c r="BG151" s="226">
        <f>IF(N151="zákl. přenesená",J151,0)</f>
        <v>0</v>
      </c>
      <c r="BH151" s="226">
        <f>IF(N151="sníž. přenesená",J151,0)</f>
        <v>0</v>
      </c>
      <c r="BI151" s="226">
        <f>IF(N151="nulová",J151,0)</f>
        <v>0</v>
      </c>
      <c r="BJ151" s="17" t="s">
        <v>84</v>
      </c>
      <c r="BK151" s="226">
        <f>ROUND(I151*H151,2)</f>
        <v>0</v>
      </c>
      <c r="BL151" s="17" t="s">
        <v>134</v>
      </c>
      <c r="BM151" s="225" t="s">
        <v>159</v>
      </c>
    </row>
    <row r="152" spans="1:51" s="13" customFormat="1" ht="12">
      <c r="A152" s="13"/>
      <c r="B152" s="227"/>
      <c r="C152" s="228"/>
      <c r="D152" s="229" t="s">
        <v>136</v>
      </c>
      <c r="E152" s="230" t="s">
        <v>1</v>
      </c>
      <c r="F152" s="231" t="s">
        <v>160</v>
      </c>
      <c r="G152" s="228"/>
      <c r="H152" s="230" t="s">
        <v>1</v>
      </c>
      <c r="I152" s="232"/>
      <c r="J152" s="228"/>
      <c r="K152" s="228"/>
      <c r="L152" s="233"/>
      <c r="M152" s="234"/>
      <c r="N152" s="235"/>
      <c r="O152" s="235"/>
      <c r="P152" s="235"/>
      <c r="Q152" s="235"/>
      <c r="R152" s="235"/>
      <c r="S152" s="235"/>
      <c r="T152" s="236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37" t="s">
        <v>136</v>
      </c>
      <c r="AU152" s="237" t="s">
        <v>86</v>
      </c>
      <c r="AV152" s="13" t="s">
        <v>84</v>
      </c>
      <c r="AW152" s="13" t="s">
        <v>32</v>
      </c>
      <c r="AX152" s="13" t="s">
        <v>77</v>
      </c>
      <c r="AY152" s="237" t="s">
        <v>126</v>
      </c>
    </row>
    <row r="153" spans="1:51" s="14" customFormat="1" ht="12">
      <c r="A153" s="14"/>
      <c r="B153" s="238"/>
      <c r="C153" s="239"/>
      <c r="D153" s="229" t="s">
        <v>136</v>
      </c>
      <c r="E153" s="240" t="s">
        <v>1</v>
      </c>
      <c r="F153" s="241" t="s">
        <v>161</v>
      </c>
      <c r="G153" s="239"/>
      <c r="H153" s="242">
        <v>0.342</v>
      </c>
      <c r="I153" s="243"/>
      <c r="J153" s="239"/>
      <c r="K153" s="239"/>
      <c r="L153" s="244"/>
      <c r="M153" s="245"/>
      <c r="N153" s="246"/>
      <c r="O153" s="246"/>
      <c r="P153" s="246"/>
      <c r="Q153" s="246"/>
      <c r="R153" s="246"/>
      <c r="S153" s="246"/>
      <c r="T153" s="247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48" t="s">
        <v>136</v>
      </c>
      <c r="AU153" s="248" t="s">
        <v>86</v>
      </c>
      <c r="AV153" s="14" t="s">
        <v>86</v>
      </c>
      <c r="AW153" s="14" t="s">
        <v>32</v>
      </c>
      <c r="AX153" s="14" t="s">
        <v>84</v>
      </c>
      <c r="AY153" s="248" t="s">
        <v>126</v>
      </c>
    </row>
    <row r="154" spans="1:65" s="2" customFormat="1" ht="16.5" customHeight="1">
      <c r="A154" s="38"/>
      <c r="B154" s="39"/>
      <c r="C154" s="214" t="s">
        <v>145</v>
      </c>
      <c r="D154" s="214" t="s">
        <v>129</v>
      </c>
      <c r="E154" s="215" t="s">
        <v>162</v>
      </c>
      <c r="F154" s="216" t="s">
        <v>163</v>
      </c>
      <c r="G154" s="217" t="s">
        <v>164</v>
      </c>
      <c r="H154" s="218">
        <v>9.5</v>
      </c>
      <c r="I154" s="219"/>
      <c r="J154" s="220">
        <f>ROUND(I154*H154,2)</f>
        <v>0</v>
      </c>
      <c r="K154" s="216" t="s">
        <v>1</v>
      </c>
      <c r="L154" s="44"/>
      <c r="M154" s="221" t="s">
        <v>1</v>
      </c>
      <c r="N154" s="222" t="s">
        <v>42</v>
      </c>
      <c r="O154" s="91"/>
      <c r="P154" s="223">
        <f>O154*H154</f>
        <v>0</v>
      </c>
      <c r="Q154" s="223">
        <v>0</v>
      </c>
      <c r="R154" s="223">
        <f>Q154*H154</f>
        <v>0</v>
      </c>
      <c r="S154" s="223">
        <v>0</v>
      </c>
      <c r="T154" s="224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25" t="s">
        <v>134</v>
      </c>
      <c r="AT154" s="225" t="s">
        <v>129</v>
      </c>
      <c r="AU154" s="225" t="s">
        <v>86</v>
      </c>
      <c r="AY154" s="17" t="s">
        <v>126</v>
      </c>
      <c r="BE154" s="226">
        <f>IF(N154="základní",J154,0)</f>
        <v>0</v>
      </c>
      <c r="BF154" s="226">
        <f>IF(N154="snížená",J154,0)</f>
        <v>0</v>
      </c>
      <c r="BG154" s="226">
        <f>IF(N154="zákl. přenesená",J154,0)</f>
        <v>0</v>
      </c>
      <c r="BH154" s="226">
        <f>IF(N154="sníž. přenesená",J154,0)</f>
        <v>0</v>
      </c>
      <c r="BI154" s="226">
        <f>IF(N154="nulová",J154,0)</f>
        <v>0</v>
      </c>
      <c r="BJ154" s="17" t="s">
        <v>84</v>
      </c>
      <c r="BK154" s="226">
        <f>ROUND(I154*H154,2)</f>
        <v>0</v>
      </c>
      <c r="BL154" s="17" t="s">
        <v>134</v>
      </c>
      <c r="BM154" s="225" t="s">
        <v>165</v>
      </c>
    </row>
    <row r="155" spans="1:51" s="13" customFormat="1" ht="12">
      <c r="A155" s="13"/>
      <c r="B155" s="227"/>
      <c r="C155" s="228"/>
      <c r="D155" s="229" t="s">
        <v>136</v>
      </c>
      <c r="E155" s="230" t="s">
        <v>1</v>
      </c>
      <c r="F155" s="231" t="s">
        <v>166</v>
      </c>
      <c r="G155" s="228"/>
      <c r="H155" s="230" t="s">
        <v>1</v>
      </c>
      <c r="I155" s="232"/>
      <c r="J155" s="228"/>
      <c r="K155" s="228"/>
      <c r="L155" s="233"/>
      <c r="M155" s="234"/>
      <c r="N155" s="235"/>
      <c r="O155" s="235"/>
      <c r="P155" s="235"/>
      <c r="Q155" s="235"/>
      <c r="R155" s="235"/>
      <c r="S155" s="235"/>
      <c r="T155" s="236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37" t="s">
        <v>136</v>
      </c>
      <c r="AU155" s="237" t="s">
        <v>86</v>
      </c>
      <c r="AV155" s="13" t="s">
        <v>84</v>
      </c>
      <c r="AW155" s="13" t="s">
        <v>32</v>
      </c>
      <c r="AX155" s="13" t="s">
        <v>77</v>
      </c>
      <c r="AY155" s="237" t="s">
        <v>126</v>
      </c>
    </row>
    <row r="156" spans="1:51" s="13" customFormat="1" ht="12">
      <c r="A156" s="13"/>
      <c r="B156" s="227"/>
      <c r="C156" s="228"/>
      <c r="D156" s="229" t="s">
        <v>136</v>
      </c>
      <c r="E156" s="230" t="s">
        <v>1</v>
      </c>
      <c r="F156" s="231" t="s">
        <v>167</v>
      </c>
      <c r="G156" s="228"/>
      <c r="H156" s="230" t="s">
        <v>1</v>
      </c>
      <c r="I156" s="232"/>
      <c r="J156" s="228"/>
      <c r="K156" s="228"/>
      <c r="L156" s="233"/>
      <c r="M156" s="234"/>
      <c r="N156" s="235"/>
      <c r="O156" s="235"/>
      <c r="P156" s="235"/>
      <c r="Q156" s="235"/>
      <c r="R156" s="235"/>
      <c r="S156" s="235"/>
      <c r="T156" s="236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37" t="s">
        <v>136</v>
      </c>
      <c r="AU156" s="237" t="s">
        <v>86</v>
      </c>
      <c r="AV156" s="13" t="s">
        <v>84</v>
      </c>
      <c r="AW156" s="13" t="s">
        <v>32</v>
      </c>
      <c r="AX156" s="13" t="s">
        <v>77</v>
      </c>
      <c r="AY156" s="237" t="s">
        <v>126</v>
      </c>
    </row>
    <row r="157" spans="1:51" s="13" customFormat="1" ht="12">
      <c r="A157" s="13"/>
      <c r="B157" s="227"/>
      <c r="C157" s="228"/>
      <c r="D157" s="229" t="s">
        <v>136</v>
      </c>
      <c r="E157" s="230" t="s">
        <v>1</v>
      </c>
      <c r="F157" s="231" t="s">
        <v>168</v>
      </c>
      <c r="G157" s="228"/>
      <c r="H157" s="230" t="s">
        <v>1</v>
      </c>
      <c r="I157" s="232"/>
      <c r="J157" s="228"/>
      <c r="K157" s="228"/>
      <c r="L157" s="233"/>
      <c r="M157" s="234"/>
      <c r="N157" s="235"/>
      <c r="O157" s="235"/>
      <c r="P157" s="235"/>
      <c r="Q157" s="235"/>
      <c r="R157" s="235"/>
      <c r="S157" s="235"/>
      <c r="T157" s="236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37" t="s">
        <v>136</v>
      </c>
      <c r="AU157" s="237" t="s">
        <v>86</v>
      </c>
      <c r="AV157" s="13" t="s">
        <v>84</v>
      </c>
      <c r="AW157" s="13" t="s">
        <v>32</v>
      </c>
      <c r="AX157" s="13" t="s">
        <v>77</v>
      </c>
      <c r="AY157" s="237" t="s">
        <v>126</v>
      </c>
    </row>
    <row r="158" spans="1:51" s="13" customFormat="1" ht="12">
      <c r="A158" s="13"/>
      <c r="B158" s="227"/>
      <c r="C158" s="228"/>
      <c r="D158" s="229" t="s">
        <v>136</v>
      </c>
      <c r="E158" s="230" t="s">
        <v>1</v>
      </c>
      <c r="F158" s="231" t="s">
        <v>169</v>
      </c>
      <c r="G158" s="228"/>
      <c r="H158" s="230" t="s">
        <v>1</v>
      </c>
      <c r="I158" s="232"/>
      <c r="J158" s="228"/>
      <c r="K158" s="228"/>
      <c r="L158" s="233"/>
      <c r="M158" s="234"/>
      <c r="N158" s="235"/>
      <c r="O158" s="235"/>
      <c r="P158" s="235"/>
      <c r="Q158" s="235"/>
      <c r="R158" s="235"/>
      <c r="S158" s="235"/>
      <c r="T158" s="236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37" t="s">
        <v>136</v>
      </c>
      <c r="AU158" s="237" t="s">
        <v>86</v>
      </c>
      <c r="AV158" s="13" t="s">
        <v>84</v>
      </c>
      <c r="AW158" s="13" t="s">
        <v>32</v>
      </c>
      <c r="AX158" s="13" t="s">
        <v>77</v>
      </c>
      <c r="AY158" s="237" t="s">
        <v>126</v>
      </c>
    </row>
    <row r="159" spans="1:51" s="13" customFormat="1" ht="12">
      <c r="A159" s="13"/>
      <c r="B159" s="227"/>
      <c r="C159" s="228"/>
      <c r="D159" s="229" t="s">
        <v>136</v>
      </c>
      <c r="E159" s="230" t="s">
        <v>1</v>
      </c>
      <c r="F159" s="231" t="s">
        <v>170</v>
      </c>
      <c r="G159" s="228"/>
      <c r="H159" s="230" t="s">
        <v>1</v>
      </c>
      <c r="I159" s="232"/>
      <c r="J159" s="228"/>
      <c r="K159" s="228"/>
      <c r="L159" s="233"/>
      <c r="M159" s="234"/>
      <c r="N159" s="235"/>
      <c r="O159" s="235"/>
      <c r="P159" s="235"/>
      <c r="Q159" s="235"/>
      <c r="R159" s="235"/>
      <c r="S159" s="235"/>
      <c r="T159" s="236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37" t="s">
        <v>136</v>
      </c>
      <c r="AU159" s="237" t="s">
        <v>86</v>
      </c>
      <c r="AV159" s="13" t="s">
        <v>84</v>
      </c>
      <c r="AW159" s="13" t="s">
        <v>32</v>
      </c>
      <c r="AX159" s="13" t="s">
        <v>77</v>
      </c>
      <c r="AY159" s="237" t="s">
        <v>126</v>
      </c>
    </row>
    <row r="160" spans="1:51" s="13" customFormat="1" ht="12">
      <c r="A160" s="13"/>
      <c r="B160" s="227"/>
      <c r="C160" s="228"/>
      <c r="D160" s="229" t="s">
        <v>136</v>
      </c>
      <c r="E160" s="230" t="s">
        <v>1</v>
      </c>
      <c r="F160" s="231" t="s">
        <v>171</v>
      </c>
      <c r="G160" s="228"/>
      <c r="H160" s="230" t="s">
        <v>1</v>
      </c>
      <c r="I160" s="232"/>
      <c r="J160" s="228"/>
      <c r="K160" s="228"/>
      <c r="L160" s="233"/>
      <c r="M160" s="234"/>
      <c r="N160" s="235"/>
      <c r="O160" s="235"/>
      <c r="P160" s="235"/>
      <c r="Q160" s="235"/>
      <c r="R160" s="235"/>
      <c r="S160" s="235"/>
      <c r="T160" s="236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37" t="s">
        <v>136</v>
      </c>
      <c r="AU160" s="237" t="s">
        <v>86</v>
      </c>
      <c r="AV160" s="13" t="s">
        <v>84</v>
      </c>
      <c r="AW160" s="13" t="s">
        <v>32</v>
      </c>
      <c r="AX160" s="13" t="s">
        <v>77</v>
      </c>
      <c r="AY160" s="237" t="s">
        <v>126</v>
      </c>
    </row>
    <row r="161" spans="1:51" s="13" customFormat="1" ht="12">
      <c r="A161" s="13"/>
      <c r="B161" s="227"/>
      <c r="C161" s="228"/>
      <c r="D161" s="229" t="s">
        <v>136</v>
      </c>
      <c r="E161" s="230" t="s">
        <v>1</v>
      </c>
      <c r="F161" s="231" t="s">
        <v>172</v>
      </c>
      <c r="G161" s="228"/>
      <c r="H161" s="230" t="s">
        <v>1</v>
      </c>
      <c r="I161" s="232"/>
      <c r="J161" s="228"/>
      <c r="K161" s="228"/>
      <c r="L161" s="233"/>
      <c r="M161" s="234"/>
      <c r="N161" s="235"/>
      <c r="O161" s="235"/>
      <c r="P161" s="235"/>
      <c r="Q161" s="235"/>
      <c r="R161" s="235"/>
      <c r="S161" s="235"/>
      <c r="T161" s="236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37" t="s">
        <v>136</v>
      </c>
      <c r="AU161" s="237" t="s">
        <v>86</v>
      </c>
      <c r="AV161" s="13" t="s">
        <v>84</v>
      </c>
      <c r="AW161" s="13" t="s">
        <v>32</v>
      </c>
      <c r="AX161" s="13" t="s">
        <v>77</v>
      </c>
      <c r="AY161" s="237" t="s">
        <v>126</v>
      </c>
    </row>
    <row r="162" spans="1:51" s="14" customFormat="1" ht="12">
      <c r="A162" s="14"/>
      <c r="B162" s="238"/>
      <c r="C162" s="239"/>
      <c r="D162" s="229" t="s">
        <v>136</v>
      </c>
      <c r="E162" s="240" t="s">
        <v>1</v>
      </c>
      <c r="F162" s="241" t="s">
        <v>173</v>
      </c>
      <c r="G162" s="239"/>
      <c r="H162" s="242">
        <v>9.5</v>
      </c>
      <c r="I162" s="243"/>
      <c r="J162" s="239"/>
      <c r="K162" s="239"/>
      <c r="L162" s="244"/>
      <c r="M162" s="245"/>
      <c r="N162" s="246"/>
      <c r="O162" s="246"/>
      <c r="P162" s="246"/>
      <c r="Q162" s="246"/>
      <c r="R162" s="246"/>
      <c r="S162" s="246"/>
      <c r="T162" s="247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48" t="s">
        <v>136</v>
      </c>
      <c r="AU162" s="248" t="s">
        <v>86</v>
      </c>
      <c r="AV162" s="14" t="s">
        <v>86</v>
      </c>
      <c r="AW162" s="14" t="s">
        <v>32</v>
      </c>
      <c r="AX162" s="14" t="s">
        <v>84</v>
      </c>
      <c r="AY162" s="248" t="s">
        <v>126</v>
      </c>
    </row>
    <row r="163" spans="1:63" s="12" customFormat="1" ht="22.8" customHeight="1">
      <c r="A163" s="12"/>
      <c r="B163" s="198"/>
      <c r="C163" s="199"/>
      <c r="D163" s="200" t="s">
        <v>76</v>
      </c>
      <c r="E163" s="212" t="s">
        <v>174</v>
      </c>
      <c r="F163" s="212" t="s">
        <v>175</v>
      </c>
      <c r="G163" s="199"/>
      <c r="H163" s="199"/>
      <c r="I163" s="202"/>
      <c r="J163" s="213">
        <f>BK163</f>
        <v>0</v>
      </c>
      <c r="K163" s="199"/>
      <c r="L163" s="204"/>
      <c r="M163" s="205"/>
      <c r="N163" s="206"/>
      <c r="O163" s="206"/>
      <c r="P163" s="207">
        <f>SUM(P164:P188)</f>
        <v>0</v>
      </c>
      <c r="Q163" s="206"/>
      <c r="R163" s="207">
        <f>SUM(R164:R188)</f>
        <v>0.012988500000000002</v>
      </c>
      <c r="S163" s="206"/>
      <c r="T163" s="208">
        <f>SUM(T164:T188)</f>
        <v>1.096125</v>
      </c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R163" s="209" t="s">
        <v>84</v>
      </c>
      <c r="AT163" s="210" t="s">
        <v>76</v>
      </c>
      <c r="AU163" s="210" t="s">
        <v>84</v>
      </c>
      <c r="AY163" s="209" t="s">
        <v>126</v>
      </c>
      <c r="BK163" s="211">
        <f>SUM(BK164:BK188)</f>
        <v>0</v>
      </c>
    </row>
    <row r="164" spans="1:65" s="2" customFormat="1" ht="37.8" customHeight="1">
      <c r="A164" s="38"/>
      <c r="B164" s="39"/>
      <c r="C164" s="214" t="s">
        <v>176</v>
      </c>
      <c r="D164" s="214" t="s">
        <v>129</v>
      </c>
      <c r="E164" s="215" t="s">
        <v>177</v>
      </c>
      <c r="F164" s="216" t="s">
        <v>178</v>
      </c>
      <c r="G164" s="217" t="s">
        <v>179</v>
      </c>
      <c r="H164" s="218">
        <v>20</v>
      </c>
      <c r="I164" s="219"/>
      <c r="J164" s="220">
        <f>ROUND(I164*H164,2)</f>
        <v>0</v>
      </c>
      <c r="K164" s="216" t="s">
        <v>133</v>
      </c>
      <c r="L164" s="44"/>
      <c r="M164" s="221" t="s">
        <v>1</v>
      </c>
      <c r="N164" s="222" t="s">
        <v>42</v>
      </c>
      <c r="O164" s="91"/>
      <c r="P164" s="223">
        <f>O164*H164</f>
        <v>0</v>
      </c>
      <c r="Q164" s="223">
        <v>0.00021</v>
      </c>
      <c r="R164" s="223">
        <f>Q164*H164</f>
        <v>0.004200000000000001</v>
      </c>
      <c r="S164" s="223">
        <v>0</v>
      </c>
      <c r="T164" s="224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225" t="s">
        <v>134</v>
      </c>
      <c r="AT164" s="225" t="s">
        <v>129</v>
      </c>
      <c r="AU164" s="225" t="s">
        <v>86</v>
      </c>
      <c r="AY164" s="17" t="s">
        <v>126</v>
      </c>
      <c r="BE164" s="226">
        <f>IF(N164="základní",J164,0)</f>
        <v>0</v>
      </c>
      <c r="BF164" s="226">
        <f>IF(N164="snížená",J164,0)</f>
        <v>0</v>
      </c>
      <c r="BG164" s="226">
        <f>IF(N164="zákl. přenesená",J164,0)</f>
        <v>0</v>
      </c>
      <c r="BH164" s="226">
        <f>IF(N164="sníž. přenesená",J164,0)</f>
        <v>0</v>
      </c>
      <c r="BI164" s="226">
        <f>IF(N164="nulová",J164,0)</f>
        <v>0</v>
      </c>
      <c r="BJ164" s="17" t="s">
        <v>84</v>
      </c>
      <c r="BK164" s="226">
        <f>ROUND(I164*H164,2)</f>
        <v>0</v>
      </c>
      <c r="BL164" s="17" t="s">
        <v>134</v>
      </c>
      <c r="BM164" s="225" t="s">
        <v>180</v>
      </c>
    </row>
    <row r="165" spans="1:65" s="2" customFormat="1" ht="24.15" customHeight="1">
      <c r="A165" s="38"/>
      <c r="B165" s="39"/>
      <c r="C165" s="214" t="s">
        <v>181</v>
      </c>
      <c r="D165" s="214" t="s">
        <v>129</v>
      </c>
      <c r="E165" s="215" t="s">
        <v>182</v>
      </c>
      <c r="F165" s="216" t="s">
        <v>183</v>
      </c>
      <c r="G165" s="217" t="s">
        <v>179</v>
      </c>
      <c r="H165" s="218">
        <v>80</v>
      </c>
      <c r="I165" s="219"/>
      <c r="J165" s="220">
        <f>ROUND(I165*H165,2)</f>
        <v>0</v>
      </c>
      <c r="K165" s="216" t="s">
        <v>133</v>
      </c>
      <c r="L165" s="44"/>
      <c r="M165" s="221" t="s">
        <v>1</v>
      </c>
      <c r="N165" s="222" t="s">
        <v>42</v>
      </c>
      <c r="O165" s="91"/>
      <c r="P165" s="223">
        <f>O165*H165</f>
        <v>0</v>
      </c>
      <c r="Q165" s="223">
        <v>4E-05</v>
      </c>
      <c r="R165" s="223">
        <f>Q165*H165</f>
        <v>0.0032</v>
      </c>
      <c r="S165" s="223">
        <v>0</v>
      </c>
      <c r="T165" s="224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225" t="s">
        <v>134</v>
      </c>
      <c r="AT165" s="225" t="s">
        <v>129</v>
      </c>
      <c r="AU165" s="225" t="s">
        <v>86</v>
      </c>
      <c r="AY165" s="17" t="s">
        <v>126</v>
      </c>
      <c r="BE165" s="226">
        <f>IF(N165="základní",J165,0)</f>
        <v>0</v>
      </c>
      <c r="BF165" s="226">
        <f>IF(N165="snížená",J165,0)</f>
        <v>0</v>
      </c>
      <c r="BG165" s="226">
        <f>IF(N165="zákl. přenesená",J165,0)</f>
        <v>0</v>
      </c>
      <c r="BH165" s="226">
        <f>IF(N165="sníž. přenesená",J165,0)</f>
        <v>0</v>
      </c>
      <c r="BI165" s="226">
        <f>IF(N165="nulová",J165,0)</f>
        <v>0</v>
      </c>
      <c r="BJ165" s="17" t="s">
        <v>84</v>
      </c>
      <c r="BK165" s="226">
        <f>ROUND(I165*H165,2)</f>
        <v>0</v>
      </c>
      <c r="BL165" s="17" t="s">
        <v>134</v>
      </c>
      <c r="BM165" s="225" t="s">
        <v>184</v>
      </c>
    </row>
    <row r="166" spans="1:65" s="2" customFormat="1" ht="24.15" customHeight="1">
      <c r="A166" s="38"/>
      <c r="B166" s="39"/>
      <c r="C166" s="214" t="s">
        <v>174</v>
      </c>
      <c r="D166" s="214" t="s">
        <v>129</v>
      </c>
      <c r="E166" s="215" t="s">
        <v>185</v>
      </c>
      <c r="F166" s="216" t="s">
        <v>186</v>
      </c>
      <c r="G166" s="217" t="s">
        <v>179</v>
      </c>
      <c r="H166" s="218">
        <v>0.469</v>
      </c>
      <c r="I166" s="219"/>
      <c r="J166" s="220">
        <f>ROUND(I166*H166,2)</f>
        <v>0</v>
      </c>
      <c r="K166" s="216" t="s">
        <v>133</v>
      </c>
      <c r="L166" s="44"/>
      <c r="M166" s="221" t="s">
        <v>1</v>
      </c>
      <c r="N166" s="222" t="s">
        <v>42</v>
      </c>
      <c r="O166" s="91"/>
      <c r="P166" s="223">
        <f>O166*H166</f>
        <v>0</v>
      </c>
      <c r="Q166" s="223">
        <v>0</v>
      </c>
      <c r="R166" s="223">
        <f>Q166*H166</f>
        <v>0</v>
      </c>
      <c r="S166" s="223">
        <v>0.075</v>
      </c>
      <c r="T166" s="224">
        <f>S166*H166</f>
        <v>0.035175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25" t="s">
        <v>134</v>
      </c>
      <c r="AT166" s="225" t="s">
        <v>129</v>
      </c>
      <c r="AU166" s="225" t="s">
        <v>86</v>
      </c>
      <c r="AY166" s="17" t="s">
        <v>126</v>
      </c>
      <c r="BE166" s="226">
        <f>IF(N166="základní",J166,0)</f>
        <v>0</v>
      </c>
      <c r="BF166" s="226">
        <f>IF(N166="snížená",J166,0)</f>
        <v>0</v>
      </c>
      <c r="BG166" s="226">
        <f>IF(N166="zákl. přenesená",J166,0)</f>
        <v>0</v>
      </c>
      <c r="BH166" s="226">
        <f>IF(N166="sníž. přenesená",J166,0)</f>
        <v>0</v>
      </c>
      <c r="BI166" s="226">
        <f>IF(N166="nulová",J166,0)</f>
        <v>0</v>
      </c>
      <c r="BJ166" s="17" t="s">
        <v>84</v>
      </c>
      <c r="BK166" s="226">
        <f>ROUND(I166*H166,2)</f>
        <v>0</v>
      </c>
      <c r="BL166" s="17" t="s">
        <v>134</v>
      </c>
      <c r="BM166" s="225" t="s">
        <v>187</v>
      </c>
    </row>
    <row r="167" spans="1:51" s="13" customFormat="1" ht="12">
      <c r="A167" s="13"/>
      <c r="B167" s="227"/>
      <c r="C167" s="228"/>
      <c r="D167" s="229" t="s">
        <v>136</v>
      </c>
      <c r="E167" s="230" t="s">
        <v>1</v>
      </c>
      <c r="F167" s="231" t="s">
        <v>76</v>
      </c>
      <c r="G167" s="228"/>
      <c r="H167" s="230" t="s">
        <v>1</v>
      </c>
      <c r="I167" s="232"/>
      <c r="J167" s="228"/>
      <c r="K167" s="228"/>
      <c r="L167" s="233"/>
      <c r="M167" s="234"/>
      <c r="N167" s="235"/>
      <c r="O167" s="235"/>
      <c r="P167" s="235"/>
      <c r="Q167" s="235"/>
      <c r="R167" s="235"/>
      <c r="S167" s="235"/>
      <c r="T167" s="236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37" t="s">
        <v>136</v>
      </c>
      <c r="AU167" s="237" t="s">
        <v>86</v>
      </c>
      <c r="AV167" s="13" t="s">
        <v>84</v>
      </c>
      <c r="AW167" s="13" t="s">
        <v>32</v>
      </c>
      <c r="AX167" s="13" t="s">
        <v>77</v>
      </c>
      <c r="AY167" s="237" t="s">
        <v>126</v>
      </c>
    </row>
    <row r="168" spans="1:51" s="14" customFormat="1" ht="12">
      <c r="A168" s="14"/>
      <c r="B168" s="238"/>
      <c r="C168" s="239"/>
      <c r="D168" s="229" t="s">
        <v>136</v>
      </c>
      <c r="E168" s="240" t="s">
        <v>1</v>
      </c>
      <c r="F168" s="241" t="s">
        <v>188</v>
      </c>
      <c r="G168" s="239"/>
      <c r="H168" s="242">
        <v>0.469</v>
      </c>
      <c r="I168" s="243"/>
      <c r="J168" s="239"/>
      <c r="K168" s="239"/>
      <c r="L168" s="244"/>
      <c r="M168" s="245"/>
      <c r="N168" s="246"/>
      <c r="O168" s="246"/>
      <c r="P168" s="246"/>
      <c r="Q168" s="246"/>
      <c r="R168" s="246"/>
      <c r="S168" s="246"/>
      <c r="T168" s="247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48" t="s">
        <v>136</v>
      </c>
      <c r="AU168" s="248" t="s">
        <v>86</v>
      </c>
      <c r="AV168" s="14" t="s">
        <v>86</v>
      </c>
      <c r="AW168" s="14" t="s">
        <v>32</v>
      </c>
      <c r="AX168" s="14" t="s">
        <v>84</v>
      </c>
      <c r="AY168" s="248" t="s">
        <v>126</v>
      </c>
    </row>
    <row r="169" spans="1:65" s="2" customFormat="1" ht="24.15" customHeight="1">
      <c r="A169" s="38"/>
      <c r="B169" s="39"/>
      <c r="C169" s="214" t="s">
        <v>189</v>
      </c>
      <c r="D169" s="214" t="s">
        <v>129</v>
      </c>
      <c r="E169" s="215" t="s">
        <v>190</v>
      </c>
      <c r="F169" s="216" t="s">
        <v>191</v>
      </c>
      <c r="G169" s="217" t="s">
        <v>132</v>
      </c>
      <c r="H169" s="218">
        <v>1</v>
      </c>
      <c r="I169" s="219"/>
      <c r="J169" s="220">
        <f>ROUND(I169*H169,2)</f>
        <v>0</v>
      </c>
      <c r="K169" s="216" t="s">
        <v>133</v>
      </c>
      <c r="L169" s="44"/>
      <c r="M169" s="221" t="s">
        <v>1</v>
      </c>
      <c r="N169" s="222" t="s">
        <v>42</v>
      </c>
      <c r="O169" s="91"/>
      <c r="P169" s="223">
        <f>O169*H169</f>
        <v>0</v>
      </c>
      <c r="Q169" s="223">
        <v>0</v>
      </c>
      <c r="R169" s="223">
        <f>Q169*H169</f>
        <v>0</v>
      </c>
      <c r="S169" s="223">
        <v>0.049</v>
      </c>
      <c r="T169" s="224">
        <f>S169*H169</f>
        <v>0.049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25" t="s">
        <v>134</v>
      </c>
      <c r="AT169" s="225" t="s">
        <v>129</v>
      </c>
      <c r="AU169" s="225" t="s">
        <v>86</v>
      </c>
      <c r="AY169" s="17" t="s">
        <v>126</v>
      </c>
      <c r="BE169" s="226">
        <f>IF(N169="základní",J169,0)</f>
        <v>0</v>
      </c>
      <c r="BF169" s="226">
        <f>IF(N169="snížená",J169,0)</f>
        <v>0</v>
      </c>
      <c r="BG169" s="226">
        <f>IF(N169="zákl. přenesená",J169,0)</f>
        <v>0</v>
      </c>
      <c r="BH169" s="226">
        <f>IF(N169="sníž. přenesená",J169,0)</f>
        <v>0</v>
      </c>
      <c r="BI169" s="226">
        <f>IF(N169="nulová",J169,0)</f>
        <v>0</v>
      </c>
      <c r="BJ169" s="17" t="s">
        <v>84</v>
      </c>
      <c r="BK169" s="226">
        <f>ROUND(I169*H169,2)</f>
        <v>0</v>
      </c>
      <c r="BL169" s="17" t="s">
        <v>134</v>
      </c>
      <c r="BM169" s="225" t="s">
        <v>189</v>
      </c>
    </row>
    <row r="170" spans="1:51" s="13" customFormat="1" ht="12">
      <c r="A170" s="13"/>
      <c r="B170" s="227"/>
      <c r="C170" s="228"/>
      <c r="D170" s="229" t="s">
        <v>136</v>
      </c>
      <c r="E170" s="230" t="s">
        <v>1</v>
      </c>
      <c r="F170" s="231" t="s">
        <v>192</v>
      </c>
      <c r="G170" s="228"/>
      <c r="H170" s="230" t="s">
        <v>1</v>
      </c>
      <c r="I170" s="232"/>
      <c r="J170" s="228"/>
      <c r="K170" s="228"/>
      <c r="L170" s="233"/>
      <c r="M170" s="234"/>
      <c r="N170" s="235"/>
      <c r="O170" s="235"/>
      <c r="P170" s="235"/>
      <c r="Q170" s="235"/>
      <c r="R170" s="235"/>
      <c r="S170" s="235"/>
      <c r="T170" s="236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37" t="s">
        <v>136</v>
      </c>
      <c r="AU170" s="237" t="s">
        <v>86</v>
      </c>
      <c r="AV170" s="13" t="s">
        <v>84</v>
      </c>
      <c r="AW170" s="13" t="s">
        <v>32</v>
      </c>
      <c r="AX170" s="13" t="s">
        <v>77</v>
      </c>
      <c r="AY170" s="237" t="s">
        <v>126</v>
      </c>
    </row>
    <row r="171" spans="1:51" s="14" customFormat="1" ht="12">
      <c r="A171" s="14"/>
      <c r="B171" s="238"/>
      <c r="C171" s="239"/>
      <c r="D171" s="229" t="s">
        <v>136</v>
      </c>
      <c r="E171" s="240" t="s">
        <v>1</v>
      </c>
      <c r="F171" s="241" t="s">
        <v>84</v>
      </c>
      <c r="G171" s="239"/>
      <c r="H171" s="242">
        <v>1</v>
      </c>
      <c r="I171" s="243"/>
      <c r="J171" s="239"/>
      <c r="K171" s="239"/>
      <c r="L171" s="244"/>
      <c r="M171" s="245"/>
      <c r="N171" s="246"/>
      <c r="O171" s="246"/>
      <c r="P171" s="246"/>
      <c r="Q171" s="246"/>
      <c r="R171" s="246"/>
      <c r="S171" s="246"/>
      <c r="T171" s="247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48" t="s">
        <v>136</v>
      </c>
      <c r="AU171" s="248" t="s">
        <v>86</v>
      </c>
      <c r="AV171" s="14" t="s">
        <v>86</v>
      </c>
      <c r="AW171" s="14" t="s">
        <v>32</v>
      </c>
      <c r="AX171" s="14" t="s">
        <v>84</v>
      </c>
      <c r="AY171" s="248" t="s">
        <v>126</v>
      </c>
    </row>
    <row r="172" spans="1:65" s="2" customFormat="1" ht="24.15" customHeight="1">
      <c r="A172" s="38"/>
      <c r="B172" s="39"/>
      <c r="C172" s="214" t="s">
        <v>193</v>
      </c>
      <c r="D172" s="214" t="s">
        <v>129</v>
      </c>
      <c r="E172" s="215" t="s">
        <v>194</v>
      </c>
      <c r="F172" s="216" t="s">
        <v>195</v>
      </c>
      <c r="G172" s="217" t="s">
        <v>164</v>
      </c>
      <c r="H172" s="218">
        <v>9.5</v>
      </c>
      <c r="I172" s="219"/>
      <c r="J172" s="220">
        <f>ROUND(I172*H172,2)</f>
        <v>0</v>
      </c>
      <c r="K172" s="216" t="s">
        <v>133</v>
      </c>
      <c r="L172" s="44"/>
      <c r="M172" s="221" t="s">
        <v>1</v>
      </c>
      <c r="N172" s="222" t="s">
        <v>42</v>
      </c>
      <c r="O172" s="91"/>
      <c r="P172" s="223">
        <f>O172*H172</f>
        <v>0</v>
      </c>
      <c r="Q172" s="223">
        <v>0</v>
      </c>
      <c r="R172" s="223">
        <f>Q172*H172</f>
        <v>0</v>
      </c>
      <c r="S172" s="223">
        <v>0.066</v>
      </c>
      <c r="T172" s="224">
        <f>S172*H172</f>
        <v>0.627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225" t="s">
        <v>134</v>
      </c>
      <c r="AT172" s="225" t="s">
        <v>129</v>
      </c>
      <c r="AU172" s="225" t="s">
        <v>86</v>
      </c>
      <c r="AY172" s="17" t="s">
        <v>126</v>
      </c>
      <c r="BE172" s="226">
        <f>IF(N172="základní",J172,0)</f>
        <v>0</v>
      </c>
      <c r="BF172" s="226">
        <f>IF(N172="snížená",J172,0)</f>
        <v>0</v>
      </c>
      <c r="BG172" s="226">
        <f>IF(N172="zákl. přenesená",J172,0)</f>
        <v>0</v>
      </c>
      <c r="BH172" s="226">
        <f>IF(N172="sníž. přenesená",J172,0)</f>
        <v>0</v>
      </c>
      <c r="BI172" s="226">
        <f>IF(N172="nulová",J172,0)</f>
        <v>0</v>
      </c>
      <c r="BJ172" s="17" t="s">
        <v>84</v>
      </c>
      <c r="BK172" s="226">
        <f>ROUND(I172*H172,2)</f>
        <v>0</v>
      </c>
      <c r="BL172" s="17" t="s">
        <v>134</v>
      </c>
      <c r="BM172" s="225" t="s">
        <v>8</v>
      </c>
    </row>
    <row r="173" spans="1:51" s="13" customFormat="1" ht="12">
      <c r="A173" s="13"/>
      <c r="B173" s="227"/>
      <c r="C173" s="228"/>
      <c r="D173" s="229" t="s">
        <v>136</v>
      </c>
      <c r="E173" s="230" t="s">
        <v>1</v>
      </c>
      <c r="F173" s="231" t="s">
        <v>196</v>
      </c>
      <c r="G173" s="228"/>
      <c r="H173" s="230" t="s">
        <v>1</v>
      </c>
      <c r="I173" s="232"/>
      <c r="J173" s="228"/>
      <c r="K173" s="228"/>
      <c r="L173" s="233"/>
      <c r="M173" s="234"/>
      <c r="N173" s="235"/>
      <c r="O173" s="235"/>
      <c r="P173" s="235"/>
      <c r="Q173" s="235"/>
      <c r="R173" s="235"/>
      <c r="S173" s="235"/>
      <c r="T173" s="236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37" t="s">
        <v>136</v>
      </c>
      <c r="AU173" s="237" t="s">
        <v>86</v>
      </c>
      <c r="AV173" s="13" t="s">
        <v>84</v>
      </c>
      <c r="AW173" s="13" t="s">
        <v>32</v>
      </c>
      <c r="AX173" s="13" t="s">
        <v>77</v>
      </c>
      <c r="AY173" s="237" t="s">
        <v>126</v>
      </c>
    </row>
    <row r="174" spans="1:51" s="14" customFormat="1" ht="12">
      <c r="A174" s="14"/>
      <c r="B174" s="238"/>
      <c r="C174" s="239"/>
      <c r="D174" s="229" t="s">
        <v>136</v>
      </c>
      <c r="E174" s="240" t="s">
        <v>1</v>
      </c>
      <c r="F174" s="241" t="s">
        <v>173</v>
      </c>
      <c r="G174" s="239"/>
      <c r="H174" s="242">
        <v>9.5</v>
      </c>
      <c r="I174" s="243"/>
      <c r="J174" s="239"/>
      <c r="K174" s="239"/>
      <c r="L174" s="244"/>
      <c r="M174" s="245"/>
      <c r="N174" s="246"/>
      <c r="O174" s="246"/>
      <c r="P174" s="246"/>
      <c r="Q174" s="246"/>
      <c r="R174" s="246"/>
      <c r="S174" s="246"/>
      <c r="T174" s="247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48" t="s">
        <v>136</v>
      </c>
      <c r="AU174" s="248" t="s">
        <v>86</v>
      </c>
      <c r="AV174" s="14" t="s">
        <v>86</v>
      </c>
      <c r="AW174" s="14" t="s">
        <v>32</v>
      </c>
      <c r="AX174" s="14" t="s">
        <v>77</v>
      </c>
      <c r="AY174" s="248" t="s">
        <v>126</v>
      </c>
    </row>
    <row r="175" spans="1:51" s="15" customFormat="1" ht="12">
      <c r="A175" s="15"/>
      <c r="B175" s="249"/>
      <c r="C175" s="250"/>
      <c r="D175" s="229" t="s">
        <v>136</v>
      </c>
      <c r="E175" s="251" t="s">
        <v>1</v>
      </c>
      <c r="F175" s="252" t="s">
        <v>140</v>
      </c>
      <c r="G175" s="250"/>
      <c r="H175" s="253">
        <v>9.5</v>
      </c>
      <c r="I175" s="254"/>
      <c r="J175" s="250"/>
      <c r="K175" s="250"/>
      <c r="L175" s="255"/>
      <c r="M175" s="256"/>
      <c r="N175" s="257"/>
      <c r="O175" s="257"/>
      <c r="P175" s="257"/>
      <c r="Q175" s="257"/>
      <c r="R175" s="257"/>
      <c r="S175" s="257"/>
      <c r="T175" s="258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T175" s="259" t="s">
        <v>136</v>
      </c>
      <c r="AU175" s="259" t="s">
        <v>86</v>
      </c>
      <c r="AV175" s="15" t="s">
        <v>134</v>
      </c>
      <c r="AW175" s="15" t="s">
        <v>32</v>
      </c>
      <c r="AX175" s="15" t="s">
        <v>84</v>
      </c>
      <c r="AY175" s="259" t="s">
        <v>126</v>
      </c>
    </row>
    <row r="176" spans="1:65" s="2" customFormat="1" ht="33" customHeight="1">
      <c r="A176" s="38"/>
      <c r="B176" s="39"/>
      <c r="C176" s="214" t="s">
        <v>8</v>
      </c>
      <c r="D176" s="214" t="s">
        <v>129</v>
      </c>
      <c r="E176" s="215" t="s">
        <v>197</v>
      </c>
      <c r="F176" s="216" t="s">
        <v>198</v>
      </c>
      <c r="G176" s="217" t="s">
        <v>164</v>
      </c>
      <c r="H176" s="218">
        <v>9.5</v>
      </c>
      <c r="I176" s="219"/>
      <c r="J176" s="220">
        <f>ROUND(I176*H176,2)</f>
        <v>0</v>
      </c>
      <c r="K176" s="216" t="s">
        <v>133</v>
      </c>
      <c r="L176" s="44"/>
      <c r="M176" s="221" t="s">
        <v>1</v>
      </c>
      <c r="N176" s="222" t="s">
        <v>42</v>
      </c>
      <c r="O176" s="91"/>
      <c r="P176" s="223">
        <f>O176*H176</f>
        <v>0</v>
      </c>
      <c r="Q176" s="223">
        <v>0</v>
      </c>
      <c r="R176" s="223">
        <f>Q176*H176</f>
        <v>0</v>
      </c>
      <c r="S176" s="223">
        <v>0.022</v>
      </c>
      <c r="T176" s="224">
        <f>S176*H176</f>
        <v>0.209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225" t="s">
        <v>134</v>
      </c>
      <c r="AT176" s="225" t="s">
        <v>129</v>
      </c>
      <c r="AU176" s="225" t="s">
        <v>86</v>
      </c>
      <c r="AY176" s="17" t="s">
        <v>126</v>
      </c>
      <c r="BE176" s="226">
        <f>IF(N176="základní",J176,0)</f>
        <v>0</v>
      </c>
      <c r="BF176" s="226">
        <f>IF(N176="snížená",J176,0)</f>
        <v>0</v>
      </c>
      <c r="BG176" s="226">
        <f>IF(N176="zákl. přenesená",J176,0)</f>
        <v>0</v>
      </c>
      <c r="BH176" s="226">
        <f>IF(N176="sníž. přenesená",J176,0)</f>
        <v>0</v>
      </c>
      <c r="BI176" s="226">
        <f>IF(N176="nulová",J176,0)</f>
        <v>0</v>
      </c>
      <c r="BJ176" s="17" t="s">
        <v>84</v>
      </c>
      <c r="BK176" s="226">
        <f>ROUND(I176*H176,2)</f>
        <v>0</v>
      </c>
      <c r="BL176" s="17" t="s">
        <v>134</v>
      </c>
      <c r="BM176" s="225" t="s">
        <v>199</v>
      </c>
    </row>
    <row r="177" spans="1:65" s="2" customFormat="1" ht="24.15" customHeight="1">
      <c r="A177" s="38"/>
      <c r="B177" s="39"/>
      <c r="C177" s="214" t="s">
        <v>200</v>
      </c>
      <c r="D177" s="214" t="s">
        <v>129</v>
      </c>
      <c r="E177" s="215" t="s">
        <v>201</v>
      </c>
      <c r="F177" s="216" t="s">
        <v>202</v>
      </c>
      <c r="G177" s="217" t="s">
        <v>164</v>
      </c>
      <c r="H177" s="218">
        <v>0.45</v>
      </c>
      <c r="I177" s="219"/>
      <c r="J177" s="220">
        <f>ROUND(I177*H177,2)</f>
        <v>0</v>
      </c>
      <c r="K177" s="216" t="s">
        <v>133</v>
      </c>
      <c r="L177" s="44"/>
      <c r="M177" s="221" t="s">
        <v>1</v>
      </c>
      <c r="N177" s="222" t="s">
        <v>42</v>
      </c>
      <c r="O177" s="91"/>
      <c r="P177" s="223">
        <f>O177*H177</f>
        <v>0</v>
      </c>
      <c r="Q177" s="223">
        <v>0.00113</v>
      </c>
      <c r="R177" s="223">
        <f>Q177*H177</f>
        <v>0.0005085</v>
      </c>
      <c r="S177" s="223">
        <v>0.011</v>
      </c>
      <c r="T177" s="224">
        <f>S177*H177</f>
        <v>0.0049499999999999995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225" t="s">
        <v>134</v>
      </c>
      <c r="AT177" s="225" t="s">
        <v>129</v>
      </c>
      <c r="AU177" s="225" t="s">
        <v>86</v>
      </c>
      <c r="AY177" s="17" t="s">
        <v>126</v>
      </c>
      <c r="BE177" s="226">
        <f>IF(N177="základní",J177,0)</f>
        <v>0</v>
      </c>
      <c r="BF177" s="226">
        <f>IF(N177="snížená",J177,0)</f>
        <v>0</v>
      </c>
      <c r="BG177" s="226">
        <f>IF(N177="zákl. přenesená",J177,0)</f>
        <v>0</v>
      </c>
      <c r="BH177" s="226">
        <f>IF(N177="sníž. přenesená",J177,0)</f>
        <v>0</v>
      </c>
      <c r="BI177" s="226">
        <f>IF(N177="nulová",J177,0)</f>
        <v>0</v>
      </c>
      <c r="BJ177" s="17" t="s">
        <v>84</v>
      </c>
      <c r="BK177" s="226">
        <f>ROUND(I177*H177,2)</f>
        <v>0</v>
      </c>
      <c r="BL177" s="17" t="s">
        <v>134</v>
      </c>
      <c r="BM177" s="225" t="s">
        <v>203</v>
      </c>
    </row>
    <row r="178" spans="1:51" s="13" customFormat="1" ht="12">
      <c r="A178" s="13"/>
      <c r="B178" s="227"/>
      <c r="C178" s="228"/>
      <c r="D178" s="229" t="s">
        <v>136</v>
      </c>
      <c r="E178" s="230" t="s">
        <v>1</v>
      </c>
      <c r="F178" s="231" t="s">
        <v>204</v>
      </c>
      <c r="G178" s="228"/>
      <c r="H178" s="230" t="s">
        <v>1</v>
      </c>
      <c r="I178" s="232"/>
      <c r="J178" s="228"/>
      <c r="K178" s="228"/>
      <c r="L178" s="233"/>
      <c r="M178" s="234"/>
      <c r="N178" s="235"/>
      <c r="O178" s="235"/>
      <c r="P178" s="235"/>
      <c r="Q178" s="235"/>
      <c r="R178" s="235"/>
      <c r="S178" s="235"/>
      <c r="T178" s="236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37" t="s">
        <v>136</v>
      </c>
      <c r="AU178" s="237" t="s">
        <v>86</v>
      </c>
      <c r="AV178" s="13" t="s">
        <v>84</v>
      </c>
      <c r="AW178" s="13" t="s">
        <v>32</v>
      </c>
      <c r="AX178" s="13" t="s">
        <v>77</v>
      </c>
      <c r="AY178" s="237" t="s">
        <v>126</v>
      </c>
    </row>
    <row r="179" spans="1:51" s="14" customFormat="1" ht="12">
      <c r="A179" s="14"/>
      <c r="B179" s="238"/>
      <c r="C179" s="239"/>
      <c r="D179" s="229" t="s">
        <v>136</v>
      </c>
      <c r="E179" s="240" t="s">
        <v>1</v>
      </c>
      <c r="F179" s="241" t="s">
        <v>205</v>
      </c>
      <c r="G179" s="239"/>
      <c r="H179" s="242">
        <v>0.45</v>
      </c>
      <c r="I179" s="243"/>
      <c r="J179" s="239"/>
      <c r="K179" s="239"/>
      <c r="L179" s="244"/>
      <c r="M179" s="245"/>
      <c r="N179" s="246"/>
      <c r="O179" s="246"/>
      <c r="P179" s="246"/>
      <c r="Q179" s="246"/>
      <c r="R179" s="246"/>
      <c r="S179" s="246"/>
      <c r="T179" s="247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48" t="s">
        <v>136</v>
      </c>
      <c r="AU179" s="248" t="s">
        <v>86</v>
      </c>
      <c r="AV179" s="14" t="s">
        <v>86</v>
      </c>
      <c r="AW179" s="14" t="s">
        <v>32</v>
      </c>
      <c r="AX179" s="14" t="s">
        <v>84</v>
      </c>
      <c r="AY179" s="248" t="s">
        <v>126</v>
      </c>
    </row>
    <row r="180" spans="1:65" s="2" customFormat="1" ht="24.15" customHeight="1">
      <c r="A180" s="38"/>
      <c r="B180" s="39"/>
      <c r="C180" s="214" t="s">
        <v>206</v>
      </c>
      <c r="D180" s="214" t="s">
        <v>129</v>
      </c>
      <c r="E180" s="215" t="s">
        <v>207</v>
      </c>
      <c r="F180" s="216" t="s">
        <v>208</v>
      </c>
      <c r="G180" s="217" t="s">
        <v>164</v>
      </c>
      <c r="H180" s="218">
        <v>1</v>
      </c>
      <c r="I180" s="219"/>
      <c r="J180" s="220">
        <f>ROUND(I180*H180,2)</f>
        <v>0</v>
      </c>
      <c r="K180" s="216" t="s">
        <v>133</v>
      </c>
      <c r="L180" s="44"/>
      <c r="M180" s="221" t="s">
        <v>1</v>
      </c>
      <c r="N180" s="222" t="s">
        <v>42</v>
      </c>
      <c r="O180" s="91"/>
      <c r="P180" s="223">
        <f>O180*H180</f>
        <v>0</v>
      </c>
      <c r="Q180" s="223">
        <v>0.00395</v>
      </c>
      <c r="R180" s="223">
        <f>Q180*H180</f>
        <v>0.00395</v>
      </c>
      <c r="S180" s="223">
        <v>0.16</v>
      </c>
      <c r="T180" s="224">
        <f>S180*H180</f>
        <v>0.16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225" t="s">
        <v>134</v>
      </c>
      <c r="AT180" s="225" t="s">
        <v>129</v>
      </c>
      <c r="AU180" s="225" t="s">
        <v>86</v>
      </c>
      <c r="AY180" s="17" t="s">
        <v>126</v>
      </c>
      <c r="BE180" s="226">
        <f>IF(N180="základní",J180,0)</f>
        <v>0</v>
      </c>
      <c r="BF180" s="226">
        <f>IF(N180="snížená",J180,0)</f>
        <v>0</v>
      </c>
      <c r="BG180" s="226">
        <f>IF(N180="zákl. přenesená",J180,0)</f>
        <v>0</v>
      </c>
      <c r="BH180" s="226">
        <f>IF(N180="sníž. přenesená",J180,0)</f>
        <v>0</v>
      </c>
      <c r="BI180" s="226">
        <f>IF(N180="nulová",J180,0)</f>
        <v>0</v>
      </c>
      <c r="BJ180" s="17" t="s">
        <v>84</v>
      </c>
      <c r="BK180" s="226">
        <f>ROUND(I180*H180,2)</f>
        <v>0</v>
      </c>
      <c r="BL180" s="17" t="s">
        <v>134</v>
      </c>
      <c r="BM180" s="225" t="s">
        <v>209</v>
      </c>
    </row>
    <row r="181" spans="1:51" s="13" customFormat="1" ht="12">
      <c r="A181" s="13"/>
      <c r="B181" s="227"/>
      <c r="C181" s="228"/>
      <c r="D181" s="229" t="s">
        <v>136</v>
      </c>
      <c r="E181" s="230" t="s">
        <v>1</v>
      </c>
      <c r="F181" s="231" t="s">
        <v>210</v>
      </c>
      <c r="G181" s="228"/>
      <c r="H181" s="230" t="s">
        <v>1</v>
      </c>
      <c r="I181" s="232"/>
      <c r="J181" s="228"/>
      <c r="K181" s="228"/>
      <c r="L181" s="233"/>
      <c r="M181" s="234"/>
      <c r="N181" s="235"/>
      <c r="O181" s="235"/>
      <c r="P181" s="235"/>
      <c r="Q181" s="235"/>
      <c r="R181" s="235"/>
      <c r="S181" s="235"/>
      <c r="T181" s="236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37" t="s">
        <v>136</v>
      </c>
      <c r="AU181" s="237" t="s">
        <v>86</v>
      </c>
      <c r="AV181" s="13" t="s">
        <v>84</v>
      </c>
      <c r="AW181" s="13" t="s">
        <v>32</v>
      </c>
      <c r="AX181" s="13" t="s">
        <v>77</v>
      </c>
      <c r="AY181" s="237" t="s">
        <v>126</v>
      </c>
    </row>
    <row r="182" spans="1:51" s="14" customFormat="1" ht="12">
      <c r="A182" s="14"/>
      <c r="B182" s="238"/>
      <c r="C182" s="239"/>
      <c r="D182" s="229" t="s">
        <v>136</v>
      </c>
      <c r="E182" s="240" t="s">
        <v>1</v>
      </c>
      <c r="F182" s="241" t="s">
        <v>211</v>
      </c>
      <c r="G182" s="239"/>
      <c r="H182" s="242">
        <v>1</v>
      </c>
      <c r="I182" s="243"/>
      <c r="J182" s="239"/>
      <c r="K182" s="239"/>
      <c r="L182" s="244"/>
      <c r="M182" s="245"/>
      <c r="N182" s="246"/>
      <c r="O182" s="246"/>
      <c r="P182" s="246"/>
      <c r="Q182" s="246"/>
      <c r="R182" s="246"/>
      <c r="S182" s="246"/>
      <c r="T182" s="247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48" t="s">
        <v>136</v>
      </c>
      <c r="AU182" s="248" t="s">
        <v>86</v>
      </c>
      <c r="AV182" s="14" t="s">
        <v>86</v>
      </c>
      <c r="AW182" s="14" t="s">
        <v>32</v>
      </c>
      <c r="AX182" s="14" t="s">
        <v>84</v>
      </c>
      <c r="AY182" s="248" t="s">
        <v>126</v>
      </c>
    </row>
    <row r="183" spans="1:65" s="2" customFormat="1" ht="24.15" customHeight="1">
      <c r="A183" s="38"/>
      <c r="B183" s="39"/>
      <c r="C183" s="214" t="s">
        <v>212</v>
      </c>
      <c r="D183" s="214" t="s">
        <v>129</v>
      </c>
      <c r="E183" s="215" t="s">
        <v>213</v>
      </c>
      <c r="F183" s="216" t="s">
        <v>214</v>
      </c>
      <c r="G183" s="217" t="s">
        <v>164</v>
      </c>
      <c r="H183" s="218">
        <v>1</v>
      </c>
      <c r="I183" s="219"/>
      <c r="J183" s="220">
        <f>ROUND(I183*H183,2)</f>
        <v>0</v>
      </c>
      <c r="K183" s="216" t="s">
        <v>1</v>
      </c>
      <c r="L183" s="44"/>
      <c r="M183" s="221" t="s">
        <v>1</v>
      </c>
      <c r="N183" s="222" t="s">
        <v>42</v>
      </c>
      <c r="O183" s="91"/>
      <c r="P183" s="223">
        <f>O183*H183</f>
        <v>0</v>
      </c>
      <c r="Q183" s="223">
        <v>0.00113</v>
      </c>
      <c r="R183" s="223">
        <f>Q183*H183</f>
        <v>0.00113</v>
      </c>
      <c r="S183" s="223">
        <v>0.011</v>
      </c>
      <c r="T183" s="224">
        <f>S183*H183</f>
        <v>0.011</v>
      </c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R183" s="225" t="s">
        <v>134</v>
      </c>
      <c r="AT183" s="225" t="s">
        <v>129</v>
      </c>
      <c r="AU183" s="225" t="s">
        <v>86</v>
      </c>
      <c r="AY183" s="17" t="s">
        <v>126</v>
      </c>
      <c r="BE183" s="226">
        <f>IF(N183="základní",J183,0)</f>
        <v>0</v>
      </c>
      <c r="BF183" s="226">
        <f>IF(N183="snížená",J183,0)</f>
        <v>0</v>
      </c>
      <c r="BG183" s="226">
        <f>IF(N183="zákl. přenesená",J183,0)</f>
        <v>0</v>
      </c>
      <c r="BH183" s="226">
        <f>IF(N183="sníž. přenesená",J183,0)</f>
        <v>0</v>
      </c>
      <c r="BI183" s="226">
        <f>IF(N183="nulová",J183,0)</f>
        <v>0</v>
      </c>
      <c r="BJ183" s="17" t="s">
        <v>84</v>
      </c>
      <c r="BK183" s="226">
        <f>ROUND(I183*H183,2)</f>
        <v>0</v>
      </c>
      <c r="BL183" s="17" t="s">
        <v>134</v>
      </c>
      <c r="BM183" s="225" t="s">
        <v>215</v>
      </c>
    </row>
    <row r="184" spans="1:51" s="13" customFormat="1" ht="12">
      <c r="A184" s="13"/>
      <c r="B184" s="227"/>
      <c r="C184" s="228"/>
      <c r="D184" s="229" t="s">
        <v>136</v>
      </c>
      <c r="E184" s="230" t="s">
        <v>1</v>
      </c>
      <c r="F184" s="231" t="s">
        <v>216</v>
      </c>
      <c r="G184" s="228"/>
      <c r="H184" s="230" t="s">
        <v>1</v>
      </c>
      <c r="I184" s="232"/>
      <c r="J184" s="228"/>
      <c r="K184" s="228"/>
      <c r="L184" s="233"/>
      <c r="M184" s="234"/>
      <c r="N184" s="235"/>
      <c r="O184" s="235"/>
      <c r="P184" s="235"/>
      <c r="Q184" s="235"/>
      <c r="R184" s="235"/>
      <c r="S184" s="235"/>
      <c r="T184" s="236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37" t="s">
        <v>136</v>
      </c>
      <c r="AU184" s="237" t="s">
        <v>86</v>
      </c>
      <c r="AV184" s="13" t="s">
        <v>84</v>
      </c>
      <c r="AW184" s="13" t="s">
        <v>32</v>
      </c>
      <c r="AX184" s="13" t="s">
        <v>77</v>
      </c>
      <c r="AY184" s="237" t="s">
        <v>126</v>
      </c>
    </row>
    <row r="185" spans="1:51" s="13" customFormat="1" ht="12">
      <c r="A185" s="13"/>
      <c r="B185" s="227"/>
      <c r="C185" s="228"/>
      <c r="D185" s="229" t="s">
        <v>136</v>
      </c>
      <c r="E185" s="230" t="s">
        <v>1</v>
      </c>
      <c r="F185" s="231" t="s">
        <v>217</v>
      </c>
      <c r="G185" s="228"/>
      <c r="H185" s="230" t="s">
        <v>1</v>
      </c>
      <c r="I185" s="232"/>
      <c r="J185" s="228"/>
      <c r="K185" s="228"/>
      <c r="L185" s="233"/>
      <c r="M185" s="234"/>
      <c r="N185" s="235"/>
      <c r="O185" s="235"/>
      <c r="P185" s="235"/>
      <c r="Q185" s="235"/>
      <c r="R185" s="235"/>
      <c r="S185" s="235"/>
      <c r="T185" s="236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37" t="s">
        <v>136</v>
      </c>
      <c r="AU185" s="237" t="s">
        <v>86</v>
      </c>
      <c r="AV185" s="13" t="s">
        <v>84</v>
      </c>
      <c r="AW185" s="13" t="s">
        <v>32</v>
      </c>
      <c r="AX185" s="13" t="s">
        <v>77</v>
      </c>
      <c r="AY185" s="237" t="s">
        <v>126</v>
      </c>
    </row>
    <row r="186" spans="1:51" s="13" customFormat="1" ht="12">
      <c r="A186" s="13"/>
      <c r="B186" s="227"/>
      <c r="C186" s="228"/>
      <c r="D186" s="229" t="s">
        <v>136</v>
      </c>
      <c r="E186" s="230" t="s">
        <v>1</v>
      </c>
      <c r="F186" s="231" t="s">
        <v>218</v>
      </c>
      <c r="G186" s="228"/>
      <c r="H186" s="230" t="s">
        <v>1</v>
      </c>
      <c r="I186" s="232"/>
      <c r="J186" s="228"/>
      <c r="K186" s="228"/>
      <c r="L186" s="233"/>
      <c r="M186" s="234"/>
      <c r="N186" s="235"/>
      <c r="O186" s="235"/>
      <c r="P186" s="235"/>
      <c r="Q186" s="235"/>
      <c r="R186" s="235"/>
      <c r="S186" s="235"/>
      <c r="T186" s="236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37" t="s">
        <v>136</v>
      </c>
      <c r="AU186" s="237" t="s">
        <v>86</v>
      </c>
      <c r="AV186" s="13" t="s">
        <v>84</v>
      </c>
      <c r="AW186" s="13" t="s">
        <v>32</v>
      </c>
      <c r="AX186" s="13" t="s">
        <v>77</v>
      </c>
      <c r="AY186" s="237" t="s">
        <v>126</v>
      </c>
    </row>
    <row r="187" spans="1:51" s="13" customFormat="1" ht="12">
      <c r="A187" s="13"/>
      <c r="B187" s="227"/>
      <c r="C187" s="228"/>
      <c r="D187" s="229" t="s">
        <v>136</v>
      </c>
      <c r="E187" s="230" t="s">
        <v>1</v>
      </c>
      <c r="F187" s="231" t="s">
        <v>219</v>
      </c>
      <c r="G187" s="228"/>
      <c r="H187" s="230" t="s">
        <v>1</v>
      </c>
      <c r="I187" s="232"/>
      <c r="J187" s="228"/>
      <c r="K187" s="228"/>
      <c r="L187" s="233"/>
      <c r="M187" s="234"/>
      <c r="N187" s="235"/>
      <c r="O187" s="235"/>
      <c r="P187" s="235"/>
      <c r="Q187" s="235"/>
      <c r="R187" s="235"/>
      <c r="S187" s="235"/>
      <c r="T187" s="236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37" t="s">
        <v>136</v>
      </c>
      <c r="AU187" s="237" t="s">
        <v>86</v>
      </c>
      <c r="AV187" s="13" t="s">
        <v>84</v>
      </c>
      <c r="AW187" s="13" t="s">
        <v>32</v>
      </c>
      <c r="AX187" s="13" t="s">
        <v>77</v>
      </c>
      <c r="AY187" s="237" t="s">
        <v>126</v>
      </c>
    </row>
    <row r="188" spans="1:51" s="14" customFormat="1" ht="12">
      <c r="A188" s="14"/>
      <c r="B188" s="238"/>
      <c r="C188" s="239"/>
      <c r="D188" s="229" t="s">
        <v>136</v>
      </c>
      <c r="E188" s="240" t="s">
        <v>1</v>
      </c>
      <c r="F188" s="241" t="s">
        <v>84</v>
      </c>
      <c r="G188" s="239"/>
      <c r="H188" s="242">
        <v>1</v>
      </c>
      <c r="I188" s="243"/>
      <c r="J188" s="239"/>
      <c r="K188" s="239"/>
      <c r="L188" s="244"/>
      <c r="M188" s="245"/>
      <c r="N188" s="246"/>
      <c r="O188" s="246"/>
      <c r="P188" s="246"/>
      <c r="Q188" s="246"/>
      <c r="R188" s="246"/>
      <c r="S188" s="246"/>
      <c r="T188" s="247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48" t="s">
        <v>136</v>
      </c>
      <c r="AU188" s="248" t="s">
        <v>86</v>
      </c>
      <c r="AV188" s="14" t="s">
        <v>86</v>
      </c>
      <c r="AW188" s="14" t="s">
        <v>32</v>
      </c>
      <c r="AX188" s="14" t="s">
        <v>84</v>
      </c>
      <c r="AY188" s="248" t="s">
        <v>126</v>
      </c>
    </row>
    <row r="189" spans="1:63" s="12" customFormat="1" ht="22.8" customHeight="1">
      <c r="A189" s="12"/>
      <c r="B189" s="198"/>
      <c r="C189" s="199"/>
      <c r="D189" s="200" t="s">
        <v>76</v>
      </c>
      <c r="E189" s="212" t="s">
        <v>220</v>
      </c>
      <c r="F189" s="212" t="s">
        <v>221</v>
      </c>
      <c r="G189" s="199"/>
      <c r="H189" s="199"/>
      <c r="I189" s="202"/>
      <c r="J189" s="213">
        <f>BK189</f>
        <v>0</v>
      </c>
      <c r="K189" s="199"/>
      <c r="L189" s="204"/>
      <c r="M189" s="205"/>
      <c r="N189" s="206"/>
      <c r="O189" s="206"/>
      <c r="P189" s="207">
        <f>SUM(P190:P199)</f>
        <v>0</v>
      </c>
      <c r="Q189" s="206"/>
      <c r="R189" s="207">
        <f>SUM(R190:R199)</f>
        <v>0</v>
      </c>
      <c r="S189" s="206"/>
      <c r="T189" s="208">
        <f>SUM(T190:T199)</f>
        <v>0</v>
      </c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R189" s="209" t="s">
        <v>84</v>
      </c>
      <c r="AT189" s="210" t="s">
        <v>76</v>
      </c>
      <c r="AU189" s="210" t="s">
        <v>84</v>
      </c>
      <c r="AY189" s="209" t="s">
        <v>126</v>
      </c>
      <c r="BK189" s="211">
        <f>SUM(BK190:BK199)</f>
        <v>0</v>
      </c>
    </row>
    <row r="190" spans="1:65" s="2" customFormat="1" ht="24.15" customHeight="1">
      <c r="A190" s="38"/>
      <c r="B190" s="39"/>
      <c r="C190" s="214" t="s">
        <v>222</v>
      </c>
      <c r="D190" s="214" t="s">
        <v>129</v>
      </c>
      <c r="E190" s="215" t="s">
        <v>223</v>
      </c>
      <c r="F190" s="216" t="s">
        <v>224</v>
      </c>
      <c r="G190" s="217" t="s">
        <v>225</v>
      </c>
      <c r="H190" s="218">
        <v>1.308</v>
      </c>
      <c r="I190" s="219"/>
      <c r="J190" s="220">
        <f>ROUND(I190*H190,2)</f>
        <v>0</v>
      </c>
      <c r="K190" s="216" t="s">
        <v>133</v>
      </c>
      <c r="L190" s="44"/>
      <c r="M190" s="221" t="s">
        <v>1</v>
      </c>
      <c r="N190" s="222" t="s">
        <v>42</v>
      </c>
      <c r="O190" s="91"/>
      <c r="P190" s="223">
        <f>O190*H190</f>
        <v>0</v>
      </c>
      <c r="Q190" s="223">
        <v>0</v>
      </c>
      <c r="R190" s="223">
        <f>Q190*H190</f>
        <v>0</v>
      </c>
      <c r="S190" s="223">
        <v>0</v>
      </c>
      <c r="T190" s="224">
        <f>S190*H190</f>
        <v>0</v>
      </c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R190" s="225" t="s">
        <v>134</v>
      </c>
      <c r="AT190" s="225" t="s">
        <v>129</v>
      </c>
      <c r="AU190" s="225" t="s">
        <v>86</v>
      </c>
      <c r="AY190" s="17" t="s">
        <v>126</v>
      </c>
      <c r="BE190" s="226">
        <f>IF(N190="základní",J190,0)</f>
        <v>0</v>
      </c>
      <c r="BF190" s="226">
        <f>IF(N190="snížená",J190,0)</f>
        <v>0</v>
      </c>
      <c r="BG190" s="226">
        <f>IF(N190="zákl. přenesená",J190,0)</f>
        <v>0</v>
      </c>
      <c r="BH190" s="226">
        <f>IF(N190="sníž. přenesená",J190,0)</f>
        <v>0</v>
      </c>
      <c r="BI190" s="226">
        <f>IF(N190="nulová",J190,0)</f>
        <v>0</v>
      </c>
      <c r="BJ190" s="17" t="s">
        <v>84</v>
      </c>
      <c r="BK190" s="226">
        <f>ROUND(I190*H190,2)</f>
        <v>0</v>
      </c>
      <c r="BL190" s="17" t="s">
        <v>134</v>
      </c>
      <c r="BM190" s="225" t="s">
        <v>226</v>
      </c>
    </row>
    <row r="191" spans="1:65" s="2" customFormat="1" ht="24.15" customHeight="1">
      <c r="A191" s="38"/>
      <c r="B191" s="39"/>
      <c r="C191" s="214" t="s">
        <v>227</v>
      </c>
      <c r="D191" s="214" t="s">
        <v>129</v>
      </c>
      <c r="E191" s="215" t="s">
        <v>228</v>
      </c>
      <c r="F191" s="216" t="s">
        <v>229</v>
      </c>
      <c r="G191" s="217" t="s">
        <v>225</v>
      </c>
      <c r="H191" s="218">
        <v>39.24</v>
      </c>
      <c r="I191" s="219"/>
      <c r="J191" s="220">
        <f>ROUND(I191*H191,2)</f>
        <v>0</v>
      </c>
      <c r="K191" s="216" t="s">
        <v>133</v>
      </c>
      <c r="L191" s="44"/>
      <c r="M191" s="221" t="s">
        <v>1</v>
      </c>
      <c r="N191" s="222" t="s">
        <v>42</v>
      </c>
      <c r="O191" s="91"/>
      <c r="P191" s="223">
        <f>O191*H191</f>
        <v>0</v>
      </c>
      <c r="Q191" s="223">
        <v>0</v>
      </c>
      <c r="R191" s="223">
        <f>Q191*H191</f>
        <v>0</v>
      </c>
      <c r="S191" s="223">
        <v>0</v>
      </c>
      <c r="T191" s="224">
        <f>S191*H191</f>
        <v>0</v>
      </c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R191" s="225" t="s">
        <v>134</v>
      </c>
      <c r="AT191" s="225" t="s">
        <v>129</v>
      </c>
      <c r="AU191" s="225" t="s">
        <v>86</v>
      </c>
      <c r="AY191" s="17" t="s">
        <v>126</v>
      </c>
      <c r="BE191" s="226">
        <f>IF(N191="základní",J191,0)</f>
        <v>0</v>
      </c>
      <c r="BF191" s="226">
        <f>IF(N191="snížená",J191,0)</f>
        <v>0</v>
      </c>
      <c r="BG191" s="226">
        <f>IF(N191="zákl. přenesená",J191,0)</f>
        <v>0</v>
      </c>
      <c r="BH191" s="226">
        <f>IF(N191="sníž. přenesená",J191,0)</f>
        <v>0</v>
      </c>
      <c r="BI191" s="226">
        <f>IF(N191="nulová",J191,0)</f>
        <v>0</v>
      </c>
      <c r="BJ191" s="17" t="s">
        <v>84</v>
      </c>
      <c r="BK191" s="226">
        <f>ROUND(I191*H191,2)</f>
        <v>0</v>
      </c>
      <c r="BL191" s="17" t="s">
        <v>134</v>
      </c>
      <c r="BM191" s="225" t="s">
        <v>230</v>
      </c>
    </row>
    <row r="192" spans="1:51" s="14" customFormat="1" ht="12">
      <c r="A192" s="14"/>
      <c r="B192" s="238"/>
      <c r="C192" s="239"/>
      <c r="D192" s="229" t="s">
        <v>136</v>
      </c>
      <c r="E192" s="239"/>
      <c r="F192" s="241" t="s">
        <v>231</v>
      </c>
      <c r="G192" s="239"/>
      <c r="H192" s="242">
        <v>39.24</v>
      </c>
      <c r="I192" s="243"/>
      <c r="J192" s="239"/>
      <c r="K192" s="239"/>
      <c r="L192" s="244"/>
      <c r="M192" s="245"/>
      <c r="N192" s="246"/>
      <c r="O192" s="246"/>
      <c r="P192" s="246"/>
      <c r="Q192" s="246"/>
      <c r="R192" s="246"/>
      <c r="S192" s="246"/>
      <c r="T192" s="247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48" t="s">
        <v>136</v>
      </c>
      <c r="AU192" s="248" t="s">
        <v>86</v>
      </c>
      <c r="AV192" s="14" t="s">
        <v>86</v>
      </c>
      <c r="AW192" s="14" t="s">
        <v>4</v>
      </c>
      <c r="AX192" s="14" t="s">
        <v>84</v>
      </c>
      <c r="AY192" s="248" t="s">
        <v>126</v>
      </c>
    </row>
    <row r="193" spans="1:65" s="2" customFormat="1" ht="33" customHeight="1">
      <c r="A193" s="38"/>
      <c r="B193" s="39"/>
      <c r="C193" s="214" t="s">
        <v>232</v>
      </c>
      <c r="D193" s="214" t="s">
        <v>129</v>
      </c>
      <c r="E193" s="215" t="s">
        <v>233</v>
      </c>
      <c r="F193" s="216" t="s">
        <v>234</v>
      </c>
      <c r="G193" s="217" t="s">
        <v>225</v>
      </c>
      <c r="H193" s="218">
        <v>1.308</v>
      </c>
      <c r="I193" s="219"/>
      <c r="J193" s="220">
        <f>ROUND(I193*H193,2)</f>
        <v>0</v>
      </c>
      <c r="K193" s="216" t="s">
        <v>133</v>
      </c>
      <c r="L193" s="44"/>
      <c r="M193" s="221" t="s">
        <v>1</v>
      </c>
      <c r="N193" s="222" t="s">
        <v>42</v>
      </c>
      <c r="O193" s="91"/>
      <c r="P193" s="223">
        <f>O193*H193</f>
        <v>0</v>
      </c>
      <c r="Q193" s="223">
        <v>0</v>
      </c>
      <c r="R193" s="223">
        <f>Q193*H193</f>
        <v>0</v>
      </c>
      <c r="S193" s="223">
        <v>0</v>
      </c>
      <c r="T193" s="224">
        <f>S193*H193</f>
        <v>0</v>
      </c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R193" s="225" t="s">
        <v>134</v>
      </c>
      <c r="AT193" s="225" t="s">
        <v>129</v>
      </c>
      <c r="AU193" s="225" t="s">
        <v>86</v>
      </c>
      <c r="AY193" s="17" t="s">
        <v>126</v>
      </c>
      <c r="BE193" s="226">
        <f>IF(N193="základní",J193,0)</f>
        <v>0</v>
      </c>
      <c r="BF193" s="226">
        <f>IF(N193="snížená",J193,0)</f>
        <v>0</v>
      </c>
      <c r="BG193" s="226">
        <f>IF(N193="zákl. přenesená",J193,0)</f>
        <v>0</v>
      </c>
      <c r="BH193" s="226">
        <f>IF(N193="sníž. přenesená",J193,0)</f>
        <v>0</v>
      </c>
      <c r="BI193" s="226">
        <f>IF(N193="nulová",J193,0)</f>
        <v>0</v>
      </c>
      <c r="BJ193" s="17" t="s">
        <v>84</v>
      </c>
      <c r="BK193" s="226">
        <f>ROUND(I193*H193,2)</f>
        <v>0</v>
      </c>
      <c r="BL193" s="17" t="s">
        <v>134</v>
      </c>
      <c r="BM193" s="225" t="s">
        <v>235</v>
      </c>
    </row>
    <row r="194" spans="1:65" s="2" customFormat="1" ht="33" customHeight="1">
      <c r="A194" s="38"/>
      <c r="B194" s="39"/>
      <c r="C194" s="214" t="s">
        <v>236</v>
      </c>
      <c r="D194" s="214" t="s">
        <v>129</v>
      </c>
      <c r="E194" s="215" t="s">
        <v>237</v>
      </c>
      <c r="F194" s="216" t="s">
        <v>238</v>
      </c>
      <c r="G194" s="217" t="s">
        <v>225</v>
      </c>
      <c r="H194" s="218">
        <v>0.262</v>
      </c>
      <c r="I194" s="219"/>
      <c r="J194" s="220">
        <f>ROUND(I194*H194,2)</f>
        <v>0</v>
      </c>
      <c r="K194" s="216" t="s">
        <v>133</v>
      </c>
      <c r="L194" s="44"/>
      <c r="M194" s="221" t="s">
        <v>1</v>
      </c>
      <c r="N194" s="222" t="s">
        <v>42</v>
      </c>
      <c r="O194" s="91"/>
      <c r="P194" s="223">
        <f>O194*H194</f>
        <v>0</v>
      </c>
      <c r="Q194" s="223">
        <v>0</v>
      </c>
      <c r="R194" s="223">
        <f>Q194*H194</f>
        <v>0</v>
      </c>
      <c r="S194" s="223">
        <v>0</v>
      </c>
      <c r="T194" s="224">
        <f>S194*H194</f>
        <v>0</v>
      </c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R194" s="225" t="s">
        <v>134</v>
      </c>
      <c r="AT194" s="225" t="s">
        <v>129</v>
      </c>
      <c r="AU194" s="225" t="s">
        <v>86</v>
      </c>
      <c r="AY194" s="17" t="s">
        <v>126</v>
      </c>
      <c r="BE194" s="226">
        <f>IF(N194="základní",J194,0)</f>
        <v>0</v>
      </c>
      <c r="BF194" s="226">
        <f>IF(N194="snížená",J194,0)</f>
        <v>0</v>
      </c>
      <c r="BG194" s="226">
        <f>IF(N194="zákl. přenesená",J194,0)</f>
        <v>0</v>
      </c>
      <c r="BH194" s="226">
        <f>IF(N194="sníž. přenesená",J194,0)</f>
        <v>0</v>
      </c>
      <c r="BI194" s="226">
        <f>IF(N194="nulová",J194,0)</f>
        <v>0</v>
      </c>
      <c r="BJ194" s="17" t="s">
        <v>84</v>
      </c>
      <c r="BK194" s="226">
        <f>ROUND(I194*H194,2)</f>
        <v>0</v>
      </c>
      <c r="BL194" s="17" t="s">
        <v>134</v>
      </c>
      <c r="BM194" s="225" t="s">
        <v>239</v>
      </c>
    </row>
    <row r="195" spans="1:51" s="14" customFormat="1" ht="12">
      <c r="A195" s="14"/>
      <c r="B195" s="238"/>
      <c r="C195" s="239"/>
      <c r="D195" s="229" t="s">
        <v>136</v>
      </c>
      <c r="E195" s="239"/>
      <c r="F195" s="241" t="s">
        <v>240</v>
      </c>
      <c r="G195" s="239"/>
      <c r="H195" s="242">
        <v>0.262</v>
      </c>
      <c r="I195" s="243"/>
      <c r="J195" s="239"/>
      <c r="K195" s="239"/>
      <c r="L195" s="244"/>
      <c r="M195" s="245"/>
      <c r="N195" s="246"/>
      <c r="O195" s="246"/>
      <c r="P195" s="246"/>
      <c r="Q195" s="246"/>
      <c r="R195" s="246"/>
      <c r="S195" s="246"/>
      <c r="T195" s="247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T195" s="248" t="s">
        <v>136</v>
      </c>
      <c r="AU195" s="248" t="s">
        <v>86</v>
      </c>
      <c r="AV195" s="14" t="s">
        <v>86</v>
      </c>
      <c r="AW195" s="14" t="s">
        <v>4</v>
      </c>
      <c r="AX195" s="14" t="s">
        <v>84</v>
      </c>
      <c r="AY195" s="248" t="s">
        <v>126</v>
      </c>
    </row>
    <row r="196" spans="1:65" s="2" customFormat="1" ht="33" customHeight="1">
      <c r="A196" s="38"/>
      <c r="B196" s="39"/>
      <c r="C196" s="214" t="s">
        <v>241</v>
      </c>
      <c r="D196" s="214" t="s">
        <v>129</v>
      </c>
      <c r="E196" s="215" t="s">
        <v>242</v>
      </c>
      <c r="F196" s="216" t="s">
        <v>243</v>
      </c>
      <c r="G196" s="217" t="s">
        <v>225</v>
      </c>
      <c r="H196" s="218">
        <v>0.654</v>
      </c>
      <c r="I196" s="219"/>
      <c r="J196" s="220">
        <f>ROUND(I196*H196,2)</f>
        <v>0</v>
      </c>
      <c r="K196" s="216" t="s">
        <v>133</v>
      </c>
      <c r="L196" s="44"/>
      <c r="M196" s="221" t="s">
        <v>1</v>
      </c>
      <c r="N196" s="222" t="s">
        <v>42</v>
      </c>
      <c r="O196" s="91"/>
      <c r="P196" s="223">
        <f>O196*H196</f>
        <v>0</v>
      </c>
      <c r="Q196" s="223">
        <v>0</v>
      </c>
      <c r="R196" s="223">
        <f>Q196*H196</f>
        <v>0</v>
      </c>
      <c r="S196" s="223">
        <v>0</v>
      </c>
      <c r="T196" s="224">
        <f>S196*H196</f>
        <v>0</v>
      </c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R196" s="225" t="s">
        <v>134</v>
      </c>
      <c r="AT196" s="225" t="s">
        <v>129</v>
      </c>
      <c r="AU196" s="225" t="s">
        <v>86</v>
      </c>
      <c r="AY196" s="17" t="s">
        <v>126</v>
      </c>
      <c r="BE196" s="226">
        <f>IF(N196="základní",J196,0)</f>
        <v>0</v>
      </c>
      <c r="BF196" s="226">
        <f>IF(N196="snížená",J196,0)</f>
        <v>0</v>
      </c>
      <c r="BG196" s="226">
        <f>IF(N196="zákl. přenesená",J196,0)</f>
        <v>0</v>
      </c>
      <c r="BH196" s="226">
        <f>IF(N196="sníž. přenesená",J196,0)</f>
        <v>0</v>
      </c>
      <c r="BI196" s="226">
        <f>IF(N196="nulová",J196,0)</f>
        <v>0</v>
      </c>
      <c r="BJ196" s="17" t="s">
        <v>84</v>
      </c>
      <c r="BK196" s="226">
        <f>ROUND(I196*H196,2)</f>
        <v>0</v>
      </c>
      <c r="BL196" s="17" t="s">
        <v>134</v>
      </c>
      <c r="BM196" s="225" t="s">
        <v>244</v>
      </c>
    </row>
    <row r="197" spans="1:51" s="14" customFormat="1" ht="12">
      <c r="A197" s="14"/>
      <c r="B197" s="238"/>
      <c r="C197" s="239"/>
      <c r="D197" s="229" t="s">
        <v>136</v>
      </c>
      <c r="E197" s="239"/>
      <c r="F197" s="241" t="s">
        <v>245</v>
      </c>
      <c r="G197" s="239"/>
      <c r="H197" s="242">
        <v>0.654</v>
      </c>
      <c r="I197" s="243"/>
      <c r="J197" s="239"/>
      <c r="K197" s="239"/>
      <c r="L197" s="244"/>
      <c r="M197" s="245"/>
      <c r="N197" s="246"/>
      <c r="O197" s="246"/>
      <c r="P197" s="246"/>
      <c r="Q197" s="246"/>
      <c r="R197" s="246"/>
      <c r="S197" s="246"/>
      <c r="T197" s="247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T197" s="248" t="s">
        <v>136</v>
      </c>
      <c r="AU197" s="248" t="s">
        <v>86</v>
      </c>
      <c r="AV197" s="14" t="s">
        <v>86</v>
      </c>
      <c r="AW197" s="14" t="s">
        <v>4</v>
      </c>
      <c r="AX197" s="14" t="s">
        <v>84</v>
      </c>
      <c r="AY197" s="248" t="s">
        <v>126</v>
      </c>
    </row>
    <row r="198" spans="1:65" s="2" customFormat="1" ht="37.8" customHeight="1">
      <c r="A198" s="38"/>
      <c r="B198" s="39"/>
      <c r="C198" s="214" t="s">
        <v>7</v>
      </c>
      <c r="D198" s="214" t="s">
        <v>129</v>
      </c>
      <c r="E198" s="215" t="s">
        <v>246</v>
      </c>
      <c r="F198" s="216" t="s">
        <v>247</v>
      </c>
      <c r="G198" s="217" t="s">
        <v>225</v>
      </c>
      <c r="H198" s="218">
        <v>0.392</v>
      </c>
      <c r="I198" s="219"/>
      <c r="J198" s="220">
        <f>ROUND(I198*H198,2)</f>
        <v>0</v>
      </c>
      <c r="K198" s="216" t="s">
        <v>133</v>
      </c>
      <c r="L198" s="44"/>
      <c r="M198" s="221" t="s">
        <v>1</v>
      </c>
      <c r="N198" s="222" t="s">
        <v>42</v>
      </c>
      <c r="O198" s="91"/>
      <c r="P198" s="223">
        <f>O198*H198</f>
        <v>0</v>
      </c>
      <c r="Q198" s="223">
        <v>0</v>
      </c>
      <c r="R198" s="223">
        <f>Q198*H198</f>
        <v>0</v>
      </c>
      <c r="S198" s="223">
        <v>0</v>
      </c>
      <c r="T198" s="224">
        <f>S198*H198</f>
        <v>0</v>
      </c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R198" s="225" t="s">
        <v>134</v>
      </c>
      <c r="AT198" s="225" t="s">
        <v>129</v>
      </c>
      <c r="AU198" s="225" t="s">
        <v>86</v>
      </c>
      <c r="AY198" s="17" t="s">
        <v>126</v>
      </c>
      <c r="BE198" s="226">
        <f>IF(N198="základní",J198,0)</f>
        <v>0</v>
      </c>
      <c r="BF198" s="226">
        <f>IF(N198="snížená",J198,0)</f>
        <v>0</v>
      </c>
      <c r="BG198" s="226">
        <f>IF(N198="zákl. přenesená",J198,0)</f>
        <v>0</v>
      </c>
      <c r="BH198" s="226">
        <f>IF(N198="sníž. přenesená",J198,0)</f>
        <v>0</v>
      </c>
      <c r="BI198" s="226">
        <f>IF(N198="nulová",J198,0)</f>
        <v>0</v>
      </c>
      <c r="BJ198" s="17" t="s">
        <v>84</v>
      </c>
      <c r="BK198" s="226">
        <f>ROUND(I198*H198,2)</f>
        <v>0</v>
      </c>
      <c r="BL198" s="17" t="s">
        <v>134</v>
      </c>
      <c r="BM198" s="225" t="s">
        <v>248</v>
      </c>
    </row>
    <row r="199" spans="1:51" s="14" customFormat="1" ht="12">
      <c r="A199" s="14"/>
      <c r="B199" s="238"/>
      <c r="C199" s="239"/>
      <c r="D199" s="229" t="s">
        <v>136</v>
      </c>
      <c r="E199" s="239"/>
      <c r="F199" s="241" t="s">
        <v>249</v>
      </c>
      <c r="G199" s="239"/>
      <c r="H199" s="242">
        <v>0.392</v>
      </c>
      <c r="I199" s="243"/>
      <c r="J199" s="239"/>
      <c r="K199" s="239"/>
      <c r="L199" s="244"/>
      <c r="M199" s="245"/>
      <c r="N199" s="246"/>
      <c r="O199" s="246"/>
      <c r="P199" s="246"/>
      <c r="Q199" s="246"/>
      <c r="R199" s="246"/>
      <c r="S199" s="246"/>
      <c r="T199" s="247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T199" s="248" t="s">
        <v>136</v>
      </c>
      <c r="AU199" s="248" t="s">
        <v>86</v>
      </c>
      <c r="AV199" s="14" t="s">
        <v>86</v>
      </c>
      <c r="AW199" s="14" t="s">
        <v>4</v>
      </c>
      <c r="AX199" s="14" t="s">
        <v>84</v>
      </c>
      <c r="AY199" s="248" t="s">
        <v>126</v>
      </c>
    </row>
    <row r="200" spans="1:63" s="12" customFormat="1" ht="22.8" customHeight="1">
      <c r="A200" s="12"/>
      <c r="B200" s="198"/>
      <c r="C200" s="199"/>
      <c r="D200" s="200" t="s">
        <v>76</v>
      </c>
      <c r="E200" s="212" t="s">
        <v>250</v>
      </c>
      <c r="F200" s="212" t="s">
        <v>251</v>
      </c>
      <c r="G200" s="199"/>
      <c r="H200" s="199"/>
      <c r="I200" s="202"/>
      <c r="J200" s="213">
        <f>BK200</f>
        <v>0</v>
      </c>
      <c r="K200" s="199"/>
      <c r="L200" s="204"/>
      <c r="M200" s="205"/>
      <c r="N200" s="206"/>
      <c r="O200" s="206"/>
      <c r="P200" s="207">
        <f>P201</f>
        <v>0</v>
      </c>
      <c r="Q200" s="206"/>
      <c r="R200" s="207">
        <f>R201</f>
        <v>0</v>
      </c>
      <c r="S200" s="206"/>
      <c r="T200" s="208">
        <f>T201</f>
        <v>0</v>
      </c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R200" s="209" t="s">
        <v>84</v>
      </c>
      <c r="AT200" s="210" t="s">
        <v>76</v>
      </c>
      <c r="AU200" s="210" t="s">
        <v>84</v>
      </c>
      <c r="AY200" s="209" t="s">
        <v>126</v>
      </c>
      <c r="BK200" s="211">
        <f>BK201</f>
        <v>0</v>
      </c>
    </row>
    <row r="201" spans="1:65" s="2" customFormat="1" ht="16.5" customHeight="1">
      <c r="A201" s="38"/>
      <c r="B201" s="39"/>
      <c r="C201" s="214" t="s">
        <v>252</v>
      </c>
      <c r="D201" s="214" t="s">
        <v>129</v>
      </c>
      <c r="E201" s="215" t="s">
        <v>253</v>
      </c>
      <c r="F201" s="216" t="s">
        <v>254</v>
      </c>
      <c r="G201" s="217" t="s">
        <v>225</v>
      </c>
      <c r="H201" s="218">
        <v>1.405</v>
      </c>
      <c r="I201" s="219"/>
      <c r="J201" s="220">
        <f>ROUND(I201*H201,2)</f>
        <v>0</v>
      </c>
      <c r="K201" s="216" t="s">
        <v>133</v>
      </c>
      <c r="L201" s="44"/>
      <c r="M201" s="221" t="s">
        <v>1</v>
      </c>
      <c r="N201" s="222" t="s">
        <v>42</v>
      </c>
      <c r="O201" s="91"/>
      <c r="P201" s="223">
        <f>O201*H201</f>
        <v>0</v>
      </c>
      <c r="Q201" s="223">
        <v>0</v>
      </c>
      <c r="R201" s="223">
        <f>Q201*H201</f>
        <v>0</v>
      </c>
      <c r="S201" s="223">
        <v>0</v>
      </c>
      <c r="T201" s="224">
        <f>S201*H201</f>
        <v>0</v>
      </c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R201" s="225" t="s">
        <v>134</v>
      </c>
      <c r="AT201" s="225" t="s">
        <v>129</v>
      </c>
      <c r="AU201" s="225" t="s">
        <v>86</v>
      </c>
      <c r="AY201" s="17" t="s">
        <v>126</v>
      </c>
      <c r="BE201" s="226">
        <f>IF(N201="základní",J201,0)</f>
        <v>0</v>
      </c>
      <c r="BF201" s="226">
        <f>IF(N201="snížená",J201,0)</f>
        <v>0</v>
      </c>
      <c r="BG201" s="226">
        <f>IF(N201="zákl. přenesená",J201,0)</f>
        <v>0</v>
      </c>
      <c r="BH201" s="226">
        <f>IF(N201="sníž. přenesená",J201,0)</f>
        <v>0</v>
      </c>
      <c r="BI201" s="226">
        <f>IF(N201="nulová",J201,0)</f>
        <v>0</v>
      </c>
      <c r="BJ201" s="17" t="s">
        <v>84</v>
      </c>
      <c r="BK201" s="226">
        <f>ROUND(I201*H201,2)</f>
        <v>0</v>
      </c>
      <c r="BL201" s="17" t="s">
        <v>134</v>
      </c>
      <c r="BM201" s="225" t="s">
        <v>255</v>
      </c>
    </row>
    <row r="202" spans="1:63" s="12" customFormat="1" ht="25.9" customHeight="1">
      <c r="A202" s="12"/>
      <c r="B202" s="198"/>
      <c r="C202" s="199"/>
      <c r="D202" s="200" t="s">
        <v>76</v>
      </c>
      <c r="E202" s="201" t="s">
        <v>256</v>
      </c>
      <c r="F202" s="201" t="s">
        <v>257</v>
      </c>
      <c r="G202" s="199"/>
      <c r="H202" s="199"/>
      <c r="I202" s="202"/>
      <c r="J202" s="203">
        <f>BK202</f>
        <v>0</v>
      </c>
      <c r="K202" s="199"/>
      <c r="L202" s="204"/>
      <c r="M202" s="205"/>
      <c r="N202" s="206"/>
      <c r="O202" s="206"/>
      <c r="P202" s="207">
        <f>P203+P205+P208+P214+P223+P242</f>
        <v>0</v>
      </c>
      <c r="Q202" s="206"/>
      <c r="R202" s="207">
        <f>R203+R205+R208+R214+R223+R242</f>
        <v>0.7971119</v>
      </c>
      <c r="S202" s="206"/>
      <c r="T202" s="208">
        <f>T203+T205+T208+T214+T223+T242</f>
        <v>0.21231</v>
      </c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R202" s="209" t="s">
        <v>86</v>
      </c>
      <c r="AT202" s="210" t="s">
        <v>76</v>
      </c>
      <c r="AU202" s="210" t="s">
        <v>77</v>
      </c>
      <c r="AY202" s="209" t="s">
        <v>126</v>
      </c>
      <c r="BK202" s="211">
        <f>BK203+BK205+BK208+BK214+BK223+BK242</f>
        <v>0</v>
      </c>
    </row>
    <row r="203" spans="1:63" s="12" customFormat="1" ht="22.8" customHeight="1">
      <c r="A203" s="12"/>
      <c r="B203" s="198"/>
      <c r="C203" s="199"/>
      <c r="D203" s="200" t="s">
        <v>76</v>
      </c>
      <c r="E203" s="212" t="s">
        <v>258</v>
      </c>
      <c r="F203" s="212" t="s">
        <v>259</v>
      </c>
      <c r="G203" s="199"/>
      <c r="H203" s="199"/>
      <c r="I203" s="202"/>
      <c r="J203" s="213">
        <f>BK203</f>
        <v>0</v>
      </c>
      <c r="K203" s="199"/>
      <c r="L203" s="204"/>
      <c r="M203" s="205"/>
      <c r="N203" s="206"/>
      <c r="O203" s="206"/>
      <c r="P203" s="207">
        <f>P204</f>
        <v>0</v>
      </c>
      <c r="Q203" s="206"/>
      <c r="R203" s="207">
        <f>R204</f>
        <v>0</v>
      </c>
      <c r="S203" s="206"/>
      <c r="T203" s="208">
        <f>T204</f>
        <v>0</v>
      </c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R203" s="209" t="s">
        <v>86</v>
      </c>
      <c r="AT203" s="210" t="s">
        <v>76</v>
      </c>
      <c r="AU203" s="210" t="s">
        <v>84</v>
      </c>
      <c r="AY203" s="209" t="s">
        <v>126</v>
      </c>
      <c r="BK203" s="211">
        <f>BK204</f>
        <v>0</v>
      </c>
    </row>
    <row r="204" spans="1:65" s="2" customFormat="1" ht="16.5" customHeight="1">
      <c r="A204" s="38"/>
      <c r="B204" s="39"/>
      <c r="C204" s="214" t="s">
        <v>260</v>
      </c>
      <c r="D204" s="214" t="s">
        <v>129</v>
      </c>
      <c r="E204" s="215" t="s">
        <v>261</v>
      </c>
      <c r="F204" s="216" t="s">
        <v>262</v>
      </c>
      <c r="G204" s="217" t="s">
        <v>263</v>
      </c>
      <c r="H204" s="218">
        <v>1</v>
      </c>
      <c r="I204" s="219"/>
      <c r="J204" s="220">
        <f>ROUND(I204*H204,2)</f>
        <v>0</v>
      </c>
      <c r="K204" s="216" t="s">
        <v>1</v>
      </c>
      <c r="L204" s="44"/>
      <c r="M204" s="221" t="s">
        <v>1</v>
      </c>
      <c r="N204" s="222" t="s">
        <v>42</v>
      </c>
      <c r="O204" s="91"/>
      <c r="P204" s="223">
        <f>O204*H204</f>
        <v>0</v>
      </c>
      <c r="Q204" s="223">
        <v>0</v>
      </c>
      <c r="R204" s="223">
        <f>Q204*H204</f>
        <v>0</v>
      </c>
      <c r="S204" s="223">
        <v>0</v>
      </c>
      <c r="T204" s="224">
        <f>S204*H204</f>
        <v>0</v>
      </c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R204" s="225" t="s">
        <v>222</v>
      </c>
      <c r="AT204" s="225" t="s">
        <v>129</v>
      </c>
      <c r="AU204" s="225" t="s">
        <v>86</v>
      </c>
      <c r="AY204" s="17" t="s">
        <v>126</v>
      </c>
      <c r="BE204" s="226">
        <f>IF(N204="základní",J204,0)</f>
        <v>0</v>
      </c>
      <c r="BF204" s="226">
        <f>IF(N204="snížená",J204,0)</f>
        <v>0</v>
      </c>
      <c r="BG204" s="226">
        <f>IF(N204="zákl. přenesená",J204,0)</f>
        <v>0</v>
      </c>
      <c r="BH204" s="226">
        <f>IF(N204="sníž. přenesená",J204,0)</f>
        <v>0</v>
      </c>
      <c r="BI204" s="226">
        <f>IF(N204="nulová",J204,0)</f>
        <v>0</v>
      </c>
      <c r="BJ204" s="17" t="s">
        <v>84</v>
      </c>
      <c r="BK204" s="226">
        <f>ROUND(I204*H204,2)</f>
        <v>0</v>
      </c>
      <c r="BL204" s="17" t="s">
        <v>222</v>
      </c>
      <c r="BM204" s="225" t="s">
        <v>264</v>
      </c>
    </row>
    <row r="205" spans="1:63" s="12" customFormat="1" ht="22.8" customHeight="1">
      <c r="A205" s="12"/>
      <c r="B205" s="198"/>
      <c r="C205" s="199"/>
      <c r="D205" s="200" t="s">
        <v>76</v>
      </c>
      <c r="E205" s="212" t="s">
        <v>265</v>
      </c>
      <c r="F205" s="212" t="s">
        <v>266</v>
      </c>
      <c r="G205" s="199"/>
      <c r="H205" s="199"/>
      <c r="I205" s="202"/>
      <c r="J205" s="213">
        <f>BK205</f>
        <v>0</v>
      </c>
      <c r="K205" s="199"/>
      <c r="L205" s="204"/>
      <c r="M205" s="205"/>
      <c r="N205" s="206"/>
      <c r="O205" s="206"/>
      <c r="P205" s="207">
        <f>SUM(P206:P207)</f>
        <v>0</v>
      </c>
      <c r="Q205" s="206"/>
      <c r="R205" s="207">
        <f>SUM(R206:R207)</f>
        <v>0</v>
      </c>
      <c r="S205" s="206"/>
      <c r="T205" s="208">
        <f>SUM(T206:T207)</f>
        <v>0</v>
      </c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R205" s="209" t="s">
        <v>86</v>
      </c>
      <c r="AT205" s="210" t="s">
        <v>76</v>
      </c>
      <c r="AU205" s="210" t="s">
        <v>84</v>
      </c>
      <c r="AY205" s="209" t="s">
        <v>126</v>
      </c>
      <c r="BK205" s="211">
        <f>SUM(BK206:BK207)</f>
        <v>0</v>
      </c>
    </row>
    <row r="206" spans="1:65" s="2" customFormat="1" ht="21.75" customHeight="1">
      <c r="A206" s="38"/>
      <c r="B206" s="39"/>
      <c r="C206" s="214" t="s">
        <v>267</v>
      </c>
      <c r="D206" s="214" t="s">
        <v>129</v>
      </c>
      <c r="E206" s="215" t="s">
        <v>268</v>
      </c>
      <c r="F206" s="216" t="s">
        <v>269</v>
      </c>
      <c r="G206" s="217" t="s">
        <v>132</v>
      </c>
      <c r="H206" s="218">
        <v>1</v>
      </c>
      <c r="I206" s="219"/>
      <c r="J206" s="220">
        <f>ROUND(I206*H206,2)</f>
        <v>0</v>
      </c>
      <c r="K206" s="216" t="s">
        <v>1</v>
      </c>
      <c r="L206" s="44"/>
      <c r="M206" s="221" t="s">
        <v>1</v>
      </c>
      <c r="N206" s="222" t="s">
        <v>42</v>
      </c>
      <c r="O206" s="91"/>
      <c r="P206" s="223">
        <f>O206*H206</f>
        <v>0</v>
      </c>
      <c r="Q206" s="223">
        <v>0</v>
      </c>
      <c r="R206" s="223">
        <f>Q206*H206</f>
        <v>0</v>
      </c>
      <c r="S206" s="223">
        <v>0</v>
      </c>
      <c r="T206" s="224">
        <f>S206*H206</f>
        <v>0</v>
      </c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R206" s="225" t="s">
        <v>222</v>
      </c>
      <c r="AT206" s="225" t="s">
        <v>129</v>
      </c>
      <c r="AU206" s="225" t="s">
        <v>86</v>
      </c>
      <c r="AY206" s="17" t="s">
        <v>126</v>
      </c>
      <c r="BE206" s="226">
        <f>IF(N206="základní",J206,0)</f>
        <v>0</v>
      </c>
      <c r="BF206" s="226">
        <f>IF(N206="snížená",J206,0)</f>
        <v>0</v>
      </c>
      <c r="BG206" s="226">
        <f>IF(N206="zákl. přenesená",J206,0)</f>
        <v>0</v>
      </c>
      <c r="BH206" s="226">
        <f>IF(N206="sníž. přenesená",J206,0)</f>
        <v>0</v>
      </c>
      <c r="BI206" s="226">
        <f>IF(N206="nulová",J206,0)</f>
        <v>0</v>
      </c>
      <c r="BJ206" s="17" t="s">
        <v>84</v>
      </c>
      <c r="BK206" s="226">
        <f>ROUND(I206*H206,2)</f>
        <v>0</v>
      </c>
      <c r="BL206" s="17" t="s">
        <v>222</v>
      </c>
      <c r="BM206" s="225" t="s">
        <v>270</v>
      </c>
    </row>
    <row r="207" spans="1:65" s="2" customFormat="1" ht="16.5" customHeight="1">
      <c r="A207" s="38"/>
      <c r="B207" s="39"/>
      <c r="C207" s="214" t="s">
        <v>271</v>
      </c>
      <c r="D207" s="214" t="s">
        <v>129</v>
      </c>
      <c r="E207" s="215" t="s">
        <v>272</v>
      </c>
      <c r="F207" s="216" t="s">
        <v>273</v>
      </c>
      <c r="G207" s="217" t="s">
        <v>263</v>
      </c>
      <c r="H207" s="218">
        <v>1</v>
      </c>
      <c r="I207" s="219"/>
      <c r="J207" s="220">
        <f>ROUND(I207*H207,2)</f>
        <v>0</v>
      </c>
      <c r="K207" s="216" t="s">
        <v>1</v>
      </c>
      <c r="L207" s="44"/>
      <c r="M207" s="221" t="s">
        <v>1</v>
      </c>
      <c r="N207" s="222" t="s">
        <v>42</v>
      </c>
      <c r="O207" s="91"/>
      <c r="P207" s="223">
        <f>O207*H207</f>
        <v>0</v>
      </c>
      <c r="Q207" s="223">
        <v>0</v>
      </c>
      <c r="R207" s="223">
        <f>Q207*H207</f>
        <v>0</v>
      </c>
      <c r="S207" s="223">
        <v>0</v>
      </c>
      <c r="T207" s="224">
        <f>S207*H207</f>
        <v>0</v>
      </c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R207" s="225" t="s">
        <v>222</v>
      </c>
      <c r="AT207" s="225" t="s">
        <v>129</v>
      </c>
      <c r="AU207" s="225" t="s">
        <v>86</v>
      </c>
      <c r="AY207" s="17" t="s">
        <v>126</v>
      </c>
      <c r="BE207" s="226">
        <f>IF(N207="základní",J207,0)</f>
        <v>0</v>
      </c>
      <c r="BF207" s="226">
        <f>IF(N207="snížená",J207,0)</f>
        <v>0</v>
      </c>
      <c r="BG207" s="226">
        <f>IF(N207="zákl. přenesená",J207,0)</f>
        <v>0</v>
      </c>
      <c r="BH207" s="226">
        <f>IF(N207="sníž. přenesená",J207,0)</f>
        <v>0</v>
      </c>
      <c r="BI207" s="226">
        <f>IF(N207="nulová",J207,0)</f>
        <v>0</v>
      </c>
      <c r="BJ207" s="17" t="s">
        <v>84</v>
      </c>
      <c r="BK207" s="226">
        <f>ROUND(I207*H207,2)</f>
        <v>0</v>
      </c>
      <c r="BL207" s="17" t="s">
        <v>222</v>
      </c>
      <c r="BM207" s="225" t="s">
        <v>274</v>
      </c>
    </row>
    <row r="208" spans="1:63" s="12" customFormat="1" ht="22.8" customHeight="1">
      <c r="A208" s="12"/>
      <c r="B208" s="198"/>
      <c r="C208" s="199"/>
      <c r="D208" s="200" t="s">
        <v>76</v>
      </c>
      <c r="E208" s="212" t="s">
        <v>275</v>
      </c>
      <c r="F208" s="212" t="s">
        <v>276</v>
      </c>
      <c r="G208" s="199"/>
      <c r="H208" s="199"/>
      <c r="I208" s="202"/>
      <c r="J208" s="213">
        <f>BK208</f>
        <v>0</v>
      </c>
      <c r="K208" s="199"/>
      <c r="L208" s="204"/>
      <c r="M208" s="205"/>
      <c r="N208" s="206"/>
      <c r="O208" s="206"/>
      <c r="P208" s="207">
        <f>SUM(P209:P213)</f>
        <v>0</v>
      </c>
      <c r="Q208" s="206"/>
      <c r="R208" s="207">
        <f>SUM(R209:R213)</f>
        <v>0</v>
      </c>
      <c r="S208" s="206"/>
      <c r="T208" s="208">
        <f>SUM(T209:T213)</f>
        <v>0</v>
      </c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R208" s="209" t="s">
        <v>86</v>
      </c>
      <c r="AT208" s="210" t="s">
        <v>76</v>
      </c>
      <c r="AU208" s="210" t="s">
        <v>84</v>
      </c>
      <c r="AY208" s="209" t="s">
        <v>126</v>
      </c>
      <c r="BK208" s="211">
        <f>SUM(BK209:BK213)</f>
        <v>0</v>
      </c>
    </row>
    <row r="209" spans="1:65" s="2" customFormat="1" ht="16.5" customHeight="1">
      <c r="A209" s="38"/>
      <c r="B209" s="39"/>
      <c r="C209" s="214" t="s">
        <v>277</v>
      </c>
      <c r="D209" s="214" t="s">
        <v>129</v>
      </c>
      <c r="E209" s="215" t="s">
        <v>278</v>
      </c>
      <c r="F209" s="216" t="s">
        <v>279</v>
      </c>
      <c r="G209" s="217" t="s">
        <v>132</v>
      </c>
      <c r="H209" s="218">
        <v>1</v>
      </c>
      <c r="I209" s="219"/>
      <c r="J209" s="220">
        <f>ROUND(I209*H209,2)</f>
        <v>0</v>
      </c>
      <c r="K209" s="216" t="s">
        <v>1</v>
      </c>
      <c r="L209" s="44"/>
      <c r="M209" s="221" t="s">
        <v>1</v>
      </c>
      <c r="N209" s="222" t="s">
        <v>42</v>
      </c>
      <c r="O209" s="91"/>
      <c r="P209" s="223">
        <f>O209*H209</f>
        <v>0</v>
      </c>
      <c r="Q209" s="223">
        <v>0</v>
      </c>
      <c r="R209" s="223">
        <f>Q209*H209</f>
        <v>0</v>
      </c>
      <c r="S209" s="223">
        <v>0</v>
      </c>
      <c r="T209" s="224">
        <f>S209*H209</f>
        <v>0</v>
      </c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R209" s="225" t="s">
        <v>222</v>
      </c>
      <c r="AT209" s="225" t="s">
        <v>129</v>
      </c>
      <c r="AU209" s="225" t="s">
        <v>86</v>
      </c>
      <c r="AY209" s="17" t="s">
        <v>126</v>
      </c>
      <c r="BE209" s="226">
        <f>IF(N209="základní",J209,0)</f>
        <v>0</v>
      </c>
      <c r="BF209" s="226">
        <f>IF(N209="snížená",J209,0)</f>
        <v>0</v>
      </c>
      <c r="BG209" s="226">
        <f>IF(N209="zákl. přenesená",J209,0)</f>
        <v>0</v>
      </c>
      <c r="BH209" s="226">
        <f>IF(N209="sníž. přenesená",J209,0)</f>
        <v>0</v>
      </c>
      <c r="BI209" s="226">
        <f>IF(N209="nulová",J209,0)</f>
        <v>0</v>
      </c>
      <c r="BJ209" s="17" t="s">
        <v>84</v>
      </c>
      <c r="BK209" s="226">
        <f>ROUND(I209*H209,2)</f>
        <v>0</v>
      </c>
      <c r="BL209" s="17" t="s">
        <v>222</v>
      </c>
      <c r="BM209" s="225" t="s">
        <v>280</v>
      </c>
    </row>
    <row r="210" spans="1:51" s="13" customFormat="1" ht="12">
      <c r="A210" s="13"/>
      <c r="B210" s="227"/>
      <c r="C210" s="228"/>
      <c r="D210" s="229" t="s">
        <v>136</v>
      </c>
      <c r="E210" s="230" t="s">
        <v>1</v>
      </c>
      <c r="F210" s="231" t="s">
        <v>281</v>
      </c>
      <c r="G210" s="228"/>
      <c r="H210" s="230" t="s">
        <v>1</v>
      </c>
      <c r="I210" s="232"/>
      <c r="J210" s="228"/>
      <c r="K210" s="228"/>
      <c r="L210" s="233"/>
      <c r="M210" s="234"/>
      <c r="N210" s="235"/>
      <c r="O210" s="235"/>
      <c r="P210" s="235"/>
      <c r="Q210" s="235"/>
      <c r="R210" s="235"/>
      <c r="S210" s="235"/>
      <c r="T210" s="236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37" t="s">
        <v>136</v>
      </c>
      <c r="AU210" s="237" t="s">
        <v>86</v>
      </c>
      <c r="AV210" s="13" t="s">
        <v>84</v>
      </c>
      <c r="AW210" s="13" t="s">
        <v>32</v>
      </c>
      <c r="AX210" s="13" t="s">
        <v>77</v>
      </c>
      <c r="AY210" s="237" t="s">
        <v>126</v>
      </c>
    </row>
    <row r="211" spans="1:51" s="13" customFormat="1" ht="12">
      <c r="A211" s="13"/>
      <c r="B211" s="227"/>
      <c r="C211" s="228"/>
      <c r="D211" s="229" t="s">
        <v>136</v>
      </c>
      <c r="E211" s="230" t="s">
        <v>1</v>
      </c>
      <c r="F211" s="231" t="s">
        <v>282</v>
      </c>
      <c r="G211" s="228"/>
      <c r="H211" s="230" t="s">
        <v>1</v>
      </c>
      <c r="I211" s="232"/>
      <c r="J211" s="228"/>
      <c r="K211" s="228"/>
      <c r="L211" s="233"/>
      <c r="M211" s="234"/>
      <c r="N211" s="235"/>
      <c r="O211" s="235"/>
      <c r="P211" s="235"/>
      <c r="Q211" s="235"/>
      <c r="R211" s="235"/>
      <c r="S211" s="235"/>
      <c r="T211" s="236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37" t="s">
        <v>136</v>
      </c>
      <c r="AU211" s="237" t="s">
        <v>86</v>
      </c>
      <c r="AV211" s="13" t="s">
        <v>84</v>
      </c>
      <c r="AW211" s="13" t="s">
        <v>32</v>
      </c>
      <c r="AX211" s="13" t="s">
        <v>77</v>
      </c>
      <c r="AY211" s="237" t="s">
        <v>126</v>
      </c>
    </row>
    <row r="212" spans="1:51" s="13" customFormat="1" ht="12">
      <c r="A212" s="13"/>
      <c r="B212" s="227"/>
      <c r="C212" s="228"/>
      <c r="D212" s="229" t="s">
        <v>136</v>
      </c>
      <c r="E212" s="230" t="s">
        <v>1</v>
      </c>
      <c r="F212" s="231" t="s">
        <v>283</v>
      </c>
      <c r="G212" s="228"/>
      <c r="H212" s="230" t="s">
        <v>1</v>
      </c>
      <c r="I212" s="232"/>
      <c r="J212" s="228"/>
      <c r="K212" s="228"/>
      <c r="L212" s="233"/>
      <c r="M212" s="234"/>
      <c r="N212" s="235"/>
      <c r="O212" s="235"/>
      <c r="P212" s="235"/>
      <c r="Q212" s="235"/>
      <c r="R212" s="235"/>
      <c r="S212" s="235"/>
      <c r="T212" s="236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37" t="s">
        <v>136</v>
      </c>
      <c r="AU212" s="237" t="s">
        <v>86</v>
      </c>
      <c r="AV212" s="13" t="s">
        <v>84</v>
      </c>
      <c r="AW212" s="13" t="s">
        <v>32</v>
      </c>
      <c r="AX212" s="13" t="s">
        <v>77</v>
      </c>
      <c r="AY212" s="237" t="s">
        <v>126</v>
      </c>
    </row>
    <row r="213" spans="1:51" s="14" customFormat="1" ht="12">
      <c r="A213" s="14"/>
      <c r="B213" s="238"/>
      <c r="C213" s="239"/>
      <c r="D213" s="229" t="s">
        <v>136</v>
      </c>
      <c r="E213" s="240" t="s">
        <v>1</v>
      </c>
      <c r="F213" s="241" t="s">
        <v>84</v>
      </c>
      <c r="G213" s="239"/>
      <c r="H213" s="242">
        <v>1</v>
      </c>
      <c r="I213" s="243"/>
      <c r="J213" s="239"/>
      <c r="K213" s="239"/>
      <c r="L213" s="244"/>
      <c r="M213" s="245"/>
      <c r="N213" s="246"/>
      <c r="O213" s="246"/>
      <c r="P213" s="246"/>
      <c r="Q213" s="246"/>
      <c r="R213" s="246"/>
      <c r="S213" s="246"/>
      <c r="T213" s="247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T213" s="248" t="s">
        <v>136</v>
      </c>
      <c r="AU213" s="248" t="s">
        <v>86</v>
      </c>
      <c r="AV213" s="14" t="s">
        <v>86</v>
      </c>
      <c r="AW213" s="14" t="s">
        <v>32</v>
      </c>
      <c r="AX213" s="14" t="s">
        <v>84</v>
      </c>
      <c r="AY213" s="248" t="s">
        <v>126</v>
      </c>
    </row>
    <row r="214" spans="1:63" s="12" customFormat="1" ht="22.8" customHeight="1">
      <c r="A214" s="12"/>
      <c r="B214" s="198"/>
      <c r="C214" s="199"/>
      <c r="D214" s="200" t="s">
        <v>76</v>
      </c>
      <c r="E214" s="212" t="s">
        <v>284</v>
      </c>
      <c r="F214" s="212" t="s">
        <v>285</v>
      </c>
      <c r="G214" s="199"/>
      <c r="H214" s="199"/>
      <c r="I214" s="202"/>
      <c r="J214" s="213">
        <f>BK214</f>
        <v>0</v>
      </c>
      <c r="K214" s="199"/>
      <c r="L214" s="204"/>
      <c r="M214" s="205"/>
      <c r="N214" s="206"/>
      <c r="O214" s="206"/>
      <c r="P214" s="207">
        <f>SUM(P215:P222)</f>
        <v>0</v>
      </c>
      <c r="Q214" s="206"/>
      <c r="R214" s="207">
        <f>SUM(R215:R222)</f>
        <v>0</v>
      </c>
      <c r="S214" s="206"/>
      <c r="T214" s="208">
        <f>SUM(T215:T222)</f>
        <v>0</v>
      </c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R214" s="209" t="s">
        <v>86</v>
      </c>
      <c r="AT214" s="210" t="s">
        <v>76</v>
      </c>
      <c r="AU214" s="210" t="s">
        <v>84</v>
      </c>
      <c r="AY214" s="209" t="s">
        <v>126</v>
      </c>
      <c r="BK214" s="211">
        <f>SUM(BK215:BK222)</f>
        <v>0</v>
      </c>
    </row>
    <row r="215" spans="1:65" s="2" customFormat="1" ht="24.15" customHeight="1">
      <c r="A215" s="38"/>
      <c r="B215" s="39"/>
      <c r="C215" s="214" t="s">
        <v>286</v>
      </c>
      <c r="D215" s="214" t="s">
        <v>129</v>
      </c>
      <c r="E215" s="215" t="s">
        <v>287</v>
      </c>
      <c r="F215" s="216" t="s">
        <v>288</v>
      </c>
      <c r="G215" s="217" t="s">
        <v>132</v>
      </c>
      <c r="H215" s="218">
        <v>1</v>
      </c>
      <c r="I215" s="219"/>
      <c r="J215" s="220">
        <f>ROUND(I215*H215,2)</f>
        <v>0</v>
      </c>
      <c r="K215" s="216" t="s">
        <v>1</v>
      </c>
      <c r="L215" s="44"/>
      <c r="M215" s="221" t="s">
        <v>1</v>
      </c>
      <c r="N215" s="222" t="s">
        <v>42</v>
      </c>
      <c r="O215" s="91"/>
      <c r="P215" s="223">
        <f>O215*H215</f>
        <v>0</v>
      </c>
      <c r="Q215" s="223">
        <v>0</v>
      </c>
      <c r="R215" s="223">
        <f>Q215*H215</f>
        <v>0</v>
      </c>
      <c r="S215" s="223">
        <v>0</v>
      </c>
      <c r="T215" s="224">
        <f>S215*H215</f>
        <v>0</v>
      </c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R215" s="225" t="s">
        <v>222</v>
      </c>
      <c r="AT215" s="225" t="s">
        <v>129</v>
      </c>
      <c r="AU215" s="225" t="s">
        <v>86</v>
      </c>
      <c r="AY215" s="17" t="s">
        <v>126</v>
      </c>
      <c r="BE215" s="226">
        <f>IF(N215="základní",J215,0)</f>
        <v>0</v>
      </c>
      <c r="BF215" s="226">
        <f>IF(N215="snížená",J215,0)</f>
        <v>0</v>
      </c>
      <c r="BG215" s="226">
        <f>IF(N215="zákl. přenesená",J215,0)</f>
        <v>0</v>
      </c>
      <c r="BH215" s="226">
        <f>IF(N215="sníž. přenesená",J215,0)</f>
        <v>0</v>
      </c>
      <c r="BI215" s="226">
        <f>IF(N215="nulová",J215,0)</f>
        <v>0</v>
      </c>
      <c r="BJ215" s="17" t="s">
        <v>84</v>
      </c>
      <c r="BK215" s="226">
        <f>ROUND(I215*H215,2)</f>
        <v>0</v>
      </c>
      <c r="BL215" s="17" t="s">
        <v>222</v>
      </c>
      <c r="BM215" s="225" t="s">
        <v>289</v>
      </c>
    </row>
    <row r="216" spans="1:51" s="13" customFormat="1" ht="12">
      <c r="A216" s="13"/>
      <c r="B216" s="227"/>
      <c r="C216" s="228"/>
      <c r="D216" s="229" t="s">
        <v>136</v>
      </c>
      <c r="E216" s="230" t="s">
        <v>1</v>
      </c>
      <c r="F216" s="231" t="s">
        <v>290</v>
      </c>
      <c r="G216" s="228"/>
      <c r="H216" s="230" t="s">
        <v>1</v>
      </c>
      <c r="I216" s="232"/>
      <c r="J216" s="228"/>
      <c r="K216" s="228"/>
      <c r="L216" s="233"/>
      <c r="M216" s="234"/>
      <c r="N216" s="235"/>
      <c r="O216" s="235"/>
      <c r="P216" s="235"/>
      <c r="Q216" s="235"/>
      <c r="R216" s="235"/>
      <c r="S216" s="235"/>
      <c r="T216" s="236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37" t="s">
        <v>136</v>
      </c>
      <c r="AU216" s="237" t="s">
        <v>86</v>
      </c>
      <c r="AV216" s="13" t="s">
        <v>84</v>
      </c>
      <c r="AW216" s="13" t="s">
        <v>32</v>
      </c>
      <c r="AX216" s="13" t="s">
        <v>77</v>
      </c>
      <c r="AY216" s="237" t="s">
        <v>126</v>
      </c>
    </row>
    <row r="217" spans="1:51" s="13" customFormat="1" ht="12">
      <c r="A217" s="13"/>
      <c r="B217" s="227"/>
      <c r="C217" s="228"/>
      <c r="D217" s="229" t="s">
        <v>136</v>
      </c>
      <c r="E217" s="230" t="s">
        <v>1</v>
      </c>
      <c r="F217" s="231" t="s">
        <v>291</v>
      </c>
      <c r="G217" s="228"/>
      <c r="H217" s="230" t="s">
        <v>1</v>
      </c>
      <c r="I217" s="232"/>
      <c r="J217" s="228"/>
      <c r="K217" s="228"/>
      <c r="L217" s="233"/>
      <c r="M217" s="234"/>
      <c r="N217" s="235"/>
      <c r="O217" s="235"/>
      <c r="P217" s="235"/>
      <c r="Q217" s="235"/>
      <c r="R217" s="235"/>
      <c r="S217" s="235"/>
      <c r="T217" s="236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37" t="s">
        <v>136</v>
      </c>
      <c r="AU217" s="237" t="s">
        <v>86</v>
      </c>
      <c r="AV217" s="13" t="s">
        <v>84</v>
      </c>
      <c r="AW217" s="13" t="s">
        <v>32</v>
      </c>
      <c r="AX217" s="13" t="s">
        <v>77</v>
      </c>
      <c r="AY217" s="237" t="s">
        <v>126</v>
      </c>
    </row>
    <row r="218" spans="1:51" s="13" customFormat="1" ht="12">
      <c r="A218" s="13"/>
      <c r="B218" s="227"/>
      <c r="C218" s="228"/>
      <c r="D218" s="229" t="s">
        <v>136</v>
      </c>
      <c r="E218" s="230" t="s">
        <v>1</v>
      </c>
      <c r="F218" s="231" t="s">
        <v>292</v>
      </c>
      <c r="G218" s="228"/>
      <c r="H218" s="230" t="s">
        <v>1</v>
      </c>
      <c r="I218" s="232"/>
      <c r="J218" s="228"/>
      <c r="K218" s="228"/>
      <c r="L218" s="233"/>
      <c r="M218" s="234"/>
      <c r="N218" s="235"/>
      <c r="O218" s="235"/>
      <c r="P218" s="235"/>
      <c r="Q218" s="235"/>
      <c r="R218" s="235"/>
      <c r="S218" s="235"/>
      <c r="T218" s="236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37" t="s">
        <v>136</v>
      </c>
      <c r="AU218" s="237" t="s">
        <v>86</v>
      </c>
      <c r="AV218" s="13" t="s">
        <v>84</v>
      </c>
      <c r="AW218" s="13" t="s">
        <v>32</v>
      </c>
      <c r="AX218" s="13" t="s">
        <v>77</v>
      </c>
      <c r="AY218" s="237" t="s">
        <v>126</v>
      </c>
    </row>
    <row r="219" spans="1:51" s="13" customFormat="1" ht="12">
      <c r="A219" s="13"/>
      <c r="B219" s="227"/>
      <c r="C219" s="228"/>
      <c r="D219" s="229" t="s">
        <v>136</v>
      </c>
      <c r="E219" s="230" t="s">
        <v>1</v>
      </c>
      <c r="F219" s="231" t="s">
        <v>293</v>
      </c>
      <c r="G219" s="228"/>
      <c r="H219" s="230" t="s">
        <v>1</v>
      </c>
      <c r="I219" s="232"/>
      <c r="J219" s="228"/>
      <c r="K219" s="228"/>
      <c r="L219" s="233"/>
      <c r="M219" s="234"/>
      <c r="N219" s="235"/>
      <c r="O219" s="235"/>
      <c r="P219" s="235"/>
      <c r="Q219" s="235"/>
      <c r="R219" s="235"/>
      <c r="S219" s="235"/>
      <c r="T219" s="236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37" t="s">
        <v>136</v>
      </c>
      <c r="AU219" s="237" t="s">
        <v>86</v>
      </c>
      <c r="AV219" s="13" t="s">
        <v>84</v>
      </c>
      <c r="AW219" s="13" t="s">
        <v>32</v>
      </c>
      <c r="AX219" s="13" t="s">
        <v>77</v>
      </c>
      <c r="AY219" s="237" t="s">
        <v>126</v>
      </c>
    </row>
    <row r="220" spans="1:51" s="13" customFormat="1" ht="12">
      <c r="A220" s="13"/>
      <c r="B220" s="227"/>
      <c r="C220" s="228"/>
      <c r="D220" s="229" t="s">
        <v>136</v>
      </c>
      <c r="E220" s="230" t="s">
        <v>1</v>
      </c>
      <c r="F220" s="231" t="s">
        <v>294</v>
      </c>
      <c r="G220" s="228"/>
      <c r="H220" s="230" t="s">
        <v>1</v>
      </c>
      <c r="I220" s="232"/>
      <c r="J220" s="228"/>
      <c r="K220" s="228"/>
      <c r="L220" s="233"/>
      <c r="M220" s="234"/>
      <c r="N220" s="235"/>
      <c r="O220" s="235"/>
      <c r="P220" s="235"/>
      <c r="Q220" s="235"/>
      <c r="R220" s="235"/>
      <c r="S220" s="235"/>
      <c r="T220" s="236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37" t="s">
        <v>136</v>
      </c>
      <c r="AU220" s="237" t="s">
        <v>86</v>
      </c>
      <c r="AV220" s="13" t="s">
        <v>84</v>
      </c>
      <c r="AW220" s="13" t="s">
        <v>32</v>
      </c>
      <c r="AX220" s="13" t="s">
        <v>77</v>
      </c>
      <c r="AY220" s="237" t="s">
        <v>126</v>
      </c>
    </row>
    <row r="221" spans="1:51" s="13" customFormat="1" ht="12">
      <c r="A221" s="13"/>
      <c r="B221" s="227"/>
      <c r="C221" s="228"/>
      <c r="D221" s="229" t="s">
        <v>136</v>
      </c>
      <c r="E221" s="230" t="s">
        <v>1</v>
      </c>
      <c r="F221" s="231" t="s">
        <v>295</v>
      </c>
      <c r="G221" s="228"/>
      <c r="H221" s="230" t="s">
        <v>1</v>
      </c>
      <c r="I221" s="232"/>
      <c r="J221" s="228"/>
      <c r="K221" s="228"/>
      <c r="L221" s="233"/>
      <c r="M221" s="234"/>
      <c r="N221" s="235"/>
      <c r="O221" s="235"/>
      <c r="P221" s="235"/>
      <c r="Q221" s="235"/>
      <c r="R221" s="235"/>
      <c r="S221" s="235"/>
      <c r="T221" s="236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37" t="s">
        <v>136</v>
      </c>
      <c r="AU221" s="237" t="s">
        <v>86</v>
      </c>
      <c r="AV221" s="13" t="s">
        <v>84</v>
      </c>
      <c r="AW221" s="13" t="s">
        <v>32</v>
      </c>
      <c r="AX221" s="13" t="s">
        <v>77</v>
      </c>
      <c r="AY221" s="237" t="s">
        <v>126</v>
      </c>
    </row>
    <row r="222" spans="1:51" s="14" customFormat="1" ht="12">
      <c r="A222" s="14"/>
      <c r="B222" s="238"/>
      <c r="C222" s="239"/>
      <c r="D222" s="229" t="s">
        <v>136</v>
      </c>
      <c r="E222" s="240" t="s">
        <v>1</v>
      </c>
      <c r="F222" s="241" t="s">
        <v>84</v>
      </c>
      <c r="G222" s="239"/>
      <c r="H222" s="242">
        <v>1</v>
      </c>
      <c r="I222" s="243"/>
      <c r="J222" s="239"/>
      <c r="K222" s="239"/>
      <c r="L222" s="244"/>
      <c r="M222" s="245"/>
      <c r="N222" s="246"/>
      <c r="O222" s="246"/>
      <c r="P222" s="246"/>
      <c r="Q222" s="246"/>
      <c r="R222" s="246"/>
      <c r="S222" s="246"/>
      <c r="T222" s="247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T222" s="248" t="s">
        <v>136</v>
      </c>
      <c r="AU222" s="248" t="s">
        <v>86</v>
      </c>
      <c r="AV222" s="14" t="s">
        <v>86</v>
      </c>
      <c r="AW222" s="14" t="s">
        <v>32</v>
      </c>
      <c r="AX222" s="14" t="s">
        <v>84</v>
      </c>
      <c r="AY222" s="248" t="s">
        <v>126</v>
      </c>
    </row>
    <row r="223" spans="1:63" s="12" customFormat="1" ht="22.8" customHeight="1">
      <c r="A223" s="12"/>
      <c r="B223" s="198"/>
      <c r="C223" s="199"/>
      <c r="D223" s="200" t="s">
        <v>76</v>
      </c>
      <c r="E223" s="212" t="s">
        <v>296</v>
      </c>
      <c r="F223" s="212" t="s">
        <v>297</v>
      </c>
      <c r="G223" s="199"/>
      <c r="H223" s="199"/>
      <c r="I223" s="202"/>
      <c r="J223" s="213">
        <f>BK223</f>
        <v>0</v>
      </c>
      <c r="K223" s="199"/>
      <c r="L223" s="204"/>
      <c r="M223" s="205"/>
      <c r="N223" s="206"/>
      <c r="O223" s="206"/>
      <c r="P223" s="207">
        <f>SUM(P224:P241)</f>
        <v>0</v>
      </c>
      <c r="Q223" s="206"/>
      <c r="R223" s="207">
        <f>SUM(R224:R241)</f>
        <v>0.7447179</v>
      </c>
      <c r="S223" s="206"/>
      <c r="T223" s="208">
        <f>SUM(T224:T241)</f>
        <v>0.21231</v>
      </c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R223" s="209" t="s">
        <v>86</v>
      </c>
      <c r="AT223" s="210" t="s">
        <v>76</v>
      </c>
      <c r="AU223" s="210" t="s">
        <v>84</v>
      </c>
      <c r="AY223" s="209" t="s">
        <v>126</v>
      </c>
      <c r="BK223" s="211">
        <f>SUM(BK224:BK241)</f>
        <v>0</v>
      </c>
    </row>
    <row r="224" spans="1:65" s="2" customFormat="1" ht="24.15" customHeight="1">
      <c r="A224" s="38"/>
      <c r="B224" s="39"/>
      <c r="C224" s="214" t="s">
        <v>298</v>
      </c>
      <c r="D224" s="214" t="s">
        <v>129</v>
      </c>
      <c r="E224" s="215" t="s">
        <v>299</v>
      </c>
      <c r="F224" s="216" t="s">
        <v>300</v>
      </c>
      <c r="G224" s="217" t="s">
        <v>179</v>
      </c>
      <c r="H224" s="218">
        <v>67.36</v>
      </c>
      <c r="I224" s="219"/>
      <c r="J224" s="220">
        <f>ROUND(I224*H224,2)</f>
        <v>0</v>
      </c>
      <c r="K224" s="216" t="s">
        <v>133</v>
      </c>
      <c r="L224" s="44"/>
      <c r="M224" s="221" t="s">
        <v>1</v>
      </c>
      <c r="N224" s="222" t="s">
        <v>42</v>
      </c>
      <c r="O224" s="91"/>
      <c r="P224" s="223">
        <f>O224*H224</f>
        <v>0</v>
      </c>
      <c r="Q224" s="223">
        <v>0</v>
      </c>
      <c r="R224" s="223">
        <f>Q224*H224</f>
        <v>0</v>
      </c>
      <c r="S224" s="223">
        <v>0</v>
      </c>
      <c r="T224" s="224">
        <f>S224*H224</f>
        <v>0</v>
      </c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R224" s="225" t="s">
        <v>222</v>
      </c>
      <c r="AT224" s="225" t="s">
        <v>129</v>
      </c>
      <c r="AU224" s="225" t="s">
        <v>86</v>
      </c>
      <c r="AY224" s="17" t="s">
        <v>126</v>
      </c>
      <c r="BE224" s="226">
        <f>IF(N224="základní",J224,0)</f>
        <v>0</v>
      </c>
      <c r="BF224" s="226">
        <f>IF(N224="snížená",J224,0)</f>
        <v>0</v>
      </c>
      <c r="BG224" s="226">
        <f>IF(N224="zákl. přenesená",J224,0)</f>
        <v>0</v>
      </c>
      <c r="BH224" s="226">
        <f>IF(N224="sníž. přenesená",J224,0)</f>
        <v>0</v>
      </c>
      <c r="BI224" s="226">
        <f>IF(N224="nulová",J224,0)</f>
        <v>0</v>
      </c>
      <c r="BJ224" s="17" t="s">
        <v>84</v>
      </c>
      <c r="BK224" s="226">
        <f>ROUND(I224*H224,2)</f>
        <v>0</v>
      </c>
      <c r="BL224" s="17" t="s">
        <v>222</v>
      </c>
      <c r="BM224" s="225" t="s">
        <v>301</v>
      </c>
    </row>
    <row r="225" spans="1:51" s="13" customFormat="1" ht="12">
      <c r="A225" s="13"/>
      <c r="B225" s="227"/>
      <c r="C225" s="228"/>
      <c r="D225" s="229" t="s">
        <v>136</v>
      </c>
      <c r="E225" s="230" t="s">
        <v>1</v>
      </c>
      <c r="F225" s="231" t="s">
        <v>302</v>
      </c>
      <c r="G225" s="228"/>
      <c r="H225" s="230" t="s">
        <v>1</v>
      </c>
      <c r="I225" s="232"/>
      <c r="J225" s="228"/>
      <c r="K225" s="228"/>
      <c r="L225" s="233"/>
      <c r="M225" s="234"/>
      <c r="N225" s="235"/>
      <c r="O225" s="235"/>
      <c r="P225" s="235"/>
      <c r="Q225" s="235"/>
      <c r="R225" s="235"/>
      <c r="S225" s="235"/>
      <c r="T225" s="236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37" t="s">
        <v>136</v>
      </c>
      <c r="AU225" s="237" t="s">
        <v>86</v>
      </c>
      <c r="AV225" s="13" t="s">
        <v>84</v>
      </c>
      <c r="AW225" s="13" t="s">
        <v>32</v>
      </c>
      <c r="AX225" s="13" t="s">
        <v>77</v>
      </c>
      <c r="AY225" s="237" t="s">
        <v>126</v>
      </c>
    </row>
    <row r="226" spans="1:51" s="14" customFormat="1" ht="12">
      <c r="A226" s="14"/>
      <c r="B226" s="238"/>
      <c r="C226" s="239"/>
      <c r="D226" s="229" t="s">
        <v>136</v>
      </c>
      <c r="E226" s="240" t="s">
        <v>1</v>
      </c>
      <c r="F226" s="241" t="s">
        <v>303</v>
      </c>
      <c r="G226" s="239"/>
      <c r="H226" s="242">
        <v>67.36</v>
      </c>
      <c r="I226" s="243"/>
      <c r="J226" s="239"/>
      <c r="K226" s="239"/>
      <c r="L226" s="244"/>
      <c r="M226" s="245"/>
      <c r="N226" s="246"/>
      <c r="O226" s="246"/>
      <c r="P226" s="246"/>
      <c r="Q226" s="246"/>
      <c r="R226" s="246"/>
      <c r="S226" s="246"/>
      <c r="T226" s="247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T226" s="248" t="s">
        <v>136</v>
      </c>
      <c r="AU226" s="248" t="s">
        <v>86</v>
      </c>
      <c r="AV226" s="14" t="s">
        <v>86</v>
      </c>
      <c r="AW226" s="14" t="s">
        <v>32</v>
      </c>
      <c r="AX226" s="14" t="s">
        <v>84</v>
      </c>
      <c r="AY226" s="248" t="s">
        <v>126</v>
      </c>
    </row>
    <row r="227" spans="1:65" s="2" customFormat="1" ht="16.5" customHeight="1">
      <c r="A227" s="38"/>
      <c r="B227" s="39"/>
      <c r="C227" s="214" t="s">
        <v>304</v>
      </c>
      <c r="D227" s="214" t="s">
        <v>129</v>
      </c>
      <c r="E227" s="215" t="s">
        <v>305</v>
      </c>
      <c r="F227" s="216" t="s">
        <v>306</v>
      </c>
      <c r="G227" s="217" t="s">
        <v>179</v>
      </c>
      <c r="H227" s="218">
        <v>67.36</v>
      </c>
      <c r="I227" s="219"/>
      <c r="J227" s="220">
        <f>ROUND(I227*H227,2)</f>
        <v>0</v>
      </c>
      <c r="K227" s="216" t="s">
        <v>133</v>
      </c>
      <c r="L227" s="44"/>
      <c r="M227" s="221" t="s">
        <v>1</v>
      </c>
      <c r="N227" s="222" t="s">
        <v>42</v>
      </c>
      <c r="O227" s="91"/>
      <c r="P227" s="223">
        <f>O227*H227</f>
        <v>0</v>
      </c>
      <c r="Q227" s="223">
        <v>0</v>
      </c>
      <c r="R227" s="223">
        <f>Q227*H227</f>
        <v>0</v>
      </c>
      <c r="S227" s="223">
        <v>0</v>
      </c>
      <c r="T227" s="224">
        <f>S227*H227</f>
        <v>0</v>
      </c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R227" s="225" t="s">
        <v>222</v>
      </c>
      <c r="AT227" s="225" t="s">
        <v>129</v>
      </c>
      <c r="AU227" s="225" t="s">
        <v>86</v>
      </c>
      <c r="AY227" s="17" t="s">
        <v>126</v>
      </c>
      <c r="BE227" s="226">
        <f>IF(N227="základní",J227,0)</f>
        <v>0</v>
      </c>
      <c r="BF227" s="226">
        <f>IF(N227="snížená",J227,0)</f>
        <v>0</v>
      </c>
      <c r="BG227" s="226">
        <f>IF(N227="zákl. přenesená",J227,0)</f>
        <v>0</v>
      </c>
      <c r="BH227" s="226">
        <f>IF(N227="sníž. přenesená",J227,0)</f>
        <v>0</v>
      </c>
      <c r="BI227" s="226">
        <f>IF(N227="nulová",J227,0)</f>
        <v>0</v>
      </c>
      <c r="BJ227" s="17" t="s">
        <v>84</v>
      </c>
      <c r="BK227" s="226">
        <f>ROUND(I227*H227,2)</f>
        <v>0</v>
      </c>
      <c r="BL227" s="17" t="s">
        <v>222</v>
      </c>
      <c r="BM227" s="225" t="s">
        <v>307</v>
      </c>
    </row>
    <row r="228" spans="1:65" s="2" customFormat="1" ht="24.15" customHeight="1">
      <c r="A228" s="38"/>
      <c r="B228" s="39"/>
      <c r="C228" s="214" t="s">
        <v>308</v>
      </c>
      <c r="D228" s="214" t="s">
        <v>129</v>
      </c>
      <c r="E228" s="215" t="s">
        <v>309</v>
      </c>
      <c r="F228" s="216" t="s">
        <v>310</v>
      </c>
      <c r="G228" s="217" t="s">
        <v>179</v>
      </c>
      <c r="H228" s="218">
        <v>67.36</v>
      </c>
      <c r="I228" s="219"/>
      <c r="J228" s="220">
        <f>ROUND(I228*H228,2)</f>
        <v>0</v>
      </c>
      <c r="K228" s="216" t="s">
        <v>133</v>
      </c>
      <c r="L228" s="44"/>
      <c r="M228" s="221" t="s">
        <v>1</v>
      </c>
      <c r="N228" s="222" t="s">
        <v>42</v>
      </c>
      <c r="O228" s="91"/>
      <c r="P228" s="223">
        <f>O228*H228</f>
        <v>0</v>
      </c>
      <c r="Q228" s="223">
        <v>3E-05</v>
      </c>
      <c r="R228" s="223">
        <f>Q228*H228</f>
        <v>0.0020208</v>
      </c>
      <c r="S228" s="223">
        <v>0</v>
      </c>
      <c r="T228" s="224">
        <f>S228*H228</f>
        <v>0</v>
      </c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R228" s="225" t="s">
        <v>222</v>
      </c>
      <c r="AT228" s="225" t="s">
        <v>129</v>
      </c>
      <c r="AU228" s="225" t="s">
        <v>86</v>
      </c>
      <c r="AY228" s="17" t="s">
        <v>126</v>
      </c>
      <c r="BE228" s="226">
        <f>IF(N228="základní",J228,0)</f>
        <v>0</v>
      </c>
      <c r="BF228" s="226">
        <f>IF(N228="snížená",J228,0)</f>
        <v>0</v>
      </c>
      <c r="BG228" s="226">
        <f>IF(N228="zákl. přenesená",J228,0)</f>
        <v>0</v>
      </c>
      <c r="BH228" s="226">
        <f>IF(N228="sníž. přenesená",J228,0)</f>
        <v>0</v>
      </c>
      <c r="BI228" s="226">
        <f>IF(N228="nulová",J228,0)</f>
        <v>0</v>
      </c>
      <c r="BJ228" s="17" t="s">
        <v>84</v>
      </c>
      <c r="BK228" s="226">
        <f>ROUND(I228*H228,2)</f>
        <v>0</v>
      </c>
      <c r="BL228" s="17" t="s">
        <v>222</v>
      </c>
      <c r="BM228" s="225" t="s">
        <v>311</v>
      </c>
    </row>
    <row r="229" spans="1:65" s="2" customFormat="1" ht="24.15" customHeight="1">
      <c r="A229" s="38"/>
      <c r="B229" s="39"/>
      <c r="C229" s="214" t="s">
        <v>312</v>
      </c>
      <c r="D229" s="214" t="s">
        <v>129</v>
      </c>
      <c r="E229" s="215" t="s">
        <v>313</v>
      </c>
      <c r="F229" s="216" t="s">
        <v>314</v>
      </c>
      <c r="G229" s="217" t="s">
        <v>179</v>
      </c>
      <c r="H229" s="218">
        <v>67.36</v>
      </c>
      <c r="I229" s="219"/>
      <c r="J229" s="220">
        <f>ROUND(I229*H229,2)</f>
        <v>0</v>
      </c>
      <c r="K229" s="216" t="s">
        <v>133</v>
      </c>
      <c r="L229" s="44"/>
      <c r="M229" s="221" t="s">
        <v>1</v>
      </c>
      <c r="N229" s="222" t="s">
        <v>42</v>
      </c>
      <c r="O229" s="91"/>
      <c r="P229" s="223">
        <f>O229*H229</f>
        <v>0</v>
      </c>
      <c r="Q229" s="223">
        <v>0.00758</v>
      </c>
      <c r="R229" s="223">
        <f>Q229*H229</f>
        <v>0.5105888</v>
      </c>
      <c r="S229" s="223">
        <v>0</v>
      </c>
      <c r="T229" s="224">
        <f>S229*H229</f>
        <v>0</v>
      </c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R229" s="225" t="s">
        <v>222</v>
      </c>
      <c r="AT229" s="225" t="s">
        <v>129</v>
      </c>
      <c r="AU229" s="225" t="s">
        <v>86</v>
      </c>
      <c r="AY229" s="17" t="s">
        <v>126</v>
      </c>
      <c r="BE229" s="226">
        <f>IF(N229="základní",J229,0)</f>
        <v>0</v>
      </c>
      <c r="BF229" s="226">
        <f>IF(N229="snížená",J229,0)</f>
        <v>0</v>
      </c>
      <c r="BG229" s="226">
        <f>IF(N229="zákl. přenesená",J229,0)</f>
        <v>0</v>
      </c>
      <c r="BH229" s="226">
        <f>IF(N229="sníž. přenesená",J229,0)</f>
        <v>0</v>
      </c>
      <c r="BI229" s="226">
        <f>IF(N229="nulová",J229,0)</f>
        <v>0</v>
      </c>
      <c r="BJ229" s="17" t="s">
        <v>84</v>
      </c>
      <c r="BK229" s="226">
        <f>ROUND(I229*H229,2)</f>
        <v>0</v>
      </c>
      <c r="BL229" s="17" t="s">
        <v>222</v>
      </c>
      <c r="BM229" s="225" t="s">
        <v>315</v>
      </c>
    </row>
    <row r="230" spans="1:65" s="2" customFormat="1" ht="24.15" customHeight="1">
      <c r="A230" s="38"/>
      <c r="B230" s="39"/>
      <c r="C230" s="214" t="s">
        <v>316</v>
      </c>
      <c r="D230" s="214" t="s">
        <v>129</v>
      </c>
      <c r="E230" s="215" t="s">
        <v>317</v>
      </c>
      <c r="F230" s="216" t="s">
        <v>318</v>
      </c>
      <c r="G230" s="217" t="s">
        <v>179</v>
      </c>
      <c r="H230" s="218">
        <v>67.36</v>
      </c>
      <c r="I230" s="219"/>
      <c r="J230" s="220">
        <f>ROUND(I230*H230,2)</f>
        <v>0</v>
      </c>
      <c r="K230" s="216" t="s">
        <v>133</v>
      </c>
      <c r="L230" s="44"/>
      <c r="M230" s="221" t="s">
        <v>1</v>
      </c>
      <c r="N230" s="222" t="s">
        <v>42</v>
      </c>
      <c r="O230" s="91"/>
      <c r="P230" s="223">
        <f>O230*H230</f>
        <v>0</v>
      </c>
      <c r="Q230" s="223">
        <v>0</v>
      </c>
      <c r="R230" s="223">
        <f>Q230*H230</f>
        <v>0</v>
      </c>
      <c r="S230" s="223">
        <v>0.003</v>
      </c>
      <c r="T230" s="224">
        <f>S230*H230</f>
        <v>0.20208</v>
      </c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R230" s="225" t="s">
        <v>222</v>
      </c>
      <c r="AT230" s="225" t="s">
        <v>129</v>
      </c>
      <c r="AU230" s="225" t="s">
        <v>86</v>
      </c>
      <c r="AY230" s="17" t="s">
        <v>126</v>
      </c>
      <c r="BE230" s="226">
        <f>IF(N230="základní",J230,0)</f>
        <v>0</v>
      </c>
      <c r="BF230" s="226">
        <f>IF(N230="snížená",J230,0)</f>
        <v>0</v>
      </c>
      <c r="BG230" s="226">
        <f>IF(N230="zákl. přenesená",J230,0)</f>
        <v>0</v>
      </c>
      <c r="BH230" s="226">
        <f>IF(N230="sníž. přenesená",J230,0)</f>
        <v>0</v>
      </c>
      <c r="BI230" s="226">
        <f>IF(N230="nulová",J230,0)</f>
        <v>0</v>
      </c>
      <c r="BJ230" s="17" t="s">
        <v>84</v>
      </c>
      <c r="BK230" s="226">
        <f>ROUND(I230*H230,2)</f>
        <v>0</v>
      </c>
      <c r="BL230" s="17" t="s">
        <v>222</v>
      </c>
      <c r="BM230" s="225" t="s">
        <v>252</v>
      </c>
    </row>
    <row r="231" spans="1:51" s="13" customFormat="1" ht="12">
      <c r="A231" s="13"/>
      <c r="B231" s="227"/>
      <c r="C231" s="228"/>
      <c r="D231" s="229" t="s">
        <v>136</v>
      </c>
      <c r="E231" s="230" t="s">
        <v>1</v>
      </c>
      <c r="F231" s="231" t="s">
        <v>302</v>
      </c>
      <c r="G231" s="228"/>
      <c r="H231" s="230" t="s">
        <v>1</v>
      </c>
      <c r="I231" s="232"/>
      <c r="J231" s="228"/>
      <c r="K231" s="228"/>
      <c r="L231" s="233"/>
      <c r="M231" s="234"/>
      <c r="N231" s="235"/>
      <c r="O231" s="235"/>
      <c r="P231" s="235"/>
      <c r="Q231" s="235"/>
      <c r="R231" s="235"/>
      <c r="S231" s="235"/>
      <c r="T231" s="236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37" t="s">
        <v>136</v>
      </c>
      <c r="AU231" s="237" t="s">
        <v>86</v>
      </c>
      <c r="AV231" s="13" t="s">
        <v>84</v>
      </c>
      <c r="AW231" s="13" t="s">
        <v>32</v>
      </c>
      <c r="AX231" s="13" t="s">
        <v>77</v>
      </c>
      <c r="AY231" s="237" t="s">
        <v>126</v>
      </c>
    </row>
    <row r="232" spans="1:51" s="14" customFormat="1" ht="12">
      <c r="A232" s="14"/>
      <c r="B232" s="238"/>
      <c r="C232" s="239"/>
      <c r="D232" s="229" t="s">
        <v>136</v>
      </c>
      <c r="E232" s="240" t="s">
        <v>1</v>
      </c>
      <c r="F232" s="241" t="s">
        <v>303</v>
      </c>
      <c r="G232" s="239"/>
      <c r="H232" s="242">
        <v>67.36</v>
      </c>
      <c r="I232" s="243"/>
      <c r="J232" s="239"/>
      <c r="K232" s="239"/>
      <c r="L232" s="244"/>
      <c r="M232" s="245"/>
      <c r="N232" s="246"/>
      <c r="O232" s="246"/>
      <c r="P232" s="246"/>
      <c r="Q232" s="246"/>
      <c r="R232" s="246"/>
      <c r="S232" s="246"/>
      <c r="T232" s="247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T232" s="248" t="s">
        <v>136</v>
      </c>
      <c r="AU232" s="248" t="s">
        <v>86</v>
      </c>
      <c r="AV232" s="14" t="s">
        <v>86</v>
      </c>
      <c r="AW232" s="14" t="s">
        <v>32</v>
      </c>
      <c r="AX232" s="14" t="s">
        <v>84</v>
      </c>
      <c r="AY232" s="248" t="s">
        <v>126</v>
      </c>
    </row>
    <row r="233" spans="1:65" s="2" customFormat="1" ht="24.15" customHeight="1">
      <c r="A233" s="38"/>
      <c r="B233" s="39"/>
      <c r="C233" s="214" t="s">
        <v>319</v>
      </c>
      <c r="D233" s="214" t="s">
        <v>129</v>
      </c>
      <c r="E233" s="215" t="s">
        <v>320</v>
      </c>
      <c r="F233" s="216" t="s">
        <v>321</v>
      </c>
      <c r="G233" s="217" t="s">
        <v>179</v>
      </c>
      <c r="H233" s="218">
        <v>67.36</v>
      </c>
      <c r="I233" s="219"/>
      <c r="J233" s="220">
        <f>ROUND(I233*H233,2)</f>
        <v>0</v>
      </c>
      <c r="K233" s="216" t="s">
        <v>133</v>
      </c>
      <c r="L233" s="44"/>
      <c r="M233" s="221" t="s">
        <v>1</v>
      </c>
      <c r="N233" s="222" t="s">
        <v>42</v>
      </c>
      <c r="O233" s="91"/>
      <c r="P233" s="223">
        <f>O233*H233</f>
        <v>0</v>
      </c>
      <c r="Q233" s="223">
        <v>0.0004</v>
      </c>
      <c r="R233" s="223">
        <f>Q233*H233</f>
        <v>0.026944000000000003</v>
      </c>
      <c r="S233" s="223">
        <v>0</v>
      </c>
      <c r="T233" s="224">
        <f>S233*H233</f>
        <v>0</v>
      </c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R233" s="225" t="s">
        <v>222</v>
      </c>
      <c r="AT233" s="225" t="s">
        <v>129</v>
      </c>
      <c r="AU233" s="225" t="s">
        <v>86</v>
      </c>
      <c r="AY233" s="17" t="s">
        <v>126</v>
      </c>
      <c r="BE233" s="226">
        <f>IF(N233="základní",J233,0)</f>
        <v>0</v>
      </c>
      <c r="BF233" s="226">
        <f>IF(N233="snížená",J233,0)</f>
        <v>0</v>
      </c>
      <c r="BG233" s="226">
        <f>IF(N233="zákl. přenesená",J233,0)</f>
        <v>0</v>
      </c>
      <c r="BH233" s="226">
        <f>IF(N233="sníž. přenesená",J233,0)</f>
        <v>0</v>
      </c>
      <c r="BI233" s="226">
        <f>IF(N233="nulová",J233,0)</f>
        <v>0</v>
      </c>
      <c r="BJ233" s="17" t="s">
        <v>84</v>
      </c>
      <c r="BK233" s="226">
        <f>ROUND(I233*H233,2)</f>
        <v>0</v>
      </c>
      <c r="BL233" s="17" t="s">
        <v>222</v>
      </c>
      <c r="BM233" s="225" t="s">
        <v>322</v>
      </c>
    </row>
    <row r="234" spans="1:65" s="2" customFormat="1" ht="62.7" customHeight="1">
      <c r="A234" s="38"/>
      <c r="B234" s="39"/>
      <c r="C234" s="260" t="s">
        <v>323</v>
      </c>
      <c r="D234" s="260" t="s">
        <v>324</v>
      </c>
      <c r="E234" s="261" t="s">
        <v>325</v>
      </c>
      <c r="F234" s="262" t="s">
        <v>326</v>
      </c>
      <c r="G234" s="263" t="s">
        <v>179</v>
      </c>
      <c r="H234" s="264">
        <v>74.096</v>
      </c>
      <c r="I234" s="265"/>
      <c r="J234" s="266">
        <f>ROUND(I234*H234,2)</f>
        <v>0</v>
      </c>
      <c r="K234" s="262" t="s">
        <v>133</v>
      </c>
      <c r="L234" s="267"/>
      <c r="M234" s="268" t="s">
        <v>1</v>
      </c>
      <c r="N234" s="269" t="s">
        <v>42</v>
      </c>
      <c r="O234" s="91"/>
      <c r="P234" s="223">
        <f>O234*H234</f>
        <v>0</v>
      </c>
      <c r="Q234" s="223">
        <v>0.0026</v>
      </c>
      <c r="R234" s="223">
        <f>Q234*H234</f>
        <v>0.1926496</v>
      </c>
      <c r="S234" s="223">
        <v>0</v>
      </c>
      <c r="T234" s="224">
        <f>S234*H234</f>
        <v>0</v>
      </c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R234" s="225" t="s">
        <v>316</v>
      </c>
      <c r="AT234" s="225" t="s">
        <v>324</v>
      </c>
      <c r="AU234" s="225" t="s">
        <v>86</v>
      </c>
      <c r="AY234" s="17" t="s">
        <v>126</v>
      </c>
      <c r="BE234" s="226">
        <f>IF(N234="základní",J234,0)</f>
        <v>0</v>
      </c>
      <c r="BF234" s="226">
        <f>IF(N234="snížená",J234,0)</f>
        <v>0</v>
      </c>
      <c r="BG234" s="226">
        <f>IF(N234="zákl. přenesená",J234,0)</f>
        <v>0</v>
      </c>
      <c r="BH234" s="226">
        <f>IF(N234="sníž. přenesená",J234,0)</f>
        <v>0</v>
      </c>
      <c r="BI234" s="226">
        <f>IF(N234="nulová",J234,0)</f>
        <v>0</v>
      </c>
      <c r="BJ234" s="17" t="s">
        <v>84</v>
      </c>
      <c r="BK234" s="226">
        <f>ROUND(I234*H234,2)</f>
        <v>0</v>
      </c>
      <c r="BL234" s="17" t="s">
        <v>222</v>
      </c>
      <c r="BM234" s="225" t="s">
        <v>327</v>
      </c>
    </row>
    <row r="235" spans="1:51" s="14" customFormat="1" ht="12">
      <c r="A235" s="14"/>
      <c r="B235" s="238"/>
      <c r="C235" s="239"/>
      <c r="D235" s="229" t="s">
        <v>136</v>
      </c>
      <c r="E235" s="239"/>
      <c r="F235" s="241" t="s">
        <v>328</v>
      </c>
      <c r="G235" s="239"/>
      <c r="H235" s="242">
        <v>74.096</v>
      </c>
      <c r="I235" s="243"/>
      <c r="J235" s="239"/>
      <c r="K235" s="239"/>
      <c r="L235" s="244"/>
      <c r="M235" s="245"/>
      <c r="N235" s="246"/>
      <c r="O235" s="246"/>
      <c r="P235" s="246"/>
      <c r="Q235" s="246"/>
      <c r="R235" s="246"/>
      <c r="S235" s="246"/>
      <c r="T235" s="247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T235" s="248" t="s">
        <v>136</v>
      </c>
      <c r="AU235" s="248" t="s">
        <v>86</v>
      </c>
      <c r="AV235" s="14" t="s">
        <v>86</v>
      </c>
      <c r="AW235" s="14" t="s">
        <v>4</v>
      </c>
      <c r="AX235" s="14" t="s">
        <v>84</v>
      </c>
      <c r="AY235" s="248" t="s">
        <v>126</v>
      </c>
    </row>
    <row r="236" spans="1:65" s="2" customFormat="1" ht="21.75" customHeight="1">
      <c r="A236" s="38"/>
      <c r="B236" s="39"/>
      <c r="C236" s="214" t="s">
        <v>329</v>
      </c>
      <c r="D236" s="214" t="s">
        <v>129</v>
      </c>
      <c r="E236" s="215" t="s">
        <v>330</v>
      </c>
      <c r="F236" s="216" t="s">
        <v>331</v>
      </c>
      <c r="G236" s="217" t="s">
        <v>164</v>
      </c>
      <c r="H236" s="218">
        <v>34.1</v>
      </c>
      <c r="I236" s="219"/>
      <c r="J236" s="220">
        <f>ROUND(I236*H236,2)</f>
        <v>0</v>
      </c>
      <c r="K236" s="216" t="s">
        <v>133</v>
      </c>
      <c r="L236" s="44"/>
      <c r="M236" s="221" t="s">
        <v>1</v>
      </c>
      <c r="N236" s="222" t="s">
        <v>42</v>
      </c>
      <c r="O236" s="91"/>
      <c r="P236" s="223">
        <f>O236*H236</f>
        <v>0</v>
      </c>
      <c r="Q236" s="223">
        <v>0</v>
      </c>
      <c r="R236" s="223">
        <f>Q236*H236</f>
        <v>0</v>
      </c>
      <c r="S236" s="223">
        <v>0.0003</v>
      </c>
      <c r="T236" s="224">
        <f>S236*H236</f>
        <v>0.01023</v>
      </c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R236" s="225" t="s">
        <v>222</v>
      </c>
      <c r="AT236" s="225" t="s">
        <v>129</v>
      </c>
      <c r="AU236" s="225" t="s">
        <v>86</v>
      </c>
      <c r="AY236" s="17" t="s">
        <v>126</v>
      </c>
      <c r="BE236" s="226">
        <f>IF(N236="základní",J236,0)</f>
        <v>0</v>
      </c>
      <c r="BF236" s="226">
        <f>IF(N236="snížená",J236,0)</f>
        <v>0</v>
      </c>
      <c r="BG236" s="226">
        <f>IF(N236="zákl. přenesená",J236,0)</f>
        <v>0</v>
      </c>
      <c r="BH236" s="226">
        <f>IF(N236="sníž. přenesená",J236,0)</f>
        <v>0</v>
      </c>
      <c r="BI236" s="226">
        <f>IF(N236="nulová",J236,0)</f>
        <v>0</v>
      </c>
      <c r="BJ236" s="17" t="s">
        <v>84</v>
      </c>
      <c r="BK236" s="226">
        <f>ROUND(I236*H236,2)</f>
        <v>0</v>
      </c>
      <c r="BL236" s="17" t="s">
        <v>222</v>
      </c>
      <c r="BM236" s="225" t="s">
        <v>267</v>
      </c>
    </row>
    <row r="237" spans="1:51" s="14" customFormat="1" ht="12">
      <c r="A237" s="14"/>
      <c r="B237" s="238"/>
      <c r="C237" s="239"/>
      <c r="D237" s="229" t="s">
        <v>136</v>
      </c>
      <c r="E237" s="240" t="s">
        <v>1</v>
      </c>
      <c r="F237" s="241" t="s">
        <v>332</v>
      </c>
      <c r="G237" s="239"/>
      <c r="H237" s="242">
        <v>34.1</v>
      </c>
      <c r="I237" s="243"/>
      <c r="J237" s="239"/>
      <c r="K237" s="239"/>
      <c r="L237" s="244"/>
      <c r="M237" s="245"/>
      <c r="N237" s="246"/>
      <c r="O237" s="246"/>
      <c r="P237" s="246"/>
      <c r="Q237" s="246"/>
      <c r="R237" s="246"/>
      <c r="S237" s="246"/>
      <c r="T237" s="247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T237" s="248" t="s">
        <v>136</v>
      </c>
      <c r="AU237" s="248" t="s">
        <v>86</v>
      </c>
      <c r="AV237" s="14" t="s">
        <v>86</v>
      </c>
      <c r="AW237" s="14" t="s">
        <v>32</v>
      </c>
      <c r="AX237" s="14" t="s">
        <v>84</v>
      </c>
      <c r="AY237" s="248" t="s">
        <v>126</v>
      </c>
    </row>
    <row r="238" spans="1:65" s="2" customFormat="1" ht="16.5" customHeight="1">
      <c r="A238" s="38"/>
      <c r="B238" s="39"/>
      <c r="C238" s="214" t="s">
        <v>333</v>
      </c>
      <c r="D238" s="214" t="s">
        <v>129</v>
      </c>
      <c r="E238" s="215" t="s">
        <v>334</v>
      </c>
      <c r="F238" s="216" t="s">
        <v>335</v>
      </c>
      <c r="G238" s="217" t="s">
        <v>164</v>
      </c>
      <c r="H238" s="218">
        <v>34.1</v>
      </c>
      <c r="I238" s="219"/>
      <c r="J238" s="220">
        <f>ROUND(I238*H238,2)</f>
        <v>0</v>
      </c>
      <c r="K238" s="216" t="s">
        <v>133</v>
      </c>
      <c r="L238" s="44"/>
      <c r="M238" s="221" t="s">
        <v>1</v>
      </c>
      <c r="N238" s="222" t="s">
        <v>42</v>
      </c>
      <c r="O238" s="91"/>
      <c r="P238" s="223">
        <f>O238*H238</f>
        <v>0</v>
      </c>
      <c r="Q238" s="223">
        <v>1E-05</v>
      </c>
      <c r="R238" s="223">
        <f>Q238*H238</f>
        <v>0.00034100000000000005</v>
      </c>
      <c r="S238" s="223">
        <v>0</v>
      </c>
      <c r="T238" s="224">
        <f>S238*H238</f>
        <v>0</v>
      </c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R238" s="225" t="s">
        <v>222</v>
      </c>
      <c r="AT238" s="225" t="s">
        <v>129</v>
      </c>
      <c r="AU238" s="225" t="s">
        <v>86</v>
      </c>
      <c r="AY238" s="17" t="s">
        <v>126</v>
      </c>
      <c r="BE238" s="226">
        <f>IF(N238="základní",J238,0)</f>
        <v>0</v>
      </c>
      <c r="BF238" s="226">
        <f>IF(N238="snížená",J238,0)</f>
        <v>0</v>
      </c>
      <c r="BG238" s="226">
        <f>IF(N238="zákl. přenesená",J238,0)</f>
        <v>0</v>
      </c>
      <c r="BH238" s="226">
        <f>IF(N238="sníž. přenesená",J238,0)</f>
        <v>0</v>
      </c>
      <c r="BI238" s="226">
        <f>IF(N238="nulová",J238,0)</f>
        <v>0</v>
      </c>
      <c r="BJ238" s="17" t="s">
        <v>84</v>
      </c>
      <c r="BK238" s="226">
        <f>ROUND(I238*H238,2)</f>
        <v>0</v>
      </c>
      <c r="BL238" s="17" t="s">
        <v>222</v>
      </c>
      <c r="BM238" s="225" t="s">
        <v>336</v>
      </c>
    </row>
    <row r="239" spans="1:65" s="2" customFormat="1" ht="16.5" customHeight="1">
      <c r="A239" s="38"/>
      <c r="B239" s="39"/>
      <c r="C239" s="260" t="s">
        <v>337</v>
      </c>
      <c r="D239" s="260" t="s">
        <v>324</v>
      </c>
      <c r="E239" s="261" t="s">
        <v>338</v>
      </c>
      <c r="F239" s="262" t="s">
        <v>339</v>
      </c>
      <c r="G239" s="263" t="s">
        <v>164</v>
      </c>
      <c r="H239" s="264">
        <v>34.782</v>
      </c>
      <c r="I239" s="265"/>
      <c r="J239" s="266">
        <f>ROUND(I239*H239,2)</f>
        <v>0</v>
      </c>
      <c r="K239" s="262" t="s">
        <v>133</v>
      </c>
      <c r="L239" s="267"/>
      <c r="M239" s="268" t="s">
        <v>1</v>
      </c>
      <c r="N239" s="269" t="s">
        <v>42</v>
      </c>
      <c r="O239" s="91"/>
      <c r="P239" s="223">
        <f>O239*H239</f>
        <v>0</v>
      </c>
      <c r="Q239" s="223">
        <v>0.00035</v>
      </c>
      <c r="R239" s="223">
        <f>Q239*H239</f>
        <v>0.012173699999999999</v>
      </c>
      <c r="S239" s="223">
        <v>0</v>
      </c>
      <c r="T239" s="224">
        <f>S239*H239</f>
        <v>0</v>
      </c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R239" s="225" t="s">
        <v>316</v>
      </c>
      <c r="AT239" s="225" t="s">
        <v>324</v>
      </c>
      <c r="AU239" s="225" t="s">
        <v>86</v>
      </c>
      <c r="AY239" s="17" t="s">
        <v>126</v>
      </c>
      <c r="BE239" s="226">
        <f>IF(N239="základní",J239,0)</f>
        <v>0</v>
      </c>
      <c r="BF239" s="226">
        <f>IF(N239="snížená",J239,0)</f>
        <v>0</v>
      </c>
      <c r="BG239" s="226">
        <f>IF(N239="zákl. přenesená",J239,0)</f>
        <v>0</v>
      </c>
      <c r="BH239" s="226">
        <f>IF(N239="sníž. přenesená",J239,0)</f>
        <v>0</v>
      </c>
      <c r="BI239" s="226">
        <f>IF(N239="nulová",J239,0)</f>
        <v>0</v>
      </c>
      <c r="BJ239" s="17" t="s">
        <v>84</v>
      </c>
      <c r="BK239" s="226">
        <f>ROUND(I239*H239,2)</f>
        <v>0</v>
      </c>
      <c r="BL239" s="17" t="s">
        <v>222</v>
      </c>
      <c r="BM239" s="225" t="s">
        <v>340</v>
      </c>
    </row>
    <row r="240" spans="1:51" s="14" customFormat="1" ht="12">
      <c r="A240" s="14"/>
      <c r="B240" s="238"/>
      <c r="C240" s="239"/>
      <c r="D240" s="229" t="s">
        <v>136</v>
      </c>
      <c r="E240" s="239"/>
      <c r="F240" s="241" t="s">
        <v>341</v>
      </c>
      <c r="G240" s="239"/>
      <c r="H240" s="242">
        <v>34.782</v>
      </c>
      <c r="I240" s="243"/>
      <c r="J240" s="239"/>
      <c r="K240" s="239"/>
      <c r="L240" s="244"/>
      <c r="M240" s="245"/>
      <c r="N240" s="246"/>
      <c r="O240" s="246"/>
      <c r="P240" s="246"/>
      <c r="Q240" s="246"/>
      <c r="R240" s="246"/>
      <c r="S240" s="246"/>
      <c r="T240" s="247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T240" s="248" t="s">
        <v>136</v>
      </c>
      <c r="AU240" s="248" t="s">
        <v>86</v>
      </c>
      <c r="AV240" s="14" t="s">
        <v>86</v>
      </c>
      <c r="AW240" s="14" t="s">
        <v>4</v>
      </c>
      <c r="AX240" s="14" t="s">
        <v>84</v>
      </c>
      <c r="AY240" s="248" t="s">
        <v>126</v>
      </c>
    </row>
    <row r="241" spans="1:65" s="2" customFormat="1" ht="24.15" customHeight="1">
      <c r="A241" s="38"/>
      <c r="B241" s="39"/>
      <c r="C241" s="214" t="s">
        <v>342</v>
      </c>
      <c r="D241" s="214" t="s">
        <v>129</v>
      </c>
      <c r="E241" s="215" t="s">
        <v>343</v>
      </c>
      <c r="F241" s="216" t="s">
        <v>344</v>
      </c>
      <c r="G241" s="217" t="s">
        <v>225</v>
      </c>
      <c r="H241" s="218">
        <v>0.745</v>
      </c>
      <c r="I241" s="219"/>
      <c r="J241" s="220">
        <f>ROUND(I241*H241,2)</f>
        <v>0</v>
      </c>
      <c r="K241" s="216" t="s">
        <v>133</v>
      </c>
      <c r="L241" s="44"/>
      <c r="M241" s="221" t="s">
        <v>1</v>
      </c>
      <c r="N241" s="222" t="s">
        <v>42</v>
      </c>
      <c r="O241" s="91"/>
      <c r="P241" s="223">
        <f>O241*H241</f>
        <v>0</v>
      </c>
      <c r="Q241" s="223">
        <v>0</v>
      </c>
      <c r="R241" s="223">
        <f>Q241*H241</f>
        <v>0</v>
      </c>
      <c r="S241" s="223">
        <v>0</v>
      </c>
      <c r="T241" s="224">
        <f>S241*H241</f>
        <v>0</v>
      </c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R241" s="225" t="s">
        <v>222</v>
      </c>
      <c r="AT241" s="225" t="s">
        <v>129</v>
      </c>
      <c r="AU241" s="225" t="s">
        <v>86</v>
      </c>
      <c r="AY241" s="17" t="s">
        <v>126</v>
      </c>
      <c r="BE241" s="226">
        <f>IF(N241="základní",J241,0)</f>
        <v>0</v>
      </c>
      <c r="BF241" s="226">
        <f>IF(N241="snížená",J241,0)</f>
        <v>0</v>
      </c>
      <c r="BG241" s="226">
        <f>IF(N241="zákl. přenesená",J241,0)</f>
        <v>0</v>
      </c>
      <c r="BH241" s="226">
        <f>IF(N241="sníž. přenesená",J241,0)</f>
        <v>0</v>
      </c>
      <c r="BI241" s="226">
        <f>IF(N241="nulová",J241,0)</f>
        <v>0</v>
      </c>
      <c r="BJ241" s="17" t="s">
        <v>84</v>
      </c>
      <c r="BK241" s="226">
        <f>ROUND(I241*H241,2)</f>
        <v>0</v>
      </c>
      <c r="BL241" s="17" t="s">
        <v>222</v>
      </c>
      <c r="BM241" s="225" t="s">
        <v>345</v>
      </c>
    </row>
    <row r="242" spans="1:63" s="12" customFormat="1" ht="22.8" customHeight="1">
      <c r="A242" s="12"/>
      <c r="B242" s="198"/>
      <c r="C242" s="199"/>
      <c r="D242" s="200" t="s">
        <v>76</v>
      </c>
      <c r="E242" s="212" t="s">
        <v>346</v>
      </c>
      <c r="F242" s="212" t="s">
        <v>347</v>
      </c>
      <c r="G242" s="199"/>
      <c r="H242" s="199"/>
      <c r="I242" s="202"/>
      <c r="J242" s="213">
        <f>BK242</f>
        <v>0</v>
      </c>
      <c r="K242" s="199"/>
      <c r="L242" s="204"/>
      <c r="M242" s="205"/>
      <c r="N242" s="206"/>
      <c r="O242" s="206"/>
      <c r="P242" s="207">
        <f>SUM(P243:P247)</f>
        <v>0</v>
      </c>
      <c r="Q242" s="206"/>
      <c r="R242" s="207">
        <f>SUM(R243:R247)</f>
        <v>0.052393999999999996</v>
      </c>
      <c r="S242" s="206"/>
      <c r="T242" s="208">
        <f>SUM(T243:T247)</f>
        <v>0</v>
      </c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R242" s="209" t="s">
        <v>86</v>
      </c>
      <c r="AT242" s="210" t="s">
        <v>76</v>
      </c>
      <c r="AU242" s="210" t="s">
        <v>84</v>
      </c>
      <c r="AY242" s="209" t="s">
        <v>126</v>
      </c>
      <c r="BK242" s="211">
        <f>SUM(BK243:BK247)</f>
        <v>0</v>
      </c>
    </row>
    <row r="243" spans="1:65" s="2" customFormat="1" ht="24.15" customHeight="1">
      <c r="A243" s="38"/>
      <c r="B243" s="39"/>
      <c r="C243" s="214" t="s">
        <v>348</v>
      </c>
      <c r="D243" s="214" t="s">
        <v>129</v>
      </c>
      <c r="E243" s="215" t="s">
        <v>349</v>
      </c>
      <c r="F243" s="216" t="s">
        <v>350</v>
      </c>
      <c r="G243" s="217" t="s">
        <v>179</v>
      </c>
      <c r="H243" s="218">
        <v>113.9</v>
      </c>
      <c r="I243" s="219"/>
      <c r="J243" s="220">
        <f>ROUND(I243*H243,2)</f>
        <v>0</v>
      </c>
      <c r="K243" s="216" t="s">
        <v>133</v>
      </c>
      <c r="L243" s="44"/>
      <c r="M243" s="221" t="s">
        <v>1</v>
      </c>
      <c r="N243" s="222" t="s">
        <v>42</v>
      </c>
      <c r="O243" s="91"/>
      <c r="P243" s="223">
        <f>O243*H243</f>
        <v>0</v>
      </c>
      <c r="Q243" s="223">
        <v>0.0002</v>
      </c>
      <c r="R243" s="223">
        <f>Q243*H243</f>
        <v>0.02278</v>
      </c>
      <c r="S243" s="223">
        <v>0</v>
      </c>
      <c r="T243" s="224">
        <f>S243*H243</f>
        <v>0</v>
      </c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R243" s="225" t="s">
        <v>222</v>
      </c>
      <c r="AT243" s="225" t="s">
        <v>129</v>
      </c>
      <c r="AU243" s="225" t="s">
        <v>86</v>
      </c>
      <c r="AY243" s="17" t="s">
        <v>126</v>
      </c>
      <c r="BE243" s="226">
        <f>IF(N243="základní",J243,0)</f>
        <v>0</v>
      </c>
      <c r="BF243" s="226">
        <f>IF(N243="snížená",J243,0)</f>
        <v>0</v>
      </c>
      <c r="BG243" s="226">
        <f>IF(N243="zákl. přenesená",J243,0)</f>
        <v>0</v>
      </c>
      <c r="BH243" s="226">
        <f>IF(N243="sníž. přenesená",J243,0)</f>
        <v>0</v>
      </c>
      <c r="BI243" s="226">
        <f>IF(N243="nulová",J243,0)</f>
        <v>0</v>
      </c>
      <c r="BJ243" s="17" t="s">
        <v>84</v>
      </c>
      <c r="BK243" s="226">
        <f>ROUND(I243*H243,2)</f>
        <v>0</v>
      </c>
      <c r="BL243" s="17" t="s">
        <v>222</v>
      </c>
      <c r="BM243" s="225" t="s">
        <v>351</v>
      </c>
    </row>
    <row r="244" spans="1:65" s="2" customFormat="1" ht="33" customHeight="1">
      <c r="A244" s="38"/>
      <c r="B244" s="39"/>
      <c r="C244" s="214" t="s">
        <v>352</v>
      </c>
      <c r="D244" s="214" t="s">
        <v>129</v>
      </c>
      <c r="E244" s="215" t="s">
        <v>353</v>
      </c>
      <c r="F244" s="216" t="s">
        <v>354</v>
      </c>
      <c r="G244" s="217" t="s">
        <v>179</v>
      </c>
      <c r="H244" s="218">
        <v>113.9</v>
      </c>
      <c r="I244" s="219"/>
      <c r="J244" s="220">
        <f>ROUND(I244*H244,2)</f>
        <v>0</v>
      </c>
      <c r="K244" s="216" t="s">
        <v>133</v>
      </c>
      <c r="L244" s="44"/>
      <c r="M244" s="221" t="s">
        <v>1</v>
      </c>
      <c r="N244" s="222" t="s">
        <v>42</v>
      </c>
      <c r="O244" s="91"/>
      <c r="P244" s="223">
        <f>O244*H244</f>
        <v>0</v>
      </c>
      <c r="Q244" s="223">
        <v>0.00026</v>
      </c>
      <c r="R244" s="223">
        <f>Q244*H244</f>
        <v>0.029613999999999998</v>
      </c>
      <c r="S244" s="223">
        <v>0</v>
      </c>
      <c r="T244" s="224">
        <f>S244*H244</f>
        <v>0</v>
      </c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R244" s="225" t="s">
        <v>222</v>
      </c>
      <c r="AT244" s="225" t="s">
        <v>129</v>
      </c>
      <c r="AU244" s="225" t="s">
        <v>86</v>
      </c>
      <c r="AY244" s="17" t="s">
        <v>126</v>
      </c>
      <c r="BE244" s="226">
        <f>IF(N244="základní",J244,0)</f>
        <v>0</v>
      </c>
      <c r="BF244" s="226">
        <f>IF(N244="snížená",J244,0)</f>
        <v>0</v>
      </c>
      <c r="BG244" s="226">
        <f>IF(N244="zákl. přenesená",J244,0)</f>
        <v>0</v>
      </c>
      <c r="BH244" s="226">
        <f>IF(N244="sníž. přenesená",J244,0)</f>
        <v>0</v>
      </c>
      <c r="BI244" s="226">
        <f>IF(N244="nulová",J244,0)</f>
        <v>0</v>
      </c>
      <c r="BJ244" s="17" t="s">
        <v>84</v>
      </c>
      <c r="BK244" s="226">
        <f>ROUND(I244*H244,2)</f>
        <v>0</v>
      </c>
      <c r="BL244" s="17" t="s">
        <v>222</v>
      </c>
      <c r="BM244" s="225" t="s">
        <v>355</v>
      </c>
    </row>
    <row r="245" spans="1:51" s="13" customFormat="1" ht="12">
      <c r="A245" s="13"/>
      <c r="B245" s="227"/>
      <c r="C245" s="228"/>
      <c r="D245" s="229" t="s">
        <v>136</v>
      </c>
      <c r="E245" s="230" t="s">
        <v>1</v>
      </c>
      <c r="F245" s="231" t="s">
        <v>356</v>
      </c>
      <c r="G245" s="228"/>
      <c r="H245" s="230" t="s">
        <v>1</v>
      </c>
      <c r="I245" s="232"/>
      <c r="J245" s="228"/>
      <c r="K245" s="228"/>
      <c r="L245" s="233"/>
      <c r="M245" s="234"/>
      <c r="N245" s="235"/>
      <c r="O245" s="235"/>
      <c r="P245" s="235"/>
      <c r="Q245" s="235"/>
      <c r="R245" s="235"/>
      <c r="S245" s="235"/>
      <c r="T245" s="236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37" t="s">
        <v>136</v>
      </c>
      <c r="AU245" s="237" t="s">
        <v>86</v>
      </c>
      <c r="AV245" s="13" t="s">
        <v>84</v>
      </c>
      <c r="AW245" s="13" t="s">
        <v>32</v>
      </c>
      <c r="AX245" s="13" t="s">
        <v>77</v>
      </c>
      <c r="AY245" s="237" t="s">
        <v>126</v>
      </c>
    </row>
    <row r="246" spans="1:51" s="14" customFormat="1" ht="12">
      <c r="A246" s="14"/>
      <c r="B246" s="238"/>
      <c r="C246" s="239"/>
      <c r="D246" s="229" t="s">
        <v>136</v>
      </c>
      <c r="E246" s="240" t="s">
        <v>1</v>
      </c>
      <c r="F246" s="241" t="s">
        <v>357</v>
      </c>
      <c r="G246" s="239"/>
      <c r="H246" s="242">
        <v>113.9</v>
      </c>
      <c r="I246" s="243"/>
      <c r="J246" s="239"/>
      <c r="K246" s="239"/>
      <c r="L246" s="244"/>
      <c r="M246" s="245"/>
      <c r="N246" s="246"/>
      <c r="O246" s="246"/>
      <c r="P246" s="246"/>
      <c r="Q246" s="246"/>
      <c r="R246" s="246"/>
      <c r="S246" s="246"/>
      <c r="T246" s="247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T246" s="248" t="s">
        <v>136</v>
      </c>
      <c r="AU246" s="248" t="s">
        <v>86</v>
      </c>
      <c r="AV246" s="14" t="s">
        <v>86</v>
      </c>
      <c r="AW246" s="14" t="s">
        <v>32</v>
      </c>
      <c r="AX246" s="14" t="s">
        <v>77</v>
      </c>
      <c r="AY246" s="248" t="s">
        <v>126</v>
      </c>
    </row>
    <row r="247" spans="1:51" s="15" customFormat="1" ht="12">
      <c r="A247" s="15"/>
      <c r="B247" s="249"/>
      <c r="C247" s="250"/>
      <c r="D247" s="229" t="s">
        <v>136</v>
      </c>
      <c r="E247" s="251" t="s">
        <v>1</v>
      </c>
      <c r="F247" s="252" t="s">
        <v>140</v>
      </c>
      <c r="G247" s="250"/>
      <c r="H247" s="253">
        <v>113.9</v>
      </c>
      <c r="I247" s="254"/>
      <c r="J247" s="250"/>
      <c r="K247" s="250"/>
      <c r="L247" s="255"/>
      <c r="M247" s="256"/>
      <c r="N247" s="257"/>
      <c r="O247" s="257"/>
      <c r="P247" s="257"/>
      <c r="Q247" s="257"/>
      <c r="R247" s="257"/>
      <c r="S247" s="257"/>
      <c r="T247" s="258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  <c r="AT247" s="259" t="s">
        <v>136</v>
      </c>
      <c r="AU247" s="259" t="s">
        <v>86</v>
      </c>
      <c r="AV247" s="15" t="s">
        <v>134</v>
      </c>
      <c r="AW247" s="15" t="s">
        <v>32</v>
      </c>
      <c r="AX247" s="15" t="s">
        <v>84</v>
      </c>
      <c r="AY247" s="259" t="s">
        <v>126</v>
      </c>
    </row>
    <row r="248" spans="1:63" s="12" customFormat="1" ht="25.9" customHeight="1">
      <c r="A248" s="12"/>
      <c r="B248" s="198"/>
      <c r="C248" s="199"/>
      <c r="D248" s="200" t="s">
        <v>76</v>
      </c>
      <c r="E248" s="201" t="s">
        <v>358</v>
      </c>
      <c r="F248" s="201" t="s">
        <v>359</v>
      </c>
      <c r="G248" s="199"/>
      <c r="H248" s="199"/>
      <c r="I248" s="202"/>
      <c r="J248" s="203">
        <f>BK248</f>
        <v>0</v>
      </c>
      <c r="K248" s="199"/>
      <c r="L248" s="204"/>
      <c r="M248" s="205"/>
      <c r="N248" s="206"/>
      <c r="O248" s="206"/>
      <c r="P248" s="207">
        <f>P249+P257</f>
        <v>0</v>
      </c>
      <c r="Q248" s="206"/>
      <c r="R248" s="207">
        <f>R249+R257</f>
        <v>0</v>
      </c>
      <c r="S248" s="206"/>
      <c r="T248" s="208">
        <f>T249+T257</f>
        <v>0</v>
      </c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R248" s="209" t="s">
        <v>84</v>
      </c>
      <c r="AT248" s="210" t="s">
        <v>76</v>
      </c>
      <c r="AU248" s="210" t="s">
        <v>77</v>
      </c>
      <c r="AY248" s="209" t="s">
        <v>126</v>
      </c>
      <c r="BK248" s="211">
        <f>BK249+BK257</f>
        <v>0</v>
      </c>
    </row>
    <row r="249" spans="1:63" s="12" customFormat="1" ht="22.8" customHeight="1">
      <c r="A249" s="12"/>
      <c r="B249" s="198"/>
      <c r="C249" s="199"/>
      <c r="D249" s="200" t="s">
        <v>76</v>
      </c>
      <c r="E249" s="212" t="s">
        <v>84</v>
      </c>
      <c r="F249" s="212" t="s">
        <v>360</v>
      </c>
      <c r="G249" s="199"/>
      <c r="H249" s="199"/>
      <c r="I249" s="202"/>
      <c r="J249" s="213">
        <f>BK249</f>
        <v>0</v>
      </c>
      <c r="K249" s="199"/>
      <c r="L249" s="204"/>
      <c r="M249" s="205"/>
      <c r="N249" s="206"/>
      <c r="O249" s="206"/>
      <c r="P249" s="207">
        <f>SUM(P250:P256)</f>
        <v>0</v>
      </c>
      <c r="Q249" s="206"/>
      <c r="R249" s="207">
        <f>SUM(R250:R256)</f>
        <v>0</v>
      </c>
      <c r="S249" s="206"/>
      <c r="T249" s="208">
        <f>SUM(T250:T256)</f>
        <v>0</v>
      </c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R249" s="209" t="s">
        <v>84</v>
      </c>
      <c r="AT249" s="210" t="s">
        <v>76</v>
      </c>
      <c r="AU249" s="210" t="s">
        <v>84</v>
      </c>
      <c r="AY249" s="209" t="s">
        <v>126</v>
      </c>
      <c r="BK249" s="211">
        <f>SUM(BK250:BK256)</f>
        <v>0</v>
      </c>
    </row>
    <row r="250" spans="1:65" s="2" customFormat="1" ht="24.15" customHeight="1">
      <c r="A250" s="38"/>
      <c r="B250" s="39"/>
      <c r="C250" s="214" t="s">
        <v>361</v>
      </c>
      <c r="D250" s="214" t="s">
        <v>129</v>
      </c>
      <c r="E250" s="215" t="s">
        <v>362</v>
      </c>
      <c r="F250" s="216" t="s">
        <v>363</v>
      </c>
      <c r="G250" s="217" t="s">
        <v>364</v>
      </c>
      <c r="H250" s="218">
        <v>1</v>
      </c>
      <c r="I250" s="219"/>
      <c r="J250" s="220">
        <f>ROUND(I250*H250,2)</f>
        <v>0</v>
      </c>
      <c r="K250" s="216" t="s">
        <v>1</v>
      </c>
      <c r="L250" s="44"/>
      <c r="M250" s="221" t="s">
        <v>1</v>
      </c>
      <c r="N250" s="222" t="s">
        <v>42</v>
      </c>
      <c r="O250" s="91"/>
      <c r="P250" s="223">
        <f>O250*H250</f>
        <v>0</v>
      </c>
      <c r="Q250" s="223">
        <v>0</v>
      </c>
      <c r="R250" s="223">
        <f>Q250*H250</f>
        <v>0</v>
      </c>
      <c r="S250" s="223">
        <v>0</v>
      </c>
      <c r="T250" s="224">
        <f>S250*H250</f>
        <v>0</v>
      </c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R250" s="225" t="s">
        <v>134</v>
      </c>
      <c r="AT250" s="225" t="s">
        <v>129</v>
      </c>
      <c r="AU250" s="225" t="s">
        <v>86</v>
      </c>
      <c r="AY250" s="17" t="s">
        <v>126</v>
      </c>
      <c r="BE250" s="226">
        <f>IF(N250="základní",J250,0)</f>
        <v>0</v>
      </c>
      <c r="BF250" s="226">
        <f>IF(N250="snížená",J250,0)</f>
        <v>0</v>
      </c>
      <c r="BG250" s="226">
        <f>IF(N250="zákl. přenesená",J250,0)</f>
        <v>0</v>
      </c>
      <c r="BH250" s="226">
        <f>IF(N250="sníž. přenesená",J250,0)</f>
        <v>0</v>
      </c>
      <c r="BI250" s="226">
        <f>IF(N250="nulová",J250,0)</f>
        <v>0</v>
      </c>
      <c r="BJ250" s="17" t="s">
        <v>84</v>
      </c>
      <c r="BK250" s="226">
        <f>ROUND(I250*H250,2)</f>
        <v>0</v>
      </c>
      <c r="BL250" s="17" t="s">
        <v>134</v>
      </c>
      <c r="BM250" s="225" t="s">
        <v>365</v>
      </c>
    </row>
    <row r="251" spans="1:51" s="13" customFormat="1" ht="12">
      <c r="A251" s="13"/>
      <c r="B251" s="227"/>
      <c r="C251" s="228"/>
      <c r="D251" s="229" t="s">
        <v>136</v>
      </c>
      <c r="E251" s="230" t="s">
        <v>1</v>
      </c>
      <c r="F251" s="231" t="s">
        <v>366</v>
      </c>
      <c r="G251" s="228"/>
      <c r="H251" s="230" t="s">
        <v>1</v>
      </c>
      <c r="I251" s="232"/>
      <c r="J251" s="228"/>
      <c r="K251" s="228"/>
      <c r="L251" s="233"/>
      <c r="M251" s="234"/>
      <c r="N251" s="235"/>
      <c r="O251" s="235"/>
      <c r="P251" s="235"/>
      <c r="Q251" s="235"/>
      <c r="R251" s="235"/>
      <c r="S251" s="235"/>
      <c r="T251" s="236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37" t="s">
        <v>136</v>
      </c>
      <c r="AU251" s="237" t="s">
        <v>86</v>
      </c>
      <c r="AV251" s="13" t="s">
        <v>84</v>
      </c>
      <c r="AW251" s="13" t="s">
        <v>32</v>
      </c>
      <c r="AX251" s="13" t="s">
        <v>77</v>
      </c>
      <c r="AY251" s="237" t="s">
        <v>126</v>
      </c>
    </row>
    <row r="252" spans="1:51" s="13" customFormat="1" ht="12">
      <c r="A252" s="13"/>
      <c r="B252" s="227"/>
      <c r="C252" s="228"/>
      <c r="D252" s="229" t="s">
        <v>136</v>
      </c>
      <c r="E252" s="230" t="s">
        <v>1</v>
      </c>
      <c r="F252" s="231" t="s">
        <v>367</v>
      </c>
      <c r="G252" s="228"/>
      <c r="H252" s="230" t="s">
        <v>1</v>
      </c>
      <c r="I252" s="232"/>
      <c r="J252" s="228"/>
      <c r="K252" s="228"/>
      <c r="L252" s="233"/>
      <c r="M252" s="234"/>
      <c r="N252" s="235"/>
      <c r="O252" s="235"/>
      <c r="P252" s="235"/>
      <c r="Q252" s="235"/>
      <c r="R252" s="235"/>
      <c r="S252" s="235"/>
      <c r="T252" s="236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37" t="s">
        <v>136</v>
      </c>
      <c r="AU252" s="237" t="s">
        <v>86</v>
      </c>
      <c r="AV252" s="13" t="s">
        <v>84</v>
      </c>
      <c r="AW252" s="13" t="s">
        <v>32</v>
      </c>
      <c r="AX252" s="13" t="s">
        <v>77</v>
      </c>
      <c r="AY252" s="237" t="s">
        <v>126</v>
      </c>
    </row>
    <row r="253" spans="1:51" s="13" customFormat="1" ht="12">
      <c r="A253" s="13"/>
      <c r="B253" s="227"/>
      <c r="C253" s="228"/>
      <c r="D253" s="229" t="s">
        <v>136</v>
      </c>
      <c r="E253" s="230" t="s">
        <v>1</v>
      </c>
      <c r="F253" s="231" t="s">
        <v>368</v>
      </c>
      <c r="G253" s="228"/>
      <c r="H253" s="230" t="s">
        <v>1</v>
      </c>
      <c r="I253" s="232"/>
      <c r="J253" s="228"/>
      <c r="K253" s="228"/>
      <c r="L253" s="233"/>
      <c r="M253" s="234"/>
      <c r="N253" s="235"/>
      <c r="O253" s="235"/>
      <c r="P253" s="235"/>
      <c r="Q253" s="235"/>
      <c r="R253" s="235"/>
      <c r="S253" s="235"/>
      <c r="T253" s="236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37" t="s">
        <v>136</v>
      </c>
      <c r="AU253" s="237" t="s">
        <v>86</v>
      </c>
      <c r="AV253" s="13" t="s">
        <v>84</v>
      </c>
      <c r="AW253" s="13" t="s">
        <v>32</v>
      </c>
      <c r="AX253" s="13" t="s">
        <v>77</v>
      </c>
      <c r="AY253" s="237" t="s">
        <v>126</v>
      </c>
    </row>
    <row r="254" spans="1:51" s="14" customFormat="1" ht="12">
      <c r="A254" s="14"/>
      <c r="B254" s="238"/>
      <c r="C254" s="239"/>
      <c r="D254" s="229" t="s">
        <v>136</v>
      </c>
      <c r="E254" s="240" t="s">
        <v>1</v>
      </c>
      <c r="F254" s="241" t="s">
        <v>84</v>
      </c>
      <c r="G254" s="239"/>
      <c r="H254" s="242">
        <v>1</v>
      </c>
      <c r="I254" s="243"/>
      <c r="J254" s="239"/>
      <c r="K254" s="239"/>
      <c r="L254" s="244"/>
      <c r="M254" s="245"/>
      <c r="N254" s="246"/>
      <c r="O254" s="246"/>
      <c r="P254" s="246"/>
      <c r="Q254" s="246"/>
      <c r="R254" s="246"/>
      <c r="S254" s="246"/>
      <c r="T254" s="247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T254" s="248" t="s">
        <v>136</v>
      </c>
      <c r="AU254" s="248" t="s">
        <v>86</v>
      </c>
      <c r="AV254" s="14" t="s">
        <v>86</v>
      </c>
      <c r="AW254" s="14" t="s">
        <v>32</v>
      </c>
      <c r="AX254" s="14" t="s">
        <v>84</v>
      </c>
      <c r="AY254" s="248" t="s">
        <v>126</v>
      </c>
    </row>
    <row r="255" spans="1:65" s="2" customFormat="1" ht="16.5" customHeight="1">
      <c r="A255" s="38"/>
      <c r="B255" s="39"/>
      <c r="C255" s="214" t="s">
        <v>369</v>
      </c>
      <c r="D255" s="214" t="s">
        <v>129</v>
      </c>
      <c r="E255" s="215" t="s">
        <v>370</v>
      </c>
      <c r="F255" s="216" t="s">
        <v>371</v>
      </c>
      <c r="G255" s="217" t="s">
        <v>364</v>
      </c>
      <c r="H255" s="218">
        <v>1</v>
      </c>
      <c r="I255" s="219"/>
      <c r="J255" s="220">
        <f>ROUND(I255*H255,2)</f>
        <v>0</v>
      </c>
      <c r="K255" s="216" t="s">
        <v>1</v>
      </c>
      <c r="L255" s="44"/>
      <c r="M255" s="221" t="s">
        <v>1</v>
      </c>
      <c r="N255" s="222" t="s">
        <v>42</v>
      </c>
      <c r="O255" s="91"/>
      <c r="P255" s="223">
        <f>O255*H255</f>
        <v>0</v>
      </c>
      <c r="Q255" s="223">
        <v>0</v>
      </c>
      <c r="R255" s="223">
        <f>Q255*H255</f>
        <v>0</v>
      </c>
      <c r="S255" s="223">
        <v>0</v>
      </c>
      <c r="T255" s="224">
        <f>S255*H255</f>
        <v>0</v>
      </c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R255" s="225" t="s">
        <v>134</v>
      </c>
      <c r="AT255" s="225" t="s">
        <v>129</v>
      </c>
      <c r="AU255" s="225" t="s">
        <v>86</v>
      </c>
      <c r="AY255" s="17" t="s">
        <v>126</v>
      </c>
      <c r="BE255" s="226">
        <f>IF(N255="základní",J255,0)</f>
        <v>0</v>
      </c>
      <c r="BF255" s="226">
        <f>IF(N255="snížená",J255,0)</f>
        <v>0</v>
      </c>
      <c r="BG255" s="226">
        <f>IF(N255="zákl. přenesená",J255,0)</f>
        <v>0</v>
      </c>
      <c r="BH255" s="226">
        <f>IF(N255="sníž. přenesená",J255,0)</f>
        <v>0</v>
      </c>
      <c r="BI255" s="226">
        <f>IF(N255="nulová",J255,0)</f>
        <v>0</v>
      </c>
      <c r="BJ255" s="17" t="s">
        <v>84</v>
      </c>
      <c r="BK255" s="226">
        <f>ROUND(I255*H255,2)</f>
        <v>0</v>
      </c>
      <c r="BL255" s="17" t="s">
        <v>134</v>
      </c>
      <c r="BM255" s="225" t="s">
        <v>372</v>
      </c>
    </row>
    <row r="256" spans="1:65" s="2" customFormat="1" ht="16.5" customHeight="1">
      <c r="A256" s="38"/>
      <c r="B256" s="39"/>
      <c r="C256" s="214" t="s">
        <v>373</v>
      </c>
      <c r="D256" s="214" t="s">
        <v>129</v>
      </c>
      <c r="E256" s="215" t="s">
        <v>374</v>
      </c>
      <c r="F256" s="216" t="s">
        <v>375</v>
      </c>
      <c r="G256" s="217" t="s">
        <v>364</v>
      </c>
      <c r="H256" s="218">
        <v>1</v>
      </c>
      <c r="I256" s="219"/>
      <c r="J256" s="220">
        <f>ROUND(I256*H256,2)</f>
        <v>0</v>
      </c>
      <c r="K256" s="216" t="s">
        <v>1</v>
      </c>
      <c r="L256" s="44"/>
      <c r="M256" s="221" t="s">
        <v>1</v>
      </c>
      <c r="N256" s="222" t="s">
        <v>42</v>
      </c>
      <c r="O256" s="91"/>
      <c r="P256" s="223">
        <f>O256*H256</f>
        <v>0</v>
      </c>
      <c r="Q256" s="223">
        <v>0</v>
      </c>
      <c r="R256" s="223">
        <f>Q256*H256</f>
        <v>0</v>
      </c>
      <c r="S256" s="223">
        <v>0</v>
      </c>
      <c r="T256" s="224">
        <f>S256*H256</f>
        <v>0</v>
      </c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R256" s="225" t="s">
        <v>134</v>
      </c>
      <c r="AT256" s="225" t="s">
        <v>129</v>
      </c>
      <c r="AU256" s="225" t="s">
        <v>86</v>
      </c>
      <c r="AY256" s="17" t="s">
        <v>126</v>
      </c>
      <c r="BE256" s="226">
        <f>IF(N256="základní",J256,0)</f>
        <v>0</v>
      </c>
      <c r="BF256" s="226">
        <f>IF(N256="snížená",J256,0)</f>
        <v>0</v>
      </c>
      <c r="BG256" s="226">
        <f>IF(N256="zákl. přenesená",J256,0)</f>
        <v>0</v>
      </c>
      <c r="BH256" s="226">
        <f>IF(N256="sníž. přenesená",J256,0)</f>
        <v>0</v>
      </c>
      <c r="BI256" s="226">
        <f>IF(N256="nulová",J256,0)</f>
        <v>0</v>
      </c>
      <c r="BJ256" s="17" t="s">
        <v>84</v>
      </c>
      <c r="BK256" s="226">
        <f>ROUND(I256*H256,2)</f>
        <v>0</v>
      </c>
      <c r="BL256" s="17" t="s">
        <v>134</v>
      </c>
      <c r="BM256" s="225" t="s">
        <v>376</v>
      </c>
    </row>
    <row r="257" spans="1:63" s="12" customFormat="1" ht="22.8" customHeight="1">
      <c r="A257" s="12"/>
      <c r="B257" s="198"/>
      <c r="C257" s="199"/>
      <c r="D257" s="200" t="s">
        <v>76</v>
      </c>
      <c r="E257" s="212" t="s">
        <v>86</v>
      </c>
      <c r="F257" s="212" t="s">
        <v>377</v>
      </c>
      <c r="G257" s="199"/>
      <c r="H257" s="199"/>
      <c r="I257" s="202"/>
      <c r="J257" s="213">
        <f>BK257</f>
        <v>0</v>
      </c>
      <c r="K257" s="199"/>
      <c r="L257" s="204"/>
      <c r="M257" s="205"/>
      <c r="N257" s="206"/>
      <c r="O257" s="206"/>
      <c r="P257" s="207">
        <f>SUM(P258:P267)</f>
        <v>0</v>
      </c>
      <c r="Q257" s="206"/>
      <c r="R257" s="207">
        <f>SUM(R258:R267)</f>
        <v>0</v>
      </c>
      <c r="S257" s="206"/>
      <c r="T257" s="208">
        <f>SUM(T258:T267)</f>
        <v>0</v>
      </c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R257" s="209" t="s">
        <v>84</v>
      </c>
      <c r="AT257" s="210" t="s">
        <v>76</v>
      </c>
      <c r="AU257" s="210" t="s">
        <v>84</v>
      </c>
      <c r="AY257" s="209" t="s">
        <v>126</v>
      </c>
      <c r="BK257" s="211">
        <f>SUM(BK258:BK267)</f>
        <v>0</v>
      </c>
    </row>
    <row r="258" spans="1:65" s="2" customFormat="1" ht="16.5" customHeight="1">
      <c r="A258" s="38"/>
      <c r="B258" s="39"/>
      <c r="C258" s="214" t="s">
        <v>378</v>
      </c>
      <c r="D258" s="214" t="s">
        <v>129</v>
      </c>
      <c r="E258" s="215" t="s">
        <v>379</v>
      </c>
      <c r="F258" s="216" t="s">
        <v>380</v>
      </c>
      <c r="G258" s="217" t="s">
        <v>364</v>
      </c>
      <c r="H258" s="218">
        <v>1</v>
      </c>
      <c r="I258" s="219"/>
      <c r="J258" s="220">
        <f>ROUND(I258*H258,2)</f>
        <v>0</v>
      </c>
      <c r="K258" s="216" t="s">
        <v>1</v>
      </c>
      <c r="L258" s="44"/>
      <c r="M258" s="221" t="s">
        <v>1</v>
      </c>
      <c r="N258" s="222" t="s">
        <v>42</v>
      </c>
      <c r="O258" s="91"/>
      <c r="P258" s="223">
        <f>O258*H258</f>
        <v>0</v>
      </c>
      <c r="Q258" s="223">
        <v>0</v>
      </c>
      <c r="R258" s="223">
        <f>Q258*H258</f>
        <v>0</v>
      </c>
      <c r="S258" s="223">
        <v>0</v>
      </c>
      <c r="T258" s="224">
        <f>S258*H258</f>
        <v>0</v>
      </c>
      <c r="U258" s="38"/>
      <c r="V258" s="38"/>
      <c r="W258" s="38"/>
      <c r="X258" s="38"/>
      <c r="Y258" s="38"/>
      <c r="Z258" s="38"/>
      <c r="AA258" s="38"/>
      <c r="AB258" s="38"/>
      <c r="AC258" s="38"/>
      <c r="AD258" s="38"/>
      <c r="AE258" s="38"/>
      <c r="AR258" s="225" t="s">
        <v>134</v>
      </c>
      <c r="AT258" s="225" t="s">
        <v>129</v>
      </c>
      <c r="AU258" s="225" t="s">
        <v>86</v>
      </c>
      <c r="AY258" s="17" t="s">
        <v>126</v>
      </c>
      <c r="BE258" s="226">
        <f>IF(N258="základní",J258,0)</f>
        <v>0</v>
      </c>
      <c r="BF258" s="226">
        <f>IF(N258="snížená",J258,0)</f>
        <v>0</v>
      </c>
      <c r="BG258" s="226">
        <f>IF(N258="zákl. přenesená",J258,0)</f>
        <v>0</v>
      </c>
      <c r="BH258" s="226">
        <f>IF(N258="sníž. přenesená",J258,0)</f>
        <v>0</v>
      </c>
      <c r="BI258" s="226">
        <f>IF(N258="nulová",J258,0)</f>
        <v>0</v>
      </c>
      <c r="BJ258" s="17" t="s">
        <v>84</v>
      </c>
      <c r="BK258" s="226">
        <f>ROUND(I258*H258,2)</f>
        <v>0</v>
      </c>
      <c r="BL258" s="17" t="s">
        <v>134</v>
      </c>
      <c r="BM258" s="225" t="s">
        <v>381</v>
      </c>
    </row>
    <row r="259" spans="1:51" s="13" customFormat="1" ht="12">
      <c r="A259" s="13"/>
      <c r="B259" s="227"/>
      <c r="C259" s="228"/>
      <c r="D259" s="229" t="s">
        <v>136</v>
      </c>
      <c r="E259" s="230" t="s">
        <v>1</v>
      </c>
      <c r="F259" s="231" t="s">
        <v>382</v>
      </c>
      <c r="G259" s="228"/>
      <c r="H259" s="230" t="s">
        <v>1</v>
      </c>
      <c r="I259" s="232"/>
      <c r="J259" s="228"/>
      <c r="K259" s="228"/>
      <c r="L259" s="233"/>
      <c r="M259" s="234"/>
      <c r="N259" s="235"/>
      <c r="O259" s="235"/>
      <c r="P259" s="235"/>
      <c r="Q259" s="235"/>
      <c r="R259" s="235"/>
      <c r="S259" s="235"/>
      <c r="T259" s="236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37" t="s">
        <v>136</v>
      </c>
      <c r="AU259" s="237" t="s">
        <v>86</v>
      </c>
      <c r="AV259" s="13" t="s">
        <v>84</v>
      </c>
      <c r="AW259" s="13" t="s">
        <v>32</v>
      </c>
      <c r="AX259" s="13" t="s">
        <v>77</v>
      </c>
      <c r="AY259" s="237" t="s">
        <v>126</v>
      </c>
    </row>
    <row r="260" spans="1:51" s="13" customFormat="1" ht="12">
      <c r="A260" s="13"/>
      <c r="B260" s="227"/>
      <c r="C260" s="228"/>
      <c r="D260" s="229" t="s">
        <v>136</v>
      </c>
      <c r="E260" s="230" t="s">
        <v>1</v>
      </c>
      <c r="F260" s="231" t="s">
        <v>383</v>
      </c>
      <c r="G260" s="228"/>
      <c r="H260" s="230" t="s">
        <v>1</v>
      </c>
      <c r="I260" s="232"/>
      <c r="J260" s="228"/>
      <c r="K260" s="228"/>
      <c r="L260" s="233"/>
      <c r="M260" s="234"/>
      <c r="N260" s="235"/>
      <c r="O260" s="235"/>
      <c r="P260" s="235"/>
      <c r="Q260" s="235"/>
      <c r="R260" s="235"/>
      <c r="S260" s="235"/>
      <c r="T260" s="236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37" t="s">
        <v>136</v>
      </c>
      <c r="AU260" s="237" t="s">
        <v>86</v>
      </c>
      <c r="AV260" s="13" t="s">
        <v>84</v>
      </c>
      <c r="AW260" s="13" t="s">
        <v>32</v>
      </c>
      <c r="AX260" s="13" t="s">
        <v>77</v>
      </c>
      <c r="AY260" s="237" t="s">
        <v>126</v>
      </c>
    </row>
    <row r="261" spans="1:51" s="13" customFormat="1" ht="12">
      <c r="A261" s="13"/>
      <c r="B261" s="227"/>
      <c r="C261" s="228"/>
      <c r="D261" s="229" t="s">
        <v>136</v>
      </c>
      <c r="E261" s="230" t="s">
        <v>1</v>
      </c>
      <c r="F261" s="231" t="s">
        <v>384</v>
      </c>
      <c r="G261" s="228"/>
      <c r="H261" s="230" t="s">
        <v>1</v>
      </c>
      <c r="I261" s="232"/>
      <c r="J261" s="228"/>
      <c r="K261" s="228"/>
      <c r="L261" s="233"/>
      <c r="M261" s="234"/>
      <c r="N261" s="235"/>
      <c r="O261" s="235"/>
      <c r="P261" s="235"/>
      <c r="Q261" s="235"/>
      <c r="R261" s="235"/>
      <c r="S261" s="235"/>
      <c r="T261" s="236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37" t="s">
        <v>136</v>
      </c>
      <c r="AU261" s="237" t="s">
        <v>86</v>
      </c>
      <c r="AV261" s="13" t="s">
        <v>84</v>
      </c>
      <c r="AW261" s="13" t="s">
        <v>32</v>
      </c>
      <c r="AX261" s="13" t="s">
        <v>77</v>
      </c>
      <c r="AY261" s="237" t="s">
        <v>126</v>
      </c>
    </row>
    <row r="262" spans="1:51" s="14" customFormat="1" ht="12">
      <c r="A262" s="14"/>
      <c r="B262" s="238"/>
      <c r="C262" s="239"/>
      <c r="D262" s="229" t="s">
        <v>136</v>
      </c>
      <c r="E262" s="240" t="s">
        <v>1</v>
      </c>
      <c r="F262" s="241" t="s">
        <v>84</v>
      </c>
      <c r="G262" s="239"/>
      <c r="H262" s="242">
        <v>1</v>
      </c>
      <c r="I262" s="243"/>
      <c r="J262" s="239"/>
      <c r="K262" s="239"/>
      <c r="L262" s="244"/>
      <c r="M262" s="245"/>
      <c r="N262" s="246"/>
      <c r="O262" s="246"/>
      <c r="P262" s="246"/>
      <c r="Q262" s="246"/>
      <c r="R262" s="246"/>
      <c r="S262" s="246"/>
      <c r="T262" s="247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T262" s="248" t="s">
        <v>136</v>
      </c>
      <c r="AU262" s="248" t="s">
        <v>86</v>
      </c>
      <c r="AV262" s="14" t="s">
        <v>86</v>
      </c>
      <c r="AW262" s="14" t="s">
        <v>32</v>
      </c>
      <c r="AX262" s="14" t="s">
        <v>84</v>
      </c>
      <c r="AY262" s="248" t="s">
        <v>126</v>
      </c>
    </row>
    <row r="263" spans="1:65" s="2" customFormat="1" ht="24.15" customHeight="1">
      <c r="A263" s="38"/>
      <c r="B263" s="39"/>
      <c r="C263" s="214" t="s">
        <v>385</v>
      </c>
      <c r="D263" s="214" t="s">
        <v>129</v>
      </c>
      <c r="E263" s="215" t="s">
        <v>386</v>
      </c>
      <c r="F263" s="216" t="s">
        <v>387</v>
      </c>
      <c r="G263" s="217" t="s">
        <v>364</v>
      </c>
      <c r="H263" s="218">
        <v>1</v>
      </c>
      <c r="I263" s="219"/>
      <c r="J263" s="220">
        <f>ROUND(I263*H263,2)</f>
        <v>0</v>
      </c>
      <c r="K263" s="216" t="s">
        <v>1</v>
      </c>
      <c r="L263" s="44"/>
      <c r="M263" s="221" t="s">
        <v>1</v>
      </c>
      <c r="N263" s="222" t="s">
        <v>42</v>
      </c>
      <c r="O263" s="91"/>
      <c r="P263" s="223">
        <f>O263*H263</f>
        <v>0</v>
      </c>
      <c r="Q263" s="223">
        <v>0</v>
      </c>
      <c r="R263" s="223">
        <f>Q263*H263</f>
        <v>0</v>
      </c>
      <c r="S263" s="223">
        <v>0</v>
      </c>
      <c r="T263" s="224">
        <f>S263*H263</f>
        <v>0</v>
      </c>
      <c r="U263" s="38"/>
      <c r="V263" s="38"/>
      <c r="W263" s="38"/>
      <c r="X263" s="38"/>
      <c r="Y263" s="38"/>
      <c r="Z263" s="38"/>
      <c r="AA263" s="38"/>
      <c r="AB263" s="38"/>
      <c r="AC263" s="38"/>
      <c r="AD263" s="38"/>
      <c r="AE263" s="38"/>
      <c r="AR263" s="225" t="s">
        <v>134</v>
      </c>
      <c r="AT263" s="225" t="s">
        <v>129</v>
      </c>
      <c r="AU263" s="225" t="s">
        <v>86</v>
      </c>
      <c r="AY263" s="17" t="s">
        <v>126</v>
      </c>
      <c r="BE263" s="226">
        <f>IF(N263="základní",J263,0)</f>
        <v>0</v>
      </c>
      <c r="BF263" s="226">
        <f>IF(N263="snížená",J263,0)</f>
        <v>0</v>
      </c>
      <c r="BG263" s="226">
        <f>IF(N263="zákl. přenesená",J263,0)</f>
        <v>0</v>
      </c>
      <c r="BH263" s="226">
        <f>IF(N263="sníž. přenesená",J263,0)</f>
        <v>0</v>
      </c>
      <c r="BI263" s="226">
        <f>IF(N263="nulová",J263,0)</f>
        <v>0</v>
      </c>
      <c r="BJ263" s="17" t="s">
        <v>84</v>
      </c>
      <c r="BK263" s="226">
        <f>ROUND(I263*H263,2)</f>
        <v>0</v>
      </c>
      <c r="BL263" s="17" t="s">
        <v>134</v>
      </c>
      <c r="BM263" s="225" t="s">
        <v>388</v>
      </c>
    </row>
    <row r="264" spans="1:51" s="13" customFormat="1" ht="12">
      <c r="A264" s="13"/>
      <c r="B264" s="227"/>
      <c r="C264" s="228"/>
      <c r="D264" s="229" t="s">
        <v>136</v>
      </c>
      <c r="E264" s="230" t="s">
        <v>1</v>
      </c>
      <c r="F264" s="231" t="s">
        <v>389</v>
      </c>
      <c r="G264" s="228"/>
      <c r="H264" s="230" t="s">
        <v>1</v>
      </c>
      <c r="I264" s="232"/>
      <c r="J264" s="228"/>
      <c r="K264" s="228"/>
      <c r="L264" s="233"/>
      <c r="M264" s="234"/>
      <c r="N264" s="235"/>
      <c r="O264" s="235"/>
      <c r="P264" s="235"/>
      <c r="Q264" s="235"/>
      <c r="R264" s="235"/>
      <c r="S264" s="235"/>
      <c r="T264" s="236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37" t="s">
        <v>136</v>
      </c>
      <c r="AU264" s="237" t="s">
        <v>86</v>
      </c>
      <c r="AV264" s="13" t="s">
        <v>84</v>
      </c>
      <c r="AW264" s="13" t="s">
        <v>32</v>
      </c>
      <c r="AX264" s="13" t="s">
        <v>77</v>
      </c>
      <c r="AY264" s="237" t="s">
        <v>126</v>
      </c>
    </row>
    <row r="265" spans="1:51" s="13" customFormat="1" ht="12">
      <c r="A265" s="13"/>
      <c r="B265" s="227"/>
      <c r="C265" s="228"/>
      <c r="D265" s="229" t="s">
        <v>136</v>
      </c>
      <c r="E265" s="230" t="s">
        <v>1</v>
      </c>
      <c r="F265" s="231" t="s">
        <v>390</v>
      </c>
      <c r="G265" s="228"/>
      <c r="H265" s="230" t="s">
        <v>1</v>
      </c>
      <c r="I265" s="232"/>
      <c r="J265" s="228"/>
      <c r="K265" s="228"/>
      <c r="L265" s="233"/>
      <c r="M265" s="234"/>
      <c r="N265" s="235"/>
      <c r="O265" s="235"/>
      <c r="P265" s="235"/>
      <c r="Q265" s="235"/>
      <c r="R265" s="235"/>
      <c r="S265" s="235"/>
      <c r="T265" s="236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37" t="s">
        <v>136</v>
      </c>
      <c r="AU265" s="237" t="s">
        <v>86</v>
      </c>
      <c r="AV265" s="13" t="s">
        <v>84</v>
      </c>
      <c r="AW265" s="13" t="s">
        <v>32</v>
      </c>
      <c r="AX265" s="13" t="s">
        <v>77</v>
      </c>
      <c r="AY265" s="237" t="s">
        <v>126</v>
      </c>
    </row>
    <row r="266" spans="1:51" s="13" customFormat="1" ht="12">
      <c r="A266" s="13"/>
      <c r="B266" s="227"/>
      <c r="C266" s="228"/>
      <c r="D266" s="229" t="s">
        <v>136</v>
      </c>
      <c r="E266" s="230" t="s">
        <v>1</v>
      </c>
      <c r="F266" s="231" t="s">
        <v>391</v>
      </c>
      <c r="G266" s="228"/>
      <c r="H266" s="230" t="s">
        <v>1</v>
      </c>
      <c r="I266" s="232"/>
      <c r="J266" s="228"/>
      <c r="K266" s="228"/>
      <c r="L266" s="233"/>
      <c r="M266" s="234"/>
      <c r="N266" s="235"/>
      <c r="O266" s="235"/>
      <c r="P266" s="235"/>
      <c r="Q266" s="235"/>
      <c r="R266" s="235"/>
      <c r="S266" s="235"/>
      <c r="T266" s="236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37" t="s">
        <v>136</v>
      </c>
      <c r="AU266" s="237" t="s">
        <v>86</v>
      </c>
      <c r="AV266" s="13" t="s">
        <v>84</v>
      </c>
      <c r="AW266" s="13" t="s">
        <v>32</v>
      </c>
      <c r="AX266" s="13" t="s">
        <v>77</v>
      </c>
      <c r="AY266" s="237" t="s">
        <v>126</v>
      </c>
    </row>
    <row r="267" spans="1:51" s="14" customFormat="1" ht="12">
      <c r="A267" s="14"/>
      <c r="B267" s="238"/>
      <c r="C267" s="239"/>
      <c r="D267" s="229" t="s">
        <v>136</v>
      </c>
      <c r="E267" s="240" t="s">
        <v>1</v>
      </c>
      <c r="F267" s="241" t="s">
        <v>84</v>
      </c>
      <c r="G267" s="239"/>
      <c r="H267" s="242">
        <v>1</v>
      </c>
      <c r="I267" s="243"/>
      <c r="J267" s="239"/>
      <c r="K267" s="239"/>
      <c r="L267" s="244"/>
      <c r="M267" s="270"/>
      <c r="N267" s="271"/>
      <c r="O267" s="271"/>
      <c r="P267" s="271"/>
      <c r="Q267" s="271"/>
      <c r="R267" s="271"/>
      <c r="S267" s="271"/>
      <c r="T267" s="272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T267" s="248" t="s">
        <v>136</v>
      </c>
      <c r="AU267" s="248" t="s">
        <v>86</v>
      </c>
      <c r="AV267" s="14" t="s">
        <v>86</v>
      </c>
      <c r="AW267" s="14" t="s">
        <v>32</v>
      </c>
      <c r="AX267" s="14" t="s">
        <v>84</v>
      </c>
      <c r="AY267" s="248" t="s">
        <v>126</v>
      </c>
    </row>
    <row r="268" spans="1:31" s="2" customFormat="1" ht="6.95" customHeight="1">
      <c r="A268" s="38"/>
      <c r="B268" s="66"/>
      <c r="C268" s="67"/>
      <c r="D268" s="67"/>
      <c r="E268" s="67"/>
      <c r="F268" s="67"/>
      <c r="G268" s="67"/>
      <c r="H268" s="67"/>
      <c r="I268" s="67"/>
      <c r="J268" s="67"/>
      <c r="K268" s="67"/>
      <c r="L268" s="44"/>
      <c r="M268" s="38"/>
      <c r="O268" s="38"/>
      <c r="P268" s="38"/>
      <c r="Q268" s="38"/>
      <c r="R268" s="38"/>
      <c r="S268" s="38"/>
      <c r="T268" s="38"/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  <c r="AE268" s="38"/>
    </row>
  </sheetData>
  <sheetProtection password="9690" sheet="1" objects="1" scenarios="1" formatColumns="0" formatRows="0" autoFilter="0"/>
  <autoFilter ref="C131:K267"/>
  <mergeCells count="9">
    <mergeCell ref="E7:H7"/>
    <mergeCell ref="E9:H9"/>
    <mergeCell ref="E18:H18"/>
    <mergeCell ref="E27:H27"/>
    <mergeCell ref="E85:H85"/>
    <mergeCell ref="E87:H87"/>
    <mergeCell ref="E122:H122"/>
    <mergeCell ref="E124:H12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DESKTOP-B1BTQB1\Fimek</dc:creator>
  <cp:keywords/>
  <dc:description/>
  <cp:lastModifiedBy>DESKTOP-B1BTQB1\Fimek</cp:lastModifiedBy>
  <dcterms:created xsi:type="dcterms:W3CDTF">2024-04-04T08:01:52Z</dcterms:created>
  <dcterms:modified xsi:type="dcterms:W3CDTF">2024-04-04T08:01:55Z</dcterms:modified>
  <cp:category/>
  <cp:version/>
  <cp:contentType/>
  <cp:contentStatus/>
</cp:coreProperties>
</file>