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SMI\OI\PROJEKTY\Kaple výklenková u mostu v ul. Horní\"/>
    </mc:Choice>
  </mc:AlternateContent>
  <xr:revisionPtr revIDLastSave="0" documentId="8_{73394B3F-92D1-4DC9-A030-9CFEBA04CB6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5" i="12" l="1"/>
  <c r="F39" i="1" s="1"/>
  <c r="F9" i="12"/>
  <c r="G9" i="12" s="1"/>
  <c r="I9" i="12"/>
  <c r="K9" i="12"/>
  <c r="O9" i="12"/>
  <c r="Q9" i="12"/>
  <c r="Q8" i="12" s="1"/>
  <c r="U9" i="12"/>
  <c r="F11" i="12"/>
  <c r="G11" i="12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5" i="12"/>
  <c r="G15" i="12"/>
  <c r="M15" i="12" s="1"/>
  <c r="I15" i="12"/>
  <c r="I14" i="12" s="1"/>
  <c r="K15" i="12"/>
  <c r="O15" i="12"/>
  <c r="Q15" i="12"/>
  <c r="U15" i="12"/>
  <c r="F18" i="12"/>
  <c r="G18" i="12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2" i="12"/>
  <c r="G22" i="12"/>
  <c r="M22" i="12" s="1"/>
  <c r="I22" i="12"/>
  <c r="K22" i="12"/>
  <c r="O22" i="12"/>
  <c r="Q22" i="12"/>
  <c r="U22" i="12"/>
  <c r="F25" i="12"/>
  <c r="G25" i="12" s="1"/>
  <c r="M25" i="12" s="1"/>
  <c r="M24" i="12" s="1"/>
  <c r="I25" i="12"/>
  <c r="I24" i="12" s="1"/>
  <c r="K25" i="12"/>
  <c r="K24" i="12" s="1"/>
  <c r="O25" i="12"/>
  <c r="O24" i="12" s="1"/>
  <c r="Q25" i="12"/>
  <c r="Q24" i="12" s="1"/>
  <c r="U25" i="12"/>
  <c r="U24" i="12" s="1"/>
  <c r="F28" i="12"/>
  <c r="G28" i="12"/>
  <c r="M28" i="12" s="1"/>
  <c r="I28" i="12"/>
  <c r="K28" i="12"/>
  <c r="K27" i="12" s="1"/>
  <c r="O28" i="12"/>
  <c r="Q28" i="12"/>
  <c r="Q27" i="12" s="1"/>
  <c r="U28" i="12"/>
  <c r="F29" i="12"/>
  <c r="G29" i="12"/>
  <c r="M29" i="12" s="1"/>
  <c r="I29" i="12"/>
  <c r="K29" i="12"/>
  <c r="O29" i="12"/>
  <c r="Q29" i="12"/>
  <c r="U29" i="12"/>
  <c r="F31" i="12"/>
  <c r="G31" i="12"/>
  <c r="G30" i="12" s="1"/>
  <c r="I51" i="1" s="1"/>
  <c r="I31" i="12"/>
  <c r="K31" i="12"/>
  <c r="O31" i="12"/>
  <c r="Q31" i="12"/>
  <c r="Q30" i="12" s="1"/>
  <c r="U31" i="12"/>
  <c r="U30" i="12" s="1"/>
  <c r="F32" i="12"/>
  <c r="G32" i="12"/>
  <c r="I32" i="12"/>
  <c r="K32" i="12"/>
  <c r="M32" i="12"/>
  <c r="O32" i="12"/>
  <c r="Q32" i="12"/>
  <c r="U32" i="12"/>
  <c r="F34" i="12"/>
  <c r="G34" i="12"/>
  <c r="M34" i="12" s="1"/>
  <c r="I34" i="12"/>
  <c r="K34" i="12"/>
  <c r="O34" i="12"/>
  <c r="Q34" i="12"/>
  <c r="U34" i="12"/>
  <c r="F36" i="12"/>
  <c r="G36" i="12"/>
  <c r="I36" i="12"/>
  <c r="K36" i="12"/>
  <c r="O36" i="12"/>
  <c r="Q36" i="12"/>
  <c r="U36" i="12"/>
  <c r="F39" i="12"/>
  <c r="G39" i="12"/>
  <c r="I39" i="12"/>
  <c r="K39" i="12"/>
  <c r="M39" i="12"/>
  <c r="O39" i="12"/>
  <c r="Q39" i="12"/>
  <c r="U39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4" i="12"/>
  <c r="G44" i="12"/>
  <c r="I44" i="12"/>
  <c r="K44" i="12"/>
  <c r="M44" i="12"/>
  <c r="O44" i="12"/>
  <c r="Q44" i="12"/>
  <c r="U44" i="12"/>
  <c r="F46" i="12"/>
  <c r="G46" i="12"/>
  <c r="M46" i="12" s="1"/>
  <c r="I46" i="12"/>
  <c r="I45" i="12" s="1"/>
  <c r="K46" i="12"/>
  <c r="K45" i="12" s="1"/>
  <c r="O46" i="12"/>
  <c r="Q46" i="12"/>
  <c r="U46" i="12"/>
  <c r="F48" i="12"/>
  <c r="G48" i="12"/>
  <c r="M48" i="12" s="1"/>
  <c r="I48" i="12"/>
  <c r="K48" i="12"/>
  <c r="O48" i="12"/>
  <c r="Q48" i="12"/>
  <c r="U48" i="12"/>
  <c r="F50" i="12"/>
  <c r="G50" i="12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3" i="12"/>
  <c r="G53" i="12"/>
  <c r="M53" i="12" s="1"/>
  <c r="I53" i="12"/>
  <c r="K53" i="12"/>
  <c r="O53" i="12"/>
  <c r="Q53" i="12"/>
  <c r="U53" i="12"/>
  <c r="F55" i="12"/>
  <c r="G55" i="12" s="1"/>
  <c r="M55" i="12" s="1"/>
  <c r="I55" i="12"/>
  <c r="K55" i="12"/>
  <c r="O55" i="12"/>
  <c r="Q55" i="12"/>
  <c r="U55" i="12"/>
  <c r="F57" i="12"/>
  <c r="G57" i="12"/>
  <c r="M57" i="12" s="1"/>
  <c r="I57" i="12"/>
  <c r="K57" i="12"/>
  <c r="O57" i="12"/>
  <c r="Q57" i="12"/>
  <c r="U57" i="12"/>
  <c r="F59" i="12"/>
  <c r="G59" i="12" s="1"/>
  <c r="M59" i="12" s="1"/>
  <c r="I59" i="12"/>
  <c r="K59" i="12"/>
  <c r="O59" i="12"/>
  <c r="Q59" i="12"/>
  <c r="U59" i="12"/>
  <c r="F60" i="12"/>
  <c r="G60" i="12"/>
  <c r="M60" i="12" s="1"/>
  <c r="I60" i="12"/>
  <c r="K60" i="12"/>
  <c r="O60" i="12"/>
  <c r="Q60" i="12"/>
  <c r="U60" i="12"/>
  <c r="F62" i="12"/>
  <c r="G62" i="12" s="1"/>
  <c r="I62" i="12"/>
  <c r="K62" i="12"/>
  <c r="K61" i="12" s="1"/>
  <c r="O62" i="12"/>
  <c r="Q62" i="12"/>
  <c r="U62" i="12"/>
  <c r="F63" i="12"/>
  <c r="G63" i="12" s="1"/>
  <c r="M63" i="12" s="1"/>
  <c r="I63" i="12"/>
  <c r="K63" i="12"/>
  <c r="O63" i="12"/>
  <c r="Q63" i="12"/>
  <c r="U63" i="12"/>
  <c r="F65" i="12"/>
  <c r="G65" i="12" s="1"/>
  <c r="M65" i="12" s="1"/>
  <c r="M64" i="12" s="1"/>
  <c r="I65" i="12"/>
  <c r="I64" i="12" s="1"/>
  <c r="K65" i="12"/>
  <c r="K64" i="12" s="1"/>
  <c r="O65" i="12"/>
  <c r="O64" i="12" s="1"/>
  <c r="Q65" i="12"/>
  <c r="Q64" i="12" s="1"/>
  <c r="U65" i="12"/>
  <c r="U64" i="12" s="1"/>
  <c r="F67" i="12"/>
  <c r="G67" i="12" s="1"/>
  <c r="I67" i="12"/>
  <c r="I66" i="12" s="1"/>
  <c r="K67" i="12"/>
  <c r="O67" i="12"/>
  <c r="O66" i="12" s="1"/>
  <c r="Q67" i="12"/>
  <c r="U67" i="12"/>
  <c r="U66" i="12" s="1"/>
  <c r="F69" i="12"/>
  <c r="G69" i="12"/>
  <c r="M69" i="12" s="1"/>
  <c r="I69" i="12"/>
  <c r="K69" i="12"/>
  <c r="O69" i="12"/>
  <c r="Q69" i="12"/>
  <c r="U69" i="12"/>
  <c r="F72" i="12"/>
  <c r="G72" i="12"/>
  <c r="M72" i="12" s="1"/>
  <c r="I72" i="12"/>
  <c r="K72" i="12"/>
  <c r="K71" i="12" s="1"/>
  <c r="O72" i="12"/>
  <c r="Q72" i="12"/>
  <c r="Q71" i="12" s="1"/>
  <c r="U72" i="12"/>
  <c r="F73" i="12"/>
  <c r="G73" i="12" s="1"/>
  <c r="I73" i="12"/>
  <c r="K73" i="12"/>
  <c r="O73" i="12"/>
  <c r="Q73" i="12"/>
  <c r="U73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M45" i="12" l="1"/>
  <c r="M73" i="12"/>
  <c r="G71" i="12"/>
  <c r="I58" i="1" s="1"/>
  <c r="I19" i="1" s="1"/>
  <c r="M67" i="12"/>
  <c r="M66" i="12" s="1"/>
  <c r="G66" i="12"/>
  <c r="I57" i="1" s="1"/>
  <c r="I17" i="1" s="1"/>
  <c r="G8" i="12"/>
  <c r="AD75" i="12"/>
  <c r="G39" i="1" s="1"/>
  <c r="G40" i="1" s="1"/>
  <c r="G25" i="1" s="1"/>
  <c r="G26" i="1" s="1"/>
  <c r="F40" i="1"/>
  <c r="G23" i="1" s="1"/>
  <c r="H39" i="1"/>
  <c r="H40" i="1" s="1"/>
  <c r="U71" i="12"/>
  <c r="K66" i="12"/>
  <c r="U61" i="12"/>
  <c r="U49" i="12"/>
  <c r="I35" i="12"/>
  <c r="I30" i="12"/>
  <c r="O27" i="12"/>
  <c r="K14" i="12"/>
  <c r="U8" i="12"/>
  <c r="Q61" i="12"/>
  <c r="Q49" i="12"/>
  <c r="U35" i="12"/>
  <c r="G35" i="12"/>
  <c r="I52" i="1" s="1"/>
  <c r="O71" i="12"/>
  <c r="O61" i="12"/>
  <c r="O49" i="12"/>
  <c r="Q35" i="12"/>
  <c r="I27" i="12"/>
  <c r="M14" i="12"/>
  <c r="O8" i="12"/>
  <c r="G45" i="12"/>
  <c r="I53" i="1" s="1"/>
  <c r="O35" i="12"/>
  <c r="O30" i="12"/>
  <c r="M27" i="12"/>
  <c r="U14" i="12"/>
  <c r="K8" i="12"/>
  <c r="I71" i="12"/>
  <c r="Q66" i="12"/>
  <c r="I61" i="12"/>
  <c r="I49" i="12"/>
  <c r="Q45" i="12"/>
  <c r="M36" i="12"/>
  <c r="M35" i="12" s="1"/>
  <c r="M31" i="12"/>
  <c r="M30" i="12" s="1"/>
  <c r="U27" i="12"/>
  <c r="Q14" i="12"/>
  <c r="I8" i="12"/>
  <c r="K49" i="12"/>
  <c r="U45" i="12"/>
  <c r="G49" i="12"/>
  <c r="I54" i="1" s="1"/>
  <c r="O45" i="12"/>
  <c r="K35" i="12"/>
  <c r="K30" i="12"/>
  <c r="O14" i="12"/>
  <c r="G24" i="1"/>
  <c r="G29" i="1" s="1"/>
  <c r="G28" i="1"/>
  <c r="G61" i="12"/>
  <c r="I55" i="1" s="1"/>
  <c r="M62" i="12"/>
  <c r="M61" i="12" s="1"/>
  <c r="M71" i="12"/>
  <c r="G64" i="12"/>
  <c r="I56" i="1" s="1"/>
  <c r="G14" i="12"/>
  <c r="I48" i="1" s="1"/>
  <c r="G24" i="12"/>
  <c r="I49" i="1" s="1"/>
  <c r="G27" i="12"/>
  <c r="I50" i="1" s="1"/>
  <c r="M50" i="12"/>
  <c r="M49" i="12" s="1"/>
  <c r="M9" i="12"/>
  <c r="M8" i="12" s="1"/>
  <c r="I39" i="1"/>
  <c r="I40" i="1" s="1"/>
  <c r="J39" i="1" s="1"/>
  <c r="J40" i="1" s="1"/>
  <c r="G75" i="12" l="1"/>
  <c r="I47" i="1"/>
  <c r="I16" i="1" l="1"/>
  <c r="I21" i="1" s="1"/>
  <c r="I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<sst xmlns="http://schemas.openxmlformats.org/spreadsheetml/2006/main" count="383" uniqueCount="209">
  <si>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</si>
  <si>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</si>
  <si>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</si>
  <si>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</si>
  <si>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</si>
  <si>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</si>
  <si>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</si>
  <si>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</si>
  <si>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</si>
  <si>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</si>
  <si>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</si>
  <si>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</si>
  <si>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</si>
  <si>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</si>
  <si>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</si>
  <si>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</si>
  <si>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</si>
  <si>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</si>
  <si>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</si>
  <si>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</si>
  <si>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</si>
  <si>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</si>
  <si>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</si>
  <si>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</si>
  <si>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</si>
  <si>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</si>
  <si>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</si>
  <si>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</si>
  <si>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</si>
  <si>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</si>
  <si>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</si>
  <si>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</si>
  <si>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</si>
  <si>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</si>
  <si>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</si>
  <si>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</si>
  <si>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</si>
  <si>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</si>
  <si>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</si>
  <si>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</si>
  <si>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</si>
  <si>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</si>
  <si>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</si>
  <si>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Český Krumlov, u mostu v Horní ulici</t>
  </si>
  <si>
    <t>Rozpočet:</t>
  </si>
  <si>
    <t>Misto</t>
  </si>
  <si>
    <t>ing. Ivo Heřmánek</t>
  </si>
  <si>
    <t>Oprava výklenkové kaple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</si>
  <si>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</si>
  <si>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</si>
  <si>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</si>
  <si>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</si>
  <si>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</si>
  <si>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</si>
  <si>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</si>
  <si>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</si>
  <si>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</si>
  <si>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</si>
  <si>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</si>
  <si>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</si>
  <si>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</si>
  <si>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</si>
  <si>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</si>
  <si>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</si>
  <si>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</si>
  <si>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</si>
  <si>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</si>
  <si>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</si>
  <si>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</si>
  <si>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</si>
  <si>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Upravy povrchů vnější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</si>
  <si>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</si>
  <si>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</si>
  <si>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</si>
  <si>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</si>
  <si>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</si>
  <si>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</si>
  <si>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</si>
  <si>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</si>
  <si>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</si>
  <si>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</si>
  <si>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</si>
  <si>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</si>
  <si>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</si>
  <si>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</si>
  <si>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</si>
  <si>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</si>
  <si>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</si>
  <si>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</si>
  <si>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</si>
  <si>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</si>
  <si>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</si>
  <si>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</si>
  <si>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</si>
  <si>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</si>
  <si>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</si>
  <si>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</si>
  <si>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</si>
  <si>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</si>
  <si>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</si>
  <si>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</si>
  <si>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</si>
  <si>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</si>
  <si>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</si>
  <si>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</si>
  <si>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</si>
  <si>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</si>
  <si>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</si>
  <si>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</si>
  <si>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</si>
  <si>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113106211R00</t>
  </si>
  <si>
    <t>Rozebrání dlažeb z velkých kostek v kam. těženém</t>
  </si>
  <si>
    <t>m2</t>
  </si>
  <si>
    <t>POL1_0</t>
  </si>
  <si>
    <t>3,0*0,4</t>
  </si>
  <si>
    <t>VV</t>
  </si>
  <si>
    <t>113109320R00</t>
  </si>
  <si>
    <t>Odstranění podkladu pl.50 m2, bet.prostý tl.20 cm</t>
  </si>
  <si>
    <t>979071111R00</t>
  </si>
  <si>
    <t>Očištění vybour. kostek velkých s výplní kam. těž.</t>
  </si>
  <si>
    <t>216904213R00</t>
  </si>
  <si>
    <t>Očištění stlačeným vzduchem</t>
  </si>
  <si>
    <t>ponechaná omítka:15</t>
  </si>
  <si>
    <t>po vyškrabání spar:19</t>
  </si>
  <si>
    <t>216904391p01</t>
  </si>
  <si>
    <t>Příplatek za ruční přebroušení a omytí vodou</t>
  </si>
  <si>
    <t>281606211R00</t>
  </si>
  <si>
    <t>Nízkotlaká injektáž cihelného zdiva tl. do 40 cm</t>
  </si>
  <si>
    <t>m</t>
  </si>
  <si>
    <t>volutová křídla:1,0+0,8</t>
  </si>
  <si>
    <t>boční stěny:1,9+1,9</t>
  </si>
  <si>
    <t>281606214R00</t>
  </si>
  <si>
    <t>Nízkotlaká injektáž cihelného zdiva tl. do 100 cm</t>
  </si>
  <si>
    <t>zadní stěna:1,8</t>
  </si>
  <si>
    <t>310238211RT1</t>
  </si>
  <si>
    <t>Zazdívka otvorů plochy do 1 m2 cihlami na MVC, s použitím hydraulického vápna</t>
  </si>
  <si>
    <t>m3</t>
  </si>
  <si>
    <t>doplnění rozpadlých cihel:0,5*0,15</t>
  </si>
  <si>
    <t>434191421R00</t>
  </si>
  <si>
    <t>Osazení prahů kamenných</t>
  </si>
  <si>
    <t>58380303s01</t>
  </si>
  <si>
    <t>Kamenný práh</t>
  </si>
  <si>
    <t>POL3_0</t>
  </si>
  <si>
    <t>567211208R00</t>
  </si>
  <si>
    <t>Podklad z prostého betonu tř. II  tloušťky 6 cm</t>
  </si>
  <si>
    <t>591141111R00</t>
  </si>
  <si>
    <t>Kladení dlažby velké kostky, lože z MC tl. 5 cm</t>
  </si>
  <si>
    <t>599632111R00</t>
  </si>
  <si>
    <t>Výplň spár dlažby z lomového kamene MC se zatřením</t>
  </si>
  <si>
    <t>622426622R00</t>
  </si>
  <si>
    <t>Oprava vněj. omítek VI,do 65%, štuk na 100% plochy</t>
  </si>
  <si>
    <t>původní sanační omítka:17,0</t>
  </si>
  <si>
    <t>horní část:18,5</t>
  </si>
  <si>
    <t>622411131p03</t>
  </si>
  <si>
    <t>Nápouštění vnějších stěn vápennou vodou</t>
  </si>
  <si>
    <t>voluty:1,5</t>
  </si>
  <si>
    <t>622412312R00</t>
  </si>
  <si>
    <t>Nátěr stěn vnějších, mikronizovaný vápenný nátěr</t>
  </si>
  <si>
    <t>624401111R00</t>
  </si>
  <si>
    <t>Spárování styku kostky a kapličky, hydrofobizovanou maltou</t>
  </si>
  <si>
    <t>spára mezi kapličkou a kostkami:3,0</t>
  </si>
  <si>
    <t>627452311R00</t>
  </si>
  <si>
    <t>Spárování dlažeb z cihel 290 mm naplocho, malta z hydraulického výpna a křemičitého písku</t>
  </si>
  <si>
    <t>631313611R00</t>
  </si>
  <si>
    <t>Mazanina betonová tl. 8 - 12 cm C 16/20</t>
  </si>
  <si>
    <t>podlaha:1,5*0,1</t>
  </si>
  <si>
    <t>632939111R00</t>
  </si>
  <si>
    <t>Pokládka dlažby cihelné tl. 40-80 mm, na maltu z hydraulického vápna</t>
  </si>
  <si>
    <t>965031121p01</t>
  </si>
  <si>
    <t>Bourání podlah z cihel na plocho, rozebrání cihel k dalšímu použití</t>
  </si>
  <si>
    <t>965082922R00</t>
  </si>
  <si>
    <t>Odstranění násypu tl. do 10 cm, plocha do 2 m2</t>
  </si>
  <si>
    <t>1,5*0,1</t>
  </si>
  <si>
    <t>973031151R00</t>
  </si>
  <si>
    <t>Vysekání výklenků zeď cihel. MVC, pl. nad 0,25 m2</t>
  </si>
  <si>
    <t>vysekání rozpadlých cihel:0,5*0,15</t>
  </si>
  <si>
    <t>978015231R00</t>
  </si>
  <si>
    <t>Otlučení omítek vnějších MVC v složit.1-4 do 20 %</t>
  </si>
  <si>
    <t>978015291R00</t>
  </si>
  <si>
    <t>Otlučení omítek vnějších MVC v složit.1-4 do 100 %</t>
  </si>
  <si>
    <t>sanační omítka:17</t>
  </si>
  <si>
    <t>978023411R00</t>
  </si>
  <si>
    <t>Vysekání a úprava spár zdiva cihelného</t>
  </si>
  <si>
    <t>979054442R00</t>
  </si>
  <si>
    <t>Očištění vybouraných cihel s výplní spár MC</t>
  </si>
  <si>
    <t>979100013RA0</t>
  </si>
  <si>
    <t>Odvoz suti a vyb.hmot do 15 km, vnitrost. 15 m</t>
  </si>
  <si>
    <t>t</t>
  </si>
  <si>
    <t>POL2_0</t>
  </si>
  <si>
    <t>979990101R00</t>
  </si>
  <si>
    <t>Poplatek za skládku suti - směs betonu a cihel</t>
  </si>
  <si>
    <t>999281105R00</t>
  </si>
  <si>
    <t>Přesun hmot pro opravy a údržbu do výšky 6 m</t>
  </si>
  <si>
    <t>711401112p01</t>
  </si>
  <si>
    <t>Ošetření hrany</t>
  </si>
  <si>
    <t>v kapličce:(1,3+1,1)*2+0,1*4</t>
  </si>
  <si>
    <t>711404111p01</t>
  </si>
  <si>
    <t>Stěrková izolace pro vnější prostory</t>
  </si>
  <si>
    <t>uvnitř kapličky:1,5*1,3</t>
  </si>
  <si>
    <t>005121010R</t>
  </si>
  <si>
    <t>Vybudování zařízení staveniště, jeho provoz a demontáž</t>
  </si>
  <si>
    <t>Soubor</t>
  </si>
  <si>
    <t>005211030R</t>
  </si>
  <si>
    <t xml:space="preserve">Dočasná dopravní opatření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</si>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</sst>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13" t="s">
        <v>42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 x14ac:dyDescent="0.2">
      <c r="A2" s="3"/>
      <c r="B2" s="70" t="s">
        <v>40</v>
      </c>
      <c r="C2" s="71"/>
      <c r="D2" s="230" t="s">
        <v>47</v>
      </c>
      <c r="E2" s="231"/>
      <c r="F2" s="231"/>
      <c r="G2" s="231"/>
      <c r="H2" s="231"/>
      <c r="I2" s="231"/>
      <c r="J2" s="232"/>
      <c r="O2" s="1"/>
    </row>
    <row r="3" spans="1:15" ht="23.25" customHeight="1" x14ac:dyDescent="0.2">
      <c r="A3" s="3"/>
      <c r="B3" s="72" t="s">
        <v>45</v>
      </c>
      <c r="C3" s="73"/>
      <c r="D3" s="193" t="s">
        <v>43</v>
      </c>
      <c r="E3" s="194"/>
      <c r="F3" s="194"/>
      <c r="G3" s="194"/>
      <c r="H3" s="194"/>
      <c r="I3" s="194"/>
      <c r="J3" s="195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48</v>
      </c>
      <c r="E5" s="22"/>
      <c r="F5" s="22"/>
      <c r="G5" s="22"/>
      <c r="H5" s="24" t="s">
        <v>33</v>
      </c>
      <c r="I5" s="79" t="s">
        <v>52</v>
      </c>
      <c r="J5" s="9"/>
    </row>
    <row r="6" spans="1:15" ht="15.75" customHeight="1" x14ac:dyDescent="0.2">
      <c r="A6" s="3"/>
      <c r="B6" s="34"/>
      <c r="C6" s="22"/>
      <c r="D6" s="79" t="s">
        <v>49</v>
      </c>
      <c r="E6" s="22"/>
      <c r="F6" s="22"/>
      <c r="G6" s="22"/>
      <c r="H6" s="24" t="s">
        <v>34</v>
      </c>
      <c r="I6" s="79" t="s">
        <v>53</v>
      </c>
      <c r="J6" s="9"/>
    </row>
    <row r="7" spans="1:15" ht="15.75" customHeight="1" x14ac:dyDescent="0.2">
      <c r="A7" s="3"/>
      <c r="B7" s="35"/>
      <c r="C7" s="80" t="s">
        <v>51</v>
      </c>
      <c r="D7" s="69" t="s">
        <v>50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5"/>
      <c r="E11" s="225"/>
      <c r="F11" s="225"/>
      <c r="G11" s="225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10"/>
      <c r="E12" s="210"/>
      <c r="F12" s="210"/>
      <c r="G12" s="210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11"/>
      <c r="E13" s="211"/>
      <c r="F13" s="211"/>
      <c r="G13" s="211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 t="s">
        <v>46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3"/>
      <c r="F15" s="233"/>
      <c r="G15" s="206"/>
      <c r="H15" s="206"/>
      <c r="I15" s="206" t="s">
        <v>28</v>
      </c>
      <c r="J15" s="207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08"/>
      <c r="F16" s="209"/>
      <c r="G16" s="208"/>
      <c r="H16" s="209"/>
      <c r="I16" s="208">
        <f>SUMIF(F47:F58,A16,I47:I58)+SUMIF(F47:F58,"PSU",I47:I58)</f>
        <v>0</v>
      </c>
      <c r="J16" s="222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08"/>
      <c r="F17" s="209"/>
      <c r="G17" s="208"/>
      <c r="H17" s="209"/>
      <c r="I17" s="208">
        <f>SUMIF(F47:F58,A17,I47:I58)</f>
        <v>0</v>
      </c>
      <c r="J17" s="222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08"/>
      <c r="F18" s="209"/>
      <c r="G18" s="208"/>
      <c r="H18" s="209"/>
      <c r="I18" s="208">
        <f>SUMIF(F47:F58,A18,I47:I58)</f>
        <v>0</v>
      </c>
      <c r="J18" s="222"/>
    </row>
    <row r="19" spans="1:10" ht="23.25" customHeight="1" x14ac:dyDescent="0.2">
      <c r="A19" s="128" t="s">
        <v>81</v>
      </c>
      <c r="B19" s="129" t="s">
        <v>26</v>
      </c>
      <c r="C19" s="47"/>
      <c r="D19" s="48"/>
      <c r="E19" s="208"/>
      <c r="F19" s="209"/>
      <c r="G19" s="208"/>
      <c r="H19" s="209"/>
      <c r="I19" s="208">
        <f>SUMIF(F47:F58,A19,I47:I58)</f>
        <v>0</v>
      </c>
      <c r="J19" s="222"/>
    </row>
    <row r="20" spans="1:10" ht="23.25" customHeight="1" x14ac:dyDescent="0.2">
      <c r="A20" s="128" t="s">
        <v>82</v>
      </c>
      <c r="B20" s="129" t="s">
        <v>27</v>
      </c>
      <c r="C20" s="47"/>
      <c r="D20" s="48"/>
      <c r="E20" s="208"/>
      <c r="F20" s="209"/>
      <c r="G20" s="208"/>
      <c r="H20" s="209"/>
      <c r="I20" s="208">
        <f>SUMIF(F47:F58,A20,I47:I58)</f>
        <v>0</v>
      </c>
      <c r="J20" s="222"/>
    </row>
    <row r="21" spans="1:10" ht="23.25" customHeight="1" x14ac:dyDescent="0.2">
      <c r="A21" s="3"/>
      <c r="B21" s="63" t="s">
        <v>28</v>
      </c>
      <c r="C21" s="64"/>
      <c r="D21" s="65"/>
      <c r="E21" s="223"/>
      <c r="F21" s="224"/>
      <c r="G21" s="223"/>
      <c r="H21" s="224"/>
      <c r="I21" s="223">
        <f>SUM(I16:J20)</f>
        <v>0</v>
      </c>
      <c r="J21" s="229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20">
        <f>ZakladDPHSniVypocet</f>
        <v>0</v>
      </c>
      <c r="H23" s="221"/>
      <c r="I23" s="221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7">
        <f>ZakladDPHSni*SazbaDPH1/100</f>
        <v>0</v>
      </c>
      <c r="H24" s="228"/>
      <c r="I24" s="228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20">
        <f>ZakladDPHZaklVypocet</f>
        <v>0</v>
      </c>
      <c r="H25" s="221"/>
      <c r="I25" s="221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6">
        <f>ZakladDPHZakl*SazbaDPH2/100</f>
        <v>0</v>
      </c>
      <c r="H26" s="217"/>
      <c r="I26" s="217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8">
        <f>0</f>
        <v>0</v>
      </c>
      <c r="H27" s="218"/>
      <c r="I27" s="218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05">
        <f>ZakladDPHSniVypocet+ZakladDPHZaklVypocet</f>
        <v>0</v>
      </c>
      <c r="H28" s="205"/>
      <c r="I28" s="205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9">
        <f>ZakladDPHSni+DPHSni+ZakladDPHZakl+DPHZakl+Zaokrouhleni</f>
        <v>0</v>
      </c>
      <c r="H29" s="219"/>
      <c r="I29" s="219"/>
      <c r="J29" s="107" t="s">
        <v>56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44949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12"/>
      <c r="E34" s="212"/>
      <c r="G34" s="212"/>
      <c r="H34" s="212"/>
      <c r="I34" s="212"/>
      <c r="J34" s="31"/>
    </row>
    <row r="35" spans="1:10" ht="12.75" customHeight="1" x14ac:dyDescent="0.2">
      <c r="A35" s="3"/>
      <c r="B35" s="3"/>
      <c r="D35" s="226" t="s">
        <v>2</v>
      </c>
      <c r="E35" s="226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54</v>
      </c>
      <c r="C39" s="196" t="s">
        <v>47</v>
      </c>
      <c r="D39" s="197"/>
      <c r="E39" s="197"/>
      <c r="F39" s="96">
        <f>'Rozpočet Pol'!AC75</f>
        <v>0</v>
      </c>
      <c r="G39" s="97">
        <f>'Rozpočet Pol'!AD75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198" t="s">
        <v>55</v>
      </c>
      <c r="C40" s="199"/>
      <c r="D40" s="199"/>
      <c r="E40" s="200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57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58</v>
      </c>
      <c r="G46" s="117"/>
      <c r="H46" s="117"/>
      <c r="I46" s="201" t="s">
        <v>28</v>
      </c>
      <c r="J46" s="201"/>
    </row>
    <row r="47" spans="1:10" ht="25.5" customHeight="1" x14ac:dyDescent="0.2">
      <c r="A47" s="110"/>
      <c r="B47" s="118" t="s">
        <v>59</v>
      </c>
      <c r="C47" s="203" t="s">
        <v>60</v>
      </c>
      <c r="D47" s="204"/>
      <c r="E47" s="204"/>
      <c r="F47" s="120" t="s">
        <v>23</v>
      </c>
      <c r="G47" s="121"/>
      <c r="H47" s="121"/>
      <c r="I47" s="202">
        <f>'Rozpočet Pol'!G8</f>
        <v>0</v>
      </c>
      <c r="J47" s="202"/>
    </row>
    <row r="48" spans="1:10" ht="25.5" customHeight="1" x14ac:dyDescent="0.2">
      <c r="A48" s="110"/>
      <c r="B48" s="112" t="s">
        <v>61</v>
      </c>
      <c r="C48" s="187" t="s">
        <v>62</v>
      </c>
      <c r="D48" s="188"/>
      <c r="E48" s="188"/>
      <c r="F48" s="122" t="s">
        <v>23</v>
      </c>
      <c r="G48" s="123"/>
      <c r="H48" s="123"/>
      <c r="I48" s="186">
        <f>'Rozpočet Pol'!G14</f>
        <v>0</v>
      </c>
      <c r="J48" s="186"/>
    </row>
    <row r="49" spans="1:10" ht="25.5" customHeight="1" x14ac:dyDescent="0.2">
      <c r="A49" s="110"/>
      <c r="B49" s="112" t="s">
        <v>63</v>
      </c>
      <c r="C49" s="187" t="s">
        <v>64</v>
      </c>
      <c r="D49" s="188"/>
      <c r="E49" s="188"/>
      <c r="F49" s="122" t="s">
        <v>23</v>
      </c>
      <c r="G49" s="123"/>
      <c r="H49" s="123"/>
      <c r="I49" s="186">
        <f>'Rozpočet Pol'!G24</f>
        <v>0</v>
      </c>
      <c r="J49" s="186"/>
    </row>
    <row r="50" spans="1:10" ht="25.5" customHeight="1" x14ac:dyDescent="0.2">
      <c r="A50" s="110"/>
      <c r="B50" s="112" t="s">
        <v>65</v>
      </c>
      <c r="C50" s="187" t="s">
        <v>66</v>
      </c>
      <c r="D50" s="188"/>
      <c r="E50" s="188"/>
      <c r="F50" s="122" t="s">
        <v>23</v>
      </c>
      <c r="G50" s="123"/>
      <c r="H50" s="123"/>
      <c r="I50" s="186">
        <f>'Rozpočet Pol'!G27</f>
        <v>0</v>
      </c>
      <c r="J50" s="186"/>
    </row>
    <row r="51" spans="1:10" ht="25.5" customHeight="1" x14ac:dyDescent="0.2">
      <c r="A51" s="110"/>
      <c r="B51" s="112" t="s">
        <v>67</v>
      </c>
      <c r="C51" s="187" t="s">
        <v>68</v>
      </c>
      <c r="D51" s="188"/>
      <c r="E51" s="188"/>
      <c r="F51" s="122" t="s">
        <v>23</v>
      </c>
      <c r="G51" s="123"/>
      <c r="H51" s="123"/>
      <c r="I51" s="186">
        <f>'Rozpočet Pol'!G30</f>
        <v>0</v>
      </c>
      <c r="J51" s="186"/>
    </row>
    <row r="52" spans="1:10" ht="25.5" customHeight="1" x14ac:dyDescent="0.2">
      <c r="A52" s="110"/>
      <c r="B52" s="112" t="s">
        <v>69</v>
      </c>
      <c r="C52" s="187" t="s">
        <v>70</v>
      </c>
      <c r="D52" s="188"/>
      <c r="E52" s="188"/>
      <c r="F52" s="122" t="s">
        <v>23</v>
      </c>
      <c r="G52" s="123"/>
      <c r="H52" s="123"/>
      <c r="I52" s="186">
        <f>'Rozpočet Pol'!G35</f>
        <v>0</v>
      </c>
      <c r="J52" s="186"/>
    </row>
    <row r="53" spans="1:10" ht="25.5" customHeight="1" x14ac:dyDescent="0.2">
      <c r="A53" s="110"/>
      <c r="B53" s="112" t="s">
        <v>71</v>
      </c>
      <c r="C53" s="187" t="s">
        <v>72</v>
      </c>
      <c r="D53" s="188"/>
      <c r="E53" s="188"/>
      <c r="F53" s="122" t="s">
        <v>23</v>
      </c>
      <c r="G53" s="123"/>
      <c r="H53" s="123"/>
      <c r="I53" s="186">
        <f>'Rozpočet Pol'!G45</f>
        <v>0</v>
      </c>
      <c r="J53" s="186"/>
    </row>
    <row r="54" spans="1:10" ht="25.5" customHeight="1" x14ac:dyDescent="0.2">
      <c r="A54" s="110"/>
      <c r="B54" s="112" t="s">
        <v>73</v>
      </c>
      <c r="C54" s="187" t="s">
        <v>74</v>
      </c>
      <c r="D54" s="188"/>
      <c r="E54" s="188"/>
      <c r="F54" s="122" t="s">
        <v>23</v>
      </c>
      <c r="G54" s="123"/>
      <c r="H54" s="123"/>
      <c r="I54" s="186">
        <f>'Rozpočet Pol'!G49</f>
        <v>0</v>
      </c>
      <c r="J54" s="186"/>
    </row>
    <row r="55" spans="1:10" ht="25.5" customHeight="1" x14ac:dyDescent="0.2">
      <c r="A55" s="110"/>
      <c r="B55" s="112" t="s">
        <v>75</v>
      </c>
      <c r="C55" s="187" t="s">
        <v>76</v>
      </c>
      <c r="D55" s="188"/>
      <c r="E55" s="188"/>
      <c r="F55" s="122" t="s">
        <v>23</v>
      </c>
      <c r="G55" s="123"/>
      <c r="H55" s="123"/>
      <c r="I55" s="186">
        <f>'Rozpočet Pol'!G61</f>
        <v>0</v>
      </c>
      <c r="J55" s="186"/>
    </row>
    <row r="56" spans="1:10" ht="25.5" customHeight="1" x14ac:dyDescent="0.2">
      <c r="A56" s="110"/>
      <c r="B56" s="112" t="s">
        <v>77</v>
      </c>
      <c r="C56" s="187" t="s">
        <v>78</v>
      </c>
      <c r="D56" s="188"/>
      <c r="E56" s="188"/>
      <c r="F56" s="122" t="s">
        <v>23</v>
      </c>
      <c r="G56" s="123"/>
      <c r="H56" s="123"/>
      <c r="I56" s="186">
        <f>'Rozpočet Pol'!G64</f>
        <v>0</v>
      </c>
      <c r="J56" s="186"/>
    </row>
    <row r="57" spans="1:10" ht="25.5" customHeight="1" x14ac:dyDescent="0.2">
      <c r="A57" s="110"/>
      <c r="B57" s="112" t="s">
        <v>79</v>
      </c>
      <c r="C57" s="187" t="s">
        <v>80</v>
      </c>
      <c r="D57" s="188"/>
      <c r="E57" s="188"/>
      <c r="F57" s="122" t="s">
        <v>24</v>
      </c>
      <c r="G57" s="123"/>
      <c r="H57" s="123"/>
      <c r="I57" s="186">
        <f>'Rozpočet Pol'!G66</f>
        <v>0</v>
      </c>
      <c r="J57" s="186"/>
    </row>
    <row r="58" spans="1:10" ht="25.5" customHeight="1" x14ac:dyDescent="0.2">
      <c r="A58" s="110"/>
      <c r="B58" s="119" t="s">
        <v>81</v>
      </c>
      <c r="C58" s="190" t="s">
        <v>26</v>
      </c>
      <c r="D58" s="191"/>
      <c r="E58" s="191"/>
      <c r="F58" s="124" t="s">
        <v>81</v>
      </c>
      <c r="G58" s="125"/>
      <c r="H58" s="125"/>
      <c r="I58" s="189">
        <f>'Rozpočet Pol'!G71</f>
        <v>0</v>
      </c>
      <c r="J58" s="189"/>
    </row>
    <row r="59" spans="1:10" ht="25.5" customHeight="1" x14ac:dyDescent="0.2">
      <c r="A59" s="111"/>
      <c r="B59" s="115" t="s">
        <v>1</v>
      </c>
      <c r="C59" s="115"/>
      <c r="D59" s="116"/>
      <c r="E59" s="116"/>
      <c r="F59" s="126"/>
      <c r="G59" s="127"/>
      <c r="H59" s="127"/>
      <c r="I59" s="192">
        <f>SUM(I47:I58)</f>
        <v>0</v>
      </c>
      <c r="J59" s="192"/>
    </row>
    <row r="60" spans="1:10" x14ac:dyDescent="0.2">
      <c r="F60" s="84"/>
      <c r="G60" s="84"/>
      <c r="H60" s="84"/>
      <c r="I60" s="84"/>
      <c r="J60" s="84"/>
    </row>
    <row r="61" spans="1:10" x14ac:dyDescent="0.2">
      <c r="F61" s="84"/>
      <c r="G61" s="84"/>
      <c r="H61" s="84"/>
      <c r="I61" s="84"/>
      <c r="J61" s="84"/>
    </row>
    <row r="62" spans="1:10" x14ac:dyDescent="0.2">
      <c r="F62" s="84"/>
      <c r="G62" s="84"/>
      <c r="H62" s="84"/>
      <c r="I62" s="84"/>
      <c r="J62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68" t="s">
        <v>41</v>
      </c>
      <c r="B2" s="67"/>
      <c r="C2" s="236"/>
      <c r="D2" s="236"/>
      <c r="E2" s="236"/>
      <c r="F2" s="236"/>
      <c r="G2" s="237"/>
    </row>
    <row r="3" spans="1:7" ht="24.95" hidden="1" customHeight="1" x14ac:dyDescent="0.2">
      <c r="A3" s="68" t="s">
        <v>7</v>
      </c>
      <c r="B3" s="67"/>
      <c r="C3" s="236"/>
      <c r="D3" s="236"/>
      <c r="E3" s="236"/>
      <c r="F3" s="236"/>
      <c r="G3" s="237"/>
    </row>
    <row r="4" spans="1:7" ht="24.95" hidden="1" customHeight="1" x14ac:dyDescent="0.2">
      <c r="A4" s="68" t="s">
        <v>8</v>
      </c>
      <c r="B4" s="67"/>
      <c r="C4" s="236"/>
      <c r="D4" s="236"/>
      <c r="E4" s="236"/>
      <c r="F4" s="236"/>
      <c r="G4" s="23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5"/>
  <sheetViews>
    <sheetView topLeftCell="A48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38" t="s">
        <v>6</v>
      </c>
      <c r="B1" s="238"/>
      <c r="C1" s="238"/>
      <c r="D1" s="238"/>
      <c r="E1" s="238"/>
      <c r="F1" s="238"/>
      <c r="G1" s="238"/>
      <c r="AE1" t="s">
        <v>84</v>
      </c>
    </row>
    <row r="2" spans="1:60" ht="24.95" customHeight="1" x14ac:dyDescent="0.2">
      <c r="A2" s="132" t="s">
        <v>83</v>
      </c>
      <c r="B2" s="130"/>
      <c r="C2" s="239" t="s">
        <v>47</v>
      </c>
      <c r="D2" s="240"/>
      <c r="E2" s="240"/>
      <c r="F2" s="240"/>
      <c r="G2" s="241"/>
      <c r="AE2" t="s">
        <v>85</v>
      </c>
    </row>
    <row r="3" spans="1:60" ht="24.95" customHeight="1" x14ac:dyDescent="0.2">
      <c r="A3" s="133" t="s">
        <v>7</v>
      </c>
      <c r="B3" s="131"/>
      <c r="C3" s="242" t="s">
        <v>43</v>
      </c>
      <c r="D3" s="243"/>
      <c r="E3" s="243"/>
      <c r="F3" s="243"/>
      <c r="G3" s="244"/>
      <c r="AE3" t="s">
        <v>86</v>
      </c>
    </row>
    <row r="4" spans="1:60" ht="24.95" hidden="1" customHeight="1" x14ac:dyDescent="0.2">
      <c r="A4" s="133" t="s">
        <v>8</v>
      </c>
      <c r="B4" s="131"/>
      <c r="C4" s="242"/>
      <c r="D4" s="243"/>
      <c r="E4" s="243"/>
      <c r="F4" s="243"/>
      <c r="G4" s="244"/>
      <c r="AE4" t="s">
        <v>87</v>
      </c>
    </row>
    <row r="5" spans="1:60" hidden="1" x14ac:dyDescent="0.2">
      <c r="A5" s="134" t="s">
        <v>88</v>
      </c>
      <c r="B5" s="135"/>
      <c r="C5" s="135"/>
      <c r="D5" s="136"/>
      <c r="E5" s="136"/>
      <c r="F5" s="136"/>
      <c r="G5" s="137"/>
      <c r="AE5" t="s">
        <v>89</v>
      </c>
    </row>
    <row r="7" spans="1:60" ht="38.25" x14ac:dyDescent="0.2">
      <c r="A7" s="142" t="s">
        <v>90</v>
      </c>
      <c r="B7" s="143" t="s">
        <v>91</v>
      </c>
      <c r="C7" s="143" t="s">
        <v>92</v>
      </c>
      <c r="D7" s="142" t="s">
        <v>93</v>
      </c>
      <c r="E7" s="142" t="s">
        <v>94</v>
      </c>
      <c r="F7" s="138" t="s">
        <v>95</v>
      </c>
      <c r="G7" s="159" t="s">
        <v>28</v>
      </c>
      <c r="H7" s="160" t="s">
        <v>29</v>
      </c>
      <c r="I7" s="160" t="s">
        <v>96</v>
      </c>
      <c r="J7" s="160" t="s">
        <v>30</v>
      </c>
      <c r="K7" s="160" t="s">
        <v>97</v>
      </c>
      <c r="L7" s="160" t="s">
        <v>98</v>
      </c>
      <c r="M7" s="160" t="s">
        <v>99</v>
      </c>
      <c r="N7" s="160" t="s">
        <v>100</v>
      </c>
      <c r="O7" s="160" t="s">
        <v>101</v>
      </c>
      <c r="P7" s="160" t="s">
        <v>102</v>
      </c>
      <c r="Q7" s="160" t="s">
        <v>103</v>
      </c>
      <c r="R7" s="160" t="s">
        <v>104</v>
      </c>
      <c r="S7" s="160" t="s">
        <v>105</v>
      </c>
      <c r="T7" s="160" t="s">
        <v>106</v>
      </c>
      <c r="U7" s="145" t="s">
        <v>107</v>
      </c>
    </row>
    <row r="8" spans="1:60" x14ac:dyDescent="0.2">
      <c r="A8" s="161" t="s">
        <v>108</v>
      </c>
      <c r="B8" s="162" t="s">
        <v>59</v>
      </c>
      <c r="C8" s="163" t="s">
        <v>60</v>
      </c>
      <c r="D8" s="164"/>
      <c r="E8" s="165"/>
      <c r="F8" s="166"/>
      <c r="G8" s="166">
        <f>SUMIF(AE9:AE13,"&lt;&gt;NOR",G9:G13)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44"/>
      <c r="O8" s="144">
        <f>SUM(O9:O13)</f>
        <v>0</v>
      </c>
      <c r="P8" s="144"/>
      <c r="Q8" s="144">
        <f>SUM(Q9:Q13)</f>
        <v>1.0764</v>
      </c>
      <c r="R8" s="144"/>
      <c r="S8" s="144"/>
      <c r="T8" s="161"/>
      <c r="U8" s="144">
        <f>SUM(U9:U13)</f>
        <v>2.08</v>
      </c>
      <c r="AE8" t="s">
        <v>109</v>
      </c>
    </row>
    <row r="9" spans="1:60" outlineLevel="1" x14ac:dyDescent="0.2">
      <c r="A9" s="140">
        <v>1</v>
      </c>
      <c r="B9" s="140" t="s">
        <v>110</v>
      </c>
      <c r="C9" s="178" t="s">
        <v>111</v>
      </c>
      <c r="D9" s="146" t="s">
        <v>112</v>
      </c>
      <c r="E9" s="153">
        <v>1.2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21</v>
      </c>
      <c r="M9" s="157">
        <f>G9*(1+L9/100)</f>
        <v>0</v>
      </c>
      <c r="N9" s="147">
        <v>0</v>
      </c>
      <c r="O9" s="147">
        <f>ROUND(E9*N9,5)</f>
        <v>0</v>
      </c>
      <c r="P9" s="147">
        <v>0.41699999999999998</v>
      </c>
      <c r="Q9" s="147">
        <f>ROUND(E9*P9,5)</f>
        <v>0.50039999999999996</v>
      </c>
      <c r="R9" s="147"/>
      <c r="S9" s="147"/>
      <c r="T9" s="148">
        <v>0.13</v>
      </c>
      <c r="U9" s="147">
        <f>ROUND(E9*T9,2)</f>
        <v>0.16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113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/>
      <c r="B10" s="140"/>
      <c r="C10" s="179" t="s">
        <v>114</v>
      </c>
      <c r="D10" s="149"/>
      <c r="E10" s="154">
        <v>1.2</v>
      </c>
      <c r="F10" s="157"/>
      <c r="G10" s="157"/>
      <c r="H10" s="157"/>
      <c r="I10" s="157"/>
      <c r="J10" s="157"/>
      <c r="K10" s="157"/>
      <c r="L10" s="157"/>
      <c r="M10" s="157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115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2</v>
      </c>
      <c r="B11" s="140" t="s">
        <v>116</v>
      </c>
      <c r="C11" s="178" t="s">
        <v>117</v>
      </c>
      <c r="D11" s="146" t="s">
        <v>112</v>
      </c>
      <c r="E11" s="153">
        <v>1.2</v>
      </c>
      <c r="F11" s="156">
        <f>H11+J11</f>
        <v>0</v>
      </c>
      <c r="G11" s="157">
        <f>ROUND(E11*F11,2)</f>
        <v>0</v>
      </c>
      <c r="H11" s="157"/>
      <c r="I11" s="157">
        <f>ROUND(E11*H11,2)</f>
        <v>0</v>
      </c>
      <c r="J11" s="157"/>
      <c r="K11" s="157">
        <f>ROUND(E11*J11,2)</f>
        <v>0</v>
      </c>
      <c r="L11" s="157">
        <v>21</v>
      </c>
      <c r="M11" s="157">
        <f>G11*(1+L11/100)</f>
        <v>0</v>
      </c>
      <c r="N11" s="147">
        <v>0</v>
      </c>
      <c r="O11" s="147">
        <f>ROUND(E11*N11,5)</f>
        <v>0</v>
      </c>
      <c r="P11" s="147">
        <v>0.48</v>
      </c>
      <c r="Q11" s="147">
        <f>ROUND(E11*P11,5)</f>
        <v>0.57599999999999996</v>
      </c>
      <c r="R11" s="147"/>
      <c r="S11" s="147"/>
      <c r="T11" s="148">
        <v>1.5069999999999999</v>
      </c>
      <c r="U11" s="147">
        <f>ROUND(E11*T11,2)</f>
        <v>1.81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113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/>
      <c r="B12" s="140"/>
      <c r="C12" s="179" t="s">
        <v>114</v>
      </c>
      <c r="D12" s="149"/>
      <c r="E12" s="154">
        <v>1.2</v>
      </c>
      <c r="F12" s="157"/>
      <c r="G12" s="157"/>
      <c r="H12" s="157"/>
      <c r="I12" s="157"/>
      <c r="J12" s="157"/>
      <c r="K12" s="157"/>
      <c r="L12" s="157"/>
      <c r="M12" s="157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115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3</v>
      </c>
      <c r="B13" s="140" t="s">
        <v>118</v>
      </c>
      <c r="C13" s="178" t="s">
        <v>119</v>
      </c>
      <c r="D13" s="146" t="s">
        <v>112</v>
      </c>
      <c r="E13" s="153">
        <v>1.2</v>
      </c>
      <c r="F13" s="156">
        <f>H13+J13</f>
        <v>0</v>
      </c>
      <c r="G13" s="157">
        <f>ROUND(E13*F13,2)</f>
        <v>0</v>
      </c>
      <c r="H13" s="157"/>
      <c r="I13" s="157">
        <f>ROUND(E13*H13,2)</f>
        <v>0</v>
      </c>
      <c r="J13" s="157"/>
      <c r="K13" s="157">
        <f>ROUND(E13*J13,2)</f>
        <v>0</v>
      </c>
      <c r="L13" s="157">
        <v>21</v>
      </c>
      <c r="M13" s="157">
        <f>G13*(1+L13/100)</f>
        <v>0</v>
      </c>
      <c r="N13" s="147">
        <v>0</v>
      </c>
      <c r="O13" s="147">
        <f>ROUND(E13*N13,5)</f>
        <v>0</v>
      </c>
      <c r="P13" s="147">
        <v>0</v>
      </c>
      <c r="Q13" s="147">
        <f>ROUND(E13*P13,5)</f>
        <v>0</v>
      </c>
      <c r="R13" s="147"/>
      <c r="S13" s="147"/>
      <c r="T13" s="148">
        <v>0.09</v>
      </c>
      <c r="U13" s="147">
        <f>ROUND(E13*T13,2)</f>
        <v>0.11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113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x14ac:dyDescent="0.2">
      <c r="A14" s="141" t="s">
        <v>108</v>
      </c>
      <c r="B14" s="141" t="s">
        <v>61</v>
      </c>
      <c r="C14" s="180" t="s">
        <v>62</v>
      </c>
      <c r="D14" s="150"/>
      <c r="E14" s="155"/>
      <c r="F14" s="158"/>
      <c r="G14" s="158">
        <f>SUMIF(AE15:AE23,"&lt;&gt;NOR",G15:G23)</f>
        <v>0</v>
      </c>
      <c r="H14" s="158"/>
      <c r="I14" s="158">
        <f>SUM(I15:I23)</f>
        <v>0</v>
      </c>
      <c r="J14" s="158"/>
      <c r="K14" s="158">
        <f>SUM(K15:K23)</f>
        <v>0</v>
      </c>
      <c r="L14" s="158"/>
      <c r="M14" s="158">
        <f>SUM(M15:M23)</f>
        <v>0</v>
      </c>
      <c r="N14" s="151"/>
      <c r="O14" s="151">
        <f>SUM(O15:O23)</f>
        <v>5.3600000000000002E-3</v>
      </c>
      <c r="P14" s="151"/>
      <c r="Q14" s="151">
        <f>SUM(Q15:Q23)</f>
        <v>0</v>
      </c>
      <c r="R14" s="151"/>
      <c r="S14" s="151"/>
      <c r="T14" s="152"/>
      <c r="U14" s="151">
        <f>SUM(U15:U23)</f>
        <v>39.019999999999996</v>
      </c>
      <c r="AE14" t="s">
        <v>109</v>
      </c>
    </row>
    <row r="15" spans="1:60" outlineLevel="1" x14ac:dyDescent="0.2">
      <c r="A15" s="140">
        <v>4</v>
      </c>
      <c r="B15" s="140" t="s">
        <v>120</v>
      </c>
      <c r="C15" s="178" t="s">
        <v>121</v>
      </c>
      <c r="D15" s="146" t="s">
        <v>112</v>
      </c>
      <c r="E15" s="153">
        <v>34</v>
      </c>
      <c r="F15" s="156">
        <f>H15+J15</f>
        <v>0</v>
      </c>
      <c r="G15" s="157">
        <f>ROUND(E15*F15,2)</f>
        <v>0</v>
      </c>
      <c r="H15" s="157"/>
      <c r="I15" s="157">
        <f>ROUND(E15*H15,2)</f>
        <v>0</v>
      </c>
      <c r="J15" s="157"/>
      <c r="K15" s="157">
        <f>ROUND(E15*J15,2)</f>
        <v>0</v>
      </c>
      <c r="L15" s="157">
        <v>21</v>
      </c>
      <c r="M15" s="157">
        <f>G15*(1+L15/100)</f>
        <v>0</v>
      </c>
      <c r="N15" s="147">
        <v>0</v>
      </c>
      <c r="O15" s="147">
        <f>ROUND(E15*N15,5)</f>
        <v>0</v>
      </c>
      <c r="P15" s="147">
        <v>0</v>
      </c>
      <c r="Q15" s="147">
        <f>ROUND(E15*P15,5)</f>
        <v>0</v>
      </c>
      <c r="R15" s="147"/>
      <c r="S15" s="147"/>
      <c r="T15" s="148">
        <v>0.40100000000000002</v>
      </c>
      <c r="U15" s="147">
        <f>ROUND(E15*T15,2)</f>
        <v>13.63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113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/>
      <c r="B16" s="140"/>
      <c r="C16" s="179" t="s">
        <v>122</v>
      </c>
      <c r="D16" s="149"/>
      <c r="E16" s="154">
        <v>15</v>
      </c>
      <c r="F16" s="157"/>
      <c r="G16" s="157"/>
      <c r="H16" s="157"/>
      <c r="I16" s="157"/>
      <c r="J16" s="157"/>
      <c r="K16" s="157"/>
      <c r="L16" s="157"/>
      <c r="M16" s="157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115</v>
      </c>
      <c r="AF16" s="139">
        <v>0</v>
      </c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/>
      <c r="B17" s="140"/>
      <c r="C17" s="179" t="s">
        <v>123</v>
      </c>
      <c r="D17" s="149"/>
      <c r="E17" s="154">
        <v>19</v>
      </c>
      <c r="F17" s="157"/>
      <c r="G17" s="157"/>
      <c r="H17" s="157"/>
      <c r="I17" s="157"/>
      <c r="J17" s="157"/>
      <c r="K17" s="157"/>
      <c r="L17" s="157"/>
      <c r="M17" s="157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115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>
        <v>5</v>
      </c>
      <c r="B18" s="140" t="s">
        <v>124</v>
      </c>
      <c r="C18" s="178" t="s">
        <v>125</v>
      </c>
      <c r="D18" s="146" t="s">
        <v>112</v>
      </c>
      <c r="E18" s="153">
        <v>34</v>
      </c>
      <c r="F18" s="156">
        <f>H18+J18</f>
        <v>0</v>
      </c>
      <c r="G18" s="157">
        <f>ROUND(E18*F18,2)</f>
        <v>0</v>
      </c>
      <c r="H18" s="157"/>
      <c r="I18" s="157">
        <f>ROUND(E18*H18,2)</f>
        <v>0</v>
      </c>
      <c r="J18" s="157"/>
      <c r="K18" s="157">
        <f>ROUND(E18*J18,2)</f>
        <v>0</v>
      </c>
      <c r="L18" s="157">
        <v>21</v>
      </c>
      <c r="M18" s="157">
        <f>G18*(1+L18/100)</f>
        <v>0</v>
      </c>
      <c r="N18" s="147">
        <v>0</v>
      </c>
      <c r="O18" s="147">
        <f>ROUND(E18*N18,5)</f>
        <v>0</v>
      </c>
      <c r="P18" s="147">
        <v>0</v>
      </c>
      <c r="Q18" s="147">
        <f>ROUND(E18*P18,5)</f>
        <v>0</v>
      </c>
      <c r="R18" s="147"/>
      <c r="S18" s="147"/>
      <c r="T18" s="148">
        <v>0.52600000000000002</v>
      </c>
      <c r="U18" s="147">
        <f>ROUND(E18*T18,2)</f>
        <v>17.88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113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>
        <v>6</v>
      </c>
      <c r="B19" s="140" t="s">
        <v>126</v>
      </c>
      <c r="C19" s="178" t="s">
        <v>127</v>
      </c>
      <c r="D19" s="146" t="s">
        <v>128</v>
      </c>
      <c r="E19" s="153">
        <v>5.6</v>
      </c>
      <c r="F19" s="156">
        <f>H19+J19</f>
        <v>0</v>
      </c>
      <c r="G19" s="157">
        <f>ROUND(E19*F19,2)</f>
        <v>0</v>
      </c>
      <c r="H19" s="157"/>
      <c r="I19" s="157">
        <f>ROUND(E19*H19,2)</f>
        <v>0</v>
      </c>
      <c r="J19" s="157"/>
      <c r="K19" s="157">
        <f>ROUND(E19*J19,2)</f>
        <v>0</v>
      </c>
      <c r="L19" s="157">
        <v>21</v>
      </c>
      <c r="M19" s="157">
        <f>G19*(1+L19/100)</f>
        <v>0</v>
      </c>
      <c r="N19" s="147">
        <v>5.2999999999999998E-4</v>
      </c>
      <c r="O19" s="147">
        <f>ROUND(E19*N19,5)</f>
        <v>2.97E-3</v>
      </c>
      <c r="P19" s="147">
        <v>0</v>
      </c>
      <c r="Q19" s="147">
        <f>ROUND(E19*P19,5)</f>
        <v>0</v>
      </c>
      <c r="R19" s="147"/>
      <c r="S19" s="147"/>
      <c r="T19" s="148">
        <v>0.99999000000000005</v>
      </c>
      <c r="U19" s="147">
        <f>ROUND(E19*T19,2)</f>
        <v>5.6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113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/>
      <c r="B20" s="140"/>
      <c r="C20" s="179" t="s">
        <v>129</v>
      </c>
      <c r="D20" s="149"/>
      <c r="E20" s="154">
        <v>1.8</v>
      </c>
      <c r="F20" s="157"/>
      <c r="G20" s="157"/>
      <c r="H20" s="157"/>
      <c r="I20" s="157"/>
      <c r="J20" s="157"/>
      <c r="K20" s="157"/>
      <c r="L20" s="157"/>
      <c r="M20" s="157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115</v>
      </c>
      <c r="AF20" s="139">
        <v>0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/>
      <c r="B21" s="140"/>
      <c r="C21" s="179" t="s">
        <v>130</v>
      </c>
      <c r="D21" s="149"/>
      <c r="E21" s="154">
        <v>3.8</v>
      </c>
      <c r="F21" s="157"/>
      <c r="G21" s="157"/>
      <c r="H21" s="157"/>
      <c r="I21" s="157"/>
      <c r="J21" s="157"/>
      <c r="K21" s="157"/>
      <c r="L21" s="157"/>
      <c r="M21" s="157"/>
      <c r="N21" s="147"/>
      <c r="O21" s="147"/>
      <c r="P21" s="147"/>
      <c r="Q21" s="147"/>
      <c r="R21" s="147"/>
      <c r="S21" s="147"/>
      <c r="T21" s="148"/>
      <c r="U21" s="147"/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115</v>
      </c>
      <c r="AF21" s="139"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>
        <v>7</v>
      </c>
      <c r="B22" s="140" t="s">
        <v>131</v>
      </c>
      <c r="C22" s="178" t="s">
        <v>132</v>
      </c>
      <c r="D22" s="146" t="s">
        <v>128</v>
      </c>
      <c r="E22" s="153">
        <v>1.8</v>
      </c>
      <c r="F22" s="156">
        <f>H22+J22</f>
        <v>0</v>
      </c>
      <c r="G22" s="157">
        <f>ROUND(E22*F22,2)</f>
        <v>0</v>
      </c>
      <c r="H22" s="157"/>
      <c r="I22" s="157">
        <f>ROUND(E22*H22,2)</f>
        <v>0</v>
      </c>
      <c r="J22" s="157"/>
      <c r="K22" s="157">
        <f>ROUND(E22*J22,2)</f>
        <v>0</v>
      </c>
      <c r="L22" s="157">
        <v>21</v>
      </c>
      <c r="M22" s="157">
        <f>G22*(1+L22/100)</f>
        <v>0</v>
      </c>
      <c r="N22" s="147">
        <v>1.33E-3</v>
      </c>
      <c r="O22" s="147">
        <f>ROUND(E22*N22,5)</f>
        <v>2.3900000000000002E-3</v>
      </c>
      <c r="P22" s="147">
        <v>0</v>
      </c>
      <c r="Q22" s="147">
        <f>ROUND(E22*P22,5)</f>
        <v>0</v>
      </c>
      <c r="R22" s="147"/>
      <c r="S22" s="147"/>
      <c r="T22" s="148">
        <v>1.05999</v>
      </c>
      <c r="U22" s="147">
        <f>ROUND(E22*T22,2)</f>
        <v>1.91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113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/>
      <c r="B23" s="140"/>
      <c r="C23" s="179" t="s">
        <v>133</v>
      </c>
      <c r="D23" s="149"/>
      <c r="E23" s="154">
        <v>1.8</v>
      </c>
      <c r="F23" s="157"/>
      <c r="G23" s="157"/>
      <c r="H23" s="157"/>
      <c r="I23" s="157"/>
      <c r="J23" s="157"/>
      <c r="K23" s="157"/>
      <c r="L23" s="157"/>
      <c r="M23" s="157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115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x14ac:dyDescent="0.2">
      <c r="A24" s="141" t="s">
        <v>108</v>
      </c>
      <c r="B24" s="141" t="s">
        <v>63</v>
      </c>
      <c r="C24" s="180" t="s">
        <v>64</v>
      </c>
      <c r="D24" s="150"/>
      <c r="E24" s="155"/>
      <c r="F24" s="158"/>
      <c r="G24" s="158">
        <f>SUMIF(AE25:AE26,"&lt;&gt;NOR",G25:G26)</f>
        <v>0</v>
      </c>
      <c r="H24" s="158"/>
      <c r="I24" s="158">
        <f>SUM(I25:I26)</f>
        <v>0</v>
      </c>
      <c r="J24" s="158"/>
      <c r="K24" s="158">
        <f>SUM(K25:K26)</f>
        <v>0</v>
      </c>
      <c r="L24" s="158"/>
      <c r="M24" s="158">
        <f>SUM(M25:M26)</f>
        <v>0</v>
      </c>
      <c r="N24" s="151"/>
      <c r="O24" s="151">
        <f>SUM(O25:O26)</f>
        <v>0.13044</v>
      </c>
      <c r="P24" s="151"/>
      <c r="Q24" s="151">
        <f>SUM(Q25:Q26)</f>
        <v>0</v>
      </c>
      <c r="R24" s="151"/>
      <c r="S24" s="151"/>
      <c r="T24" s="152"/>
      <c r="U24" s="151">
        <f>SUM(U25:U26)</f>
        <v>0.37</v>
      </c>
      <c r="AE24" t="s">
        <v>109</v>
      </c>
    </row>
    <row r="25" spans="1:60" ht="22.5" outlineLevel="1" x14ac:dyDescent="0.2">
      <c r="A25" s="140">
        <v>8</v>
      </c>
      <c r="B25" s="140" t="s">
        <v>134</v>
      </c>
      <c r="C25" s="178" t="s">
        <v>135</v>
      </c>
      <c r="D25" s="146" t="s">
        <v>136</v>
      </c>
      <c r="E25" s="153">
        <v>7.4999999999999997E-2</v>
      </c>
      <c r="F25" s="156">
        <f>H25+J25</f>
        <v>0</v>
      </c>
      <c r="G25" s="157">
        <f>ROUND(E25*F25,2)</f>
        <v>0</v>
      </c>
      <c r="H25" s="157"/>
      <c r="I25" s="157">
        <f>ROUND(E25*H25,2)</f>
        <v>0</v>
      </c>
      <c r="J25" s="157"/>
      <c r="K25" s="157">
        <f>ROUND(E25*J25,2)</f>
        <v>0</v>
      </c>
      <c r="L25" s="157">
        <v>21</v>
      </c>
      <c r="M25" s="157">
        <f>G25*(1+L25/100)</f>
        <v>0</v>
      </c>
      <c r="N25" s="147">
        <v>1.73916</v>
      </c>
      <c r="O25" s="147">
        <f>ROUND(E25*N25,5)</f>
        <v>0.13044</v>
      </c>
      <c r="P25" s="147">
        <v>0</v>
      </c>
      <c r="Q25" s="147">
        <f>ROUND(E25*P25,5)</f>
        <v>0</v>
      </c>
      <c r="R25" s="147"/>
      <c r="S25" s="147"/>
      <c r="T25" s="148">
        <v>4.8899999999999997</v>
      </c>
      <c r="U25" s="147">
        <f>ROUND(E25*T25,2)</f>
        <v>0.37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113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40"/>
      <c r="B26" s="140"/>
      <c r="C26" s="179" t="s">
        <v>137</v>
      </c>
      <c r="D26" s="149"/>
      <c r="E26" s="154">
        <v>7.4999999999999997E-2</v>
      </c>
      <c r="F26" s="157"/>
      <c r="G26" s="157"/>
      <c r="H26" s="157"/>
      <c r="I26" s="157"/>
      <c r="J26" s="157"/>
      <c r="K26" s="157"/>
      <c r="L26" s="157"/>
      <c r="M26" s="157"/>
      <c r="N26" s="147"/>
      <c r="O26" s="147"/>
      <c r="P26" s="147"/>
      <c r="Q26" s="147"/>
      <c r="R26" s="147"/>
      <c r="S26" s="147"/>
      <c r="T26" s="148"/>
      <c r="U26" s="147"/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115</v>
      </c>
      <c r="AF26" s="139">
        <v>0</v>
      </c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x14ac:dyDescent="0.2">
      <c r="A27" s="141" t="s">
        <v>108</v>
      </c>
      <c r="B27" s="141" t="s">
        <v>65</v>
      </c>
      <c r="C27" s="180" t="s">
        <v>66</v>
      </c>
      <c r="D27" s="150"/>
      <c r="E27" s="155"/>
      <c r="F27" s="158"/>
      <c r="G27" s="158">
        <f>SUMIF(AE28:AE29,"&lt;&gt;NOR",G28:G29)</f>
        <v>0</v>
      </c>
      <c r="H27" s="158"/>
      <c r="I27" s="158">
        <f>SUM(I28:I29)</f>
        <v>0</v>
      </c>
      <c r="J27" s="158"/>
      <c r="K27" s="158">
        <f>SUM(K28:K29)</f>
        <v>0</v>
      </c>
      <c r="L27" s="158"/>
      <c r="M27" s="158">
        <f>SUM(M28:M29)</f>
        <v>0</v>
      </c>
      <c r="N27" s="151"/>
      <c r="O27" s="151">
        <f>SUM(O28:O29)</f>
        <v>0.30498999999999998</v>
      </c>
      <c r="P27" s="151"/>
      <c r="Q27" s="151">
        <f>SUM(Q28:Q29)</f>
        <v>0</v>
      </c>
      <c r="R27" s="151"/>
      <c r="S27" s="151"/>
      <c r="T27" s="152"/>
      <c r="U27" s="151">
        <f>SUM(U28:U29)</f>
        <v>1.75</v>
      </c>
      <c r="AE27" t="s">
        <v>109</v>
      </c>
    </row>
    <row r="28" spans="1:60" outlineLevel="1" x14ac:dyDescent="0.2">
      <c r="A28" s="140">
        <v>9</v>
      </c>
      <c r="B28" s="140" t="s">
        <v>138</v>
      </c>
      <c r="C28" s="178" t="s">
        <v>139</v>
      </c>
      <c r="D28" s="146" t="s">
        <v>128</v>
      </c>
      <c r="E28" s="153">
        <v>1.3</v>
      </c>
      <c r="F28" s="156">
        <f>H28+J28</f>
        <v>0</v>
      </c>
      <c r="G28" s="157">
        <f>ROUND(E28*F28,2)</f>
        <v>0</v>
      </c>
      <c r="H28" s="157"/>
      <c r="I28" s="157">
        <f>ROUND(E28*H28,2)</f>
        <v>0</v>
      </c>
      <c r="J28" s="157"/>
      <c r="K28" s="157">
        <f>ROUND(E28*J28,2)</f>
        <v>0</v>
      </c>
      <c r="L28" s="157">
        <v>21</v>
      </c>
      <c r="M28" s="157">
        <f>G28*(1+L28/100)</f>
        <v>0</v>
      </c>
      <c r="N28" s="147">
        <v>3.4610000000000002E-2</v>
      </c>
      <c r="O28" s="147">
        <f>ROUND(E28*N28,5)</f>
        <v>4.4990000000000002E-2</v>
      </c>
      <c r="P28" s="147">
        <v>0</v>
      </c>
      <c r="Q28" s="147">
        <f>ROUND(E28*P28,5)</f>
        <v>0</v>
      </c>
      <c r="R28" s="147"/>
      <c r="S28" s="147"/>
      <c r="T28" s="148">
        <v>1.349</v>
      </c>
      <c r="U28" s="147">
        <f>ROUND(E28*T28,2)</f>
        <v>1.75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113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>
        <v>10</v>
      </c>
      <c r="B29" s="140" t="s">
        <v>140</v>
      </c>
      <c r="C29" s="178" t="s">
        <v>141</v>
      </c>
      <c r="D29" s="146" t="s">
        <v>128</v>
      </c>
      <c r="E29" s="153">
        <v>1.3</v>
      </c>
      <c r="F29" s="156">
        <f>H29+J29</f>
        <v>0</v>
      </c>
      <c r="G29" s="157">
        <f>ROUND(E29*F29,2)</f>
        <v>0</v>
      </c>
      <c r="H29" s="157"/>
      <c r="I29" s="157">
        <f>ROUND(E29*H29,2)</f>
        <v>0</v>
      </c>
      <c r="J29" s="157"/>
      <c r="K29" s="157">
        <f>ROUND(E29*J29,2)</f>
        <v>0</v>
      </c>
      <c r="L29" s="157">
        <v>21</v>
      </c>
      <c r="M29" s="157">
        <f>G29*(1+L29/100)</f>
        <v>0</v>
      </c>
      <c r="N29" s="147">
        <v>0.2</v>
      </c>
      <c r="O29" s="147">
        <f>ROUND(E29*N29,5)</f>
        <v>0.26</v>
      </c>
      <c r="P29" s="147">
        <v>0</v>
      </c>
      <c r="Q29" s="147">
        <f>ROUND(E29*P29,5)</f>
        <v>0</v>
      </c>
      <c r="R29" s="147"/>
      <c r="S29" s="147"/>
      <c r="T29" s="148">
        <v>0</v>
      </c>
      <c r="U29" s="147">
        <f>ROUND(E29*T29,2)</f>
        <v>0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142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x14ac:dyDescent="0.2">
      <c r="A30" s="141" t="s">
        <v>108</v>
      </c>
      <c r="B30" s="141" t="s">
        <v>67</v>
      </c>
      <c r="C30" s="180" t="s">
        <v>68</v>
      </c>
      <c r="D30" s="150"/>
      <c r="E30" s="155"/>
      <c r="F30" s="158"/>
      <c r="G30" s="158">
        <f>SUMIF(AE31:AE34,"&lt;&gt;NOR",G31:G34)</f>
        <v>0</v>
      </c>
      <c r="H30" s="158"/>
      <c r="I30" s="158">
        <f>SUM(I31:I34)</f>
        <v>0</v>
      </c>
      <c r="J30" s="158"/>
      <c r="K30" s="158">
        <f>SUM(K31:K34)</f>
        <v>0</v>
      </c>
      <c r="L30" s="158"/>
      <c r="M30" s="158">
        <f>SUM(M31:M34)</f>
        <v>0</v>
      </c>
      <c r="N30" s="151"/>
      <c r="O30" s="151">
        <f>SUM(O31:O34)</f>
        <v>0.78029000000000004</v>
      </c>
      <c r="P30" s="151"/>
      <c r="Q30" s="151">
        <f>SUM(Q31:Q34)</f>
        <v>0</v>
      </c>
      <c r="R30" s="151"/>
      <c r="S30" s="151"/>
      <c r="T30" s="152"/>
      <c r="U30" s="151">
        <f>SUM(U31:U34)</f>
        <v>1.06</v>
      </c>
      <c r="AE30" t="s">
        <v>109</v>
      </c>
    </row>
    <row r="31" spans="1:60" outlineLevel="1" x14ac:dyDescent="0.2">
      <c r="A31" s="140">
        <v>11</v>
      </c>
      <c r="B31" s="140" t="s">
        <v>143</v>
      </c>
      <c r="C31" s="178" t="s">
        <v>144</v>
      </c>
      <c r="D31" s="146" t="s">
        <v>112</v>
      </c>
      <c r="E31" s="153">
        <v>1.2</v>
      </c>
      <c r="F31" s="156">
        <f>H31+J31</f>
        <v>0</v>
      </c>
      <c r="G31" s="157">
        <f>ROUND(E31*F31,2)</f>
        <v>0</v>
      </c>
      <c r="H31" s="157"/>
      <c r="I31" s="157">
        <f>ROUND(E31*H31,2)</f>
        <v>0</v>
      </c>
      <c r="J31" s="157"/>
      <c r="K31" s="157">
        <f>ROUND(E31*J31,2)</f>
        <v>0</v>
      </c>
      <c r="L31" s="157">
        <v>21</v>
      </c>
      <c r="M31" s="157">
        <f>G31*(1+L31/100)</f>
        <v>0</v>
      </c>
      <c r="N31" s="147">
        <v>0.20286000000000001</v>
      </c>
      <c r="O31" s="147">
        <f>ROUND(E31*N31,5)</f>
        <v>0.24343000000000001</v>
      </c>
      <c r="P31" s="147">
        <v>0</v>
      </c>
      <c r="Q31" s="147">
        <f>ROUND(E31*P31,5)</f>
        <v>0</v>
      </c>
      <c r="R31" s="147"/>
      <c r="S31" s="147"/>
      <c r="T31" s="148">
        <v>0.13800000000000001</v>
      </c>
      <c r="U31" s="147">
        <f>ROUND(E31*T31,2)</f>
        <v>0.17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113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>
        <v>12</v>
      </c>
      <c r="B32" s="140" t="s">
        <v>145</v>
      </c>
      <c r="C32" s="178" t="s">
        <v>146</v>
      </c>
      <c r="D32" s="146" t="s">
        <v>112</v>
      </c>
      <c r="E32" s="153">
        <v>1.2</v>
      </c>
      <c r="F32" s="156">
        <f>H32+J32</f>
        <v>0</v>
      </c>
      <c r="G32" s="157">
        <f>ROUND(E32*F32,2)</f>
        <v>0</v>
      </c>
      <c r="H32" s="157"/>
      <c r="I32" s="157">
        <f>ROUND(E32*H32,2)</f>
        <v>0</v>
      </c>
      <c r="J32" s="157"/>
      <c r="K32" s="157">
        <f>ROUND(E32*J32,2)</f>
        <v>0</v>
      </c>
      <c r="L32" s="157">
        <v>21</v>
      </c>
      <c r="M32" s="157">
        <f>G32*(1+L32/100)</f>
        <v>0</v>
      </c>
      <c r="N32" s="147">
        <v>0.30131999999999998</v>
      </c>
      <c r="O32" s="147">
        <f>ROUND(E32*N32,5)</f>
        <v>0.36158000000000001</v>
      </c>
      <c r="P32" s="147">
        <v>0</v>
      </c>
      <c r="Q32" s="147">
        <f>ROUND(E32*P32,5)</f>
        <v>0</v>
      </c>
      <c r="R32" s="147"/>
      <c r="S32" s="147"/>
      <c r="T32" s="148">
        <v>0.436</v>
      </c>
      <c r="U32" s="147">
        <f>ROUND(E32*T32,2)</f>
        <v>0.52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113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/>
      <c r="B33" s="140"/>
      <c r="C33" s="179" t="s">
        <v>114</v>
      </c>
      <c r="D33" s="149"/>
      <c r="E33" s="154">
        <v>1.2</v>
      </c>
      <c r="F33" s="157"/>
      <c r="G33" s="157"/>
      <c r="H33" s="157"/>
      <c r="I33" s="157"/>
      <c r="J33" s="157"/>
      <c r="K33" s="157"/>
      <c r="L33" s="157"/>
      <c r="M33" s="157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115</v>
      </c>
      <c r="AF33" s="139">
        <v>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ht="22.5" outlineLevel="1" x14ac:dyDescent="0.2">
      <c r="A34" s="140">
        <v>13</v>
      </c>
      <c r="B34" s="140" t="s">
        <v>147</v>
      </c>
      <c r="C34" s="178" t="s">
        <v>148</v>
      </c>
      <c r="D34" s="146" t="s">
        <v>112</v>
      </c>
      <c r="E34" s="153">
        <v>1.2</v>
      </c>
      <c r="F34" s="156">
        <f>H34+J34</f>
        <v>0</v>
      </c>
      <c r="G34" s="157">
        <f>ROUND(E34*F34,2)</f>
        <v>0</v>
      </c>
      <c r="H34" s="157"/>
      <c r="I34" s="157">
        <f>ROUND(E34*H34,2)</f>
        <v>0</v>
      </c>
      <c r="J34" s="157"/>
      <c r="K34" s="157">
        <f>ROUND(E34*J34,2)</f>
        <v>0</v>
      </c>
      <c r="L34" s="157">
        <v>21</v>
      </c>
      <c r="M34" s="157">
        <f>G34*(1+L34/100)</f>
        <v>0</v>
      </c>
      <c r="N34" s="147">
        <v>0.14607000000000001</v>
      </c>
      <c r="O34" s="147">
        <f>ROUND(E34*N34,5)</f>
        <v>0.17527999999999999</v>
      </c>
      <c r="P34" s="147">
        <v>0</v>
      </c>
      <c r="Q34" s="147">
        <f>ROUND(E34*P34,5)</f>
        <v>0</v>
      </c>
      <c r="R34" s="147"/>
      <c r="S34" s="147"/>
      <c r="T34" s="148">
        <v>0.312</v>
      </c>
      <c r="U34" s="147">
        <f>ROUND(E34*T34,2)</f>
        <v>0.37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113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x14ac:dyDescent="0.2">
      <c r="A35" s="141" t="s">
        <v>108</v>
      </c>
      <c r="B35" s="141" t="s">
        <v>69</v>
      </c>
      <c r="C35" s="180" t="s">
        <v>70</v>
      </c>
      <c r="D35" s="150"/>
      <c r="E35" s="155"/>
      <c r="F35" s="158"/>
      <c r="G35" s="158">
        <f>SUMIF(AE36:AE44,"&lt;&gt;NOR",G36:G44)</f>
        <v>0</v>
      </c>
      <c r="H35" s="158"/>
      <c r="I35" s="158">
        <f>SUM(I36:I44)</f>
        <v>0</v>
      </c>
      <c r="J35" s="158"/>
      <c r="K35" s="158">
        <f>SUM(K36:K44)</f>
        <v>0</v>
      </c>
      <c r="L35" s="158"/>
      <c r="M35" s="158">
        <f>SUM(M36:M44)</f>
        <v>0</v>
      </c>
      <c r="N35" s="151"/>
      <c r="O35" s="151">
        <f>SUM(O36:O44)</f>
        <v>2.0593299999999997</v>
      </c>
      <c r="P35" s="151"/>
      <c r="Q35" s="151">
        <f>SUM(Q36:Q44)</f>
        <v>0</v>
      </c>
      <c r="R35" s="151"/>
      <c r="S35" s="151"/>
      <c r="T35" s="152"/>
      <c r="U35" s="151">
        <f>SUM(U36:U44)</f>
        <v>72.400000000000006</v>
      </c>
      <c r="AE35" t="s">
        <v>109</v>
      </c>
    </row>
    <row r="36" spans="1:60" ht="22.5" outlineLevel="1" x14ac:dyDescent="0.2">
      <c r="A36" s="140">
        <v>14</v>
      </c>
      <c r="B36" s="140" t="s">
        <v>149</v>
      </c>
      <c r="C36" s="178" t="s">
        <v>150</v>
      </c>
      <c r="D36" s="146" t="s">
        <v>112</v>
      </c>
      <c r="E36" s="153">
        <v>35.5</v>
      </c>
      <c r="F36" s="156">
        <f>H36+J36</f>
        <v>0</v>
      </c>
      <c r="G36" s="157">
        <f>ROUND(E36*F36,2)</f>
        <v>0</v>
      </c>
      <c r="H36" s="157"/>
      <c r="I36" s="157">
        <f>ROUND(E36*H36,2)</f>
        <v>0</v>
      </c>
      <c r="J36" s="157"/>
      <c r="K36" s="157">
        <f>ROUND(E36*J36,2)</f>
        <v>0</v>
      </c>
      <c r="L36" s="157">
        <v>21</v>
      </c>
      <c r="M36" s="157">
        <f>G36*(1+L36/100)</f>
        <v>0</v>
      </c>
      <c r="N36" s="147">
        <v>5.6829999999999999E-2</v>
      </c>
      <c r="O36" s="147">
        <f>ROUND(E36*N36,5)</f>
        <v>2.0174699999999999</v>
      </c>
      <c r="P36" s="147">
        <v>0</v>
      </c>
      <c r="Q36" s="147">
        <f>ROUND(E36*P36,5)</f>
        <v>0</v>
      </c>
      <c r="R36" s="147"/>
      <c r="S36" s="147"/>
      <c r="T36" s="148">
        <v>1.79013</v>
      </c>
      <c r="U36" s="147">
        <f>ROUND(E36*T36,2)</f>
        <v>63.55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113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/>
      <c r="B37" s="140"/>
      <c r="C37" s="179" t="s">
        <v>151</v>
      </c>
      <c r="D37" s="149"/>
      <c r="E37" s="154">
        <v>17</v>
      </c>
      <c r="F37" s="157"/>
      <c r="G37" s="157"/>
      <c r="H37" s="157"/>
      <c r="I37" s="157"/>
      <c r="J37" s="157"/>
      <c r="K37" s="157"/>
      <c r="L37" s="157"/>
      <c r="M37" s="157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115</v>
      </c>
      <c r="AF37" s="139">
        <v>0</v>
      </c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40"/>
      <c r="B38" s="140"/>
      <c r="C38" s="179" t="s">
        <v>152</v>
      </c>
      <c r="D38" s="149"/>
      <c r="E38" s="154">
        <v>18.5</v>
      </c>
      <c r="F38" s="157"/>
      <c r="G38" s="157"/>
      <c r="H38" s="157"/>
      <c r="I38" s="157"/>
      <c r="J38" s="157"/>
      <c r="K38" s="157"/>
      <c r="L38" s="157"/>
      <c r="M38" s="157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115</v>
      </c>
      <c r="AF38" s="139">
        <v>0</v>
      </c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>
        <v>15</v>
      </c>
      <c r="B39" s="140" t="s">
        <v>153</v>
      </c>
      <c r="C39" s="178" t="s">
        <v>154</v>
      </c>
      <c r="D39" s="146" t="s">
        <v>112</v>
      </c>
      <c r="E39" s="153">
        <v>1.5</v>
      </c>
      <c r="F39" s="156">
        <f>H39+J39</f>
        <v>0</v>
      </c>
      <c r="G39" s="157">
        <f>ROUND(E39*F39,2)</f>
        <v>0</v>
      </c>
      <c r="H39" s="157"/>
      <c r="I39" s="157">
        <f>ROUND(E39*H39,2)</f>
        <v>0</v>
      </c>
      <c r="J39" s="157"/>
      <c r="K39" s="157">
        <f>ROUND(E39*J39,2)</f>
        <v>0</v>
      </c>
      <c r="L39" s="157">
        <v>21</v>
      </c>
      <c r="M39" s="157">
        <f>G39*(1+L39/100)</f>
        <v>0</v>
      </c>
      <c r="N39" s="147">
        <v>4.6000000000000001E-4</v>
      </c>
      <c r="O39" s="147">
        <f>ROUND(E39*N39,5)</f>
        <v>6.8999999999999997E-4</v>
      </c>
      <c r="P39" s="147">
        <v>0</v>
      </c>
      <c r="Q39" s="147">
        <f>ROUND(E39*P39,5)</f>
        <v>0</v>
      </c>
      <c r="R39" s="147"/>
      <c r="S39" s="147"/>
      <c r="T39" s="148">
        <v>0.21</v>
      </c>
      <c r="U39" s="147">
        <f>ROUND(E39*T39,2)</f>
        <v>0.32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113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/>
      <c r="B40" s="140"/>
      <c r="C40" s="179" t="s">
        <v>155</v>
      </c>
      <c r="D40" s="149"/>
      <c r="E40" s="154">
        <v>1.5</v>
      </c>
      <c r="F40" s="157"/>
      <c r="G40" s="157"/>
      <c r="H40" s="157"/>
      <c r="I40" s="157"/>
      <c r="J40" s="157"/>
      <c r="K40" s="157"/>
      <c r="L40" s="157"/>
      <c r="M40" s="157"/>
      <c r="N40" s="147"/>
      <c r="O40" s="147"/>
      <c r="P40" s="147"/>
      <c r="Q40" s="147"/>
      <c r="R40" s="147"/>
      <c r="S40" s="147"/>
      <c r="T40" s="148"/>
      <c r="U40" s="147"/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115</v>
      </c>
      <c r="AF40" s="139">
        <v>0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40">
        <v>16</v>
      </c>
      <c r="B41" s="140" t="s">
        <v>156</v>
      </c>
      <c r="C41" s="178" t="s">
        <v>157</v>
      </c>
      <c r="D41" s="146" t="s">
        <v>112</v>
      </c>
      <c r="E41" s="153">
        <v>35.5</v>
      </c>
      <c r="F41" s="156">
        <f>H41+J41</f>
        <v>0</v>
      </c>
      <c r="G41" s="157">
        <f>ROUND(E41*F41,2)</f>
        <v>0</v>
      </c>
      <c r="H41" s="157"/>
      <c r="I41" s="157">
        <f>ROUND(E41*H41,2)</f>
        <v>0</v>
      </c>
      <c r="J41" s="157"/>
      <c r="K41" s="157">
        <f>ROUND(E41*J41,2)</f>
        <v>0</v>
      </c>
      <c r="L41" s="157">
        <v>21</v>
      </c>
      <c r="M41" s="157">
        <f>G41*(1+L41/100)</f>
        <v>0</v>
      </c>
      <c r="N41" s="147">
        <v>5.2999999999999998E-4</v>
      </c>
      <c r="O41" s="147">
        <f>ROUND(E41*N41,5)</f>
        <v>1.882E-2</v>
      </c>
      <c r="P41" s="147">
        <v>0</v>
      </c>
      <c r="Q41" s="147">
        <f>ROUND(E41*P41,5)</f>
        <v>0</v>
      </c>
      <c r="R41" s="147"/>
      <c r="S41" s="147"/>
      <c r="T41" s="148">
        <v>0.21</v>
      </c>
      <c r="U41" s="147">
        <f>ROUND(E41*T41,2)</f>
        <v>7.46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113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ht="22.5" outlineLevel="1" x14ac:dyDescent="0.2">
      <c r="A42" s="140">
        <v>17</v>
      </c>
      <c r="B42" s="140" t="s">
        <v>158</v>
      </c>
      <c r="C42" s="178" t="s">
        <v>159</v>
      </c>
      <c r="D42" s="146" t="s">
        <v>128</v>
      </c>
      <c r="E42" s="153">
        <v>3</v>
      </c>
      <c r="F42" s="156">
        <f>H42+J42</f>
        <v>0</v>
      </c>
      <c r="G42" s="157">
        <f>ROUND(E42*F42,2)</f>
        <v>0</v>
      </c>
      <c r="H42" s="157"/>
      <c r="I42" s="157">
        <f>ROUND(E42*H42,2)</f>
        <v>0</v>
      </c>
      <c r="J42" s="157"/>
      <c r="K42" s="157">
        <f>ROUND(E42*J42,2)</f>
        <v>0</v>
      </c>
      <c r="L42" s="157">
        <v>21</v>
      </c>
      <c r="M42" s="157">
        <f>G42*(1+L42/100)</f>
        <v>0</v>
      </c>
      <c r="N42" s="147">
        <v>3.7699999999999999E-3</v>
      </c>
      <c r="O42" s="147">
        <f>ROUND(E42*N42,5)</f>
        <v>1.1310000000000001E-2</v>
      </c>
      <c r="P42" s="147">
        <v>0</v>
      </c>
      <c r="Q42" s="147">
        <f>ROUND(E42*P42,5)</f>
        <v>0</v>
      </c>
      <c r="R42" s="147"/>
      <c r="S42" s="147"/>
      <c r="T42" s="148">
        <v>0.22770000000000001</v>
      </c>
      <c r="U42" s="147">
        <f>ROUND(E42*T42,2)</f>
        <v>0.68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113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/>
      <c r="B43" s="140"/>
      <c r="C43" s="179" t="s">
        <v>160</v>
      </c>
      <c r="D43" s="149"/>
      <c r="E43" s="154">
        <v>3</v>
      </c>
      <c r="F43" s="157"/>
      <c r="G43" s="157"/>
      <c r="H43" s="157"/>
      <c r="I43" s="157"/>
      <c r="J43" s="157"/>
      <c r="K43" s="157"/>
      <c r="L43" s="157"/>
      <c r="M43" s="157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115</v>
      </c>
      <c r="AF43" s="139">
        <v>0</v>
      </c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ht="22.5" outlineLevel="1" x14ac:dyDescent="0.2">
      <c r="A44" s="140">
        <v>18</v>
      </c>
      <c r="B44" s="140" t="s">
        <v>161</v>
      </c>
      <c r="C44" s="178" t="s">
        <v>162</v>
      </c>
      <c r="D44" s="146" t="s">
        <v>112</v>
      </c>
      <c r="E44" s="153">
        <v>1.1000000000000001</v>
      </c>
      <c r="F44" s="156">
        <f>H44+J44</f>
        <v>0</v>
      </c>
      <c r="G44" s="157">
        <f>ROUND(E44*F44,2)</f>
        <v>0</v>
      </c>
      <c r="H44" s="157"/>
      <c r="I44" s="157">
        <f>ROUND(E44*H44,2)</f>
        <v>0</v>
      </c>
      <c r="J44" s="157"/>
      <c r="K44" s="157">
        <f>ROUND(E44*J44,2)</f>
        <v>0</v>
      </c>
      <c r="L44" s="157">
        <v>21</v>
      </c>
      <c r="M44" s="157">
        <f>G44*(1+L44/100)</f>
        <v>0</v>
      </c>
      <c r="N44" s="147">
        <v>1.004E-2</v>
      </c>
      <c r="O44" s="147">
        <f>ROUND(E44*N44,5)</f>
        <v>1.1039999999999999E-2</v>
      </c>
      <c r="P44" s="147">
        <v>0</v>
      </c>
      <c r="Q44" s="147">
        <f>ROUND(E44*P44,5)</f>
        <v>0</v>
      </c>
      <c r="R44" s="147"/>
      <c r="S44" s="147"/>
      <c r="T44" s="148">
        <v>0.35</v>
      </c>
      <c r="U44" s="147">
        <f>ROUND(E44*T44,2)</f>
        <v>0.39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113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x14ac:dyDescent="0.2">
      <c r="A45" s="141" t="s">
        <v>108</v>
      </c>
      <c r="B45" s="141" t="s">
        <v>71</v>
      </c>
      <c r="C45" s="180" t="s">
        <v>72</v>
      </c>
      <c r="D45" s="150"/>
      <c r="E45" s="155"/>
      <c r="F45" s="158"/>
      <c r="G45" s="158">
        <f>SUMIF(AE46:AE48,"&lt;&gt;NOR",G46:G48)</f>
        <v>0</v>
      </c>
      <c r="H45" s="158"/>
      <c r="I45" s="158">
        <f>SUM(I46:I48)</f>
        <v>0</v>
      </c>
      <c r="J45" s="158"/>
      <c r="K45" s="158">
        <f>SUM(K46:K48)</f>
        <v>0</v>
      </c>
      <c r="L45" s="158"/>
      <c r="M45" s="158">
        <f>SUM(M46:M48)</f>
        <v>0</v>
      </c>
      <c r="N45" s="151"/>
      <c r="O45" s="151">
        <f>SUM(O46:O48)</f>
        <v>0.46355999999999997</v>
      </c>
      <c r="P45" s="151"/>
      <c r="Q45" s="151">
        <f>SUM(Q46:Q48)</f>
        <v>0</v>
      </c>
      <c r="R45" s="151"/>
      <c r="S45" s="151"/>
      <c r="T45" s="152"/>
      <c r="U45" s="151">
        <f>SUM(U46:U48)</f>
        <v>1.1299999999999999</v>
      </c>
      <c r="AE45" t="s">
        <v>109</v>
      </c>
    </row>
    <row r="46" spans="1:60" outlineLevel="1" x14ac:dyDescent="0.2">
      <c r="A46" s="140">
        <v>19</v>
      </c>
      <c r="B46" s="140" t="s">
        <v>163</v>
      </c>
      <c r="C46" s="178" t="s">
        <v>164</v>
      </c>
      <c r="D46" s="146" t="s">
        <v>136</v>
      </c>
      <c r="E46" s="153">
        <v>0.15</v>
      </c>
      <c r="F46" s="156">
        <f>H46+J46</f>
        <v>0</v>
      </c>
      <c r="G46" s="157">
        <f>ROUND(E46*F46,2)</f>
        <v>0</v>
      </c>
      <c r="H46" s="157"/>
      <c r="I46" s="157">
        <f>ROUND(E46*H46,2)</f>
        <v>0</v>
      </c>
      <c r="J46" s="157"/>
      <c r="K46" s="157">
        <f>ROUND(E46*J46,2)</f>
        <v>0</v>
      </c>
      <c r="L46" s="157">
        <v>21</v>
      </c>
      <c r="M46" s="157">
        <f>G46*(1+L46/100)</f>
        <v>0</v>
      </c>
      <c r="N46" s="147">
        <v>2.5249999999999999</v>
      </c>
      <c r="O46" s="147">
        <f>ROUND(E46*N46,5)</f>
        <v>0.37874999999999998</v>
      </c>
      <c r="P46" s="147">
        <v>0</v>
      </c>
      <c r="Q46" s="147">
        <f>ROUND(E46*P46,5)</f>
        <v>0</v>
      </c>
      <c r="R46" s="147"/>
      <c r="S46" s="147"/>
      <c r="T46" s="148">
        <v>2.58</v>
      </c>
      <c r="U46" s="147">
        <f>ROUND(E46*T46,2)</f>
        <v>0.39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113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">
      <c r="A47" s="140"/>
      <c r="B47" s="140"/>
      <c r="C47" s="179" t="s">
        <v>165</v>
      </c>
      <c r="D47" s="149"/>
      <c r="E47" s="154">
        <v>0.15</v>
      </c>
      <c r="F47" s="157"/>
      <c r="G47" s="157"/>
      <c r="H47" s="157"/>
      <c r="I47" s="157"/>
      <c r="J47" s="157"/>
      <c r="K47" s="157"/>
      <c r="L47" s="157"/>
      <c r="M47" s="157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115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ht="22.5" outlineLevel="1" x14ac:dyDescent="0.2">
      <c r="A48" s="140">
        <v>20</v>
      </c>
      <c r="B48" s="140" t="s">
        <v>166</v>
      </c>
      <c r="C48" s="178" t="s">
        <v>167</v>
      </c>
      <c r="D48" s="146" t="s">
        <v>112</v>
      </c>
      <c r="E48" s="153">
        <v>1.1000000000000001</v>
      </c>
      <c r="F48" s="156">
        <f>H48+J48</f>
        <v>0</v>
      </c>
      <c r="G48" s="157">
        <f>ROUND(E48*F48,2)</f>
        <v>0</v>
      </c>
      <c r="H48" s="157"/>
      <c r="I48" s="157">
        <f>ROUND(E48*H48,2)</f>
        <v>0</v>
      </c>
      <c r="J48" s="157"/>
      <c r="K48" s="157">
        <f>ROUND(E48*J48,2)</f>
        <v>0</v>
      </c>
      <c r="L48" s="157">
        <v>21</v>
      </c>
      <c r="M48" s="157">
        <f>G48*(1+L48/100)</f>
        <v>0</v>
      </c>
      <c r="N48" s="147">
        <v>7.7100000000000002E-2</v>
      </c>
      <c r="O48" s="147">
        <f>ROUND(E48*N48,5)</f>
        <v>8.4809999999999997E-2</v>
      </c>
      <c r="P48" s="147">
        <v>0</v>
      </c>
      <c r="Q48" s="147">
        <f>ROUND(E48*P48,5)</f>
        <v>0</v>
      </c>
      <c r="R48" s="147"/>
      <c r="S48" s="147"/>
      <c r="T48" s="148">
        <v>0.67</v>
      </c>
      <c r="U48" s="147">
        <f>ROUND(E48*T48,2)</f>
        <v>0.74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113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x14ac:dyDescent="0.2">
      <c r="A49" s="141" t="s">
        <v>108</v>
      </c>
      <c r="B49" s="141" t="s">
        <v>73</v>
      </c>
      <c r="C49" s="180" t="s">
        <v>74</v>
      </c>
      <c r="D49" s="150"/>
      <c r="E49" s="155"/>
      <c r="F49" s="158"/>
      <c r="G49" s="158">
        <f>SUMIF(AE50:AE60,"&lt;&gt;NOR",G50:G60)</f>
        <v>0</v>
      </c>
      <c r="H49" s="158"/>
      <c r="I49" s="158">
        <f>SUM(I50:I60)</f>
        <v>0</v>
      </c>
      <c r="J49" s="158"/>
      <c r="K49" s="158">
        <f>SUM(K50:K60)</f>
        <v>0</v>
      </c>
      <c r="L49" s="158"/>
      <c r="M49" s="158">
        <f>SUM(M50:M60)</f>
        <v>0</v>
      </c>
      <c r="N49" s="151"/>
      <c r="O49" s="151">
        <f>SUM(O50:O60)</f>
        <v>1E-4</v>
      </c>
      <c r="P49" s="151"/>
      <c r="Q49" s="151">
        <f>SUM(Q50:Q60)</f>
        <v>1.982</v>
      </c>
      <c r="R49" s="151"/>
      <c r="S49" s="151"/>
      <c r="T49" s="152"/>
      <c r="U49" s="151">
        <f>SUM(U50:U60)</f>
        <v>10.1</v>
      </c>
      <c r="AE49" t="s">
        <v>109</v>
      </c>
    </row>
    <row r="50" spans="1:60" ht="22.5" outlineLevel="1" x14ac:dyDescent="0.2">
      <c r="A50" s="140">
        <v>21</v>
      </c>
      <c r="B50" s="140" t="s">
        <v>168</v>
      </c>
      <c r="C50" s="178" t="s">
        <v>169</v>
      </c>
      <c r="D50" s="146" t="s">
        <v>112</v>
      </c>
      <c r="E50" s="153">
        <v>1.5</v>
      </c>
      <c r="F50" s="156">
        <f>H50+J50</f>
        <v>0</v>
      </c>
      <c r="G50" s="157">
        <f>ROUND(E50*F50,2)</f>
        <v>0</v>
      </c>
      <c r="H50" s="157"/>
      <c r="I50" s="157">
        <f>ROUND(E50*H50,2)</f>
        <v>0</v>
      </c>
      <c r="J50" s="157"/>
      <c r="K50" s="157">
        <f>ROUND(E50*J50,2)</f>
        <v>0</v>
      </c>
      <c r="L50" s="157">
        <v>21</v>
      </c>
      <c r="M50" s="157">
        <f>G50*(1+L50/100)</f>
        <v>0</v>
      </c>
      <c r="N50" s="147">
        <v>0</v>
      </c>
      <c r="O50" s="147">
        <f>ROUND(E50*N50,5)</f>
        <v>0</v>
      </c>
      <c r="P50" s="147">
        <v>0.122</v>
      </c>
      <c r="Q50" s="147">
        <f>ROUND(E50*P50,5)</f>
        <v>0.183</v>
      </c>
      <c r="R50" s="147"/>
      <c r="S50" s="147"/>
      <c r="T50" s="148">
        <v>0.20200000000000001</v>
      </c>
      <c r="U50" s="147">
        <f>ROUND(E50*T50,2)</f>
        <v>0.3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113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>
        <v>22</v>
      </c>
      <c r="B51" s="140" t="s">
        <v>170</v>
      </c>
      <c r="C51" s="178" t="s">
        <v>171</v>
      </c>
      <c r="D51" s="146" t="s">
        <v>136</v>
      </c>
      <c r="E51" s="153">
        <v>0.15</v>
      </c>
      <c r="F51" s="156">
        <f>H51+J51</f>
        <v>0</v>
      </c>
      <c r="G51" s="157">
        <f>ROUND(E51*F51,2)</f>
        <v>0</v>
      </c>
      <c r="H51" s="157"/>
      <c r="I51" s="157">
        <f>ROUND(E51*H51,2)</f>
        <v>0</v>
      </c>
      <c r="J51" s="157"/>
      <c r="K51" s="157">
        <f>ROUND(E51*J51,2)</f>
        <v>0</v>
      </c>
      <c r="L51" s="157">
        <v>21</v>
      </c>
      <c r="M51" s="157">
        <f>G51*(1+L51/100)</f>
        <v>0</v>
      </c>
      <c r="N51" s="147">
        <v>0</v>
      </c>
      <c r="O51" s="147">
        <f>ROUND(E51*N51,5)</f>
        <v>0</v>
      </c>
      <c r="P51" s="147">
        <v>1.4</v>
      </c>
      <c r="Q51" s="147">
        <f>ROUND(E51*P51,5)</f>
        <v>0.21</v>
      </c>
      <c r="R51" s="147"/>
      <c r="S51" s="147"/>
      <c r="T51" s="148">
        <v>1.375</v>
      </c>
      <c r="U51" s="147">
        <f>ROUND(E51*T51,2)</f>
        <v>0.21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113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/>
      <c r="B52" s="140"/>
      <c r="C52" s="179" t="s">
        <v>172</v>
      </c>
      <c r="D52" s="149"/>
      <c r="E52" s="154">
        <v>0.15</v>
      </c>
      <c r="F52" s="157"/>
      <c r="G52" s="157"/>
      <c r="H52" s="157"/>
      <c r="I52" s="157"/>
      <c r="J52" s="157"/>
      <c r="K52" s="157"/>
      <c r="L52" s="157"/>
      <c r="M52" s="157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115</v>
      </c>
      <c r="AF52" s="139">
        <v>0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>
        <v>23</v>
      </c>
      <c r="B53" s="140" t="s">
        <v>173</v>
      </c>
      <c r="C53" s="178" t="s">
        <v>174</v>
      </c>
      <c r="D53" s="146" t="s">
        <v>136</v>
      </c>
      <c r="E53" s="153">
        <v>7.4999999999999997E-2</v>
      </c>
      <c r="F53" s="156">
        <f>H53+J53</f>
        <v>0</v>
      </c>
      <c r="G53" s="157">
        <f>ROUND(E53*F53,2)</f>
        <v>0</v>
      </c>
      <c r="H53" s="157"/>
      <c r="I53" s="157">
        <f>ROUND(E53*H53,2)</f>
        <v>0</v>
      </c>
      <c r="J53" s="157"/>
      <c r="K53" s="157">
        <f>ROUND(E53*J53,2)</f>
        <v>0</v>
      </c>
      <c r="L53" s="157">
        <v>21</v>
      </c>
      <c r="M53" s="157">
        <f>G53*(1+L53/100)</f>
        <v>0</v>
      </c>
      <c r="N53" s="147">
        <v>1.39E-3</v>
      </c>
      <c r="O53" s="147">
        <f>ROUND(E53*N53,5)</f>
        <v>1E-4</v>
      </c>
      <c r="P53" s="147">
        <v>1.8</v>
      </c>
      <c r="Q53" s="147">
        <f>ROUND(E53*P53,5)</f>
        <v>0.13500000000000001</v>
      </c>
      <c r="R53" s="147"/>
      <c r="S53" s="147"/>
      <c r="T53" s="148">
        <v>12.256</v>
      </c>
      <c r="U53" s="147">
        <f>ROUND(E53*T53,2)</f>
        <v>0.92</v>
      </c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113</v>
      </c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179" t="s">
        <v>175</v>
      </c>
      <c r="D54" s="149"/>
      <c r="E54" s="154">
        <v>7.4999999999999997E-2</v>
      </c>
      <c r="F54" s="157"/>
      <c r="G54" s="157"/>
      <c r="H54" s="157"/>
      <c r="I54" s="157"/>
      <c r="J54" s="157"/>
      <c r="K54" s="157"/>
      <c r="L54" s="157"/>
      <c r="M54" s="157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115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">
      <c r="A55" s="140">
        <v>24</v>
      </c>
      <c r="B55" s="140" t="s">
        <v>176</v>
      </c>
      <c r="C55" s="178" t="s">
        <v>177</v>
      </c>
      <c r="D55" s="146" t="s">
        <v>112</v>
      </c>
      <c r="E55" s="153">
        <v>18.5</v>
      </c>
      <c r="F55" s="156">
        <f>H55+J55</f>
        <v>0</v>
      </c>
      <c r="G55" s="157">
        <f>ROUND(E55*F55,2)</f>
        <v>0</v>
      </c>
      <c r="H55" s="157"/>
      <c r="I55" s="157">
        <f>ROUND(E55*H55,2)</f>
        <v>0</v>
      </c>
      <c r="J55" s="157"/>
      <c r="K55" s="157">
        <f>ROUND(E55*J55,2)</f>
        <v>0</v>
      </c>
      <c r="L55" s="157">
        <v>21</v>
      </c>
      <c r="M55" s="157">
        <f>G55*(1+L55/100)</f>
        <v>0</v>
      </c>
      <c r="N55" s="147">
        <v>0</v>
      </c>
      <c r="O55" s="147">
        <f>ROUND(E55*N55,5)</f>
        <v>0</v>
      </c>
      <c r="P55" s="147">
        <v>0.01</v>
      </c>
      <c r="Q55" s="147">
        <f>ROUND(E55*P55,5)</f>
        <v>0.185</v>
      </c>
      <c r="R55" s="147"/>
      <c r="S55" s="147"/>
      <c r="T55" s="148">
        <v>0.04</v>
      </c>
      <c r="U55" s="147">
        <f>ROUND(E55*T55,2)</f>
        <v>0.74</v>
      </c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113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">
      <c r="A56" s="140"/>
      <c r="B56" s="140"/>
      <c r="C56" s="179" t="s">
        <v>152</v>
      </c>
      <c r="D56" s="149"/>
      <c r="E56" s="154">
        <v>18.5</v>
      </c>
      <c r="F56" s="157"/>
      <c r="G56" s="157"/>
      <c r="H56" s="157"/>
      <c r="I56" s="157"/>
      <c r="J56" s="157"/>
      <c r="K56" s="157"/>
      <c r="L56" s="157"/>
      <c r="M56" s="157"/>
      <c r="N56" s="147"/>
      <c r="O56" s="147"/>
      <c r="P56" s="147"/>
      <c r="Q56" s="147"/>
      <c r="R56" s="147"/>
      <c r="S56" s="147"/>
      <c r="T56" s="148"/>
      <c r="U56" s="147"/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115</v>
      </c>
      <c r="AF56" s="139">
        <v>0</v>
      </c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>
        <v>25</v>
      </c>
      <c r="B57" s="140" t="s">
        <v>178</v>
      </c>
      <c r="C57" s="178" t="s">
        <v>179</v>
      </c>
      <c r="D57" s="146" t="s">
        <v>112</v>
      </c>
      <c r="E57" s="153">
        <v>17</v>
      </c>
      <c r="F57" s="156">
        <f>H57+J57</f>
        <v>0</v>
      </c>
      <c r="G57" s="157">
        <f>ROUND(E57*F57,2)</f>
        <v>0</v>
      </c>
      <c r="H57" s="157"/>
      <c r="I57" s="157">
        <f>ROUND(E57*H57,2)</f>
        <v>0</v>
      </c>
      <c r="J57" s="157"/>
      <c r="K57" s="157">
        <f>ROUND(E57*J57,2)</f>
        <v>0</v>
      </c>
      <c r="L57" s="157">
        <v>21</v>
      </c>
      <c r="M57" s="157">
        <f>G57*(1+L57/100)</f>
        <v>0</v>
      </c>
      <c r="N57" s="147">
        <v>0</v>
      </c>
      <c r="O57" s="147">
        <f>ROUND(E57*N57,5)</f>
        <v>0</v>
      </c>
      <c r="P57" s="147">
        <v>5.8999999999999997E-2</v>
      </c>
      <c r="Q57" s="147">
        <f>ROUND(E57*P57,5)</f>
        <v>1.0029999999999999</v>
      </c>
      <c r="R57" s="147"/>
      <c r="S57" s="147"/>
      <c r="T57" s="148">
        <v>0.2</v>
      </c>
      <c r="U57" s="147">
        <f>ROUND(E57*T57,2)</f>
        <v>3.4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113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outlineLevel="1" x14ac:dyDescent="0.2">
      <c r="A58" s="140"/>
      <c r="B58" s="140"/>
      <c r="C58" s="179" t="s">
        <v>180</v>
      </c>
      <c r="D58" s="149"/>
      <c r="E58" s="154">
        <v>17</v>
      </c>
      <c r="F58" s="157"/>
      <c r="G58" s="157"/>
      <c r="H58" s="157"/>
      <c r="I58" s="157"/>
      <c r="J58" s="157"/>
      <c r="K58" s="157"/>
      <c r="L58" s="157"/>
      <c r="M58" s="157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115</v>
      </c>
      <c r="AF58" s="139">
        <v>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">
      <c r="A59" s="140">
        <v>26</v>
      </c>
      <c r="B59" s="140" t="s">
        <v>181</v>
      </c>
      <c r="C59" s="178" t="s">
        <v>182</v>
      </c>
      <c r="D59" s="146" t="s">
        <v>112</v>
      </c>
      <c r="E59" s="153">
        <v>19</v>
      </c>
      <c r="F59" s="156">
        <f>H59+J59</f>
        <v>0</v>
      </c>
      <c r="G59" s="157">
        <f>ROUND(E59*F59,2)</f>
        <v>0</v>
      </c>
      <c r="H59" s="157"/>
      <c r="I59" s="157">
        <f>ROUND(E59*H59,2)</f>
        <v>0</v>
      </c>
      <c r="J59" s="157"/>
      <c r="K59" s="157">
        <f>ROUND(E59*J59,2)</f>
        <v>0</v>
      </c>
      <c r="L59" s="157">
        <v>21</v>
      </c>
      <c r="M59" s="157">
        <f>G59*(1+L59/100)</f>
        <v>0</v>
      </c>
      <c r="N59" s="147">
        <v>0</v>
      </c>
      <c r="O59" s="147">
        <f>ROUND(E59*N59,5)</f>
        <v>0</v>
      </c>
      <c r="P59" s="147">
        <v>1.4E-2</v>
      </c>
      <c r="Q59" s="147">
        <f>ROUND(E59*P59,5)</f>
        <v>0.26600000000000001</v>
      </c>
      <c r="R59" s="147"/>
      <c r="S59" s="147"/>
      <c r="T59" s="148">
        <v>0.22</v>
      </c>
      <c r="U59" s="147">
        <f>ROUND(E59*T59,2)</f>
        <v>4.18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113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>
        <v>27</v>
      </c>
      <c r="B60" s="140" t="s">
        <v>183</v>
      </c>
      <c r="C60" s="178" t="s">
        <v>184</v>
      </c>
      <c r="D60" s="146" t="s">
        <v>112</v>
      </c>
      <c r="E60" s="153">
        <v>1.5</v>
      </c>
      <c r="F60" s="156">
        <f>H60+J60</f>
        <v>0</v>
      </c>
      <c r="G60" s="157">
        <f>ROUND(E60*F60,2)</f>
        <v>0</v>
      </c>
      <c r="H60" s="157"/>
      <c r="I60" s="157">
        <f>ROUND(E60*H60,2)</f>
        <v>0</v>
      </c>
      <c r="J60" s="157"/>
      <c r="K60" s="157">
        <f>ROUND(E60*J60,2)</f>
        <v>0</v>
      </c>
      <c r="L60" s="157">
        <v>21</v>
      </c>
      <c r="M60" s="157">
        <f>G60*(1+L60/100)</f>
        <v>0</v>
      </c>
      <c r="N60" s="147">
        <v>0</v>
      </c>
      <c r="O60" s="147">
        <f>ROUND(E60*N60,5)</f>
        <v>0</v>
      </c>
      <c r="P60" s="147">
        <v>0</v>
      </c>
      <c r="Q60" s="147">
        <f>ROUND(E60*P60,5)</f>
        <v>0</v>
      </c>
      <c r="R60" s="147"/>
      <c r="S60" s="147"/>
      <c r="T60" s="148">
        <v>0.23599999999999999</v>
      </c>
      <c r="U60" s="147">
        <f>ROUND(E60*T60,2)</f>
        <v>0.35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113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x14ac:dyDescent="0.2">
      <c r="A61" s="141" t="s">
        <v>108</v>
      </c>
      <c r="B61" s="141" t="s">
        <v>75</v>
      </c>
      <c r="C61" s="180" t="s">
        <v>76</v>
      </c>
      <c r="D61" s="150"/>
      <c r="E61" s="155"/>
      <c r="F61" s="158"/>
      <c r="G61" s="158">
        <f>SUMIF(AE62:AE63,"&lt;&gt;NOR",G62:G63)</f>
        <v>0</v>
      </c>
      <c r="H61" s="158"/>
      <c r="I61" s="158">
        <f>SUM(I62:I63)</f>
        <v>0</v>
      </c>
      <c r="J61" s="158"/>
      <c r="K61" s="158">
        <f>SUM(K62:K63)</f>
        <v>0</v>
      </c>
      <c r="L61" s="158"/>
      <c r="M61" s="158">
        <f>SUM(M62:M63)</f>
        <v>0</v>
      </c>
      <c r="N61" s="151"/>
      <c r="O61" s="151">
        <f>SUM(O62:O63)</f>
        <v>0</v>
      </c>
      <c r="P61" s="151"/>
      <c r="Q61" s="151">
        <f>SUM(Q62:Q63)</f>
        <v>0</v>
      </c>
      <c r="R61" s="151"/>
      <c r="S61" s="151"/>
      <c r="T61" s="152"/>
      <c r="U61" s="151">
        <f>SUM(U62:U63)</f>
        <v>7.66</v>
      </c>
      <c r="AE61" t="s">
        <v>109</v>
      </c>
    </row>
    <row r="62" spans="1:60" outlineLevel="1" x14ac:dyDescent="0.2">
      <c r="A62" s="140">
        <v>28</v>
      </c>
      <c r="B62" s="140" t="s">
        <v>185</v>
      </c>
      <c r="C62" s="178" t="s">
        <v>186</v>
      </c>
      <c r="D62" s="146" t="s">
        <v>187</v>
      </c>
      <c r="E62" s="153">
        <v>3.1</v>
      </c>
      <c r="F62" s="156">
        <f>H62+J62</f>
        <v>0</v>
      </c>
      <c r="G62" s="157">
        <f>ROUND(E62*F62,2)</f>
        <v>0</v>
      </c>
      <c r="H62" s="157"/>
      <c r="I62" s="157">
        <f>ROUND(E62*H62,2)</f>
        <v>0</v>
      </c>
      <c r="J62" s="157"/>
      <c r="K62" s="157">
        <f>ROUND(E62*J62,2)</f>
        <v>0</v>
      </c>
      <c r="L62" s="157">
        <v>21</v>
      </c>
      <c r="M62" s="157">
        <f>G62*(1+L62/100)</f>
        <v>0</v>
      </c>
      <c r="N62" s="147">
        <v>0</v>
      </c>
      <c r="O62" s="147">
        <f>ROUND(E62*N62,5)</f>
        <v>0</v>
      </c>
      <c r="P62" s="147">
        <v>0</v>
      </c>
      <c r="Q62" s="147">
        <f>ROUND(E62*P62,5)</f>
        <v>0</v>
      </c>
      <c r="R62" s="147"/>
      <c r="S62" s="147"/>
      <c r="T62" s="148">
        <v>2.4700000000000002</v>
      </c>
      <c r="U62" s="147">
        <f>ROUND(E62*T62,2)</f>
        <v>7.66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188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">
      <c r="A63" s="140">
        <v>29</v>
      </c>
      <c r="B63" s="140" t="s">
        <v>189</v>
      </c>
      <c r="C63" s="178" t="s">
        <v>190</v>
      </c>
      <c r="D63" s="146" t="s">
        <v>187</v>
      </c>
      <c r="E63" s="153">
        <v>3.1</v>
      </c>
      <c r="F63" s="156">
        <f>H63+J63</f>
        <v>0</v>
      </c>
      <c r="G63" s="157">
        <f>ROUND(E63*F63,2)</f>
        <v>0</v>
      </c>
      <c r="H63" s="157"/>
      <c r="I63" s="157">
        <f>ROUND(E63*H63,2)</f>
        <v>0</v>
      </c>
      <c r="J63" s="157"/>
      <c r="K63" s="157">
        <f>ROUND(E63*J63,2)</f>
        <v>0</v>
      </c>
      <c r="L63" s="157">
        <v>21</v>
      </c>
      <c r="M63" s="157">
        <f>G63*(1+L63/100)</f>
        <v>0</v>
      </c>
      <c r="N63" s="147">
        <v>0</v>
      </c>
      <c r="O63" s="147">
        <f>ROUND(E63*N63,5)</f>
        <v>0</v>
      </c>
      <c r="P63" s="147">
        <v>0</v>
      </c>
      <c r="Q63" s="147">
        <f>ROUND(E63*P63,5)</f>
        <v>0</v>
      </c>
      <c r="R63" s="147"/>
      <c r="S63" s="147"/>
      <c r="T63" s="148">
        <v>0</v>
      </c>
      <c r="U63" s="147">
        <f>ROUND(E63*T63,2)</f>
        <v>0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113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x14ac:dyDescent="0.2">
      <c r="A64" s="141" t="s">
        <v>108</v>
      </c>
      <c r="B64" s="141" t="s">
        <v>77</v>
      </c>
      <c r="C64" s="180" t="s">
        <v>78</v>
      </c>
      <c r="D64" s="150"/>
      <c r="E64" s="155"/>
      <c r="F64" s="158"/>
      <c r="G64" s="158">
        <f>SUMIF(AE65:AE65,"&lt;&gt;NOR",G65:G65)</f>
        <v>0</v>
      </c>
      <c r="H64" s="158"/>
      <c r="I64" s="158">
        <f>SUM(I65:I65)</f>
        <v>0</v>
      </c>
      <c r="J64" s="158"/>
      <c r="K64" s="158">
        <f>SUM(K65:K65)</f>
        <v>0</v>
      </c>
      <c r="L64" s="158"/>
      <c r="M64" s="158">
        <f>SUM(M65:M65)</f>
        <v>0</v>
      </c>
      <c r="N64" s="151"/>
      <c r="O64" s="151">
        <f>SUM(O65:O65)</f>
        <v>0</v>
      </c>
      <c r="P64" s="151"/>
      <c r="Q64" s="151">
        <f>SUM(Q65:Q65)</f>
        <v>0</v>
      </c>
      <c r="R64" s="151"/>
      <c r="S64" s="151"/>
      <c r="T64" s="152"/>
      <c r="U64" s="151">
        <f>SUM(U65:U65)</f>
        <v>3.57</v>
      </c>
      <c r="AE64" t="s">
        <v>109</v>
      </c>
    </row>
    <row r="65" spans="1:60" outlineLevel="1" x14ac:dyDescent="0.2">
      <c r="A65" s="140">
        <v>30</v>
      </c>
      <c r="B65" s="140" t="s">
        <v>191</v>
      </c>
      <c r="C65" s="178" t="s">
        <v>192</v>
      </c>
      <c r="D65" s="146" t="s">
        <v>187</v>
      </c>
      <c r="E65" s="153">
        <v>3.8</v>
      </c>
      <c r="F65" s="156">
        <f>H65+J65</f>
        <v>0</v>
      </c>
      <c r="G65" s="157">
        <f>ROUND(E65*F65,2)</f>
        <v>0</v>
      </c>
      <c r="H65" s="157"/>
      <c r="I65" s="157">
        <f>ROUND(E65*H65,2)</f>
        <v>0</v>
      </c>
      <c r="J65" s="157"/>
      <c r="K65" s="157">
        <f>ROUND(E65*J65,2)</f>
        <v>0</v>
      </c>
      <c r="L65" s="157">
        <v>21</v>
      </c>
      <c r="M65" s="157">
        <f>G65*(1+L65/100)</f>
        <v>0</v>
      </c>
      <c r="N65" s="147">
        <v>0</v>
      </c>
      <c r="O65" s="147">
        <f>ROUND(E65*N65,5)</f>
        <v>0</v>
      </c>
      <c r="P65" s="147">
        <v>0</v>
      </c>
      <c r="Q65" s="147">
        <f>ROUND(E65*P65,5)</f>
        <v>0</v>
      </c>
      <c r="R65" s="147"/>
      <c r="S65" s="147"/>
      <c r="T65" s="148">
        <v>0.9385</v>
      </c>
      <c r="U65" s="147">
        <f>ROUND(E65*T65,2)</f>
        <v>3.57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113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x14ac:dyDescent="0.2">
      <c r="A66" s="141" t="s">
        <v>108</v>
      </c>
      <c r="B66" s="141" t="s">
        <v>79</v>
      </c>
      <c r="C66" s="180" t="s">
        <v>80</v>
      </c>
      <c r="D66" s="150"/>
      <c r="E66" s="155"/>
      <c r="F66" s="158"/>
      <c r="G66" s="158">
        <f>SUMIF(AE67:AE70,"&lt;&gt;NOR",G67:G70)</f>
        <v>0</v>
      </c>
      <c r="H66" s="158"/>
      <c r="I66" s="158">
        <f>SUM(I67:I70)</f>
        <v>0</v>
      </c>
      <c r="J66" s="158"/>
      <c r="K66" s="158">
        <f>SUM(K67:K70)</f>
        <v>0</v>
      </c>
      <c r="L66" s="158"/>
      <c r="M66" s="158">
        <f>SUM(M67:M70)</f>
        <v>0</v>
      </c>
      <c r="N66" s="151"/>
      <c r="O66" s="151">
        <f>SUM(O67:O70)</f>
        <v>7.7099999999999998E-3</v>
      </c>
      <c r="P66" s="151"/>
      <c r="Q66" s="151">
        <f>SUM(Q67:Q70)</f>
        <v>0</v>
      </c>
      <c r="R66" s="151"/>
      <c r="S66" s="151"/>
      <c r="T66" s="152"/>
      <c r="U66" s="151">
        <f>SUM(U67:U70)</f>
        <v>1.27</v>
      </c>
      <c r="AE66" t="s">
        <v>109</v>
      </c>
    </row>
    <row r="67" spans="1:60" outlineLevel="1" x14ac:dyDescent="0.2">
      <c r="A67" s="140">
        <v>31</v>
      </c>
      <c r="B67" s="140" t="s">
        <v>193</v>
      </c>
      <c r="C67" s="178" t="s">
        <v>194</v>
      </c>
      <c r="D67" s="146" t="s">
        <v>128</v>
      </c>
      <c r="E67" s="153">
        <v>5.2</v>
      </c>
      <c r="F67" s="156">
        <f>H67+J67</f>
        <v>0</v>
      </c>
      <c r="G67" s="157">
        <f>ROUND(E67*F67,2)</f>
        <v>0</v>
      </c>
      <c r="H67" s="157"/>
      <c r="I67" s="157">
        <f>ROUND(E67*H67,2)</f>
        <v>0</v>
      </c>
      <c r="J67" s="157"/>
      <c r="K67" s="157">
        <f>ROUND(E67*J67,2)</f>
        <v>0</v>
      </c>
      <c r="L67" s="157">
        <v>21</v>
      </c>
      <c r="M67" s="157">
        <f>G67*(1+L67/100)</f>
        <v>0</v>
      </c>
      <c r="N67" s="147">
        <v>1.8000000000000001E-4</v>
      </c>
      <c r="O67" s="147">
        <f>ROUND(E67*N67,5)</f>
        <v>9.3999999999999997E-4</v>
      </c>
      <c r="P67" s="147">
        <v>0</v>
      </c>
      <c r="Q67" s="147">
        <f>ROUND(E67*P67,5)</f>
        <v>0</v>
      </c>
      <c r="R67" s="147"/>
      <c r="S67" s="147"/>
      <c r="T67" s="148">
        <v>0.1</v>
      </c>
      <c r="U67" s="147">
        <f>ROUND(E67*T67,2)</f>
        <v>0.52</v>
      </c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113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outlineLevel="1" x14ac:dyDescent="0.2">
      <c r="A68" s="140"/>
      <c r="B68" s="140"/>
      <c r="C68" s="179" t="s">
        <v>195</v>
      </c>
      <c r="D68" s="149"/>
      <c r="E68" s="154">
        <v>5.2</v>
      </c>
      <c r="F68" s="157"/>
      <c r="G68" s="157"/>
      <c r="H68" s="157"/>
      <c r="I68" s="157"/>
      <c r="J68" s="157"/>
      <c r="K68" s="157"/>
      <c r="L68" s="157"/>
      <c r="M68" s="157"/>
      <c r="N68" s="147"/>
      <c r="O68" s="147"/>
      <c r="P68" s="147"/>
      <c r="Q68" s="147"/>
      <c r="R68" s="147"/>
      <c r="S68" s="147"/>
      <c r="T68" s="148"/>
      <c r="U68" s="147"/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115</v>
      </c>
      <c r="AF68" s="139">
        <v>0</v>
      </c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">
      <c r="A69" s="140">
        <v>32</v>
      </c>
      <c r="B69" s="140" t="s">
        <v>196</v>
      </c>
      <c r="C69" s="178" t="s">
        <v>197</v>
      </c>
      <c r="D69" s="146" t="s">
        <v>112</v>
      </c>
      <c r="E69" s="153">
        <v>1.95</v>
      </c>
      <c r="F69" s="156">
        <f>H69+J69</f>
        <v>0</v>
      </c>
      <c r="G69" s="157">
        <f>ROUND(E69*F69,2)</f>
        <v>0</v>
      </c>
      <c r="H69" s="157"/>
      <c r="I69" s="157">
        <f>ROUND(E69*H69,2)</f>
        <v>0</v>
      </c>
      <c r="J69" s="157"/>
      <c r="K69" s="157">
        <f>ROUND(E69*J69,2)</f>
        <v>0</v>
      </c>
      <c r="L69" s="157">
        <v>21</v>
      </c>
      <c r="M69" s="157">
        <f>G69*(1+L69/100)</f>
        <v>0</v>
      </c>
      <c r="N69" s="147">
        <v>3.47E-3</v>
      </c>
      <c r="O69" s="147">
        <f>ROUND(E69*N69,5)</f>
        <v>6.77E-3</v>
      </c>
      <c r="P69" s="147">
        <v>0</v>
      </c>
      <c r="Q69" s="147">
        <f>ROUND(E69*P69,5)</f>
        <v>0</v>
      </c>
      <c r="R69" s="147"/>
      <c r="S69" s="147"/>
      <c r="T69" s="148">
        <v>0.38500000000000001</v>
      </c>
      <c r="U69" s="147">
        <f>ROUND(E69*T69,2)</f>
        <v>0.75</v>
      </c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113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">
      <c r="A70" s="140"/>
      <c r="B70" s="140"/>
      <c r="C70" s="179" t="s">
        <v>198</v>
      </c>
      <c r="D70" s="149"/>
      <c r="E70" s="154">
        <v>1.95</v>
      </c>
      <c r="F70" s="157"/>
      <c r="G70" s="157"/>
      <c r="H70" s="157"/>
      <c r="I70" s="157"/>
      <c r="J70" s="157"/>
      <c r="K70" s="157"/>
      <c r="L70" s="157"/>
      <c r="M70" s="157"/>
      <c r="N70" s="147"/>
      <c r="O70" s="147"/>
      <c r="P70" s="147"/>
      <c r="Q70" s="147"/>
      <c r="R70" s="147"/>
      <c r="S70" s="147"/>
      <c r="T70" s="148"/>
      <c r="U70" s="147"/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115</v>
      </c>
      <c r="AF70" s="139">
        <v>0</v>
      </c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x14ac:dyDescent="0.2">
      <c r="A71" s="141" t="s">
        <v>108</v>
      </c>
      <c r="B71" s="141" t="s">
        <v>81</v>
      </c>
      <c r="C71" s="180" t="s">
        <v>26</v>
      </c>
      <c r="D71" s="150"/>
      <c r="E71" s="155"/>
      <c r="F71" s="158"/>
      <c r="G71" s="158">
        <f>SUMIF(AE72:AE73,"&lt;&gt;NOR",G72:G73)</f>
        <v>0</v>
      </c>
      <c r="H71" s="158"/>
      <c r="I71" s="158">
        <f>SUM(I72:I73)</f>
        <v>0</v>
      </c>
      <c r="J71" s="158"/>
      <c r="K71" s="158">
        <f>SUM(K72:K73)</f>
        <v>0</v>
      </c>
      <c r="L71" s="158"/>
      <c r="M71" s="158">
        <f>SUM(M72:M73)</f>
        <v>0</v>
      </c>
      <c r="N71" s="151"/>
      <c r="O71" s="151">
        <f>SUM(O72:O73)</f>
        <v>0</v>
      </c>
      <c r="P71" s="151"/>
      <c r="Q71" s="151">
        <f>SUM(Q72:Q73)</f>
        <v>0</v>
      </c>
      <c r="R71" s="151"/>
      <c r="S71" s="151"/>
      <c r="T71" s="152"/>
      <c r="U71" s="151">
        <f>SUM(U72:U73)</f>
        <v>0</v>
      </c>
      <c r="AE71" t="s">
        <v>109</v>
      </c>
    </row>
    <row r="72" spans="1:60" ht="22.5" outlineLevel="1" x14ac:dyDescent="0.2">
      <c r="A72" s="140">
        <v>33</v>
      </c>
      <c r="B72" s="140" t="s">
        <v>199</v>
      </c>
      <c r="C72" s="178" t="s">
        <v>200</v>
      </c>
      <c r="D72" s="146" t="s">
        <v>201</v>
      </c>
      <c r="E72" s="153">
        <v>1</v>
      </c>
      <c r="F72" s="156">
        <f>H72+J72</f>
        <v>0</v>
      </c>
      <c r="G72" s="157">
        <f>ROUND(E72*F72,2)</f>
        <v>0</v>
      </c>
      <c r="H72" s="157"/>
      <c r="I72" s="157">
        <f>ROUND(E72*H72,2)</f>
        <v>0</v>
      </c>
      <c r="J72" s="157"/>
      <c r="K72" s="157">
        <f>ROUND(E72*J72,2)</f>
        <v>0</v>
      </c>
      <c r="L72" s="157">
        <v>21</v>
      </c>
      <c r="M72" s="157">
        <f>G72*(1+L72/100)</f>
        <v>0</v>
      </c>
      <c r="N72" s="147">
        <v>0</v>
      </c>
      <c r="O72" s="147">
        <f>ROUND(E72*N72,5)</f>
        <v>0</v>
      </c>
      <c r="P72" s="147">
        <v>0</v>
      </c>
      <c r="Q72" s="147">
        <f>ROUND(E72*P72,5)</f>
        <v>0</v>
      </c>
      <c r="R72" s="147"/>
      <c r="S72" s="147"/>
      <c r="T72" s="148">
        <v>0</v>
      </c>
      <c r="U72" s="147">
        <f>ROUND(E72*T72,2)</f>
        <v>0</v>
      </c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113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outlineLevel="1" x14ac:dyDescent="0.2">
      <c r="A73" s="167">
        <v>34</v>
      </c>
      <c r="B73" s="167" t="s">
        <v>202</v>
      </c>
      <c r="C73" s="181" t="s">
        <v>203</v>
      </c>
      <c r="D73" s="168" t="s">
        <v>201</v>
      </c>
      <c r="E73" s="169">
        <v>1</v>
      </c>
      <c r="F73" s="170">
        <f>H73+J73</f>
        <v>0</v>
      </c>
      <c r="G73" s="171">
        <f>ROUND(E73*F73,2)</f>
        <v>0</v>
      </c>
      <c r="H73" s="171"/>
      <c r="I73" s="171">
        <f>ROUND(E73*H73,2)</f>
        <v>0</v>
      </c>
      <c r="J73" s="171"/>
      <c r="K73" s="171">
        <f>ROUND(E73*J73,2)</f>
        <v>0</v>
      </c>
      <c r="L73" s="171">
        <v>21</v>
      </c>
      <c r="M73" s="171">
        <f>G73*(1+L73/100)</f>
        <v>0</v>
      </c>
      <c r="N73" s="172">
        <v>0</v>
      </c>
      <c r="O73" s="172">
        <f>ROUND(E73*N73,5)</f>
        <v>0</v>
      </c>
      <c r="P73" s="172">
        <v>0</v>
      </c>
      <c r="Q73" s="172">
        <f>ROUND(E73*P73,5)</f>
        <v>0</v>
      </c>
      <c r="R73" s="172"/>
      <c r="S73" s="172"/>
      <c r="T73" s="173">
        <v>0</v>
      </c>
      <c r="U73" s="172">
        <f>ROUND(E73*T73,2)</f>
        <v>0</v>
      </c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113</v>
      </c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x14ac:dyDescent="0.2">
      <c r="A74" s="4"/>
      <c r="B74" s="5" t="s">
        <v>204</v>
      </c>
      <c r="C74" s="182" t="s">
        <v>204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AC74">
        <v>15</v>
      </c>
      <c r="AD74">
        <v>21</v>
      </c>
    </row>
    <row r="75" spans="1:60" x14ac:dyDescent="0.2">
      <c r="A75" s="174"/>
      <c r="B75" s="175" t="s">
        <v>28</v>
      </c>
      <c r="C75" s="183" t="s">
        <v>204</v>
      </c>
      <c r="D75" s="176"/>
      <c r="E75" s="176"/>
      <c r="F75" s="176"/>
      <c r="G75" s="177">
        <f>G8+G14+G24+G27+G30+G35+G45+G49+G61+G64+G66+G71</f>
        <v>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AC75">
        <f>SUMIF(L7:L73,AC74,G7:G73)</f>
        <v>0</v>
      </c>
      <c r="AD75">
        <f>SUMIF(L7:L73,AD74,G7:G73)</f>
        <v>0</v>
      </c>
      <c r="AE75" t="s">
        <v>205</v>
      </c>
    </row>
    <row r="76" spans="1:60" x14ac:dyDescent="0.2">
      <c r="A76" s="4"/>
      <c r="B76" s="5" t="s">
        <v>204</v>
      </c>
      <c r="C76" s="182" t="s">
        <v>204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60" x14ac:dyDescent="0.2">
      <c r="A77" s="4"/>
      <c r="B77" s="5" t="s">
        <v>204</v>
      </c>
      <c r="C77" s="182" t="s">
        <v>204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60" x14ac:dyDescent="0.2">
      <c r="A78" s="245" t="s">
        <v>206</v>
      </c>
      <c r="B78" s="245"/>
      <c r="C78" s="24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60" x14ac:dyDescent="0.2">
      <c r="A79" s="247"/>
      <c r="B79" s="248"/>
      <c r="C79" s="249"/>
      <c r="D79" s="248"/>
      <c r="E79" s="248"/>
      <c r="F79" s="248"/>
      <c r="G79" s="250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AE79" t="s">
        <v>207</v>
      </c>
    </row>
    <row r="80" spans="1:60" x14ac:dyDescent="0.2">
      <c r="A80" s="251"/>
      <c r="B80" s="252"/>
      <c r="C80" s="253"/>
      <c r="D80" s="252"/>
      <c r="E80" s="252"/>
      <c r="F80" s="252"/>
      <c r="G80" s="25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31" x14ac:dyDescent="0.2">
      <c r="A81" s="251"/>
      <c r="B81" s="252"/>
      <c r="C81" s="253"/>
      <c r="D81" s="252"/>
      <c r="E81" s="252"/>
      <c r="F81" s="252"/>
      <c r="G81" s="25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31" x14ac:dyDescent="0.2">
      <c r="A82" s="251"/>
      <c r="B82" s="252"/>
      <c r="C82" s="253"/>
      <c r="D82" s="252"/>
      <c r="E82" s="252"/>
      <c r="F82" s="252"/>
      <c r="G82" s="25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31" x14ac:dyDescent="0.2">
      <c r="A83" s="255"/>
      <c r="B83" s="256"/>
      <c r="C83" s="257"/>
      <c r="D83" s="256"/>
      <c r="E83" s="256"/>
      <c r="F83" s="256"/>
      <c r="G83" s="258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31" x14ac:dyDescent="0.2">
      <c r="A84" s="4"/>
      <c r="B84" s="5" t="s">
        <v>204</v>
      </c>
      <c r="C84" s="182" t="s">
        <v>204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31" x14ac:dyDescent="0.2">
      <c r="C85" s="184"/>
      <c r="AE85" t="s">
        <v>208</v>
      </c>
    </row>
  </sheetData>
  <mergeCells count="6">
    <mergeCell ref="A79:G83"/>
    <mergeCell ref="A1:G1"/>
    <mergeCell ref="C2:G2"/>
    <mergeCell ref="C3:G3"/>
    <mergeCell ref="C4:G4"/>
    <mergeCell ref="A78:C78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Zdeněk Kmoch</cp:lastModifiedBy>
  <cp:lastPrinted>2014-02-28T09:52:57Z</cp:lastPrinted>
  <dcterms:created xsi:type="dcterms:W3CDTF">2009-04-08T07:15:50Z</dcterms:created>
  <dcterms:modified xsi:type="dcterms:W3CDTF">2023-01-23T06:11:38Z</dcterms:modified>
</cp:coreProperties>
</file>