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C:\Rozpočty\Eva_Sváč\Č. Krumlov, Kaplická ul\"/>
    </mc:Choice>
  </mc:AlternateContent>
  <xr:revisionPtr revIDLastSave="0" documentId="13_ncr:1_{F34CFB0A-6DB5-4C5C-9D9A-0B80D96E5561}" xr6:coauthVersionLast="47" xr6:coauthVersionMax="47" xr10:uidLastSave="{00000000-0000-0000-0000-000000000000}"/>
  <bookViews>
    <workbookView xWindow="-120" yWindow="-120" windowWidth="29040" windowHeight="17640" activeTab="2" xr2:uid="{00000000-000D-0000-FFFF-FFFF00000000}"/>
  </bookViews>
  <sheets>
    <sheet name="Rekapitulace stavby" sheetId="1" r:id="rId1"/>
    <sheet name="4061a - Stavební objekt" sheetId="2" r:id="rId2"/>
    <sheet name="4061b - Vedlejší rozpočto..." sheetId="3" r:id="rId3"/>
  </sheets>
  <definedNames>
    <definedName name="_xlnm._FilterDatabase" localSheetId="1" hidden="1">'4061a - Stavební objekt'!$C$123:$K$244</definedName>
    <definedName name="_xlnm._FilterDatabase" localSheetId="2" hidden="1">'4061b - Vedlejší rozpočto...'!$C$116:$K$123</definedName>
    <definedName name="_xlnm.Print_Titles" localSheetId="1">'4061a - Stavební objekt'!$123:$123</definedName>
    <definedName name="_xlnm.Print_Titles" localSheetId="2">'4061b - Vedlejší rozpočto...'!$116:$116</definedName>
    <definedName name="_xlnm.Print_Titles" localSheetId="0">'Rekapitulace stavby'!$92:$92</definedName>
    <definedName name="_xlnm.Print_Area" localSheetId="1">'4061a - Stavební objekt'!$C$4:$J$76,'4061a - Stavební objekt'!$C$82:$J$105,'4061a - Stavební objekt'!$C$111:$J$244</definedName>
    <definedName name="_xlnm.Print_Area" localSheetId="2">'4061b - Vedlejší rozpočto...'!$C$4:$J$76,'4061b - Vedlejší rozpočto...'!$C$82:$J$98,'4061b - Vedlejší rozpočto...'!$C$104:$J$123</definedName>
    <definedName name="_xlnm.Print_Area" localSheetId="0">'Rekapitulace stavby'!$D$4:$AO$76,'Rekapitulace stavby'!$C$82:$AQ$97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7" i="3" l="1"/>
  <c r="J36" i="3"/>
  <c r="AY96" i="1" s="1"/>
  <c r="J35" i="3"/>
  <c r="AX96" i="1"/>
  <c r="BI123" i="3"/>
  <c r="BH123" i="3"/>
  <c r="BG123" i="3"/>
  <c r="BF123" i="3"/>
  <c r="T123" i="3"/>
  <c r="R123" i="3"/>
  <c r="P123" i="3"/>
  <c r="BI122" i="3"/>
  <c r="BH122" i="3"/>
  <c r="BG122" i="3"/>
  <c r="BF122" i="3"/>
  <c r="T122" i="3"/>
  <c r="R122" i="3"/>
  <c r="P122" i="3"/>
  <c r="BI121" i="3"/>
  <c r="BH121" i="3"/>
  <c r="BG121" i="3"/>
  <c r="BF121" i="3"/>
  <c r="T121" i="3"/>
  <c r="R121" i="3"/>
  <c r="P121" i="3"/>
  <c r="BI120" i="3"/>
  <c r="BH120" i="3"/>
  <c r="BG120" i="3"/>
  <c r="BF120" i="3"/>
  <c r="T120" i="3"/>
  <c r="R120" i="3"/>
  <c r="P120" i="3"/>
  <c r="BI119" i="3"/>
  <c r="BH119" i="3"/>
  <c r="BG119" i="3"/>
  <c r="BF119" i="3"/>
  <c r="T119" i="3"/>
  <c r="T118" i="3" s="1"/>
  <c r="T117" i="3" s="1"/>
  <c r="R119" i="3"/>
  <c r="P119" i="3"/>
  <c r="F111" i="3"/>
  <c r="E109" i="3"/>
  <c r="F89" i="3"/>
  <c r="E87" i="3"/>
  <c r="J24" i="3"/>
  <c r="E24" i="3"/>
  <c r="J114" i="3" s="1"/>
  <c r="J23" i="3"/>
  <c r="F92" i="3"/>
  <c r="J111" i="3"/>
  <c r="E7" i="3"/>
  <c r="E107" i="3"/>
  <c r="J37" i="2"/>
  <c r="J36" i="2"/>
  <c r="AY95" i="1" s="1"/>
  <c r="J35" i="2"/>
  <c r="AX95" i="1"/>
  <c r="BI243" i="2"/>
  <c r="BH243" i="2"/>
  <c r="BG243" i="2"/>
  <c r="BF243" i="2"/>
  <c r="T243" i="2"/>
  <c r="T242" i="2" s="1"/>
  <c r="R243" i="2"/>
  <c r="R242" i="2"/>
  <c r="P243" i="2"/>
  <c r="P242" i="2" s="1"/>
  <c r="BI241" i="2"/>
  <c r="BH241" i="2"/>
  <c r="BG241" i="2"/>
  <c r="BF241" i="2"/>
  <c r="T241" i="2"/>
  <c r="R241" i="2"/>
  <c r="P241" i="2"/>
  <c r="BI240" i="2"/>
  <c r="BH240" i="2"/>
  <c r="BG240" i="2"/>
  <c r="BF240" i="2"/>
  <c r="T240" i="2"/>
  <c r="R240" i="2"/>
  <c r="P240" i="2"/>
  <c r="BI239" i="2"/>
  <c r="BH239" i="2"/>
  <c r="BG239" i="2"/>
  <c r="BF239" i="2"/>
  <c r="T239" i="2"/>
  <c r="R239" i="2"/>
  <c r="P239" i="2"/>
  <c r="BI237" i="2"/>
  <c r="BH237" i="2"/>
  <c r="BG237" i="2"/>
  <c r="BF237" i="2"/>
  <c r="T237" i="2"/>
  <c r="R237" i="2"/>
  <c r="P237" i="2"/>
  <c r="BI236" i="2"/>
  <c r="BH236" i="2"/>
  <c r="BG236" i="2"/>
  <c r="BF236" i="2"/>
  <c r="T236" i="2"/>
  <c r="R236" i="2"/>
  <c r="P236" i="2"/>
  <c r="BI233" i="2"/>
  <c r="BH233" i="2"/>
  <c r="BG233" i="2"/>
  <c r="BF233" i="2"/>
  <c r="T233" i="2"/>
  <c r="R233" i="2"/>
  <c r="P233" i="2"/>
  <c r="BI231" i="2"/>
  <c r="BH231" i="2"/>
  <c r="BG231" i="2"/>
  <c r="BF231" i="2"/>
  <c r="T231" i="2"/>
  <c r="R231" i="2"/>
  <c r="P231" i="2"/>
  <c r="BI229" i="2"/>
  <c r="BH229" i="2"/>
  <c r="BG229" i="2"/>
  <c r="BF229" i="2"/>
  <c r="T229" i="2"/>
  <c r="R229" i="2"/>
  <c r="P229" i="2"/>
  <c r="BI227" i="2"/>
  <c r="BH227" i="2"/>
  <c r="BG227" i="2"/>
  <c r="BF227" i="2"/>
  <c r="T227" i="2"/>
  <c r="R227" i="2"/>
  <c r="P227" i="2"/>
  <c r="BI226" i="2"/>
  <c r="BH226" i="2"/>
  <c r="BG226" i="2"/>
  <c r="BF226" i="2"/>
  <c r="T226" i="2"/>
  <c r="R226" i="2"/>
  <c r="P226" i="2"/>
  <c r="BI225" i="2"/>
  <c r="BH225" i="2"/>
  <c r="BG225" i="2"/>
  <c r="BF225" i="2"/>
  <c r="T225" i="2"/>
  <c r="R225" i="2"/>
  <c r="P225" i="2"/>
  <c r="BI224" i="2"/>
  <c r="BH224" i="2"/>
  <c r="BG224" i="2"/>
  <c r="BF224" i="2"/>
  <c r="T224" i="2"/>
  <c r="R224" i="2"/>
  <c r="P224" i="2"/>
  <c r="BI223" i="2"/>
  <c r="BH223" i="2"/>
  <c r="BG223" i="2"/>
  <c r="BF223" i="2"/>
  <c r="T223" i="2"/>
  <c r="R223" i="2"/>
  <c r="P223" i="2"/>
  <c r="BI222" i="2"/>
  <c r="BH222" i="2"/>
  <c r="BG222" i="2"/>
  <c r="BF222" i="2"/>
  <c r="T222" i="2"/>
  <c r="R222" i="2"/>
  <c r="P222" i="2"/>
  <c r="BI220" i="2"/>
  <c r="BH220" i="2"/>
  <c r="BG220" i="2"/>
  <c r="BF220" i="2"/>
  <c r="T220" i="2"/>
  <c r="R220" i="2"/>
  <c r="P220" i="2"/>
  <c r="BI218" i="2"/>
  <c r="BH218" i="2"/>
  <c r="BG218" i="2"/>
  <c r="BF218" i="2"/>
  <c r="T218" i="2"/>
  <c r="R218" i="2"/>
  <c r="P218" i="2"/>
  <c r="BI216" i="2"/>
  <c r="BH216" i="2"/>
  <c r="BG216" i="2"/>
  <c r="BF216" i="2"/>
  <c r="T216" i="2"/>
  <c r="R216" i="2"/>
  <c r="P216" i="2"/>
  <c r="BI214" i="2"/>
  <c r="BH214" i="2"/>
  <c r="BG214" i="2"/>
  <c r="BF214" i="2"/>
  <c r="T214" i="2"/>
  <c r="R214" i="2"/>
  <c r="P214" i="2"/>
  <c r="BI213" i="2"/>
  <c r="BH213" i="2"/>
  <c r="BG213" i="2"/>
  <c r="BF213" i="2"/>
  <c r="T213" i="2"/>
  <c r="R213" i="2"/>
  <c r="P213" i="2"/>
  <c r="BI212" i="2"/>
  <c r="BH212" i="2"/>
  <c r="BG212" i="2"/>
  <c r="BF212" i="2"/>
  <c r="T212" i="2"/>
  <c r="R212" i="2"/>
  <c r="P212" i="2"/>
  <c r="BI211" i="2"/>
  <c r="BH211" i="2"/>
  <c r="BG211" i="2"/>
  <c r="BF211" i="2"/>
  <c r="T211" i="2"/>
  <c r="R211" i="2"/>
  <c r="P211" i="2"/>
  <c r="BI210" i="2"/>
  <c r="BH210" i="2"/>
  <c r="BG210" i="2"/>
  <c r="BF210" i="2"/>
  <c r="T210" i="2"/>
  <c r="R210" i="2"/>
  <c r="P210" i="2"/>
  <c r="BI209" i="2"/>
  <c r="BH209" i="2"/>
  <c r="BG209" i="2"/>
  <c r="BF209" i="2"/>
  <c r="T209" i="2"/>
  <c r="R209" i="2"/>
  <c r="P209" i="2"/>
  <c r="BI208" i="2"/>
  <c r="BH208" i="2"/>
  <c r="BG208" i="2"/>
  <c r="BF208" i="2"/>
  <c r="T208" i="2"/>
  <c r="R208" i="2"/>
  <c r="P208" i="2"/>
  <c r="BI207" i="2"/>
  <c r="BH207" i="2"/>
  <c r="BG207" i="2"/>
  <c r="BF207" i="2"/>
  <c r="T207" i="2"/>
  <c r="R207" i="2"/>
  <c r="P207" i="2"/>
  <c r="BI206" i="2"/>
  <c r="BH206" i="2"/>
  <c r="BG206" i="2"/>
  <c r="BF206" i="2"/>
  <c r="T206" i="2"/>
  <c r="R206" i="2"/>
  <c r="P206" i="2"/>
  <c r="BI205" i="2"/>
  <c r="BH205" i="2"/>
  <c r="BG205" i="2"/>
  <c r="BF205" i="2"/>
  <c r="T205" i="2"/>
  <c r="R205" i="2"/>
  <c r="P205" i="2"/>
  <c r="BI204" i="2"/>
  <c r="BH204" i="2"/>
  <c r="BG204" i="2"/>
  <c r="BF204" i="2"/>
  <c r="T204" i="2"/>
  <c r="R204" i="2"/>
  <c r="P204" i="2"/>
  <c r="BI203" i="2"/>
  <c r="BH203" i="2"/>
  <c r="BG203" i="2"/>
  <c r="BF203" i="2"/>
  <c r="T203" i="2"/>
  <c r="R203" i="2"/>
  <c r="P203" i="2"/>
  <c r="BI202" i="2"/>
  <c r="BH202" i="2"/>
  <c r="BG202" i="2"/>
  <c r="BF202" i="2"/>
  <c r="T202" i="2"/>
  <c r="R202" i="2"/>
  <c r="P202" i="2"/>
  <c r="BI201" i="2"/>
  <c r="BH201" i="2"/>
  <c r="BG201" i="2"/>
  <c r="BF201" i="2"/>
  <c r="T201" i="2"/>
  <c r="R201" i="2"/>
  <c r="P201" i="2"/>
  <c r="BI200" i="2"/>
  <c r="BH200" i="2"/>
  <c r="BG200" i="2"/>
  <c r="BF200" i="2"/>
  <c r="T200" i="2"/>
  <c r="R200" i="2"/>
  <c r="P200" i="2"/>
  <c r="BI199" i="2"/>
  <c r="BH199" i="2"/>
  <c r="BG199" i="2"/>
  <c r="BF199" i="2"/>
  <c r="T199" i="2"/>
  <c r="R199" i="2"/>
  <c r="P199" i="2"/>
  <c r="BI198" i="2"/>
  <c r="BH198" i="2"/>
  <c r="BG198" i="2"/>
  <c r="BF198" i="2"/>
  <c r="T198" i="2"/>
  <c r="R198" i="2"/>
  <c r="P198" i="2"/>
  <c r="BI197" i="2"/>
  <c r="BH197" i="2"/>
  <c r="BG197" i="2"/>
  <c r="BF197" i="2"/>
  <c r="T197" i="2"/>
  <c r="R197" i="2"/>
  <c r="P197" i="2"/>
  <c r="BI196" i="2"/>
  <c r="BH196" i="2"/>
  <c r="BG196" i="2"/>
  <c r="BF196" i="2"/>
  <c r="T196" i="2"/>
  <c r="R196" i="2"/>
  <c r="P196" i="2"/>
  <c r="BI195" i="2"/>
  <c r="BH195" i="2"/>
  <c r="BG195" i="2"/>
  <c r="BF195" i="2"/>
  <c r="T195" i="2"/>
  <c r="R195" i="2"/>
  <c r="P195" i="2"/>
  <c r="BI192" i="2"/>
  <c r="BH192" i="2"/>
  <c r="BG192" i="2"/>
  <c r="BF192" i="2"/>
  <c r="T192" i="2"/>
  <c r="R192" i="2"/>
  <c r="P192" i="2"/>
  <c r="BI191" i="2"/>
  <c r="BH191" i="2"/>
  <c r="BG191" i="2"/>
  <c r="BF191" i="2"/>
  <c r="T191" i="2"/>
  <c r="R191" i="2"/>
  <c r="P191" i="2"/>
  <c r="BI189" i="2"/>
  <c r="BH189" i="2"/>
  <c r="BG189" i="2"/>
  <c r="BF189" i="2"/>
  <c r="T189" i="2"/>
  <c r="R189" i="2"/>
  <c r="P189" i="2"/>
  <c r="BI187" i="2"/>
  <c r="BH187" i="2"/>
  <c r="BG187" i="2"/>
  <c r="BF187" i="2"/>
  <c r="T187" i="2"/>
  <c r="R187" i="2"/>
  <c r="P187" i="2"/>
  <c r="BI185" i="2"/>
  <c r="BH185" i="2"/>
  <c r="BG185" i="2"/>
  <c r="BF185" i="2"/>
  <c r="T185" i="2"/>
  <c r="R185" i="2"/>
  <c r="P185" i="2"/>
  <c r="BI182" i="2"/>
  <c r="BH182" i="2"/>
  <c r="BG182" i="2"/>
  <c r="BF182" i="2"/>
  <c r="T182" i="2"/>
  <c r="R182" i="2"/>
  <c r="P182" i="2"/>
  <c r="BI180" i="2"/>
  <c r="BH180" i="2"/>
  <c r="BG180" i="2"/>
  <c r="BF180" i="2"/>
  <c r="T180" i="2"/>
  <c r="R180" i="2"/>
  <c r="P180" i="2"/>
  <c r="BI177" i="2"/>
  <c r="BH177" i="2"/>
  <c r="BG177" i="2"/>
  <c r="BF177" i="2"/>
  <c r="T177" i="2"/>
  <c r="R177" i="2"/>
  <c r="P177" i="2"/>
  <c r="BI176" i="2"/>
  <c r="BH176" i="2"/>
  <c r="BG176" i="2"/>
  <c r="BF176" i="2"/>
  <c r="T176" i="2"/>
  <c r="R176" i="2"/>
  <c r="P176" i="2"/>
  <c r="BI174" i="2"/>
  <c r="BH174" i="2"/>
  <c r="BG174" i="2"/>
  <c r="BF174" i="2"/>
  <c r="T174" i="2"/>
  <c r="R174" i="2"/>
  <c r="P174" i="2"/>
  <c r="BI172" i="2"/>
  <c r="BH172" i="2"/>
  <c r="BG172" i="2"/>
  <c r="BF172" i="2"/>
  <c r="T172" i="2"/>
  <c r="R172" i="2"/>
  <c r="P172" i="2"/>
  <c r="BI170" i="2"/>
  <c r="BH170" i="2"/>
  <c r="BG170" i="2"/>
  <c r="BF170" i="2"/>
  <c r="T170" i="2"/>
  <c r="R170" i="2"/>
  <c r="P170" i="2"/>
  <c r="BI168" i="2"/>
  <c r="BH168" i="2"/>
  <c r="BG168" i="2"/>
  <c r="BF168" i="2"/>
  <c r="T168" i="2"/>
  <c r="R168" i="2"/>
  <c r="P168" i="2"/>
  <c r="BI164" i="2"/>
  <c r="BH164" i="2"/>
  <c r="BG164" i="2"/>
  <c r="BF164" i="2"/>
  <c r="T164" i="2"/>
  <c r="R164" i="2"/>
  <c r="P164" i="2"/>
  <c r="BI162" i="2"/>
  <c r="BH162" i="2"/>
  <c r="BG162" i="2"/>
  <c r="BF162" i="2"/>
  <c r="T162" i="2"/>
  <c r="R162" i="2"/>
  <c r="P162" i="2"/>
  <c r="BI161" i="2"/>
  <c r="BH161" i="2"/>
  <c r="BG161" i="2"/>
  <c r="BF161" i="2"/>
  <c r="T161" i="2"/>
  <c r="R161" i="2"/>
  <c r="P161" i="2"/>
  <c r="BI160" i="2"/>
  <c r="BH160" i="2"/>
  <c r="BG160" i="2"/>
  <c r="BF160" i="2"/>
  <c r="T160" i="2"/>
  <c r="R160" i="2"/>
  <c r="P160" i="2"/>
  <c r="BI158" i="2"/>
  <c r="BH158" i="2"/>
  <c r="BG158" i="2"/>
  <c r="BF158" i="2"/>
  <c r="T158" i="2"/>
  <c r="R158" i="2"/>
  <c r="P158" i="2"/>
  <c r="BI154" i="2"/>
  <c r="BH154" i="2"/>
  <c r="BG154" i="2"/>
  <c r="BF154" i="2"/>
  <c r="T154" i="2"/>
  <c r="R154" i="2"/>
  <c r="P154" i="2"/>
  <c r="BI152" i="2"/>
  <c r="BH152" i="2"/>
  <c r="BG152" i="2"/>
  <c r="BF152" i="2"/>
  <c r="T152" i="2"/>
  <c r="R152" i="2"/>
  <c r="P152" i="2"/>
  <c r="BI147" i="2"/>
  <c r="BH147" i="2"/>
  <c r="BG147" i="2"/>
  <c r="BF147" i="2"/>
  <c r="T147" i="2"/>
  <c r="R147" i="2"/>
  <c r="P147" i="2"/>
  <c r="BI146" i="2"/>
  <c r="BH146" i="2"/>
  <c r="BG146" i="2"/>
  <c r="BF146" i="2"/>
  <c r="T146" i="2"/>
  <c r="R146" i="2"/>
  <c r="P146" i="2"/>
  <c r="BI145" i="2"/>
  <c r="BH145" i="2"/>
  <c r="BG145" i="2"/>
  <c r="BF145" i="2"/>
  <c r="T145" i="2"/>
  <c r="R145" i="2"/>
  <c r="P145" i="2"/>
  <c r="BI143" i="2"/>
  <c r="BH143" i="2"/>
  <c r="BG143" i="2"/>
  <c r="BF143" i="2"/>
  <c r="T143" i="2"/>
  <c r="R143" i="2"/>
  <c r="P143" i="2"/>
  <c r="BI140" i="2"/>
  <c r="BH140" i="2"/>
  <c r="BG140" i="2"/>
  <c r="BF140" i="2"/>
  <c r="T140" i="2"/>
  <c r="R140" i="2"/>
  <c r="P140" i="2"/>
  <c r="BI138" i="2"/>
  <c r="BH138" i="2"/>
  <c r="BG138" i="2"/>
  <c r="BF138" i="2"/>
  <c r="T138" i="2"/>
  <c r="R138" i="2"/>
  <c r="P138" i="2"/>
  <c r="BI135" i="2"/>
  <c r="BH135" i="2"/>
  <c r="BG135" i="2"/>
  <c r="BF135" i="2"/>
  <c r="T135" i="2"/>
  <c r="R135" i="2"/>
  <c r="P135" i="2"/>
  <c r="BI133" i="2"/>
  <c r="BH133" i="2"/>
  <c r="BG133" i="2"/>
  <c r="BF133" i="2"/>
  <c r="T133" i="2"/>
  <c r="R133" i="2"/>
  <c r="P133" i="2"/>
  <c r="BI132" i="2"/>
  <c r="BH132" i="2"/>
  <c r="BG132" i="2"/>
  <c r="BF132" i="2"/>
  <c r="T132" i="2"/>
  <c r="R132" i="2"/>
  <c r="P132" i="2"/>
  <c r="BI131" i="2"/>
  <c r="BH131" i="2"/>
  <c r="BG131" i="2"/>
  <c r="BF131" i="2"/>
  <c r="T131" i="2"/>
  <c r="R131" i="2"/>
  <c r="P131" i="2"/>
  <c r="BI130" i="2"/>
  <c r="BH130" i="2"/>
  <c r="BG130" i="2"/>
  <c r="BF130" i="2"/>
  <c r="T130" i="2"/>
  <c r="R130" i="2"/>
  <c r="P130" i="2"/>
  <c r="BI128" i="2"/>
  <c r="BH128" i="2"/>
  <c r="BG128" i="2"/>
  <c r="BF128" i="2"/>
  <c r="T128" i="2"/>
  <c r="R128" i="2"/>
  <c r="P128" i="2"/>
  <c r="BI127" i="2"/>
  <c r="BH127" i="2"/>
  <c r="BG127" i="2"/>
  <c r="BF127" i="2"/>
  <c r="T127" i="2"/>
  <c r="R127" i="2"/>
  <c r="P127" i="2"/>
  <c r="F118" i="2"/>
  <c r="E116" i="2"/>
  <c r="F89" i="2"/>
  <c r="E87" i="2"/>
  <c r="J24" i="2"/>
  <c r="E24" i="2"/>
  <c r="J92" i="2" s="1"/>
  <c r="J23" i="2"/>
  <c r="F121" i="2"/>
  <c r="J118" i="2"/>
  <c r="E7" i="2"/>
  <c r="E114" i="2" s="1"/>
  <c r="AM90" i="1"/>
  <c r="AM89" i="1"/>
  <c r="L89" i="1"/>
  <c r="AM87" i="1"/>
  <c r="L87" i="1"/>
  <c r="L85" i="1"/>
  <c r="L84" i="1"/>
  <c r="BK236" i="2"/>
  <c r="BK227" i="2"/>
  <c r="BK208" i="2"/>
  <c r="BK204" i="2"/>
  <c r="J200" i="2"/>
  <c r="J187" i="2"/>
  <c r="J164" i="2"/>
  <c r="J143" i="2"/>
  <c r="J132" i="2"/>
  <c r="J240" i="2"/>
  <c r="J226" i="2"/>
  <c r="J211" i="2"/>
  <c r="J207" i="2"/>
  <c r="BK198" i="2"/>
  <c r="J191" i="2"/>
  <c r="BK172" i="2"/>
  <c r="J161" i="2"/>
  <c r="BK146" i="2"/>
  <c r="BK135" i="2"/>
  <c r="BK128" i="2"/>
  <c r="BK233" i="2"/>
  <c r="BK222" i="2"/>
  <c r="J205" i="2"/>
  <c r="BK187" i="2"/>
  <c r="J182" i="2"/>
  <c r="J154" i="2"/>
  <c r="J146" i="2"/>
  <c r="J127" i="2"/>
  <c r="BK216" i="2"/>
  <c r="BK211" i="2"/>
  <c r="BK202" i="2"/>
  <c r="J199" i="2"/>
  <c r="J185" i="2"/>
  <c r="BK174" i="2"/>
  <c r="J158" i="2"/>
  <c r="BK127" i="2"/>
  <c r="BK119" i="3"/>
  <c r="J237" i="2"/>
  <c r="BK229" i="2"/>
  <c r="BK223" i="2"/>
  <c r="BK214" i="2"/>
  <c r="BK206" i="2"/>
  <c r="J202" i="2"/>
  <c r="BK195" i="2"/>
  <c r="BK176" i="2"/>
  <c r="BK145" i="2"/>
  <c r="J135" i="2"/>
  <c r="BK243" i="2"/>
  <c r="J229" i="2"/>
  <c r="J224" i="2"/>
  <c r="J210" i="2"/>
  <c r="BK199" i="2"/>
  <c r="BK192" i="2"/>
  <c r="J177" i="2"/>
  <c r="J170" i="2"/>
  <c r="BK154" i="2"/>
  <c r="BK138" i="2"/>
  <c r="J131" i="2"/>
  <c r="J239" i="2"/>
  <c r="BK231" i="2"/>
  <c r="J209" i="2"/>
  <c r="J196" i="2"/>
  <c r="BK168" i="2"/>
  <c r="BK152" i="2"/>
  <c r="BK131" i="2"/>
  <c r="BK226" i="2"/>
  <c r="J214" i="2"/>
  <c r="BK210" i="2"/>
  <c r="BK201" i="2"/>
  <c r="BK191" i="2"/>
  <c r="J180" i="2"/>
  <c r="BK170" i="2"/>
  <c r="BK130" i="2"/>
  <c r="BK120" i="3"/>
  <c r="J121" i="3"/>
  <c r="BK122" i="3"/>
  <c r="J120" i="3"/>
  <c r="J119" i="3"/>
  <c r="J243" i="2"/>
  <c r="J233" i="2"/>
  <c r="J225" i="2"/>
  <c r="J216" i="2"/>
  <c r="BK205" i="2"/>
  <c r="J201" i="2"/>
  <c r="BK189" i="2"/>
  <c r="BK160" i="2"/>
  <c r="J138" i="2"/>
  <c r="J130" i="2"/>
  <c r="BK239" i="2"/>
  <c r="J227" i="2"/>
  <c r="J223" i="2"/>
  <c r="J208" i="2"/>
  <c r="J206" i="2"/>
  <c r="J197" i="2"/>
  <c r="BK180" i="2"/>
  <c r="J162" i="2"/>
  <c r="J147" i="2"/>
  <c r="BK143" i="2"/>
  <c r="BK132" i="2"/>
  <c r="BK240" i="2"/>
  <c r="BK224" i="2"/>
  <c r="J212" i="2"/>
  <c r="BK197" i="2"/>
  <c r="BK185" i="2"/>
  <c r="BK158" i="2"/>
  <c r="BK140" i="2"/>
  <c r="BK218" i="2"/>
  <c r="BK212" i="2"/>
  <c r="BK209" i="2"/>
  <c r="BK196" i="2"/>
  <c r="BK182" i="2"/>
  <c r="J172" i="2"/>
  <c r="J152" i="2"/>
  <c r="J122" i="3"/>
  <c r="BK123" i="3"/>
  <c r="BK121" i="3"/>
  <c r="BK241" i="2"/>
  <c r="J231" i="2"/>
  <c r="J218" i="2"/>
  <c r="J213" i="2"/>
  <c r="BK203" i="2"/>
  <c r="J198" i="2"/>
  <c r="BK177" i="2"/>
  <c r="BK161" i="2"/>
  <c r="J140" i="2"/>
  <c r="BK133" i="2"/>
  <c r="BK237" i="2"/>
  <c r="BK225" i="2"/>
  <c r="BK220" i="2"/>
  <c r="J203" i="2"/>
  <c r="J195" i="2"/>
  <c r="J174" i="2"/>
  <c r="J168" i="2"/>
  <c r="J160" i="2"/>
  <c r="J145" i="2"/>
  <c r="J133" i="2"/>
  <c r="J241" i="2"/>
  <c r="J236" i="2"/>
  <c r="J220" i="2"/>
  <c r="J204" i="2"/>
  <c r="J192" i="2"/>
  <c r="BK164" i="2"/>
  <c r="BK147" i="2"/>
  <c r="J128" i="2"/>
  <c r="J222" i="2"/>
  <c r="BK213" i="2"/>
  <c r="BK207" i="2"/>
  <c r="BK200" i="2"/>
  <c r="J189" i="2"/>
  <c r="J176" i="2"/>
  <c r="BK162" i="2"/>
  <c r="AS94" i="1"/>
  <c r="J123" i="3"/>
  <c r="BK126" i="2" l="1"/>
  <c r="J126" i="2"/>
  <c r="J98" i="2"/>
  <c r="R126" i="2"/>
  <c r="BK179" i="2"/>
  <c r="J179" i="2"/>
  <c r="J99" i="2"/>
  <c r="R179" i="2"/>
  <c r="BK184" i="2"/>
  <c r="J184" i="2"/>
  <c r="J100" i="2"/>
  <c r="R184" i="2"/>
  <c r="BK194" i="2"/>
  <c r="J194" i="2"/>
  <c r="J101" i="2"/>
  <c r="R194" i="2"/>
  <c r="BK228" i="2"/>
  <c r="J228" i="2"/>
  <c r="J102" i="2"/>
  <c r="R228" i="2"/>
  <c r="BK235" i="2"/>
  <c r="J235" i="2"/>
  <c r="J103" i="2"/>
  <c r="R235" i="2"/>
  <c r="R118" i="3"/>
  <c r="R117" i="3"/>
  <c r="T126" i="2"/>
  <c r="P179" i="2"/>
  <c r="T179" i="2"/>
  <c r="P184" i="2"/>
  <c r="T184" i="2"/>
  <c r="P194" i="2"/>
  <c r="T194" i="2"/>
  <c r="P228" i="2"/>
  <c r="T228" i="2"/>
  <c r="P235" i="2"/>
  <c r="T235" i="2"/>
  <c r="BK118" i="3"/>
  <c r="J118" i="3"/>
  <c r="J97" i="3"/>
  <c r="P118" i="3"/>
  <c r="P117" i="3"/>
  <c r="AU96" i="1"/>
  <c r="P126" i="2"/>
  <c r="P125" i="2" s="1"/>
  <c r="P124" i="2" s="1"/>
  <c r="AU95" i="1" s="1"/>
  <c r="BK242" i="2"/>
  <c r="J242" i="2" s="1"/>
  <c r="J104" i="2" s="1"/>
  <c r="J89" i="3"/>
  <c r="BE121" i="3"/>
  <c r="J92" i="3"/>
  <c r="F114" i="3"/>
  <c r="BE123" i="3"/>
  <c r="E85" i="3"/>
  <c r="BE119" i="3"/>
  <c r="BE120" i="3"/>
  <c r="BE122" i="3"/>
  <c r="E85" i="2"/>
  <c r="J121" i="2"/>
  <c r="BE128" i="2"/>
  <c r="BE130" i="2"/>
  <c r="BE135" i="2"/>
  <c r="BE138" i="2"/>
  <c r="BE140" i="2"/>
  <c r="BE145" i="2"/>
  <c r="BE146" i="2"/>
  <c r="BE164" i="2"/>
  <c r="BE187" i="2"/>
  <c r="BE192" i="2"/>
  <c r="BE195" i="2"/>
  <c r="BE196" i="2"/>
  <c r="BE203" i="2"/>
  <c r="BE204" i="2"/>
  <c r="BE222" i="2"/>
  <c r="BE223" i="2"/>
  <c r="BE133" i="2"/>
  <c r="BE143" i="2"/>
  <c r="BE160" i="2"/>
  <c r="BE168" i="2"/>
  <c r="BE170" i="2"/>
  <c r="BE174" i="2"/>
  <c r="BE176" i="2"/>
  <c r="BE177" i="2"/>
  <c r="BE182" i="2"/>
  <c r="BE189" i="2"/>
  <c r="BE199" i="2"/>
  <c r="BE205" i="2"/>
  <c r="BE206" i="2"/>
  <c r="BE207" i="2"/>
  <c r="BE208" i="2"/>
  <c r="BE209" i="2"/>
  <c r="BE214" i="2"/>
  <c r="BE218" i="2"/>
  <c r="BE225" i="2"/>
  <c r="BE229" i="2"/>
  <c r="BE231" i="2"/>
  <c r="BE233" i="2"/>
  <c r="BE237" i="2"/>
  <c r="BE239" i="2"/>
  <c r="J89" i="2"/>
  <c r="F92" i="2"/>
  <c r="BE147" i="2"/>
  <c r="BE158" i="2"/>
  <c r="BE161" i="2"/>
  <c r="BE162" i="2"/>
  <c r="BE200" i="2"/>
  <c r="BE202" i="2"/>
  <c r="BE211" i="2"/>
  <c r="BE220" i="2"/>
  <c r="BE236" i="2"/>
  <c r="BE241" i="2"/>
  <c r="BE127" i="2"/>
  <c r="BE131" i="2"/>
  <c r="BE132" i="2"/>
  <c r="BE152" i="2"/>
  <c r="BE154" i="2"/>
  <c r="BE172" i="2"/>
  <c r="BE180" i="2"/>
  <c r="BE185" i="2"/>
  <c r="BE191" i="2"/>
  <c r="BE197" i="2"/>
  <c r="BE198" i="2"/>
  <c r="BE201" i="2"/>
  <c r="BE210" i="2"/>
  <c r="BE212" i="2"/>
  <c r="BE213" i="2"/>
  <c r="BE216" i="2"/>
  <c r="BE224" i="2"/>
  <c r="BE226" i="2"/>
  <c r="BE227" i="2"/>
  <c r="BE240" i="2"/>
  <c r="BE243" i="2"/>
  <c r="F35" i="2"/>
  <c r="BB95" i="1"/>
  <c r="F34" i="2"/>
  <c r="BA95" i="1"/>
  <c r="F36" i="3"/>
  <c r="BC96" i="1"/>
  <c r="F37" i="3"/>
  <c r="BD96" i="1"/>
  <c r="F37" i="2"/>
  <c r="BD95" i="1"/>
  <c r="F36" i="2"/>
  <c r="BC95" i="1"/>
  <c r="J34" i="2"/>
  <c r="AW95" i="1"/>
  <c r="F35" i="3"/>
  <c r="BB96" i="1"/>
  <c r="J34" i="3"/>
  <c r="AW96" i="1"/>
  <c r="F34" i="3"/>
  <c r="BA96" i="1"/>
  <c r="T125" i="2" l="1"/>
  <c r="T124" i="2" s="1"/>
  <c r="R125" i="2"/>
  <c r="R124" i="2"/>
  <c r="BK125" i="2"/>
  <c r="J125" i="2" s="1"/>
  <c r="J97" i="2" s="1"/>
  <c r="BK117" i="3"/>
  <c r="J117" i="3" s="1"/>
  <c r="J96" i="3" s="1"/>
  <c r="F33" i="2"/>
  <c r="AZ95" i="1"/>
  <c r="AU94" i="1"/>
  <c r="BC94" i="1"/>
  <c r="W32" i="1"/>
  <c r="BA94" i="1"/>
  <c r="AW94" i="1" s="1"/>
  <c r="AK30" i="1" s="1"/>
  <c r="BD94" i="1"/>
  <c r="W33" i="1"/>
  <c r="F33" i="3"/>
  <c r="AZ96" i="1" s="1"/>
  <c r="J33" i="3"/>
  <c r="AV96" i="1"/>
  <c r="AT96" i="1"/>
  <c r="J33" i="2"/>
  <c r="AV95" i="1"/>
  <c r="AT95" i="1"/>
  <c r="BB94" i="1"/>
  <c r="AX94" i="1" s="1"/>
  <c r="BK124" i="2" l="1"/>
  <c r="J124" i="2"/>
  <c r="J96" i="2"/>
  <c r="J30" i="3"/>
  <c r="AG96" i="1" s="1"/>
  <c r="AZ94" i="1"/>
  <c r="AV94" i="1"/>
  <c r="AK29" i="1"/>
  <c r="W30" i="1"/>
  <c r="W31" i="1"/>
  <c r="AY94" i="1"/>
  <c r="J39" i="3" l="1"/>
  <c r="AN96" i="1"/>
  <c r="W29" i="1"/>
  <c r="J30" i="2"/>
  <c r="AG95" i="1" s="1"/>
  <c r="AG94" i="1" s="1"/>
  <c r="AK26" i="1" s="1"/>
  <c r="AK35" i="1" s="1"/>
  <c r="AT94" i="1"/>
  <c r="AN95" i="1" l="1"/>
  <c r="J39" i="2"/>
  <c r="AN94" i="1"/>
</calcChain>
</file>

<file path=xl/sharedStrings.xml><?xml version="1.0" encoding="utf-8"?>
<sst xmlns="http://schemas.openxmlformats.org/spreadsheetml/2006/main" count="1747" uniqueCount="474">
  <si>
    <t>Export Komplet</t>
  </si>
  <si>
    <t/>
  </si>
  <si>
    <t>2.0</t>
  </si>
  <si>
    <t>False</t>
  </si>
  <si>
    <t>{5c0a31cc-519c-4294-bf5e-19bf41f246dd}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</si>
  <si>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</si>
  <si>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</si>
  <si>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</si>
  <si>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</si>
  <si>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</si>
  <si>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</si>
  <si>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</si>
  <si>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</si>
  <si>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</si>
  <si>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ST4061</t>
  </si>
  <si>
    <t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</si>
  <si>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</si>
  <si>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Č. Krumlov, Kaplická ul. - osazení indukčních průtokoměrů</t>
  </si>
  <si>
    <t>KSO:</t>
  </si>
  <si>
    <t>CC-CZ:</t>
  </si>
  <si>
    <t>Místo:</t>
  </si>
  <si>
    <t xml:space="preserve"> </t>
  </si>
  <si>
    <t>Datum:</t>
  </si>
  <si>
    <t>Zadavatel:</t>
  </si>
  <si>
    <t>IČ:</t>
  </si>
  <si>
    <t>DIČ:</t>
  </si>
  <si>
    <t>Uchazeč: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</si>
  <si>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</si>
  <si>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</si>
  <si>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</si>
  <si>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</si>
  <si>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</si>
  <si>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</si>
  <si>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</si>
  <si>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</si>
  <si>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</si>
  <si>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</si>
  <si>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</si>
  <si>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</si>
  <si>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</si>
  <si>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</si>
  <si>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</si>
  <si>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</si>
  <si>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</si>
  <si>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</si>
  <si>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</si>
  <si>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</si>
  <si>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</si>
  <si>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</si>
  <si>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</si>
  <si>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</si>
  <si>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</si>
  <si>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</si>
  <si>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</si>
  <si>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</si>
  <si>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</si>
  <si>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</si>
  <si>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</si>
  <si>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</si>
  <si>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</si>
  <si>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</si>
  <si>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</si>
  <si>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</si>
  <si>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</si>
  <si>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</si>
  <si>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</si>
  <si>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</si>
  <si>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</si>
  <si>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</si>
  <si>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</si>
  <si>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</si>
  <si>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</si>
  <si>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</si>
  <si>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</si>
  <si>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</si>
  <si>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</si>
  <si>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4061a</t>
  </si>
  <si>
    <t>Stavební objekt</t>
  </si>
  <si>
    <t>STA</t>
  </si>
  <si>
    <t>1</t>
  </si>
  <si>
    <t>{e0b0a979-4343-4a91-94fa-6b6f059a2d41}</t>
  </si>
  <si>
    <t>2</t>
  </si>
  <si>
    <t>4061b</t>
  </si>
  <si>
    <t>Vedlejší rozpočtové náklady</t>
  </si>
  <si>
    <t>{93bccb9b-e817-4f37-a16e-e5b138c93854}</t>
  </si>
  <si>
    <t>KRYCÍ LIST SOUPISU PRACÍ</t>
  </si>
  <si>
    <t>Objekt:</t>
  </si>
  <si>
    <t>4061a - Stavební objekt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</si>
  <si>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</si>
  <si>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</si>
  <si>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</si>
  <si>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</si>
  <si>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</si>
  <si>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</si>
  <si>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</si>
  <si>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</si>
  <si>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</si>
  <si>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</si>
  <si>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</si>
  <si>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</si>
  <si>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</si>
  <si>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</si>
  <si>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</si>
  <si>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</si>
  <si>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</si>
  <si>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</si>
  <si>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</si>
  <si>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</si>
  <si>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</si>
  <si>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</si>
  <si>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</si>
  <si>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</si>
  <si>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</si>
  <si>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</si>
  <si>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</si>
  <si>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</si>
  <si>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</si>
  <si>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</si>
  <si>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</si>
  <si>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113106123</t>
  </si>
  <si>
    <t xml:space="preserve">Rozebrání dlažeb z betonových dlaždic komunikací pro pěší </t>
  </si>
  <si>
    <t>m</t>
  </si>
  <si>
    <t>4</t>
  </si>
  <si>
    <t>1684396146</t>
  </si>
  <si>
    <t>113107323</t>
  </si>
  <si>
    <t>Odstranění stávajících povrchů strojně pl do 50 m2</t>
  </si>
  <si>
    <t>m2</t>
  </si>
  <si>
    <t>-1200805017</t>
  </si>
  <si>
    <t>P</t>
  </si>
  <si>
    <t>Poznámka k položce:_x000D_
Vybourání stávající skladby chodníku v tl. 0,25 m.</t>
  </si>
  <si>
    <t>3</t>
  </si>
  <si>
    <t>113154223</t>
  </si>
  <si>
    <t>Frézování živičného krytu chodníku bez překážek v trase</t>
  </si>
  <si>
    <t>1735817498</t>
  </si>
  <si>
    <t>113201111</t>
  </si>
  <si>
    <t>Vybourání obrubníků</t>
  </si>
  <si>
    <t>-1776067407</t>
  </si>
  <si>
    <t>5</t>
  </si>
  <si>
    <t>119001421</t>
  </si>
  <si>
    <t>Dočasné zajištění kabelů a potrubí ve výkopu</t>
  </si>
  <si>
    <t>-650975944</t>
  </si>
  <si>
    <t>6</t>
  </si>
  <si>
    <t>121151103</t>
  </si>
  <si>
    <t>Sejmutí ornice plochy do 100 m2 tl vrstvy do 200 mm strojně</t>
  </si>
  <si>
    <t>-512562094</t>
  </si>
  <si>
    <t>Poznámka k položce:_x000D_
Sejmutí ornice v tl. 0,1 m.</t>
  </si>
  <si>
    <t>7</t>
  </si>
  <si>
    <t>131213132</t>
  </si>
  <si>
    <t>Hloubení jam do 10 m3 v nesoudržných horninách třídy těžitelnosti I skupiny 3 při překopech inženýrských sítí ručně</t>
  </si>
  <si>
    <t>m3</t>
  </si>
  <si>
    <t>1266886332</t>
  </si>
  <si>
    <t>Poznámka k položce:_x000D_
Ztížené vykopávky při křížení vodovodu.</t>
  </si>
  <si>
    <t>VV</t>
  </si>
  <si>
    <t>18,33*0,2  "ruční výkop pracovní jámy z 20%</t>
  </si>
  <si>
    <t>8</t>
  </si>
  <si>
    <t>131251201</t>
  </si>
  <si>
    <t>Hloubení jam zapažených v hornině třídy těžitelnosti I skupiny 3 objem do 20 m3 strojně</t>
  </si>
  <si>
    <t>-1230381803</t>
  </si>
  <si>
    <t>18,33-3,666  "výkop pracovní jámy strojně</t>
  </si>
  <si>
    <t>9</t>
  </si>
  <si>
    <t>132212132</t>
  </si>
  <si>
    <t>Hloubení nezapažených rýh šířky do 800 mm v nesoudržných horninách třídy těžitelnosti I skupiny 3 ručně</t>
  </si>
  <si>
    <t>-1963524777</t>
  </si>
  <si>
    <t>Poznámka k položce:_x000D_
Provádění dokopávek v blízkosti kabelů a ostatních stávajících inženýrských sítí.</t>
  </si>
  <si>
    <t>1,824*0,1  " ruční výkop z 10%</t>
  </si>
  <si>
    <t>10</t>
  </si>
  <si>
    <t>132251101</t>
  </si>
  <si>
    <t>Hloubení rýh nezapažených š do 800 mm v hornině třídy těžitelnosti I skupiny 3 objem do 20 m3 strojně</t>
  </si>
  <si>
    <t>-1248947536</t>
  </si>
  <si>
    <t>1,824-0,182  "výkop rýhy strojně</t>
  </si>
  <si>
    <t>11</t>
  </si>
  <si>
    <t>151101102</t>
  </si>
  <si>
    <t>Zřízení příložného pažení a rozepření stěn rýh hl přes 2 do 4 m</t>
  </si>
  <si>
    <t>-2015541055</t>
  </si>
  <si>
    <t>12</t>
  </si>
  <si>
    <t>151101112</t>
  </si>
  <si>
    <t>Odstranění příložného pažení a rozepření stěn rýh hl přes 2 do 4 m</t>
  </si>
  <si>
    <t>-1090287320</t>
  </si>
  <si>
    <t>13</t>
  </si>
  <si>
    <t>162751117</t>
  </si>
  <si>
    <t>Vodorovné přemístění přes 9 000 do 10000 m výkopku/sypaniny z horniny třídy těžitelnosti I skupiny 1 až 3</t>
  </si>
  <si>
    <t>1211790200</t>
  </si>
  <si>
    <t>18,33  "výkop jámy</t>
  </si>
  <si>
    <t>1,824  "výkop rýhy</t>
  </si>
  <si>
    <t>-14,054  "zásyp</t>
  </si>
  <si>
    <t>Součet</t>
  </si>
  <si>
    <t>14</t>
  </si>
  <si>
    <t>162751119</t>
  </si>
  <si>
    <t>Příplatek k vodorovnému přemístění výkopku/sypaniny z horniny třídy těžitelnosti I skupiny 1 až 3 ZKD 1000 m přes 10000 m</t>
  </si>
  <si>
    <t>2020001831</t>
  </si>
  <si>
    <t>6,1*10  "příplatek k vodorovnému přemístění za každý další započatý km přes 1 km na vzdálenost 20 km</t>
  </si>
  <si>
    <t>167151101</t>
  </si>
  <si>
    <t>Nakládání výkopku z hornin třídy těžitelnosti I skupiny 1 až 3 do 100 m3</t>
  </si>
  <si>
    <t>475277890</t>
  </si>
  <si>
    <t>14,054  "materiál na zásyp</t>
  </si>
  <si>
    <t>6,104  "odvoz zbylého materiálu na skládku</t>
  </si>
  <si>
    <t>16</t>
  </si>
  <si>
    <t>171201231</t>
  </si>
  <si>
    <t xml:space="preserve">Poplatek za uložení zeminy a kamení na skládce (skládkovné) </t>
  </si>
  <si>
    <t>t</t>
  </si>
  <si>
    <t>-1213472176</t>
  </si>
  <si>
    <t>6,1*1,8</t>
  </si>
  <si>
    <t>17</t>
  </si>
  <si>
    <t>171251101</t>
  </si>
  <si>
    <t>Uložení zeminy z výkopů vedle jámy</t>
  </si>
  <si>
    <t>1668754039</t>
  </si>
  <si>
    <t>18</t>
  </si>
  <si>
    <t>171251201</t>
  </si>
  <si>
    <t>Uložení sypaniny na skládky nebo meziskládky</t>
  </si>
  <si>
    <t>-506939449</t>
  </si>
  <si>
    <t>19</t>
  </si>
  <si>
    <t>174151101</t>
  </si>
  <si>
    <t>Zásyp jam, šachet rýh nebo kolem objektů sypaninou se zhutněním</t>
  </si>
  <si>
    <t>1836945409</t>
  </si>
  <si>
    <t>Poznámka k položce:_x000D_
Zásyp výkopu pod upravovaný terén výkopovou zeminou.</t>
  </si>
  <si>
    <t>20</t>
  </si>
  <si>
    <t>175151101</t>
  </si>
  <si>
    <t>Obsyp + zásyp strojně sypaninou bez prohození, uloženou do 3 m, vč. hutnění po vrstvách</t>
  </si>
  <si>
    <t>2073606255</t>
  </si>
  <si>
    <t>1,982  "vodovod</t>
  </si>
  <si>
    <t>1,498  "kabelové chráničky</t>
  </si>
  <si>
    <t>M</t>
  </si>
  <si>
    <t>58337303</t>
  </si>
  <si>
    <t>štěrkopísek frakce 0/8</t>
  </si>
  <si>
    <t>1715148741</t>
  </si>
  <si>
    <t>3,48*2 'Přepočtené koeficientem množství</t>
  </si>
  <si>
    <t>22</t>
  </si>
  <si>
    <t>175151201</t>
  </si>
  <si>
    <t>Obsypání objektu nad přilehlým původním terénem sypaninou bez prohození, uloženou do 3 m strojně</t>
  </si>
  <si>
    <t>-320223125</t>
  </si>
  <si>
    <t>0,42  "obsyp kabelové skříně</t>
  </si>
  <si>
    <t>23</t>
  </si>
  <si>
    <t>58333674</t>
  </si>
  <si>
    <t>kamenivo těžené hrubé - štěrk frakce 16/32</t>
  </si>
  <si>
    <t>-678460125</t>
  </si>
  <si>
    <t>0,42*2 'Přepočtené koeficientem množství</t>
  </si>
  <si>
    <t>24</t>
  </si>
  <si>
    <t>181351003</t>
  </si>
  <si>
    <t>Rozprostření ornice tl vrstvy do 200 mm pl do 100 m2 v rovině nebo ve svahu do 1:5 strojně</t>
  </si>
  <si>
    <t>-521975893</t>
  </si>
  <si>
    <t>Poznámka k položce:_x000D_
Rozprostření ornice v tl. 0,1 m.</t>
  </si>
  <si>
    <t>25</t>
  </si>
  <si>
    <t>181411131</t>
  </si>
  <si>
    <t>Založení parkového trávníku výsevem pl do 1000 m2 v rovině a ve svahu do 1:5</t>
  </si>
  <si>
    <t>1626701316</t>
  </si>
  <si>
    <t>26</t>
  </si>
  <si>
    <t>00572410</t>
  </si>
  <si>
    <t>osivo směs travní parková</t>
  </si>
  <si>
    <t>kg</t>
  </si>
  <si>
    <t>-1662346189</t>
  </si>
  <si>
    <t>13*0,03 'Přepočtené koeficientem množství</t>
  </si>
  <si>
    <t>Vodorovné konstrukce</t>
  </si>
  <si>
    <t>27</t>
  </si>
  <si>
    <t>451541111</t>
  </si>
  <si>
    <t>Lože otevřený výkop ze štěrku 16-32 mm</t>
  </si>
  <si>
    <t>2082030014</t>
  </si>
  <si>
    <t>Poznámka k položce:_x000D_
Lože pod kabelovou skříň.</t>
  </si>
  <si>
    <t>28</t>
  </si>
  <si>
    <t>451573111</t>
  </si>
  <si>
    <t>Lože otevřený výkop ze štěrkopísku 0-8 mm</t>
  </si>
  <si>
    <t>-1640014210</t>
  </si>
  <si>
    <t>Poznámka k položce:_x000D_
Lože pod armatury, tvarovky a kabel. chráničky.</t>
  </si>
  <si>
    <t>Komunikace pozemní</t>
  </si>
  <si>
    <t>29</t>
  </si>
  <si>
    <t>564871011</t>
  </si>
  <si>
    <t>Podklad ze štěrkodrtě ŠD 0-32 plochy do 100 m2 tl 250 mm</t>
  </si>
  <si>
    <t>-132539545</t>
  </si>
  <si>
    <t>Poznámka k položce:_x000D_
Živičný chodník, specifikace viz technická zpráva.</t>
  </si>
  <si>
    <t>30</t>
  </si>
  <si>
    <t>565125101</t>
  </si>
  <si>
    <t>Asfaltový beton střednězrnný tl 40 mm š do 1,5 m</t>
  </si>
  <si>
    <t>1309113328</t>
  </si>
  <si>
    <t>Poznámka k položce:_x000D_
Chodník živičný, specifikace viz technická zpráva.</t>
  </si>
  <si>
    <t>31</t>
  </si>
  <si>
    <t>596211110</t>
  </si>
  <si>
    <t>Kladení betonové dlažby komunikací pro pěší  pl do 50 m2</t>
  </si>
  <si>
    <t>-669189322</t>
  </si>
  <si>
    <t>Poznámka k položce:_x000D_
Chodníček z BT dlaždic (materiál z rozebrání), osazení na štěrkopískové lože tl. 0,1 m (8-16 mm)</t>
  </si>
  <si>
    <t>32</t>
  </si>
  <si>
    <t>596211120</t>
  </si>
  <si>
    <t>Osazení dlaždice betonové tl. 50 mm pl do 50 m2</t>
  </si>
  <si>
    <t>-1122814209</t>
  </si>
  <si>
    <t>33</t>
  </si>
  <si>
    <t>59245016</t>
  </si>
  <si>
    <t>dlažba tvar čtverec betonová 50x50x5 cm</t>
  </si>
  <si>
    <t>kus</t>
  </si>
  <si>
    <t>895232262</t>
  </si>
  <si>
    <t>Poznámka k položce:_x000D_
Roznášecí BT deska nad průtokoměr.</t>
  </si>
  <si>
    <t>Trubní vedení</t>
  </si>
  <si>
    <t>34</t>
  </si>
  <si>
    <t>857311131</t>
  </si>
  <si>
    <t>Montáž litinových tvarovek DN 150</t>
  </si>
  <si>
    <t>-1408184055</t>
  </si>
  <si>
    <t>35</t>
  </si>
  <si>
    <t>55252243</t>
  </si>
  <si>
    <t>litinový dvou-přírubový TP-kus PN10/16 DN 150 dl 150mm</t>
  </si>
  <si>
    <t>551062372</t>
  </si>
  <si>
    <t>36</t>
  </si>
  <si>
    <t>55252247</t>
  </si>
  <si>
    <t>litinový dvou-přírubový TP-kus PN10/16 DN 150 dl 300mm</t>
  </si>
  <si>
    <t>-370408661</t>
  </si>
  <si>
    <t>37</t>
  </si>
  <si>
    <t>857311151</t>
  </si>
  <si>
    <t>Montáž litinových tvarovek d 150-200 - litinová spojka s přírubou a hrdlem</t>
  </si>
  <si>
    <t>475759857</t>
  </si>
  <si>
    <t>38</t>
  </si>
  <si>
    <t>31951006</t>
  </si>
  <si>
    <t>litinová spojka s přírubou a hrdlem DN 150/155-192mm, SYNOFLEX</t>
  </si>
  <si>
    <t>-943183632</t>
  </si>
  <si>
    <t>39</t>
  </si>
  <si>
    <t>31951008</t>
  </si>
  <si>
    <t>litinová spojka s přírubou a hrdlenm DN 200/198-230mm, SYNOFLEX</t>
  </si>
  <si>
    <t>-1601447959</t>
  </si>
  <si>
    <t>40</t>
  </si>
  <si>
    <t>857351131</t>
  </si>
  <si>
    <t>Montáž litinových tvarovek DN 200</t>
  </si>
  <si>
    <t>-985290100</t>
  </si>
  <si>
    <t>41</t>
  </si>
  <si>
    <t>55252264</t>
  </si>
  <si>
    <t>litinový dvou-přírubový TP-kus PN10 DN 200 dl 600mm</t>
  </si>
  <si>
    <t>1738626023</t>
  </si>
  <si>
    <t>42</t>
  </si>
  <si>
    <t>891311112</t>
  </si>
  <si>
    <t>Montáž vodovodních šoupátek otevřený výkop DN 150</t>
  </si>
  <si>
    <t>-548553410</t>
  </si>
  <si>
    <t>43</t>
  </si>
  <si>
    <t>42221119</t>
  </si>
  <si>
    <t>šoupátko litinové s přírubami E2 vodovodní DN 150 PN16</t>
  </si>
  <si>
    <t>-1677502370</t>
  </si>
  <si>
    <t>44</t>
  </si>
  <si>
    <t>422291080</t>
  </si>
  <si>
    <t>souprava zemní teleskopická pro šoupátka DN 150 mm Rd 1,8-2,5 m</t>
  </si>
  <si>
    <t>2049941711</t>
  </si>
  <si>
    <t>45</t>
  </si>
  <si>
    <t>891351112</t>
  </si>
  <si>
    <t>Montáž vodovodních šoupátek otevřený výkop DN 200</t>
  </si>
  <si>
    <t>1257643561</t>
  </si>
  <si>
    <t>46</t>
  </si>
  <si>
    <t>42221120</t>
  </si>
  <si>
    <t>šoupátko litinové s přírubami E2 vodovodní DN 200 PN10</t>
  </si>
  <si>
    <t>-517932293</t>
  </si>
  <si>
    <t>47</t>
  </si>
  <si>
    <t>42291081</t>
  </si>
  <si>
    <t>souprava zemní teleskopická pro šoupátka DN 200mm Rd 1,8-2,5 m</t>
  </si>
  <si>
    <t>1745448481</t>
  </si>
  <si>
    <t>48</t>
  </si>
  <si>
    <t>892351111</t>
  </si>
  <si>
    <t>Zkouška těsnosti nového úseku provozním tlakem před zásypem DN 150 nebo 200</t>
  </si>
  <si>
    <t>-222006841</t>
  </si>
  <si>
    <t>49</t>
  </si>
  <si>
    <t>892353122</t>
  </si>
  <si>
    <t>Proplach a dezinfekce montovaných armatur a tvarovek před montáží DN 150 nebo 200</t>
  </si>
  <si>
    <t>kpl</t>
  </si>
  <si>
    <t>368259676</t>
  </si>
  <si>
    <t>50</t>
  </si>
  <si>
    <t>899401112</t>
  </si>
  <si>
    <t>Osazení poklopů litinových šoupátkových</t>
  </si>
  <si>
    <t>-1723192189</t>
  </si>
  <si>
    <t>51</t>
  </si>
  <si>
    <t>42291352</t>
  </si>
  <si>
    <t>poklop litinový šoupátkový (těžký) osazení do terénu a do vozovky</t>
  </si>
  <si>
    <t>-1942398958</t>
  </si>
  <si>
    <t>52</t>
  </si>
  <si>
    <t>42210050</t>
  </si>
  <si>
    <t>deska podkladová uličního poklopu litinového šoupatového (recyklovaný plast)</t>
  </si>
  <si>
    <t>-1085906439</t>
  </si>
  <si>
    <t>53</t>
  </si>
  <si>
    <t>422R1</t>
  </si>
  <si>
    <t>Bateriový indukční průtokoměr na potrubí DN 150 mm</t>
  </si>
  <si>
    <t>-1581279836</t>
  </si>
  <si>
    <t>Poznámka k položce:_x000D_
Specifikace viz technická zpráva, přílova č. 1.</t>
  </si>
  <si>
    <t>54</t>
  </si>
  <si>
    <t>422R2</t>
  </si>
  <si>
    <t>Bateriový indukční průtokoměr na potrubí DN 200 mm</t>
  </si>
  <si>
    <t>390425782</t>
  </si>
  <si>
    <t>Poznámka k položce:_x000D_
Specifikace viz technická zpráva, příloha č. 1.</t>
  </si>
  <si>
    <t>55</t>
  </si>
  <si>
    <t>422R3</t>
  </si>
  <si>
    <t xml:space="preserve">Bateriová telemetrická stanice kompatibilní </t>
  </si>
  <si>
    <t>-1177812945</t>
  </si>
  <si>
    <t>Poznámka k položce:_x000D_
Bateriová telemetrická stanice kompatibilní s dispečinkem provozovatele, GSM/GPRS přenos, vč. programování a montáže.</t>
  </si>
  <si>
    <t>56</t>
  </si>
  <si>
    <t>422R4</t>
  </si>
  <si>
    <t>Kabelová skříň ESTA s podstavcem, plastová</t>
  </si>
  <si>
    <t>394061820</t>
  </si>
  <si>
    <t>Poznámka k položce:_x000D_
Kabelová skříň ESTA s podstavcem, plastová, 240x800x620 mm, v. 1930 mm, vč. podstavce, uzamykatelná.</t>
  </si>
  <si>
    <t>57</t>
  </si>
  <si>
    <t>286R5</t>
  </si>
  <si>
    <t>chránička kabelová KOPOFLEX 110 mm</t>
  </si>
  <si>
    <t>420640584</t>
  </si>
  <si>
    <t>58</t>
  </si>
  <si>
    <t>899722113</t>
  </si>
  <si>
    <t>Krytí potrubí z plastů výstražnou fólií z PVC 30cm - barva bílá</t>
  </si>
  <si>
    <t>-1289071217</t>
  </si>
  <si>
    <t>59</t>
  </si>
  <si>
    <t>R6</t>
  </si>
  <si>
    <t>Vypuštění a napuštění vodovodu</t>
  </si>
  <si>
    <t>258921129</t>
  </si>
  <si>
    <t>60</t>
  </si>
  <si>
    <t>R7</t>
  </si>
  <si>
    <t>Řezání litinového potrubí Li 150 mm</t>
  </si>
  <si>
    <t>1020004951</t>
  </si>
  <si>
    <t>61</t>
  </si>
  <si>
    <t>R8</t>
  </si>
  <si>
    <t>Řezání litinového potrubí Li 200 mm</t>
  </si>
  <si>
    <t>770816235</t>
  </si>
  <si>
    <t>62</t>
  </si>
  <si>
    <t>R9</t>
  </si>
  <si>
    <t>Laboratorní rozbor vody</t>
  </si>
  <si>
    <t>-769595469</t>
  </si>
  <si>
    <t>Ostatní konstrukce a práce, bourání</t>
  </si>
  <si>
    <t>63</t>
  </si>
  <si>
    <t>916241112</t>
  </si>
  <si>
    <t>Osazení obrubníku kamenného do lože z betonu prostého</t>
  </si>
  <si>
    <t>-1010035816</t>
  </si>
  <si>
    <t>Poznámka k položce:_x000D_
Zpětné osazení do betonu (materiál z rozebrání).</t>
  </si>
  <si>
    <t>64</t>
  </si>
  <si>
    <t>919732211</t>
  </si>
  <si>
    <t>Zalití spáry modifikovanou zálivkovou hmotou, včetně prořezání spáry</t>
  </si>
  <si>
    <t>-1891518991</t>
  </si>
  <si>
    <t>Poznámka k položce:_x000D_
Pružná zálivka.</t>
  </si>
  <si>
    <t>65</t>
  </si>
  <si>
    <t>919735111</t>
  </si>
  <si>
    <t xml:space="preserve">Řezání stávajícího živičného krytu </t>
  </si>
  <si>
    <t>16480753</t>
  </si>
  <si>
    <t>Poznámka k položce:_x000D_
Zaříznutí okraje výkopu.</t>
  </si>
  <si>
    <t>997</t>
  </si>
  <si>
    <t>Přesun sutě</t>
  </si>
  <si>
    <t>66</t>
  </si>
  <si>
    <t>997221561</t>
  </si>
  <si>
    <t>Vodorovná doprava suti do 1 km</t>
  </si>
  <si>
    <t>525131106</t>
  </si>
  <si>
    <t>67</t>
  </si>
  <si>
    <t>997221569</t>
  </si>
  <si>
    <t xml:space="preserve">Příplatek ZKD 1 km u vodorovné dopravy suti </t>
  </si>
  <si>
    <t>1060966638</t>
  </si>
  <si>
    <t>0,361*19  "příplatek k vodorovnému přemístění za každý další započatý km přes 1 km na vzdálenost 20 km.</t>
  </si>
  <si>
    <t>68</t>
  </si>
  <si>
    <t>997221611</t>
  </si>
  <si>
    <t>Nakládání suti na dopravní prostředky pro vodorovnou dopravu</t>
  </si>
  <si>
    <t>458755472</t>
  </si>
  <si>
    <t>69</t>
  </si>
  <si>
    <t>997221655</t>
  </si>
  <si>
    <t>Poplatek za uložení na skládce (skládkovné) zeminy a kamení - odstranění stávajících povrchů</t>
  </si>
  <si>
    <t>-411150381</t>
  </si>
  <si>
    <t>70</t>
  </si>
  <si>
    <t>997221875</t>
  </si>
  <si>
    <t xml:space="preserve">Poplatek za uložení stavebního odpadu na skládce (skládkovné) asfaltového bez obsahu dehtu </t>
  </si>
  <si>
    <t>1476184547</t>
  </si>
  <si>
    <t>998</t>
  </si>
  <si>
    <t>Přesun hmot</t>
  </si>
  <si>
    <t>71</t>
  </si>
  <si>
    <t>998223011</t>
  </si>
  <si>
    <t xml:space="preserve">Přesun hmot pro pozemní komunikace </t>
  </si>
  <si>
    <t>-2008956229</t>
  </si>
  <si>
    <t>Poznámka k položce:_x000D_
Uložení kamenných obrubníků a rozebrané dlažby do 50 m k opětnému použití.</t>
  </si>
  <si>
    <t>4061b - Vedlejší rozpočtové náklady</t>
  </si>
  <si>
    <t>VRN - Vedlejší rozpočtové náklady</t>
  </si>
  <si>
    <t>VRN</t>
  </si>
  <si>
    <t>0001</t>
  </si>
  <si>
    <t>Vytyčení stávajícího vodovodu</t>
  </si>
  <si>
    <t>1287347088</t>
  </si>
  <si>
    <t>0002</t>
  </si>
  <si>
    <t>Vytyčení stávajících podzemních sítí</t>
  </si>
  <si>
    <t>273442589</t>
  </si>
  <si>
    <t>0003</t>
  </si>
  <si>
    <t>Objekty zařízení staveniště vč. napojení na inž. sítě</t>
  </si>
  <si>
    <t>-1207399668</t>
  </si>
  <si>
    <t>0004</t>
  </si>
  <si>
    <t>Mobilní zábrany (pronájem, osazení, demontáž)</t>
  </si>
  <si>
    <t>-493991331</t>
  </si>
  <si>
    <t>0005</t>
  </si>
  <si>
    <t>Doplnění provozního řádu vodovodu</t>
  </si>
  <si>
    <t>508439890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</si>
</sst>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7" fillId="0" borderId="0" applyNumberFormat="0" applyFill="0" applyBorder="0" applyAlignment="0" applyProtection="0"/>
  </cellStyleXfs>
  <cellXfs count="22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3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6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4" borderId="0" xfId="0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0" borderId="15" xfId="0" applyBorder="1" applyAlignment="1">
      <alignment vertical="center"/>
    </xf>
    <xf numFmtId="0" fontId="0" fillId="5" borderId="7" xfId="0" applyFill="1" applyBorder="1" applyAlignment="1">
      <alignment vertical="center"/>
    </xf>
    <xf numFmtId="0" fontId="21" fillId="5" borderId="0" xfId="0" applyFont="1" applyFill="1" applyAlignment="1">
      <alignment horizontal="center" vertical="center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4" fillId="0" borderId="3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4" fontId="23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9" fillId="0" borderId="14" xfId="0" applyNumberFormat="1" applyFont="1" applyBorder="1" applyAlignment="1">
      <alignment vertical="center"/>
    </xf>
    <xf numFmtId="4" fontId="19" fillId="0" borderId="0" xfId="0" applyNumberFormat="1" applyFont="1" applyAlignment="1">
      <alignment vertical="center"/>
    </xf>
    <xf numFmtId="166" fontId="19" fillId="0" borderId="0" xfId="0" applyNumberFormat="1" applyFont="1" applyAlignment="1">
      <alignment vertical="center"/>
    </xf>
    <xf numFmtId="4" fontId="19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8" fillId="0" borderId="14" xfId="0" applyNumberFormat="1" applyFont="1" applyBorder="1" applyAlignment="1">
      <alignment vertical="center"/>
    </xf>
    <xf numFmtId="4" fontId="28" fillId="0" borderId="0" xfId="0" applyNumberFormat="1" applyFont="1" applyAlignment="1">
      <alignment vertical="center"/>
    </xf>
    <xf numFmtId="166" fontId="28" fillId="0" borderId="0" xfId="0" applyNumberFormat="1" applyFont="1" applyAlignment="1">
      <alignment vertical="center"/>
    </xf>
    <xf numFmtId="4" fontId="28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8" fillId="0" borderId="19" xfId="0" applyNumberFormat="1" applyFont="1" applyBorder="1" applyAlignment="1">
      <alignment vertical="center"/>
    </xf>
    <xf numFmtId="4" fontId="28" fillId="0" borderId="20" xfId="0" applyNumberFormat="1" applyFont="1" applyBorder="1" applyAlignment="1">
      <alignment vertical="center"/>
    </xf>
    <xf numFmtId="166" fontId="28" fillId="0" borderId="20" xfId="0" applyNumberFormat="1" applyFont="1" applyBorder="1" applyAlignment="1">
      <alignment vertical="center"/>
    </xf>
    <xf numFmtId="4" fontId="28" fillId="0" borderId="21" xfId="0" applyNumberFormat="1" applyFont="1" applyBorder="1" applyAlignment="1">
      <alignment vertical="center"/>
    </xf>
    <xf numFmtId="0" fontId="29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6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5" borderId="0" xfId="0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1" fillId="5" borderId="0" xfId="0" applyFont="1" applyFill="1" applyAlignment="1">
      <alignment horizontal="left" vertical="center"/>
    </xf>
    <xf numFmtId="0" fontId="21" fillId="5" borderId="0" xfId="0" applyFont="1" applyFill="1" applyAlignment="1">
      <alignment horizontal="right" vertical="center"/>
    </xf>
    <xf numFmtId="0" fontId="30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21" fillId="5" borderId="16" xfId="0" applyFont="1" applyFill="1" applyBorder="1" applyAlignment="1">
      <alignment horizontal="center" vertical="center" wrapText="1"/>
    </xf>
    <xf numFmtId="0" fontId="21" fillId="5" borderId="17" xfId="0" applyFont="1" applyFill="1" applyBorder="1" applyAlignment="1">
      <alignment horizontal="center" vertical="center" wrapText="1"/>
    </xf>
    <xf numFmtId="0" fontId="21" fillId="5" borderId="18" xfId="0" applyFont="1" applyFill="1" applyBorder="1" applyAlignment="1">
      <alignment horizontal="center" vertical="center" wrapText="1"/>
    </xf>
    <xf numFmtId="0" fontId="21" fillId="5" borderId="0" xfId="0" applyFont="1" applyFill="1" applyAlignment="1">
      <alignment horizontal="center" vertical="center" wrapText="1"/>
    </xf>
    <xf numFmtId="4" fontId="23" fillId="0" borderId="0" xfId="0" applyNumberFormat="1" applyFont="1"/>
    <xf numFmtId="166" fontId="31" fillId="0" borderId="12" xfId="0" applyNumberFormat="1" applyFont="1" applyBorder="1"/>
    <xf numFmtId="166" fontId="31" fillId="0" borderId="13" xfId="0" applyNumberFormat="1" applyFont="1" applyBorder="1"/>
    <xf numFmtId="4" fontId="32" fillId="0" borderId="0" xfId="0" applyNumberFormat="1" applyFont="1" applyAlignment="1">
      <alignment vertical="center"/>
    </xf>
    <xf numFmtId="0" fontId="8" fillId="0" borderId="3" xfId="0" applyFont="1" applyBorder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Protection="1">
      <protection locked="0"/>
    </xf>
    <xf numFmtId="4" fontId="6" fillId="0" borderId="0" xfId="0" applyNumberFormat="1" applyFont="1"/>
    <xf numFmtId="0" fontId="8" fillId="0" borderId="14" xfId="0" applyFont="1" applyBorder="1"/>
    <xf numFmtId="166" fontId="8" fillId="0" borderId="0" xfId="0" applyNumberFormat="1" applyFont="1"/>
    <xf numFmtId="166" fontId="8" fillId="0" borderId="15" xfId="0" applyNumberFormat="1" applyFont="1" applyBorder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/>
    <xf numFmtId="0" fontId="0" fillId="0" borderId="3" xfId="0" applyBorder="1" applyAlignment="1" applyProtection="1">
      <alignment vertical="center"/>
      <protection locked="0"/>
    </xf>
    <xf numFmtId="0" fontId="21" fillId="0" borderId="22" xfId="0" applyFont="1" applyBorder="1" applyAlignment="1" applyProtection="1">
      <alignment horizontal="center" vertical="center"/>
      <protection locked="0"/>
    </xf>
    <xf numFmtId="49" fontId="21" fillId="0" borderId="22" xfId="0" applyNumberFormat="1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center" vertical="center" wrapText="1"/>
      <protection locked="0"/>
    </xf>
    <xf numFmtId="167" fontId="21" fillId="0" borderId="22" xfId="0" applyNumberFormat="1" applyFont="1" applyBorder="1" applyAlignment="1" applyProtection="1">
      <alignment vertical="center"/>
      <protection locked="0"/>
    </xf>
    <xf numFmtId="4" fontId="21" fillId="3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22" fillId="3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Alignment="1">
      <alignment horizontal="center" vertical="center"/>
    </xf>
    <xf numFmtId="166" fontId="22" fillId="0" borderId="0" xfId="0" applyNumberFormat="1" applyFont="1" applyAlignment="1">
      <alignment vertical="center"/>
    </xf>
    <xf numFmtId="166" fontId="22" fillId="0" borderId="15" xfId="0" applyNumberFormat="1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33" fillId="0" borderId="0" xfId="0" applyFont="1" applyAlignment="1">
      <alignment horizontal="left" vertical="center"/>
    </xf>
    <xf numFmtId="0" fontId="34" fillId="0" borderId="0" xfId="0" applyFont="1" applyAlignment="1">
      <alignment vertical="center" wrapText="1"/>
    </xf>
    <xf numFmtId="0" fontId="0" fillId="0" borderId="0" xfId="0" applyAlignment="1" applyProtection="1">
      <alignment vertical="center"/>
      <protection locked="0"/>
    </xf>
    <xf numFmtId="0" fontId="0" fillId="0" borderId="14" xfId="0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35" fillId="0" borderId="22" xfId="0" applyFont="1" applyBorder="1" applyAlignment="1" applyProtection="1">
      <alignment horizontal="center" vertical="center"/>
      <protection locked="0"/>
    </xf>
    <xf numFmtId="49" fontId="35" fillId="0" borderId="22" xfId="0" applyNumberFormat="1" applyFont="1" applyBorder="1" applyAlignment="1" applyProtection="1">
      <alignment horizontal="left" vertical="center" wrapText="1"/>
      <protection locked="0"/>
    </xf>
    <xf numFmtId="0" fontId="35" fillId="0" borderId="22" xfId="0" applyFont="1" applyBorder="1" applyAlignment="1" applyProtection="1">
      <alignment horizontal="left" vertical="center" wrapText="1"/>
      <protection locked="0"/>
    </xf>
    <xf numFmtId="0" fontId="35" fillId="0" borderId="22" xfId="0" applyFont="1" applyBorder="1" applyAlignment="1" applyProtection="1">
      <alignment horizontal="center" vertical="center" wrapText="1"/>
      <protection locked="0"/>
    </xf>
    <xf numFmtId="167" fontId="35" fillId="0" borderId="22" xfId="0" applyNumberFormat="1" applyFont="1" applyBorder="1" applyAlignment="1" applyProtection="1">
      <alignment vertical="center"/>
      <protection locked="0"/>
    </xf>
    <xf numFmtId="4" fontId="35" fillId="3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  <protection locked="0"/>
    </xf>
    <xf numFmtId="0" fontId="36" fillId="0" borderId="22" xfId="0" applyFont="1" applyBorder="1" applyAlignment="1" applyProtection="1">
      <alignment vertical="center"/>
      <protection locked="0"/>
    </xf>
    <xf numFmtId="0" fontId="36" fillId="0" borderId="3" xfId="0" applyFont="1" applyBorder="1" applyAlignment="1">
      <alignment vertical="center"/>
    </xf>
    <xf numFmtId="0" fontId="35" fillId="3" borderId="14" xfId="0" applyFont="1" applyFill="1" applyBorder="1" applyAlignment="1" applyProtection="1">
      <alignment horizontal="left" vertical="center"/>
      <protection locked="0"/>
    </xf>
    <xf numFmtId="0" fontId="35" fillId="0" borderId="0" xfId="0" applyFont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22" fillId="3" borderId="19" xfId="0" applyFont="1" applyFill="1" applyBorder="1" applyAlignment="1" applyProtection="1">
      <alignment horizontal="left" vertical="center"/>
      <protection locked="0"/>
    </xf>
    <xf numFmtId="0" fontId="22" fillId="0" borderId="20" xfId="0" applyFont="1" applyBorder="1" applyAlignment="1">
      <alignment horizontal="center" vertical="center"/>
    </xf>
    <xf numFmtId="166" fontId="22" fillId="0" borderId="20" xfId="0" applyNumberFormat="1" applyFont="1" applyBorder="1" applyAlignment="1">
      <alignment vertical="center"/>
    </xf>
    <xf numFmtId="166" fontId="22" fillId="0" borderId="21" xfId="0" applyNumberFormat="1" applyFont="1" applyBorder="1" applyAlignment="1">
      <alignment vertical="center"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16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1" fillId="0" borderId="0" xfId="0" applyFont="1" applyAlignment="1">
      <alignment horizontal="right" vertical="center"/>
    </xf>
    <xf numFmtId="4" fontId="17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4" fillId="4" borderId="7" xfId="0" applyFont="1" applyFill="1" applyBorder="1" applyAlignment="1">
      <alignment horizontal="left" vertical="center"/>
    </xf>
    <xf numFmtId="0" fontId="0" fillId="4" borderId="7" xfId="0" applyFill="1" applyBorder="1" applyAlignment="1">
      <alignment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ill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5" borderId="6" xfId="0" applyFont="1" applyFill="1" applyBorder="1" applyAlignment="1">
      <alignment horizontal="center" vertical="center"/>
    </xf>
    <xf numFmtId="0" fontId="21" fillId="5" borderId="7" xfId="0" applyFont="1" applyFill="1" applyBorder="1" applyAlignment="1">
      <alignment horizontal="left" vertical="center"/>
    </xf>
    <xf numFmtId="0" fontId="21" fillId="5" borderId="7" xfId="0" applyFont="1" applyFill="1" applyBorder="1" applyAlignment="1">
      <alignment horizontal="center" vertical="center"/>
    </xf>
    <xf numFmtId="0" fontId="21" fillId="5" borderId="7" xfId="0" applyFont="1" applyFill="1" applyBorder="1" applyAlignment="1">
      <alignment horizontal="right" vertical="center"/>
    </xf>
    <xf numFmtId="0" fontId="21" fillId="5" borderId="8" xfId="0" applyFont="1" applyFill="1" applyBorder="1" applyAlignment="1">
      <alignment horizontal="left" vertical="center"/>
    </xf>
    <xf numFmtId="4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0" fontId="26" fillId="0" borderId="0" xfId="0" applyFont="1" applyAlignment="1">
      <alignment horizontal="left" vertical="center" wrapText="1"/>
    </xf>
    <xf numFmtId="4" fontId="23" fillId="0" borderId="0" xfId="0" applyNumberFormat="1" applyFont="1" applyAlignment="1">
      <alignment horizontal="right" vertical="center"/>
    </xf>
    <xf numFmtId="4" fontId="23" fillId="0" borderId="0" xfId="0" applyNumberFormat="1" applyFont="1" applyAlignment="1">
      <alignment vertical="center"/>
    </xf>
    <xf numFmtId="0" fontId="12" fillId="2" borderId="0" xfId="0" applyFont="1" applyFill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" fillId="3" borderId="0" xfId="0" applyFont="1" applyFill="1" applyAlignment="1" applyProtection="1">
      <alignment horizontal="left" vertical="center"/>
      <protection locked="0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8"/>
  <sheetViews>
    <sheetView showGridLines="0" topLeftCell="A82" workbookViewId="0">
      <selection activeCell="L90" sqref="L90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hidden="1" customWidth="1"/>
    <col min="44" max="44" width="13.6640625" customWidth="1"/>
    <col min="45" max="47" width="25.83203125" hidden="1" customWidth="1"/>
    <col min="48" max="49" width="21.6640625" hidden="1" customWidth="1"/>
    <col min="50" max="51" width="25" hidden="1" customWidth="1"/>
    <col min="52" max="52" width="21.6640625" hidden="1" customWidth="1"/>
    <col min="53" max="53" width="19.1640625" hidden="1" customWidth="1"/>
    <col min="54" max="54" width="25" hidden="1" customWidth="1"/>
    <col min="55" max="55" width="21.6640625" hidden="1" customWidth="1"/>
    <col min="56" max="56" width="19.1640625" hidden="1" customWidth="1"/>
    <col min="57" max="57" width="66.5" customWidth="1"/>
    <col min="71" max="91" width="9.33203125" hidden="1"/>
  </cols>
  <sheetData>
    <row r="1" spans="1:74" ht="11.25">
      <c r="A1" s="14" t="s">
        <v>0</v>
      </c>
      <c r="AZ1" s="14" t="s">
        <v>1</v>
      </c>
      <c r="BA1" s="14" t="s">
        <v>2</v>
      </c>
      <c r="BB1" s="14" t="s">
        <v>1</v>
      </c>
      <c r="BT1" s="14" t="s">
        <v>3</v>
      </c>
      <c r="BU1" s="14" t="s">
        <v>3</v>
      </c>
      <c r="BV1" s="14" t="s">
        <v>4</v>
      </c>
    </row>
    <row r="2" spans="1:74" ht="36.950000000000003" customHeight="1">
      <c r="AR2" s="220" t="s">
        <v>5</v>
      </c>
      <c r="AS2" s="186"/>
      <c r="AT2" s="186"/>
      <c r="AU2" s="186"/>
      <c r="AV2" s="186"/>
      <c r="AW2" s="186"/>
      <c r="AX2" s="186"/>
      <c r="AY2" s="186"/>
      <c r="AZ2" s="186"/>
      <c r="BA2" s="186"/>
      <c r="BB2" s="186"/>
      <c r="BC2" s="186"/>
      <c r="BD2" s="186"/>
      <c r="BE2" s="186"/>
      <c r="BS2" s="15" t="s">
        <v>6</v>
      </c>
      <c r="BT2" s="15" t="s">
        <v>7</v>
      </c>
    </row>
    <row r="3" spans="1:74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8</v>
      </c>
    </row>
    <row r="4" spans="1:74" ht="24.95" customHeight="1">
      <c r="B4" s="18"/>
      <c r="D4" s="19" t="s">
        <v>9</v>
      </c>
      <c r="AR4" s="18"/>
      <c r="AS4" s="20" t="s">
        <v>10</v>
      </c>
      <c r="BE4" s="21" t="s">
        <v>11</v>
      </c>
      <c r="BS4" s="15" t="s">
        <v>12</v>
      </c>
    </row>
    <row r="5" spans="1:74" ht="12" customHeight="1">
      <c r="B5" s="18"/>
      <c r="D5" s="22" t="s">
        <v>13</v>
      </c>
      <c r="K5" s="185" t="s">
        <v>14</v>
      </c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186"/>
      <c r="Y5" s="186"/>
      <c r="Z5" s="186"/>
      <c r="AA5" s="186"/>
      <c r="AB5" s="186"/>
      <c r="AC5" s="186"/>
      <c r="AD5" s="186"/>
      <c r="AE5" s="186"/>
      <c r="AF5" s="186"/>
      <c r="AG5" s="186"/>
      <c r="AH5" s="186"/>
      <c r="AI5" s="186"/>
      <c r="AJ5" s="186"/>
      <c r="AR5" s="18"/>
      <c r="BE5" s="182" t="s">
        <v>15</v>
      </c>
      <c r="BS5" s="15" t="s">
        <v>6</v>
      </c>
    </row>
    <row r="6" spans="1:74" ht="36.950000000000003" customHeight="1">
      <c r="B6" s="18"/>
      <c r="D6" s="24" t="s">
        <v>16</v>
      </c>
      <c r="K6" s="187" t="s">
        <v>17</v>
      </c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6"/>
      <c r="AC6" s="186"/>
      <c r="AD6" s="186"/>
      <c r="AE6" s="186"/>
      <c r="AF6" s="186"/>
      <c r="AG6" s="186"/>
      <c r="AH6" s="186"/>
      <c r="AI6" s="186"/>
      <c r="AJ6" s="186"/>
      <c r="AR6" s="18"/>
      <c r="BE6" s="183"/>
      <c r="BS6" s="15" t="s">
        <v>6</v>
      </c>
    </row>
    <row r="7" spans="1:74" ht="12" customHeight="1">
      <c r="B7" s="18"/>
      <c r="D7" s="25" t="s">
        <v>18</v>
      </c>
      <c r="K7" s="23" t="s">
        <v>1</v>
      </c>
      <c r="AK7" s="25" t="s">
        <v>19</v>
      </c>
      <c r="AN7" s="23" t="s">
        <v>1</v>
      </c>
      <c r="AR7" s="18"/>
      <c r="BE7" s="183"/>
      <c r="BS7" s="15" t="s">
        <v>6</v>
      </c>
    </row>
    <row r="8" spans="1:74" ht="12" customHeight="1">
      <c r="B8" s="18"/>
      <c r="D8" s="25" t="s">
        <v>20</v>
      </c>
      <c r="K8" s="23" t="s">
        <v>21</v>
      </c>
      <c r="AK8" s="25" t="s">
        <v>22</v>
      </c>
      <c r="AN8" s="26"/>
      <c r="AR8" s="18"/>
      <c r="BE8" s="183"/>
      <c r="BS8" s="15" t="s">
        <v>6</v>
      </c>
    </row>
    <row r="9" spans="1:74" ht="14.45" customHeight="1">
      <c r="B9" s="18"/>
      <c r="AR9" s="18"/>
      <c r="BE9" s="183"/>
      <c r="BS9" s="15" t="s">
        <v>6</v>
      </c>
    </row>
    <row r="10" spans="1:74" ht="12" customHeight="1">
      <c r="B10" s="18"/>
      <c r="D10" s="25" t="s">
        <v>23</v>
      </c>
      <c r="AK10" s="25" t="s">
        <v>24</v>
      </c>
      <c r="AN10" s="23"/>
      <c r="AR10" s="18"/>
      <c r="BE10" s="183"/>
      <c r="BS10" s="15" t="s">
        <v>6</v>
      </c>
    </row>
    <row r="11" spans="1:74" ht="18.399999999999999" customHeight="1">
      <c r="B11" s="18"/>
      <c r="E11" s="23"/>
      <c r="AK11" s="25" t="s">
        <v>25</v>
      </c>
      <c r="AN11" s="23" t="s">
        <v>1</v>
      </c>
      <c r="AR11" s="18"/>
      <c r="BE11" s="183"/>
      <c r="BS11" s="15" t="s">
        <v>6</v>
      </c>
    </row>
    <row r="12" spans="1:74" ht="6.95" customHeight="1">
      <c r="B12" s="18"/>
      <c r="AR12" s="18"/>
      <c r="BE12" s="183"/>
      <c r="BS12" s="15" t="s">
        <v>6</v>
      </c>
    </row>
    <row r="13" spans="1:74" ht="12" customHeight="1">
      <c r="B13" s="18"/>
      <c r="D13" s="25" t="s">
        <v>26</v>
      </c>
      <c r="AK13" s="25" t="s">
        <v>24</v>
      </c>
      <c r="AN13" s="27"/>
      <c r="AR13" s="18"/>
      <c r="BE13" s="183"/>
      <c r="BS13" s="15" t="s">
        <v>6</v>
      </c>
    </row>
    <row r="14" spans="1:74" ht="12.75">
      <c r="B14" s="18"/>
      <c r="E14" s="188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9"/>
      <c r="V14" s="189"/>
      <c r="W14" s="189"/>
      <c r="X14" s="189"/>
      <c r="Y14" s="189"/>
      <c r="Z14" s="189"/>
      <c r="AA14" s="189"/>
      <c r="AB14" s="189"/>
      <c r="AC14" s="189"/>
      <c r="AD14" s="189"/>
      <c r="AE14" s="189"/>
      <c r="AF14" s="189"/>
      <c r="AG14" s="189"/>
      <c r="AH14" s="189"/>
      <c r="AI14" s="189"/>
      <c r="AJ14" s="189"/>
      <c r="AK14" s="25" t="s">
        <v>25</v>
      </c>
      <c r="AN14" s="27"/>
      <c r="AR14" s="18"/>
      <c r="BE14" s="183"/>
      <c r="BS14" s="15" t="s">
        <v>6</v>
      </c>
    </row>
    <row r="15" spans="1:74" ht="6.95" customHeight="1">
      <c r="B15" s="18"/>
      <c r="AR15" s="18"/>
      <c r="BE15" s="183"/>
      <c r="BS15" s="15" t="s">
        <v>3</v>
      </c>
    </row>
    <row r="16" spans="1:74" ht="12" customHeight="1">
      <c r="B16" s="18"/>
      <c r="D16" s="25" t="s">
        <v>27</v>
      </c>
      <c r="AK16" s="25" t="s">
        <v>24</v>
      </c>
      <c r="AN16" s="23" t="s">
        <v>1</v>
      </c>
      <c r="AR16" s="18"/>
      <c r="BE16" s="183"/>
      <c r="BS16" s="15" t="s">
        <v>3</v>
      </c>
    </row>
    <row r="17" spans="2:71" ht="18.399999999999999" customHeight="1">
      <c r="B17" s="18"/>
      <c r="E17" s="23"/>
      <c r="AK17" s="25" t="s">
        <v>25</v>
      </c>
      <c r="AN17" s="23" t="s">
        <v>1</v>
      </c>
      <c r="AR17" s="18"/>
      <c r="BE17" s="183"/>
      <c r="BS17" s="15" t="s">
        <v>28</v>
      </c>
    </row>
    <row r="18" spans="2:71" ht="6.95" customHeight="1">
      <c r="B18" s="18"/>
      <c r="AR18" s="18"/>
      <c r="BE18" s="183"/>
      <c r="BS18" s="15" t="s">
        <v>6</v>
      </c>
    </row>
    <row r="19" spans="2:71" ht="12" customHeight="1">
      <c r="B19" s="18"/>
      <c r="D19" s="25" t="s">
        <v>29</v>
      </c>
      <c r="AK19" s="25" t="s">
        <v>24</v>
      </c>
      <c r="AN19" s="23" t="s">
        <v>1</v>
      </c>
      <c r="AR19" s="18"/>
      <c r="BE19" s="183"/>
      <c r="BS19" s="15" t="s">
        <v>6</v>
      </c>
    </row>
    <row r="20" spans="2:71" ht="18.399999999999999" customHeight="1">
      <c r="B20" s="18"/>
      <c r="E20" s="23" t="s">
        <v>21</v>
      </c>
      <c r="AK20" s="25" t="s">
        <v>25</v>
      </c>
      <c r="AN20" s="23" t="s">
        <v>1</v>
      </c>
      <c r="AR20" s="18"/>
      <c r="BE20" s="183"/>
      <c r="BS20" s="15" t="s">
        <v>28</v>
      </c>
    </row>
    <row r="21" spans="2:71" ht="6.95" customHeight="1">
      <c r="B21" s="18"/>
      <c r="AR21" s="18"/>
      <c r="BE21" s="183"/>
    </row>
    <row r="22" spans="2:71" ht="12" customHeight="1">
      <c r="B22" s="18"/>
      <c r="D22" s="25" t="s">
        <v>30</v>
      </c>
      <c r="AR22" s="18"/>
      <c r="BE22" s="183"/>
    </row>
    <row r="23" spans="2:71" ht="16.5" customHeight="1">
      <c r="B23" s="18"/>
      <c r="E23" s="190" t="s">
        <v>1</v>
      </c>
      <c r="F23" s="190"/>
      <c r="G23" s="190"/>
      <c r="H23" s="190"/>
      <c r="I23" s="190"/>
      <c r="J23" s="190"/>
      <c r="K23" s="190"/>
      <c r="L23" s="190"/>
      <c r="M23" s="190"/>
      <c r="N23" s="190"/>
      <c r="O23" s="190"/>
      <c r="P23" s="190"/>
      <c r="Q23" s="190"/>
      <c r="R23" s="190"/>
      <c r="S23" s="190"/>
      <c r="T23" s="190"/>
      <c r="U23" s="190"/>
      <c r="V23" s="190"/>
      <c r="W23" s="190"/>
      <c r="X23" s="190"/>
      <c r="Y23" s="190"/>
      <c r="Z23" s="190"/>
      <c r="AA23" s="190"/>
      <c r="AB23" s="190"/>
      <c r="AC23" s="190"/>
      <c r="AD23" s="190"/>
      <c r="AE23" s="190"/>
      <c r="AF23" s="190"/>
      <c r="AG23" s="190"/>
      <c r="AH23" s="190"/>
      <c r="AI23" s="190"/>
      <c r="AJ23" s="190"/>
      <c r="AK23" s="190"/>
      <c r="AL23" s="190"/>
      <c r="AM23" s="190"/>
      <c r="AN23" s="190"/>
      <c r="AR23" s="18"/>
      <c r="BE23" s="183"/>
    </row>
    <row r="24" spans="2:71" ht="6.95" customHeight="1">
      <c r="B24" s="18"/>
      <c r="AR24" s="18"/>
      <c r="BE24" s="183"/>
    </row>
    <row r="25" spans="2:71" ht="6.95" customHeight="1">
      <c r="B25" s="18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R25" s="18"/>
      <c r="BE25" s="183"/>
    </row>
    <row r="26" spans="2:71" s="1" customFormat="1" ht="25.9" customHeight="1">
      <c r="B26" s="30"/>
      <c r="D26" s="31" t="s">
        <v>31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191">
        <f>ROUND(AG94,2)</f>
        <v>0</v>
      </c>
      <c r="AL26" s="192"/>
      <c r="AM26" s="192"/>
      <c r="AN26" s="192"/>
      <c r="AO26" s="192"/>
      <c r="AR26" s="30"/>
      <c r="BE26" s="183"/>
    </row>
    <row r="27" spans="2:71" s="1" customFormat="1" ht="6.95" customHeight="1">
      <c r="B27" s="30"/>
      <c r="AR27" s="30"/>
      <c r="BE27" s="183"/>
    </row>
    <row r="28" spans="2:71" s="1" customFormat="1" ht="12.75">
      <c r="B28" s="30"/>
      <c r="L28" s="193" t="s">
        <v>32</v>
      </c>
      <c r="M28" s="193"/>
      <c r="N28" s="193"/>
      <c r="O28" s="193"/>
      <c r="P28" s="193"/>
      <c r="W28" s="193" t="s">
        <v>33</v>
      </c>
      <c r="X28" s="193"/>
      <c r="Y28" s="193"/>
      <c r="Z28" s="193"/>
      <c r="AA28" s="193"/>
      <c r="AB28" s="193"/>
      <c r="AC28" s="193"/>
      <c r="AD28" s="193"/>
      <c r="AE28" s="193"/>
      <c r="AK28" s="193" t="s">
        <v>34</v>
      </c>
      <c r="AL28" s="193"/>
      <c r="AM28" s="193"/>
      <c r="AN28" s="193"/>
      <c r="AO28" s="193"/>
      <c r="AR28" s="30"/>
      <c r="BE28" s="183"/>
    </row>
    <row r="29" spans="2:71" s="2" customFormat="1" ht="14.45" customHeight="1">
      <c r="B29" s="34"/>
      <c r="D29" s="25" t="s">
        <v>35</v>
      </c>
      <c r="F29" s="25" t="s">
        <v>36</v>
      </c>
      <c r="L29" s="196">
        <v>0.21</v>
      </c>
      <c r="M29" s="195"/>
      <c r="N29" s="195"/>
      <c r="O29" s="195"/>
      <c r="P29" s="195"/>
      <c r="W29" s="194">
        <f>ROUND(AZ94, 2)</f>
        <v>0</v>
      </c>
      <c r="X29" s="195"/>
      <c r="Y29" s="195"/>
      <c r="Z29" s="195"/>
      <c r="AA29" s="195"/>
      <c r="AB29" s="195"/>
      <c r="AC29" s="195"/>
      <c r="AD29" s="195"/>
      <c r="AE29" s="195"/>
      <c r="AK29" s="194">
        <f>ROUND(AV94, 2)</f>
        <v>0</v>
      </c>
      <c r="AL29" s="195"/>
      <c r="AM29" s="195"/>
      <c r="AN29" s="195"/>
      <c r="AO29" s="195"/>
      <c r="AR29" s="34"/>
      <c r="BE29" s="184"/>
    </row>
    <row r="30" spans="2:71" s="2" customFormat="1" ht="14.45" customHeight="1">
      <c r="B30" s="34"/>
      <c r="F30" s="25" t="s">
        <v>37</v>
      </c>
      <c r="L30" s="196">
        <v>0.15</v>
      </c>
      <c r="M30" s="195"/>
      <c r="N30" s="195"/>
      <c r="O30" s="195"/>
      <c r="P30" s="195"/>
      <c r="W30" s="194">
        <f>ROUND(BA94, 2)</f>
        <v>0</v>
      </c>
      <c r="X30" s="195"/>
      <c r="Y30" s="195"/>
      <c r="Z30" s="195"/>
      <c r="AA30" s="195"/>
      <c r="AB30" s="195"/>
      <c r="AC30" s="195"/>
      <c r="AD30" s="195"/>
      <c r="AE30" s="195"/>
      <c r="AK30" s="194">
        <f>ROUND(AW94, 2)</f>
        <v>0</v>
      </c>
      <c r="AL30" s="195"/>
      <c r="AM30" s="195"/>
      <c r="AN30" s="195"/>
      <c r="AO30" s="195"/>
      <c r="AR30" s="34"/>
      <c r="BE30" s="184"/>
    </row>
    <row r="31" spans="2:71" s="2" customFormat="1" ht="14.45" hidden="1" customHeight="1">
      <c r="B31" s="34"/>
      <c r="F31" s="25" t="s">
        <v>38</v>
      </c>
      <c r="L31" s="196">
        <v>0.21</v>
      </c>
      <c r="M31" s="195"/>
      <c r="N31" s="195"/>
      <c r="O31" s="195"/>
      <c r="P31" s="195"/>
      <c r="W31" s="194">
        <f>ROUND(BB94, 2)</f>
        <v>0</v>
      </c>
      <c r="X31" s="195"/>
      <c r="Y31" s="195"/>
      <c r="Z31" s="195"/>
      <c r="AA31" s="195"/>
      <c r="AB31" s="195"/>
      <c r="AC31" s="195"/>
      <c r="AD31" s="195"/>
      <c r="AE31" s="195"/>
      <c r="AK31" s="194">
        <v>0</v>
      </c>
      <c r="AL31" s="195"/>
      <c r="AM31" s="195"/>
      <c r="AN31" s="195"/>
      <c r="AO31" s="195"/>
      <c r="AR31" s="34"/>
      <c r="BE31" s="184"/>
    </row>
    <row r="32" spans="2:71" s="2" customFormat="1" ht="14.45" hidden="1" customHeight="1">
      <c r="B32" s="34"/>
      <c r="F32" s="25" t="s">
        <v>39</v>
      </c>
      <c r="L32" s="196">
        <v>0.15</v>
      </c>
      <c r="M32" s="195"/>
      <c r="N32" s="195"/>
      <c r="O32" s="195"/>
      <c r="P32" s="195"/>
      <c r="W32" s="194">
        <f>ROUND(BC94, 2)</f>
        <v>0</v>
      </c>
      <c r="X32" s="195"/>
      <c r="Y32" s="195"/>
      <c r="Z32" s="195"/>
      <c r="AA32" s="195"/>
      <c r="AB32" s="195"/>
      <c r="AC32" s="195"/>
      <c r="AD32" s="195"/>
      <c r="AE32" s="195"/>
      <c r="AK32" s="194">
        <v>0</v>
      </c>
      <c r="AL32" s="195"/>
      <c r="AM32" s="195"/>
      <c r="AN32" s="195"/>
      <c r="AO32" s="195"/>
      <c r="AR32" s="34"/>
      <c r="BE32" s="184"/>
    </row>
    <row r="33" spans="2:57" s="2" customFormat="1" ht="14.45" hidden="1" customHeight="1">
      <c r="B33" s="34"/>
      <c r="F33" s="25" t="s">
        <v>40</v>
      </c>
      <c r="L33" s="196">
        <v>0</v>
      </c>
      <c r="M33" s="195"/>
      <c r="N33" s="195"/>
      <c r="O33" s="195"/>
      <c r="P33" s="195"/>
      <c r="W33" s="194">
        <f>ROUND(BD94, 2)</f>
        <v>0</v>
      </c>
      <c r="X33" s="195"/>
      <c r="Y33" s="195"/>
      <c r="Z33" s="195"/>
      <c r="AA33" s="195"/>
      <c r="AB33" s="195"/>
      <c r="AC33" s="195"/>
      <c r="AD33" s="195"/>
      <c r="AE33" s="195"/>
      <c r="AK33" s="194">
        <v>0</v>
      </c>
      <c r="AL33" s="195"/>
      <c r="AM33" s="195"/>
      <c r="AN33" s="195"/>
      <c r="AO33" s="195"/>
      <c r="AR33" s="34"/>
      <c r="BE33" s="184"/>
    </row>
    <row r="34" spans="2:57" s="1" customFormat="1" ht="6.95" customHeight="1">
      <c r="B34" s="30"/>
      <c r="AR34" s="30"/>
      <c r="BE34" s="183"/>
    </row>
    <row r="35" spans="2:57" s="1" customFormat="1" ht="25.9" customHeight="1">
      <c r="B35" s="30"/>
      <c r="C35" s="35"/>
      <c r="D35" s="36" t="s">
        <v>41</v>
      </c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8" t="s">
        <v>42</v>
      </c>
      <c r="U35" s="37"/>
      <c r="V35" s="37"/>
      <c r="W35" s="37"/>
      <c r="X35" s="197" t="s">
        <v>43</v>
      </c>
      <c r="Y35" s="198"/>
      <c r="Z35" s="198"/>
      <c r="AA35" s="198"/>
      <c r="AB35" s="198"/>
      <c r="AC35" s="37"/>
      <c r="AD35" s="37"/>
      <c r="AE35" s="37"/>
      <c r="AF35" s="37"/>
      <c r="AG35" s="37"/>
      <c r="AH35" s="37"/>
      <c r="AI35" s="37"/>
      <c r="AJ35" s="37"/>
      <c r="AK35" s="199">
        <f>SUM(AK26:AK33)</f>
        <v>0</v>
      </c>
      <c r="AL35" s="198"/>
      <c r="AM35" s="198"/>
      <c r="AN35" s="198"/>
      <c r="AO35" s="200"/>
      <c r="AP35" s="35"/>
      <c r="AQ35" s="35"/>
      <c r="AR35" s="30"/>
    </row>
    <row r="36" spans="2:57" s="1" customFormat="1" ht="6.95" customHeight="1">
      <c r="B36" s="30"/>
      <c r="AR36" s="30"/>
    </row>
    <row r="37" spans="2:57" s="1" customFormat="1" ht="14.45" customHeight="1">
      <c r="B37" s="30"/>
      <c r="AR37" s="30"/>
    </row>
    <row r="38" spans="2:57" ht="14.45" customHeight="1">
      <c r="B38" s="18"/>
      <c r="AR38" s="18"/>
    </row>
    <row r="39" spans="2:57" ht="14.45" customHeight="1">
      <c r="B39" s="18"/>
      <c r="AR39" s="18"/>
    </row>
    <row r="40" spans="2:57" ht="14.45" customHeight="1">
      <c r="B40" s="18"/>
      <c r="AR40" s="18"/>
    </row>
    <row r="41" spans="2:57" ht="14.45" customHeight="1">
      <c r="B41" s="18"/>
      <c r="AR41" s="18"/>
    </row>
    <row r="42" spans="2:57" ht="14.45" customHeight="1">
      <c r="B42" s="18"/>
      <c r="AR42" s="18"/>
    </row>
    <row r="43" spans="2:57" ht="14.45" customHeight="1">
      <c r="B43" s="18"/>
      <c r="AR43" s="18"/>
    </row>
    <row r="44" spans="2:57" ht="14.45" customHeight="1">
      <c r="B44" s="18"/>
      <c r="AR44" s="18"/>
    </row>
    <row r="45" spans="2:57" ht="14.45" customHeight="1">
      <c r="B45" s="18"/>
      <c r="AR45" s="18"/>
    </row>
    <row r="46" spans="2:57" ht="14.45" customHeight="1">
      <c r="B46" s="18"/>
      <c r="AR46" s="18"/>
    </row>
    <row r="47" spans="2:57" ht="14.45" customHeight="1">
      <c r="B47" s="18"/>
      <c r="AR47" s="18"/>
    </row>
    <row r="48" spans="2:57" ht="14.45" customHeight="1">
      <c r="B48" s="18"/>
      <c r="AR48" s="18"/>
    </row>
    <row r="49" spans="2:44" s="1" customFormat="1" ht="14.45" customHeight="1">
      <c r="B49" s="30"/>
      <c r="D49" s="39" t="s">
        <v>44</v>
      </c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39" t="s">
        <v>45</v>
      </c>
      <c r="AI49" s="40"/>
      <c r="AJ49" s="40"/>
      <c r="AK49" s="40"/>
      <c r="AL49" s="40"/>
      <c r="AM49" s="40"/>
      <c r="AN49" s="40"/>
      <c r="AO49" s="40"/>
      <c r="AR49" s="30"/>
    </row>
    <row r="50" spans="2:44" ht="11.25">
      <c r="B50" s="18"/>
      <c r="AR50" s="18"/>
    </row>
    <row r="51" spans="2:44" ht="11.25">
      <c r="B51" s="18"/>
      <c r="AR51" s="18"/>
    </row>
    <row r="52" spans="2:44" ht="11.25">
      <c r="B52" s="18"/>
      <c r="AR52" s="18"/>
    </row>
    <row r="53" spans="2:44" ht="11.25">
      <c r="B53" s="18"/>
      <c r="AR53" s="18"/>
    </row>
    <row r="54" spans="2:44" ht="11.25">
      <c r="B54" s="18"/>
      <c r="AR54" s="18"/>
    </row>
    <row r="55" spans="2:44" ht="11.25">
      <c r="B55" s="18"/>
      <c r="AR55" s="18"/>
    </row>
    <row r="56" spans="2:44" ht="11.25">
      <c r="B56" s="18"/>
      <c r="AR56" s="18"/>
    </row>
    <row r="57" spans="2:44" ht="11.25">
      <c r="B57" s="18"/>
      <c r="AR57" s="18"/>
    </row>
    <row r="58" spans="2:44" ht="11.25">
      <c r="B58" s="18"/>
      <c r="AR58" s="18"/>
    </row>
    <row r="59" spans="2:44" ht="11.25">
      <c r="B59" s="18"/>
      <c r="AR59" s="18"/>
    </row>
    <row r="60" spans="2:44" s="1" customFormat="1" ht="12.75">
      <c r="B60" s="30"/>
      <c r="D60" s="41" t="s">
        <v>46</v>
      </c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41" t="s">
        <v>47</v>
      </c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41" t="s">
        <v>46</v>
      </c>
      <c r="AI60" s="32"/>
      <c r="AJ60" s="32"/>
      <c r="AK60" s="32"/>
      <c r="AL60" s="32"/>
      <c r="AM60" s="41" t="s">
        <v>47</v>
      </c>
      <c r="AN60" s="32"/>
      <c r="AO60" s="32"/>
      <c r="AR60" s="30"/>
    </row>
    <row r="61" spans="2:44" ht="11.25">
      <c r="B61" s="18"/>
      <c r="AR61" s="18"/>
    </row>
    <row r="62" spans="2:44" ht="11.25">
      <c r="B62" s="18"/>
      <c r="AR62" s="18"/>
    </row>
    <row r="63" spans="2:44" ht="11.25">
      <c r="B63" s="18"/>
      <c r="AR63" s="18"/>
    </row>
    <row r="64" spans="2:44" s="1" customFormat="1" ht="12.75">
      <c r="B64" s="30"/>
      <c r="D64" s="39" t="s">
        <v>48</v>
      </c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39" t="s">
        <v>49</v>
      </c>
      <c r="AI64" s="40"/>
      <c r="AJ64" s="40"/>
      <c r="AK64" s="40"/>
      <c r="AL64" s="40"/>
      <c r="AM64" s="40"/>
      <c r="AN64" s="40"/>
      <c r="AO64" s="40"/>
      <c r="AR64" s="30"/>
    </row>
    <row r="65" spans="2:44" ht="11.25">
      <c r="B65" s="18"/>
      <c r="AR65" s="18"/>
    </row>
    <row r="66" spans="2:44" ht="11.25">
      <c r="B66" s="18"/>
      <c r="AR66" s="18"/>
    </row>
    <row r="67" spans="2:44" ht="11.25">
      <c r="B67" s="18"/>
      <c r="AR67" s="18"/>
    </row>
    <row r="68" spans="2:44" ht="11.25">
      <c r="B68" s="18"/>
      <c r="AR68" s="18"/>
    </row>
    <row r="69" spans="2:44" ht="11.25">
      <c r="B69" s="18"/>
      <c r="AR69" s="18"/>
    </row>
    <row r="70" spans="2:44" ht="11.25">
      <c r="B70" s="18"/>
      <c r="AR70" s="18"/>
    </row>
    <row r="71" spans="2:44" ht="11.25">
      <c r="B71" s="18"/>
      <c r="AR71" s="18"/>
    </row>
    <row r="72" spans="2:44" ht="11.25">
      <c r="B72" s="18"/>
      <c r="AR72" s="18"/>
    </row>
    <row r="73" spans="2:44" ht="11.25">
      <c r="B73" s="18"/>
      <c r="AR73" s="18"/>
    </row>
    <row r="74" spans="2:44" ht="11.25">
      <c r="B74" s="18"/>
      <c r="AR74" s="18"/>
    </row>
    <row r="75" spans="2:44" s="1" customFormat="1" ht="12.75">
      <c r="B75" s="30"/>
      <c r="D75" s="41" t="s">
        <v>46</v>
      </c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41" t="s">
        <v>47</v>
      </c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41" t="s">
        <v>46</v>
      </c>
      <c r="AI75" s="32"/>
      <c r="AJ75" s="32"/>
      <c r="AK75" s="32"/>
      <c r="AL75" s="32"/>
      <c r="AM75" s="41" t="s">
        <v>47</v>
      </c>
      <c r="AN75" s="32"/>
      <c r="AO75" s="32"/>
      <c r="AR75" s="30"/>
    </row>
    <row r="76" spans="2:44" s="1" customFormat="1" ht="11.25">
      <c r="B76" s="30"/>
      <c r="AR76" s="30"/>
    </row>
    <row r="77" spans="2:44" s="1" customFormat="1" ht="6.95" customHeight="1"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30"/>
    </row>
    <row r="81" spans="1:91" s="1" customFormat="1" ht="6.95" customHeight="1"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30"/>
    </row>
    <row r="82" spans="1:91" s="1" customFormat="1" ht="24.95" customHeight="1">
      <c r="B82" s="30"/>
      <c r="C82" s="19" t="s">
        <v>50</v>
      </c>
      <c r="AR82" s="30"/>
    </row>
    <row r="83" spans="1:91" s="1" customFormat="1" ht="6.95" customHeight="1">
      <c r="B83" s="30"/>
      <c r="AR83" s="30"/>
    </row>
    <row r="84" spans="1:91" s="3" customFormat="1" ht="12" customHeight="1">
      <c r="B84" s="46"/>
      <c r="C84" s="25" t="s">
        <v>13</v>
      </c>
      <c r="L84" s="3" t="str">
        <f>K5</f>
        <v>ST4061</v>
      </c>
      <c r="AR84" s="46"/>
    </row>
    <row r="85" spans="1:91" s="4" customFormat="1" ht="36.950000000000003" customHeight="1">
      <c r="B85" s="47"/>
      <c r="C85" s="48" t="s">
        <v>16</v>
      </c>
      <c r="L85" s="201" t="str">
        <f>K6</f>
        <v>Č. Krumlov, Kaplická ul. - osazení indukčních průtokoměrů</v>
      </c>
      <c r="M85" s="202"/>
      <c r="N85" s="202"/>
      <c r="O85" s="202"/>
      <c r="P85" s="202"/>
      <c r="Q85" s="202"/>
      <c r="R85" s="202"/>
      <c r="S85" s="202"/>
      <c r="T85" s="202"/>
      <c r="U85" s="202"/>
      <c r="V85" s="202"/>
      <c r="W85" s="202"/>
      <c r="X85" s="202"/>
      <c r="Y85" s="202"/>
      <c r="Z85" s="202"/>
      <c r="AA85" s="202"/>
      <c r="AB85" s="202"/>
      <c r="AC85" s="202"/>
      <c r="AD85" s="202"/>
      <c r="AE85" s="202"/>
      <c r="AF85" s="202"/>
      <c r="AG85" s="202"/>
      <c r="AH85" s="202"/>
      <c r="AI85" s="202"/>
      <c r="AJ85" s="202"/>
      <c r="AR85" s="47"/>
    </row>
    <row r="86" spans="1:91" s="1" customFormat="1" ht="6.95" customHeight="1">
      <c r="B86" s="30"/>
      <c r="AR86" s="30"/>
    </row>
    <row r="87" spans="1:91" s="1" customFormat="1" ht="12" customHeight="1">
      <c r="B87" s="30"/>
      <c r="C87" s="25" t="s">
        <v>20</v>
      </c>
      <c r="L87" s="49" t="str">
        <f>IF(K8="","",K8)</f>
        <v xml:space="preserve"> </v>
      </c>
      <c r="AI87" s="25" t="s">
        <v>22</v>
      </c>
      <c r="AM87" s="203" t="str">
        <f>IF(AN8= "","",AN8)</f>
        <v/>
      </c>
      <c r="AN87" s="203"/>
      <c r="AR87" s="30"/>
    </row>
    <row r="88" spans="1:91" s="1" customFormat="1" ht="6.95" customHeight="1">
      <c r="B88" s="30"/>
      <c r="AR88" s="30"/>
    </row>
    <row r="89" spans="1:91" s="1" customFormat="1" ht="25.7" customHeight="1">
      <c r="B89" s="30"/>
      <c r="C89" s="25" t="s">
        <v>23</v>
      </c>
      <c r="L89" s="3" t="str">
        <f>IF(E11= "","",E11)</f>
        <v/>
      </c>
      <c r="AI89" s="25" t="s">
        <v>27</v>
      </c>
      <c r="AM89" s="204" t="str">
        <f>IF(E17="","",E17)</f>
        <v/>
      </c>
      <c r="AN89" s="205"/>
      <c r="AO89" s="205"/>
      <c r="AP89" s="205"/>
      <c r="AR89" s="30"/>
      <c r="AS89" s="206" t="s">
        <v>51</v>
      </c>
      <c r="AT89" s="207"/>
      <c r="AU89" s="51"/>
      <c r="AV89" s="51"/>
      <c r="AW89" s="51"/>
      <c r="AX89" s="51"/>
      <c r="AY89" s="51"/>
      <c r="AZ89" s="51"/>
      <c r="BA89" s="51"/>
      <c r="BB89" s="51"/>
      <c r="BC89" s="51"/>
      <c r="BD89" s="52"/>
    </row>
    <row r="90" spans="1:91" s="1" customFormat="1" ht="15.2" customHeight="1">
      <c r="B90" s="30"/>
      <c r="C90" s="25" t="s">
        <v>26</v>
      </c>
      <c r="L90" s="3"/>
      <c r="AI90" s="25" t="s">
        <v>29</v>
      </c>
      <c r="AM90" s="204" t="str">
        <f>IF(E20="","",E20)</f>
        <v xml:space="preserve"> </v>
      </c>
      <c r="AN90" s="205"/>
      <c r="AO90" s="205"/>
      <c r="AP90" s="205"/>
      <c r="AR90" s="30"/>
      <c r="AS90" s="208"/>
      <c r="AT90" s="209"/>
      <c r="BD90" s="54"/>
    </row>
    <row r="91" spans="1:91" s="1" customFormat="1" ht="10.9" customHeight="1">
      <c r="B91" s="30"/>
      <c r="AR91" s="30"/>
      <c r="AS91" s="208"/>
      <c r="AT91" s="209"/>
      <c r="BD91" s="54"/>
    </row>
    <row r="92" spans="1:91" s="1" customFormat="1" ht="29.25" customHeight="1">
      <c r="B92" s="30"/>
      <c r="C92" s="210" t="s">
        <v>52</v>
      </c>
      <c r="D92" s="211"/>
      <c r="E92" s="211"/>
      <c r="F92" s="211"/>
      <c r="G92" s="211"/>
      <c r="H92" s="55"/>
      <c r="I92" s="212" t="s">
        <v>53</v>
      </c>
      <c r="J92" s="211"/>
      <c r="K92" s="211"/>
      <c r="L92" s="211"/>
      <c r="M92" s="211"/>
      <c r="N92" s="211"/>
      <c r="O92" s="211"/>
      <c r="P92" s="211"/>
      <c r="Q92" s="211"/>
      <c r="R92" s="211"/>
      <c r="S92" s="211"/>
      <c r="T92" s="211"/>
      <c r="U92" s="211"/>
      <c r="V92" s="211"/>
      <c r="W92" s="211"/>
      <c r="X92" s="211"/>
      <c r="Y92" s="211"/>
      <c r="Z92" s="211"/>
      <c r="AA92" s="211"/>
      <c r="AB92" s="211"/>
      <c r="AC92" s="211"/>
      <c r="AD92" s="211"/>
      <c r="AE92" s="211"/>
      <c r="AF92" s="211"/>
      <c r="AG92" s="213" t="s">
        <v>54</v>
      </c>
      <c r="AH92" s="211"/>
      <c r="AI92" s="211"/>
      <c r="AJ92" s="211"/>
      <c r="AK92" s="211"/>
      <c r="AL92" s="211"/>
      <c r="AM92" s="211"/>
      <c r="AN92" s="212" t="s">
        <v>55</v>
      </c>
      <c r="AO92" s="211"/>
      <c r="AP92" s="214"/>
      <c r="AQ92" s="56" t="s">
        <v>56</v>
      </c>
      <c r="AR92" s="30"/>
      <c r="AS92" s="57" t="s">
        <v>57</v>
      </c>
      <c r="AT92" s="58" t="s">
        <v>58</v>
      </c>
      <c r="AU92" s="58" t="s">
        <v>59</v>
      </c>
      <c r="AV92" s="58" t="s">
        <v>60</v>
      </c>
      <c r="AW92" s="58" t="s">
        <v>61</v>
      </c>
      <c r="AX92" s="58" t="s">
        <v>62</v>
      </c>
      <c r="AY92" s="58" t="s">
        <v>63</v>
      </c>
      <c r="AZ92" s="58" t="s">
        <v>64</v>
      </c>
      <c r="BA92" s="58" t="s">
        <v>65</v>
      </c>
      <c r="BB92" s="58" t="s">
        <v>66</v>
      </c>
      <c r="BC92" s="58" t="s">
        <v>67</v>
      </c>
      <c r="BD92" s="59" t="s">
        <v>68</v>
      </c>
    </row>
    <row r="93" spans="1:91" s="1" customFormat="1" ht="10.9" customHeight="1">
      <c r="B93" s="30"/>
      <c r="AR93" s="30"/>
      <c r="AS93" s="60"/>
      <c r="AT93" s="51"/>
      <c r="AU93" s="51"/>
      <c r="AV93" s="51"/>
      <c r="AW93" s="51"/>
      <c r="AX93" s="51"/>
      <c r="AY93" s="51"/>
      <c r="AZ93" s="51"/>
      <c r="BA93" s="51"/>
      <c r="BB93" s="51"/>
      <c r="BC93" s="51"/>
      <c r="BD93" s="52"/>
    </row>
    <row r="94" spans="1:91" s="5" customFormat="1" ht="32.450000000000003" customHeight="1">
      <c r="B94" s="61"/>
      <c r="C94" s="62" t="s">
        <v>69</v>
      </c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218">
        <f>ROUND(SUM(AG95:AG96),2)</f>
        <v>0</v>
      </c>
      <c r="AH94" s="218"/>
      <c r="AI94" s="218"/>
      <c r="AJ94" s="218"/>
      <c r="AK94" s="218"/>
      <c r="AL94" s="218"/>
      <c r="AM94" s="218"/>
      <c r="AN94" s="219">
        <f>SUM(AG94,AT94)</f>
        <v>0</v>
      </c>
      <c r="AO94" s="219"/>
      <c r="AP94" s="219"/>
      <c r="AQ94" s="65" t="s">
        <v>1</v>
      </c>
      <c r="AR94" s="61"/>
      <c r="AS94" s="66">
        <f>ROUND(SUM(AS95:AS96),2)</f>
        <v>0</v>
      </c>
      <c r="AT94" s="67">
        <f>ROUND(SUM(AV94:AW94),2)</f>
        <v>0</v>
      </c>
      <c r="AU94" s="68">
        <f>ROUND(SUM(AU95:AU96),5)</f>
        <v>0</v>
      </c>
      <c r="AV94" s="67">
        <f>ROUND(AZ94*L29,2)</f>
        <v>0</v>
      </c>
      <c r="AW94" s="67">
        <f>ROUND(BA94*L30,2)</f>
        <v>0</v>
      </c>
      <c r="AX94" s="67">
        <f>ROUND(BB94*L29,2)</f>
        <v>0</v>
      </c>
      <c r="AY94" s="67">
        <f>ROUND(BC94*L30,2)</f>
        <v>0</v>
      </c>
      <c r="AZ94" s="67">
        <f>ROUND(SUM(AZ95:AZ96),2)</f>
        <v>0</v>
      </c>
      <c r="BA94" s="67">
        <f>ROUND(SUM(BA95:BA96),2)</f>
        <v>0</v>
      </c>
      <c r="BB94" s="67">
        <f>ROUND(SUM(BB95:BB96),2)</f>
        <v>0</v>
      </c>
      <c r="BC94" s="67">
        <f>ROUND(SUM(BC95:BC96),2)</f>
        <v>0</v>
      </c>
      <c r="BD94" s="69">
        <f>ROUND(SUM(BD95:BD96),2)</f>
        <v>0</v>
      </c>
      <c r="BS94" s="70" t="s">
        <v>70</v>
      </c>
      <c r="BT94" s="70" t="s">
        <v>71</v>
      </c>
      <c r="BU94" s="71" t="s">
        <v>72</v>
      </c>
      <c r="BV94" s="70" t="s">
        <v>73</v>
      </c>
      <c r="BW94" s="70" t="s">
        <v>4</v>
      </c>
      <c r="BX94" s="70" t="s">
        <v>74</v>
      </c>
      <c r="CL94" s="70" t="s">
        <v>1</v>
      </c>
    </row>
    <row r="95" spans="1:91" s="6" customFormat="1" ht="16.5" customHeight="1">
      <c r="A95" s="72" t="s">
        <v>75</v>
      </c>
      <c r="B95" s="73"/>
      <c r="C95" s="74"/>
      <c r="D95" s="217" t="s">
        <v>76</v>
      </c>
      <c r="E95" s="217"/>
      <c r="F95" s="217"/>
      <c r="G95" s="217"/>
      <c r="H95" s="217"/>
      <c r="I95" s="75"/>
      <c r="J95" s="217" t="s">
        <v>77</v>
      </c>
      <c r="K95" s="217"/>
      <c r="L95" s="217"/>
      <c r="M95" s="217"/>
      <c r="N95" s="217"/>
      <c r="O95" s="217"/>
      <c r="P95" s="217"/>
      <c r="Q95" s="217"/>
      <c r="R95" s="217"/>
      <c r="S95" s="217"/>
      <c r="T95" s="217"/>
      <c r="U95" s="217"/>
      <c r="V95" s="217"/>
      <c r="W95" s="217"/>
      <c r="X95" s="217"/>
      <c r="Y95" s="217"/>
      <c r="Z95" s="217"/>
      <c r="AA95" s="217"/>
      <c r="AB95" s="217"/>
      <c r="AC95" s="217"/>
      <c r="AD95" s="217"/>
      <c r="AE95" s="217"/>
      <c r="AF95" s="217"/>
      <c r="AG95" s="215">
        <f>'4061a - Stavební objekt'!J30</f>
        <v>0</v>
      </c>
      <c r="AH95" s="216"/>
      <c r="AI95" s="216"/>
      <c r="AJ95" s="216"/>
      <c r="AK95" s="216"/>
      <c r="AL95" s="216"/>
      <c r="AM95" s="216"/>
      <c r="AN95" s="215">
        <f>SUM(AG95,AT95)</f>
        <v>0</v>
      </c>
      <c r="AO95" s="216"/>
      <c r="AP95" s="216"/>
      <c r="AQ95" s="76" t="s">
        <v>78</v>
      </c>
      <c r="AR95" s="73"/>
      <c r="AS95" s="77">
        <v>0</v>
      </c>
      <c r="AT95" s="78">
        <f>ROUND(SUM(AV95:AW95),2)</f>
        <v>0</v>
      </c>
      <c r="AU95" s="79">
        <f>'4061a - Stavební objekt'!P124</f>
        <v>0</v>
      </c>
      <c r="AV95" s="78">
        <f>'4061a - Stavební objekt'!J33</f>
        <v>0</v>
      </c>
      <c r="AW95" s="78">
        <f>'4061a - Stavební objekt'!J34</f>
        <v>0</v>
      </c>
      <c r="AX95" s="78">
        <f>'4061a - Stavební objekt'!J35</f>
        <v>0</v>
      </c>
      <c r="AY95" s="78">
        <f>'4061a - Stavební objekt'!J36</f>
        <v>0</v>
      </c>
      <c r="AZ95" s="78">
        <f>'4061a - Stavební objekt'!F33</f>
        <v>0</v>
      </c>
      <c r="BA95" s="78">
        <f>'4061a - Stavební objekt'!F34</f>
        <v>0</v>
      </c>
      <c r="BB95" s="78">
        <f>'4061a - Stavební objekt'!F35</f>
        <v>0</v>
      </c>
      <c r="BC95" s="78">
        <f>'4061a - Stavební objekt'!F36</f>
        <v>0</v>
      </c>
      <c r="BD95" s="80">
        <f>'4061a - Stavební objekt'!F37</f>
        <v>0</v>
      </c>
      <c r="BT95" s="81" t="s">
        <v>79</v>
      </c>
      <c r="BV95" s="81" t="s">
        <v>73</v>
      </c>
      <c r="BW95" s="81" t="s">
        <v>80</v>
      </c>
      <c r="BX95" s="81" t="s">
        <v>4</v>
      </c>
      <c r="CL95" s="81" t="s">
        <v>1</v>
      </c>
      <c r="CM95" s="81" t="s">
        <v>81</v>
      </c>
    </row>
    <row r="96" spans="1:91" s="6" customFormat="1" ht="16.5" customHeight="1">
      <c r="A96" s="72" t="s">
        <v>75</v>
      </c>
      <c r="B96" s="73"/>
      <c r="C96" s="74"/>
      <c r="D96" s="217" t="s">
        <v>82</v>
      </c>
      <c r="E96" s="217"/>
      <c r="F96" s="217"/>
      <c r="G96" s="217"/>
      <c r="H96" s="217"/>
      <c r="I96" s="75"/>
      <c r="J96" s="217" t="s">
        <v>83</v>
      </c>
      <c r="K96" s="217"/>
      <c r="L96" s="217"/>
      <c r="M96" s="217"/>
      <c r="N96" s="217"/>
      <c r="O96" s="217"/>
      <c r="P96" s="217"/>
      <c r="Q96" s="217"/>
      <c r="R96" s="217"/>
      <c r="S96" s="217"/>
      <c r="T96" s="217"/>
      <c r="U96" s="217"/>
      <c r="V96" s="217"/>
      <c r="W96" s="217"/>
      <c r="X96" s="217"/>
      <c r="Y96" s="217"/>
      <c r="Z96" s="217"/>
      <c r="AA96" s="217"/>
      <c r="AB96" s="217"/>
      <c r="AC96" s="217"/>
      <c r="AD96" s="217"/>
      <c r="AE96" s="217"/>
      <c r="AF96" s="217"/>
      <c r="AG96" s="215">
        <f>'4061b - Vedlejší rozpočto...'!J30</f>
        <v>0</v>
      </c>
      <c r="AH96" s="216"/>
      <c r="AI96" s="216"/>
      <c r="AJ96" s="216"/>
      <c r="AK96" s="216"/>
      <c r="AL96" s="216"/>
      <c r="AM96" s="216"/>
      <c r="AN96" s="215">
        <f>SUM(AG96,AT96)</f>
        <v>0</v>
      </c>
      <c r="AO96" s="216"/>
      <c r="AP96" s="216"/>
      <c r="AQ96" s="76" t="s">
        <v>78</v>
      </c>
      <c r="AR96" s="73"/>
      <c r="AS96" s="82">
        <v>0</v>
      </c>
      <c r="AT96" s="83">
        <f>ROUND(SUM(AV96:AW96),2)</f>
        <v>0</v>
      </c>
      <c r="AU96" s="84">
        <f>'4061b - Vedlejší rozpočto...'!P117</f>
        <v>0</v>
      </c>
      <c r="AV96" s="83">
        <f>'4061b - Vedlejší rozpočto...'!J33</f>
        <v>0</v>
      </c>
      <c r="AW96" s="83">
        <f>'4061b - Vedlejší rozpočto...'!J34</f>
        <v>0</v>
      </c>
      <c r="AX96" s="83">
        <f>'4061b - Vedlejší rozpočto...'!J35</f>
        <v>0</v>
      </c>
      <c r="AY96" s="83">
        <f>'4061b - Vedlejší rozpočto...'!J36</f>
        <v>0</v>
      </c>
      <c r="AZ96" s="83">
        <f>'4061b - Vedlejší rozpočto...'!F33</f>
        <v>0</v>
      </c>
      <c r="BA96" s="83">
        <f>'4061b - Vedlejší rozpočto...'!F34</f>
        <v>0</v>
      </c>
      <c r="BB96" s="83">
        <f>'4061b - Vedlejší rozpočto...'!F35</f>
        <v>0</v>
      </c>
      <c r="BC96" s="83">
        <f>'4061b - Vedlejší rozpočto...'!F36</f>
        <v>0</v>
      </c>
      <c r="BD96" s="85">
        <f>'4061b - Vedlejší rozpočto...'!F37</f>
        <v>0</v>
      </c>
      <c r="BT96" s="81" t="s">
        <v>79</v>
      </c>
      <c r="BV96" s="81" t="s">
        <v>73</v>
      </c>
      <c r="BW96" s="81" t="s">
        <v>84</v>
      </c>
      <c r="BX96" s="81" t="s">
        <v>4</v>
      </c>
      <c r="CL96" s="81" t="s">
        <v>1</v>
      </c>
      <c r="CM96" s="81" t="s">
        <v>81</v>
      </c>
    </row>
    <row r="97" spans="2:44" s="1" customFormat="1" ht="30" customHeight="1">
      <c r="B97" s="30"/>
      <c r="AR97" s="30"/>
    </row>
    <row r="98" spans="2:44" s="1" customFormat="1" ht="6.95" customHeight="1">
      <c r="B98" s="42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  <c r="AN98" s="43"/>
      <c r="AO98" s="43"/>
      <c r="AP98" s="43"/>
      <c r="AQ98" s="43"/>
      <c r="AR98" s="30"/>
    </row>
  </sheetData>
  <mergeCells count="46">
    <mergeCell ref="AR2:BE2"/>
    <mergeCell ref="AN96:AP96"/>
    <mergeCell ref="AG96:AM96"/>
    <mergeCell ref="D96:H96"/>
    <mergeCell ref="J96:AF96"/>
    <mergeCell ref="AG94:AM94"/>
    <mergeCell ref="AN94:AP94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L85:AJ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4061a - Stavební objekt'!C2" display="/" xr:uid="{00000000-0004-0000-0000-000000000000}"/>
    <hyperlink ref="A96" location="'4061b - Vedlejší rozpočto...'!C2" display="/" xr:uid="{00000000-0004-0000-0000-000001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245"/>
  <sheetViews>
    <sheetView showGridLines="0" topLeftCell="A102" workbookViewId="0">
      <selection activeCell="J120" sqref="J120"/>
    </sheetView>
  </sheetViews>
  <sheetFormatPr defaultRowHeight="1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20" t="s">
        <v>5</v>
      </c>
      <c r="M2" s="186"/>
      <c r="N2" s="186"/>
      <c r="O2" s="186"/>
      <c r="P2" s="186"/>
      <c r="Q2" s="186"/>
      <c r="R2" s="186"/>
      <c r="S2" s="186"/>
      <c r="T2" s="186"/>
      <c r="U2" s="186"/>
      <c r="V2" s="186"/>
      <c r="AT2" s="15" t="s">
        <v>80</v>
      </c>
    </row>
    <row r="3" spans="2:46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81</v>
      </c>
    </row>
    <row r="4" spans="2:46" ht="24.95" customHeight="1">
      <c r="B4" s="18"/>
      <c r="D4" s="19" t="s">
        <v>85</v>
      </c>
      <c r="L4" s="18"/>
      <c r="M4" s="86" t="s">
        <v>10</v>
      </c>
      <c r="AT4" s="15" t="s">
        <v>3</v>
      </c>
    </row>
    <row r="5" spans="2:46" ht="6.95" customHeight="1">
      <c r="B5" s="18"/>
      <c r="L5" s="18"/>
    </row>
    <row r="6" spans="2:46" ht="12" customHeight="1">
      <c r="B6" s="18"/>
      <c r="D6" s="25" t="s">
        <v>16</v>
      </c>
      <c r="L6" s="18"/>
    </row>
    <row r="7" spans="2:46" ht="16.5" customHeight="1">
      <c r="B7" s="18"/>
      <c r="E7" s="221" t="str">
        <f>'Rekapitulace stavby'!K6</f>
        <v>Č. Krumlov, Kaplická ul. - osazení indukčních průtokoměrů</v>
      </c>
      <c r="F7" s="222"/>
      <c r="G7" s="222"/>
      <c r="H7" s="222"/>
      <c r="L7" s="18"/>
    </row>
    <row r="8" spans="2:46" s="1" customFormat="1" ht="12" customHeight="1">
      <c r="B8" s="30"/>
      <c r="D8" s="25" t="s">
        <v>86</v>
      </c>
      <c r="L8" s="30"/>
    </row>
    <row r="9" spans="2:46" s="1" customFormat="1" ht="16.5" customHeight="1">
      <c r="B9" s="30"/>
      <c r="E9" s="201" t="s">
        <v>87</v>
      </c>
      <c r="F9" s="223"/>
      <c r="G9" s="223"/>
      <c r="H9" s="223"/>
      <c r="L9" s="30"/>
    </row>
    <row r="10" spans="2:46" s="1" customFormat="1" ht="11.25">
      <c r="B10" s="30"/>
      <c r="L10" s="30"/>
    </row>
    <row r="11" spans="2:46" s="1" customFormat="1" ht="12" customHeight="1">
      <c r="B11" s="30"/>
      <c r="D11" s="25" t="s">
        <v>18</v>
      </c>
      <c r="F11" s="23" t="s">
        <v>1</v>
      </c>
      <c r="I11" s="25" t="s">
        <v>19</v>
      </c>
      <c r="J11" s="23" t="s">
        <v>1</v>
      </c>
      <c r="L11" s="30"/>
    </row>
    <row r="12" spans="2:46" s="1" customFormat="1" ht="12" customHeight="1">
      <c r="B12" s="30"/>
      <c r="D12" s="25" t="s">
        <v>20</v>
      </c>
      <c r="F12" s="23" t="s">
        <v>21</v>
      </c>
      <c r="I12" s="25" t="s">
        <v>22</v>
      </c>
      <c r="J12" s="50"/>
      <c r="L12" s="30"/>
    </row>
    <row r="13" spans="2:46" s="1" customFormat="1" ht="10.9" customHeight="1">
      <c r="B13" s="30"/>
      <c r="L13" s="30"/>
    </row>
    <row r="14" spans="2:46" s="1" customFormat="1" ht="12" customHeight="1">
      <c r="B14" s="30"/>
      <c r="D14" s="25" t="s">
        <v>23</v>
      </c>
      <c r="I14" s="25" t="s">
        <v>24</v>
      </c>
      <c r="J14" s="23"/>
      <c r="L14" s="30"/>
    </row>
    <row r="15" spans="2:46" s="1" customFormat="1" ht="18" customHeight="1">
      <c r="B15" s="30"/>
      <c r="E15" s="23"/>
      <c r="I15" s="25" t="s">
        <v>25</v>
      </c>
      <c r="J15" s="23" t="s">
        <v>1</v>
      </c>
      <c r="L15" s="30"/>
    </row>
    <row r="16" spans="2:46" s="1" customFormat="1" ht="6.95" customHeight="1">
      <c r="B16" s="30"/>
      <c r="L16" s="30"/>
    </row>
    <row r="17" spans="2:12" s="1" customFormat="1" ht="12" customHeight="1">
      <c r="B17" s="30"/>
      <c r="D17" s="25" t="s">
        <v>26</v>
      </c>
      <c r="I17" s="25" t="s">
        <v>24</v>
      </c>
      <c r="J17" s="26"/>
      <c r="L17" s="30"/>
    </row>
    <row r="18" spans="2:12" s="1" customFormat="1" ht="18" customHeight="1">
      <c r="B18" s="30"/>
      <c r="E18" s="224"/>
      <c r="F18" s="185"/>
      <c r="G18" s="185"/>
      <c r="H18" s="185"/>
      <c r="I18" s="25" t="s">
        <v>25</v>
      </c>
      <c r="J18" s="26"/>
      <c r="L18" s="30"/>
    </row>
    <row r="19" spans="2:12" s="1" customFormat="1" ht="6.95" customHeight="1">
      <c r="B19" s="30"/>
      <c r="L19" s="30"/>
    </row>
    <row r="20" spans="2:12" s="1" customFormat="1" ht="12" customHeight="1">
      <c r="B20" s="30"/>
      <c r="D20" s="25" t="s">
        <v>27</v>
      </c>
      <c r="I20" s="25" t="s">
        <v>24</v>
      </c>
      <c r="J20" s="23" t="s">
        <v>1</v>
      </c>
      <c r="L20" s="30"/>
    </row>
    <row r="21" spans="2:12" s="1" customFormat="1" ht="18" customHeight="1">
      <c r="B21" s="30"/>
      <c r="E21" s="23"/>
      <c r="I21" s="25" t="s">
        <v>25</v>
      </c>
      <c r="J21" s="23" t="s">
        <v>1</v>
      </c>
      <c r="L21" s="30"/>
    </row>
    <row r="22" spans="2:12" s="1" customFormat="1" ht="6.95" customHeight="1">
      <c r="B22" s="30"/>
      <c r="L22" s="30"/>
    </row>
    <row r="23" spans="2:12" s="1" customFormat="1" ht="12" customHeight="1">
      <c r="B23" s="30"/>
      <c r="D23" s="25" t="s">
        <v>29</v>
      </c>
      <c r="I23" s="25" t="s">
        <v>24</v>
      </c>
      <c r="J23" s="23" t="str">
        <f>IF('Rekapitulace stavby'!AN19="","",'Rekapitulace stavby'!AN19)</f>
        <v/>
      </c>
      <c r="L23" s="30"/>
    </row>
    <row r="24" spans="2:12" s="1" customFormat="1" ht="18" customHeight="1">
      <c r="B24" s="30"/>
      <c r="E24" s="23" t="str">
        <f>IF('Rekapitulace stavby'!E20="","",'Rekapitulace stavby'!E20)</f>
        <v xml:space="preserve"> </v>
      </c>
      <c r="I24" s="25" t="s">
        <v>25</v>
      </c>
      <c r="J24" s="23" t="str">
        <f>IF('Rekapitulace stavby'!AN20="","",'Rekapitulace stavby'!AN20)</f>
        <v/>
      </c>
      <c r="L24" s="30"/>
    </row>
    <row r="25" spans="2:12" s="1" customFormat="1" ht="6.95" customHeight="1">
      <c r="B25" s="30"/>
      <c r="L25" s="30"/>
    </row>
    <row r="26" spans="2:12" s="1" customFormat="1" ht="12" customHeight="1">
      <c r="B26" s="30"/>
      <c r="D26" s="25" t="s">
        <v>30</v>
      </c>
      <c r="L26" s="30"/>
    </row>
    <row r="27" spans="2:12" s="7" customFormat="1" ht="16.5" customHeight="1">
      <c r="B27" s="87"/>
      <c r="E27" s="190" t="s">
        <v>1</v>
      </c>
      <c r="F27" s="190"/>
      <c r="G27" s="190"/>
      <c r="H27" s="190"/>
      <c r="L27" s="87"/>
    </row>
    <row r="28" spans="2:12" s="1" customFormat="1" ht="6.95" customHeight="1">
      <c r="B28" s="30"/>
      <c r="L28" s="30"/>
    </row>
    <row r="29" spans="2:12" s="1" customFormat="1" ht="6.95" customHeight="1">
      <c r="B29" s="30"/>
      <c r="D29" s="51"/>
      <c r="E29" s="51"/>
      <c r="F29" s="51"/>
      <c r="G29" s="51"/>
      <c r="H29" s="51"/>
      <c r="I29" s="51"/>
      <c r="J29" s="51"/>
      <c r="K29" s="51"/>
      <c r="L29" s="30"/>
    </row>
    <row r="30" spans="2:12" s="1" customFormat="1" ht="25.35" customHeight="1">
      <c r="B30" s="30"/>
      <c r="D30" s="88" t="s">
        <v>31</v>
      </c>
      <c r="J30" s="64">
        <f>ROUND(J124, 2)</f>
        <v>0</v>
      </c>
      <c r="L30" s="30"/>
    </row>
    <row r="31" spans="2:12" s="1" customFormat="1" ht="6.95" customHeight="1">
      <c r="B31" s="30"/>
      <c r="D31" s="51"/>
      <c r="E31" s="51"/>
      <c r="F31" s="51"/>
      <c r="G31" s="51"/>
      <c r="H31" s="51"/>
      <c r="I31" s="51"/>
      <c r="J31" s="51"/>
      <c r="K31" s="51"/>
      <c r="L31" s="30"/>
    </row>
    <row r="32" spans="2:12" s="1" customFormat="1" ht="14.45" customHeight="1">
      <c r="B32" s="30"/>
      <c r="F32" s="33" t="s">
        <v>33</v>
      </c>
      <c r="I32" s="33" t="s">
        <v>32</v>
      </c>
      <c r="J32" s="33" t="s">
        <v>34</v>
      </c>
      <c r="L32" s="30"/>
    </row>
    <row r="33" spans="2:12" s="1" customFormat="1" ht="14.45" customHeight="1">
      <c r="B33" s="30"/>
      <c r="D33" s="53" t="s">
        <v>35</v>
      </c>
      <c r="E33" s="25" t="s">
        <v>36</v>
      </c>
      <c r="F33" s="89">
        <f>ROUND((SUM(BE124:BE244)),  2)</f>
        <v>0</v>
      </c>
      <c r="I33" s="90">
        <v>0.21</v>
      </c>
      <c r="J33" s="89">
        <f>ROUND(((SUM(BE124:BE244))*I33),  2)</f>
        <v>0</v>
      </c>
      <c r="L33" s="30"/>
    </row>
    <row r="34" spans="2:12" s="1" customFormat="1" ht="14.45" customHeight="1">
      <c r="B34" s="30"/>
      <c r="E34" s="25" t="s">
        <v>37</v>
      </c>
      <c r="F34" s="89">
        <f>ROUND((SUM(BF124:BF244)),  2)</f>
        <v>0</v>
      </c>
      <c r="I34" s="90">
        <v>0.15</v>
      </c>
      <c r="J34" s="89">
        <f>ROUND(((SUM(BF124:BF244))*I34),  2)</f>
        <v>0</v>
      </c>
      <c r="L34" s="30"/>
    </row>
    <row r="35" spans="2:12" s="1" customFormat="1" ht="14.45" hidden="1" customHeight="1">
      <c r="B35" s="30"/>
      <c r="E35" s="25" t="s">
        <v>38</v>
      </c>
      <c r="F35" s="89">
        <f>ROUND((SUM(BG124:BG244)),  2)</f>
        <v>0</v>
      </c>
      <c r="I35" s="90">
        <v>0.21</v>
      </c>
      <c r="J35" s="89">
        <f>0</f>
        <v>0</v>
      </c>
      <c r="L35" s="30"/>
    </row>
    <row r="36" spans="2:12" s="1" customFormat="1" ht="14.45" hidden="1" customHeight="1">
      <c r="B36" s="30"/>
      <c r="E36" s="25" t="s">
        <v>39</v>
      </c>
      <c r="F36" s="89">
        <f>ROUND((SUM(BH124:BH244)),  2)</f>
        <v>0</v>
      </c>
      <c r="I36" s="90">
        <v>0.15</v>
      </c>
      <c r="J36" s="89">
        <f>0</f>
        <v>0</v>
      </c>
      <c r="L36" s="30"/>
    </row>
    <row r="37" spans="2:12" s="1" customFormat="1" ht="14.45" hidden="1" customHeight="1">
      <c r="B37" s="30"/>
      <c r="E37" s="25" t="s">
        <v>40</v>
      </c>
      <c r="F37" s="89">
        <f>ROUND((SUM(BI124:BI244)),  2)</f>
        <v>0</v>
      </c>
      <c r="I37" s="90">
        <v>0</v>
      </c>
      <c r="J37" s="89">
        <f>0</f>
        <v>0</v>
      </c>
      <c r="L37" s="30"/>
    </row>
    <row r="38" spans="2:12" s="1" customFormat="1" ht="6.95" customHeight="1">
      <c r="B38" s="30"/>
      <c r="L38" s="30"/>
    </row>
    <row r="39" spans="2:12" s="1" customFormat="1" ht="25.35" customHeight="1">
      <c r="B39" s="30"/>
      <c r="C39" s="91"/>
      <c r="D39" s="92" t="s">
        <v>41</v>
      </c>
      <c r="E39" s="55"/>
      <c r="F39" s="55"/>
      <c r="G39" s="93" t="s">
        <v>42</v>
      </c>
      <c r="H39" s="94" t="s">
        <v>43</v>
      </c>
      <c r="I39" s="55"/>
      <c r="J39" s="95">
        <f>SUM(J30:J37)</f>
        <v>0</v>
      </c>
      <c r="K39" s="96"/>
      <c r="L39" s="30"/>
    </row>
    <row r="40" spans="2:12" s="1" customFormat="1" ht="14.45" customHeight="1">
      <c r="B40" s="30"/>
      <c r="L40" s="30"/>
    </row>
    <row r="41" spans="2:12" ht="14.45" customHeight="1">
      <c r="B41" s="18"/>
      <c r="L41" s="18"/>
    </row>
    <row r="42" spans="2:12" ht="14.45" customHeight="1">
      <c r="B42" s="18"/>
      <c r="L42" s="18"/>
    </row>
    <row r="43" spans="2:12" ht="14.45" customHeight="1">
      <c r="B43" s="18"/>
      <c r="L43" s="18"/>
    </row>
    <row r="44" spans="2:12" ht="14.45" customHeight="1">
      <c r="B44" s="18"/>
      <c r="L44" s="18"/>
    </row>
    <row r="45" spans="2:12" ht="14.45" customHeight="1">
      <c r="B45" s="18"/>
      <c r="L45" s="18"/>
    </row>
    <row r="46" spans="2:12" ht="14.45" customHeight="1">
      <c r="B46" s="18"/>
      <c r="L46" s="18"/>
    </row>
    <row r="47" spans="2:12" ht="14.45" customHeight="1">
      <c r="B47" s="18"/>
      <c r="L47" s="18"/>
    </row>
    <row r="48" spans="2:12" ht="14.45" customHeight="1">
      <c r="B48" s="18"/>
      <c r="L48" s="18"/>
    </row>
    <row r="49" spans="2:12" ht="14.45" customHeight="1">
      <c r="B49" s="18"/>
      <c r="L49" s="18"/>
    </row>
    <row r="50" spans="2:12" s="1" customFormat="1" ht="14.45" customHeight="1">
      <c r="B50" s="30"/>
      <c r="D50" s="39" t="s">
        <v>44</v>
      </c>
      <c r="E50" s="40"/>
      <c r="F50" s="40"/>
      <c r="G50" s="39" t="s">
        <v>45</v>
      </c>
      <c r="H50" s="40"/>
      <c r="I50" s="40"/>
      <c r="J50" s="40"/>
      <c r="K50" s="40"/>
      <c r="L50" s="30"/>
    </row>
    <row r="51" spans="2:12" ht="11.25">
      <c r="B51" s="18"/>
      <c r="L51" s="18"/>
    </row>
    <row r="52" spans="2:12" ht="11.25">
      <c r="B52" s="18"/>
      <c r="L52" s="18"/>
    </row>
    <row r="53" spans="2:12" ht="11.25">
      <c r="B53" s="18"/>
      <c r="L53" s="18"/>
    </row>
    <row r="54" spans="2:12" ht="11.25">
      <c r="B54" s="18"/>
      <c r="L54" s="18"/>
    </row>
    <row r="55" spans="2:12" ht="11.25">
      <c r="B55" s="18"/>
      <c r="L55" s="18"/>
    </row>
    <row r="56" spans="2:12" ht="11.25">
      <c r="B56" s="18"/>
      <c r="L56" s="18"/>
    </row>
    <row r="57" spans="2:12" ht="11.25">
      <c r="B57" s="18"/>
      <c r="L57" s="18"/>
    </row>
    <row r="58" spans="2:12" ht="11.25">
      <c r="B58" s="18"/>
      <c r="L58" s="18"/>
    </row>
    <row r="59" spans="2:12" ht="11.25">
      <c r="B59" s="18"/>
      <c r="L59" s="18"/>
    </row>
    <row r="60" spans="2:12" ht="11.25">
      <c r="B60" s="18"/>
      <c r="L60" s="18"/>
    </row>
    <row r="61" spans="2:12" s="1" customFormat="1" ht="12.75">
      <c r="B61" s="30"/>
      <c r="D61" s="41" t="s">
        <v>46</v>
      </c>
      <c r="E61" s="32"/>
      <c r="F61" s="97" t="s">
        <v>47</v>
      </c>
      <c r="G61" s="41" t="s">
        <v>46</v>
      </c>
      <c r="H61" s="32"/>
      <c r="I61" s="32"/>
      <c r="J61" s="98" t="s">
        <v>47</v>
      </c>
      <c r="K61" s="32"/>
      <c r="L61" s="30"/>
    </row>
    <row r="62" spans="2:12" ht="11.25">
      <c r="B62" s="18"/>
      <c r="L62" s="18"/>
    </row>
    <row r="63" spans="2:12" ht="11.25">
      <c r="B63" s="18"/>
      <c r="L63" s="18"/>
    </row>
    <row r="64" spans="2:12" ht="11.25">
      <c r="B64" s="18"/>
      <c r="L64" s="18"/>
    </row>
    <row r="65" spans="2:12" s="1" customFormat="1" ht="12.75">
      <c r="B65" s="30"/>
      <c r="D65" s="39" t="s">
        <v>48</v>
      </c>
      <c r="E65" s="40"/>
      <c r="F65" s="40"/>
      <c r="G65" s="39" t="s">
        <v>49</v>
      </c>
      <c r="H65" s="40"/>
      <c r="I65" s="40"/>
      <c r="J65" s="40"/>
      <c r="K65" s="40"/>
      <c r="L65" s="30"/>
    </row>
    <row r="66" spans="2:12" ht="11.25">
      <c r="B66" s="18"/>
      <c r="L66" s="18"/>
    </row>
    <row r="67" spans="2:12" ht="11.25">
      <c r="B67" s="18"/>
      <c r="L67" s="18"/>
    </row>
    <row r="68" spans="2:12" ht="11.25">
      <c r="B68" s="18"/>
      <c r="L68" s="18"/>
    </row>
    <row r="69" spans="2:12" ht="11.25">
      <c r="B69" s="18"/>
      <c r="L69" s="18"/>
    </row>
    <row r="70" spans="2:12" ht="11.25">
      <c r="B70" s="18"/>
      <c r="L70" s="18"/>
    </row>
    <row r="71" spans="2:12" ht="11.25">
      <c r="B71" s="18"/>
      <c r="L71" s="18"/>
    </row>
    <row r="72" spans="2:12" ht="11.25">
      <c r="B72" s="18"/>
      <c r="L72" s="18"/>
    </row>
    <row r="73" spans="2:12" ht="11.25">
      <c r="B73" s="18"/>
      <c r="L73" s="18"/>
    </row>
    <row r="74" spans="2:12" ht="11.25">
      <c r="B74" s="18"/>
      <c r="L74" s="18"/>
    </row>
    <row r="75" spans="2:12" ht="11.25">
      <c r="B75" s="18"/>
      <c r="L75" s="18"/>
    </row>
    <row r="76" spans="2:12" s="1" customFormat="1" ht="12.75">
      <c r="B76" s="30"/>
      <c r="D76" s="41" t="s">
        <v>46</v>
      </c>
      <c r="E76" s="32"/>
      <c r="F76" s="97" t="s">
        <v>47</v>
      </c>
      <c r="G76" s="41" t="s">
        <v>46</v>
      </c>
      <c r="H76" s="32"/>
      <c r="I76" s="32"/>
      <c r="J76" s="98" t="s">
        <v>47</v>
      </c>
      <c r="K76" s="32"/>
      <c r="L76" s="30"/>
    </row>
    <row r="77" spans="2:12" s="1" customFormat="1" ht="14.45" customHeight="1"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30"/>
    </row>
    <row r="81" spans="2:47" s="1" customFormat="1" ht="6.95" customHeight="1"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30"/>
    </row>
    <row r="82" spans="2:47" s="1" customFormat="1" ht="24.95" customHeight="1">
      <c r="B82" s="30"/>
      <c r="C82" s="19" t="s">
        <v>88</v>
      </c>
      <c r="L82" s="30"/>
    </row>
    <row r="83" spans="2:47" s="1" customFormat="1" ht="6.95" customHeight="1">
      <c r="B83" s="30"/>
      <c r="L83" s="30"/>
    </row>
    <row r="84" spans="2:47" s="1" customFormat="1" ht="12" customHeight="1">
      <c r="B84" s="30"/>
      <c r="C84" s="25" t="s">
        <v>16</v>
      </c>
      <c r="L84" s="30"/>
    </row>
    <row r="85" spans="2:47" s="1" customFormat="1" ht="16.5" customHeight="1">
      <c r="B85" s="30"/>
      <c r="E85" s="221" t="str">
        <f>E7</f>
        <v>Č. Krumlov, Kaplická ul. - osazení indukčních průtokoměrů</v>
      </c>
      <c r="F85" s="222"/>
      <c r="G85" s="222"/>
      <c r="H85" s="222"/>
      <c r="L85" s="30"/>
    </row>
    <row r="86" spans="2:47" s="1" customFormat="1" ht="12" customHeight="1">
      <c r="B86" s="30"/>
      <c r="C86" s="25" t="s">
        <v>86</v>
      </c>
      <c r="L86" s="30"/>
    </row>
    <row r="87" spans="2:47" s="1" customFormat="1" ht="16.5" customHeight="1">
      <c r="B87" s="30"/>
      <c r="E87" s="201" t="str">
        <f>E9</f>
        <v>4061a - Stavební objekt</v>
      </c>
      <c r="F87" s="223"/>
      <c r="G87" s="223"/>
      <c r="H87" s="223"/>
      <c r="L87" s="30"/>
    </row>
    <row r="88" spans="2:47" s="1" customFormat="1" ht="6.95" customHeight="1">
      <c r="B88" s="30"/>
      <c r="L88" s="30"/>
    </row>
    <row r="89" spans="2:47" s="1" customFormat="1" ht="12" customHeight="1">
      <c r="B89" s="30"/>
      <c r="C89" s="25" t="s">
        <v>20</v>
      </c>
      <c r="F89" s="23" t="str">
        <f>F12</f>
        <v xml:space="preserve"> </v>
      </c>
      <c r="I89" s="25" t="s">
        <v>22</v>
      </c>
      <c r="J89" s="50" t="str">
        <f>IF(J12="","",J12)</f>
        <v/>
      </c>
      <c r="L89" s="30"/>
    </row>
    <row r="90" spans="2:47" s="1" customFormat="1" ht="6.95" customHeight="1">
      <c r="B90" s="30"/>
      <c r="L90" s="30"/>
    </row>
    <row r="91" spans="2:47" s="1" customFormat="1" ht="40.15" customHeight="1">
      <c r="B91" s="30"/>
      <c r="C91" s="25" t="s">
        <v>23</v>
      </c>
      <c r="F91" s="23"/>
      <c r="I91" s="25" t="s">
        <v>27</v>
      </c>
      <c r="J91" s="28"/>
      <c r="L91" s="30"/>
    </row>
    <row r="92" spans="2:47" s="1" customFormat="1" ht="15.2" customHeight="1">
      <c r="B92" s="30"/>
      <c r="C92" s="25" t="s">
        <v>26</v>
      </c>
      <c r="F92" s="23" t="str">
        <f>IF(E18="","",E18)</f>
        <v/>
      </c>
      <c r="I92" s="25" t="s">
        <v>29</v>
      </c>
      <c r="J92" s="28" t="str">
        <f>E24</f>
        <v xml:space="preserve"> </v>
      </c>
      <c r="L92" s="30"/>
    </row>
    <row r="93" spans="2:47" s="1" customFormat="1" ht="10.35" customHeight="1">
      <c r="B93" s="30"/>
      <c r="L93" s="30"/>
    </row>
    <row r="94" spans="2:47" s="1" customFormat="1" ht="29.25" customHeight="1">
      <c r="B94" s="30"/>
      <c r="C94" s="99" t="s">
        <v>89</v>
      </c>
      <c r="D94" s="91"/>
      <c r="E94" s="91"/>
      <c r="F94" s="91"/>
      <c r="G94" s="91"/>
      <c r="H94" s="91"/>
      <c r="I94" s="91"/>
      <c r="J94" s="100" t="s">
        <v>90</v>
      </c>
      <c r="K94" s="91"/>
      <c r="L94" s="30"/>
    </row>
    <row r="95" spans="2:47" s="1" customFormat="1" ht="10.35" customHeight="1">
      <c r="B95" s="30"/>
      <c r="L95" s="30"/>
    </row>
    <row r="96" spans="2:47" s="1" customFormat="1" ht="22.9" customHeight="1">
      <c r="B96" s="30"/>
      <c r="C96" s="101" t="s">
        <v>91</v>
      </c>
      <c r="J96" s="64">
        <f>J124</f>
        <v>0</v>
      </c>
      <c r="L96" s="30"/>
      <c r="AU96" s="15" t="s">
        <v>92</v>
      </c>
    </row>
    <row r="97" spans="2:12" s="8" customFormat="1" ht="24.95" customHeight="1">
      <c r="B97" s="102"/>
      <c r="D97" s="103" t="s">
        <v>93</v>
      </c>
      <c r="E97" s="104"/>
      <c r="F97" s="104"/>
      <c r="G97" s="104"/>
      <c r="H97" s="104"/>
      <c r="I97" s="104"/>
      <c r="J97" s="105">
        <f>J125</f>
        <v>0</v>
      </c>
      <c r="L97" s="102"/>
    </row>
    <row r="98" spans="2:12" s="9" customFormat="1" ht="19.899999999999999" customHeight="1">
      <c r="B98" s="106"/>
      <c r="D98" s="107" t="s">
        <v>94</v>
      </c>
      <c r="E98" s="108"/>
      <c r="F98" s="108"/>
      <c r="G98" s="108"/>
      <c r="H98" s="108"/>
      <c r="I98" s="108"/>
      <c r="J98" s="109">
        <f>J126</f>
        <v>0</v>
      </c>
      <c r="L98" s="106"/>
    </row>
    <row r="99" spans="2:12" s="9" customFormat="1" ht="19.899999999999999" customHeight="1">
      <c r="B99" s="106"/>
      <c r="D99" s="107" t="s">
        <v>95</v>
      </c>
      <c r="E99" s="108"/>
      <c r="F99" s="108"/>
      <c r="G99" s="108"/>
      <c r="H99" s="108"/>
      <c r="I99" s="108"/>
      <c r="J99" s="109">
        <f>J179</f>
        <v>0</v>
      </c>
      <c r="L99" s="106"/>
    </row>
    <row r="100" spans="2:12" s="9" customFormat="1" ht="19.899999999999999" customHeight="1">
      <c r="B100" s="106"/>
      <c r="D100" s="107" t="s">
        <v>96</v>
      </c>
      <c r="E100" s="108"/>
      <c r="F100" s="108"/>
      <c r="G100" s="108"/>
      <c r="H100" s="108"/>
      <c r="I100" s="108"/>
      <c r="J100" s="109">
        <f>J184</f>
        <v>0</v>
      </c>
      <c r="L100" s="106"/>
    </row>
    <row r="101" spans="2:12" s="9" customFormat="1" ht="19.899999999999999" customHeight="1">
      <c r="B101" s="106"/>
      <c r="D101" s="107" t="s">
        <v>97</v>
      </c>
      <c r="E101" s="108"/>
      <c r="F101" s="108"/>
      <c r="G101" s="108"/>
      <c r="H101" s="108"/>
      <c r="I101" s="108"/>
      <c r="J101" s="109">
        <f>J194</f>
        <v>0</v>
      </c>
      <c r="L101" s="106"/>
    </row>
    <row r="102" spans="2:12" s="9" customFormat="1" ht="19.899999999999999" customHeight="1">
      <c r="B102" s="106"/>
      <c r="D102" s="107" t="s">
        <v>98</v>
      </c>
      <c r="E102" s="108"/>
      <c r="F102" s="108"/>
      <c r="G102" s="108"/>
      <c r="H102" s="108"/>
      <c r="I102" s="108"/>
      <c r="J102" s="109">
        <f>J228</f>
        <v>0</v>
      </c>
      <c r="L102" s="106"/>
    </row>
    <row r="103" spans="2:12" s="9" customFormat="1" ht="19.899999999999999" customHeight="1">
      <c r="B103" s="106"/>
      <c r="D103" s="107" t="s">
        <v>99</v>
      </c>
      <c r="E103" s="108"/>
      <c r="F103" s="108"/>
      <c r="G103" s="108"/>
      <c r="H103" s="108"/>
      <c r="I103" s="108"/>
      <c r="J103" s="109">
        <f>J235</f>
        <v>0</v>
      </c>
      <c r="L103" s="106"/>
    </row>
    <row r="104" spans="2:12" s="9" customFormat="1" ht="19.899999999999999" customHeight="1">
      <c r="B104" s="106"/>
      <c r="D104" s="107" t="s">
        <v>100</v>
      </c>
      <c r="E104" s="108"/>
      <c r="F104" s="108"/>
      <c r="G104" s="108"/>
      <c r="H104" s="108"/>
      <c r="I104" s="108"/>
      <c r="J104" s="109">
        <f>J242</f>
        <v>0</v>
      </c>
      <c r="L104" s="106"/>
    </row>
    <row r="105" spans="2:12" s="1" customFormat="1" ht="21.75" customHeight="1">
      <c r="B105" s="30"/>
      <c r="L105" s="30"/>
    </row>
    <row r="106" spans="2:12" s="1" customFormat="1" ht="6.95" customHeight="1">
      <c r="B106" s="42"/>
      <c r="C106" s="43"/>
      <c r="D106" s="43"/>
      <c r="E106" s="43"/>
      <c r="F106" s="43"/>
      <c r="G106" s="43"/>
      <c r="H106" s="43"/>
      <c r="I106" s="43"/>
      <c r="J106" s="43"/>
      <c r="K106" s="43"/>
      <c r="L106" s="30"/>
    </row>
    <row r="110" spans="2:12" s="1" customFormat="1" ht="6.95" customHeight="1">
      <c r="B110" s="44"/>
      <c r="C110" s="45"/>
      <c r="D110" s="45"/>
      <c r="E110" s="45"/>
      <c r="F110" s="45"/>
      <c r="G110" s="45"/>
      <c r="H110" s="45"/>
      <c r="I110" s="45"/>
      <c r="J110" s="45"/>
      <c r="K110" s="45"/>
      <c r="L110" s="30"/>
    </row>
    <row r="111" spans="2:12" s="1" customFormat="1" ht="24.95" customHeight="1">
      <c r="B111" s="30"/>
      <c r="C111" s="19" t="s">
        <v>101</v>
      </c>
      <c r="L111" s="30"/>
    </row>
    <row r="112" spans="2:12" s="1" customFormat="1" ht="6.95" customHeight="1">
      <c r="B112" s="30"/>
      <c r="L112" s="30"/>
    </row>
    <row r="113" spans="2:65" s="1" customFormat="1" ht="12" customHeight="1">
      <c r="B113" s="30"/>
      <c r="C113" s="25" t="s">
        <v>16</v>
      </c>
      <c r="L113" s="30"/>
    </row>
    <row r="114" spans="2:65" s="1" customFormat="1" ht="16.5" customHeight="1">
      <c r="B114" s="30"/>
      <c r="E114" s="221" t="str">
        <f>E7</f>
        <v>Č. Krumlov, Kaplická ul. - osazení indukčních průtokoměrů</v>
      </c>
      <c r="F114" s="222"/>
      <c r="G114" s="222"/>
      <c r="H114" s="222"/>
      <c r="L114" s="30"/>
    </row>
    <row r="115" spans="2:65" s="1" customFormat="1" ht="12" customHeight="1">
      <c r="B115" s="30"/>
      <c r="C115" s="25" t="s">
        <v>86</v>
      </c>
      <c r="L115" s="30"/>
    </row>
    <row r="116" spans="2:65" s="1" customFormat="1" ht="16.5" customHeight="1">
      <c r="B116" s="30"/>
      <c r="E116" s="201" t="str">
        <f>E9</f>
        <v>4061a - Stavební objekt</v>
      </c>
      <c r="F116" s="223"/>
      <c r="G116" s="223"/>
      <c r="H116" s="223"/>
      <c r="L116" s="30"/>
    </row>
    <row r="117" spans="2:65" s="1" customFormat="1" ht="6.95" customHeight="1">
      <c r="B117" s="30"/>
      <c r="L117" s="30"/>
    </row>
    <row r="118" spans="2:65" s="1" customFormat="1" ht="12" customHeight="1">
      <c r="B118" s="30"/>
      <c r="C118" s="25" t="s">
        <v>20</v>
      </c>
      <c r="F118" s="23" t="str">
        <f>F12</f>
        <v xml:space="preserve"> </v>
      </c>
      <c r="I118" s="25" t="s">
        <v>22</v>
      </c>
      <c r="J118" s="50" t="str">
        <f>IF(J12="","",J12)</f>
        <v/>
      </c>
      <c r="L118" s="30"/>
    </row>
    <row r="119" spans="2:65" s="1" customFormat="1" ht="6.95" customHeight="1">
      <c r="B119" s="30"/>
      <c r="L119" s="30"/>
    </row>
    <row r="120" spans="2:65" s="1" customFormat="1" ht="40.15" customHeight="1">
      <c r="B120" s="30"/>
      <c r="C120" s="25" t="s">
        <v>23</v>
      </c>
      <c r="F120" s="23"/>
      <c r="I120" s="25" t="s">
        <v>27</v>
      </c>
      <c r="J120" s="28"/>
      <c r="L120" s="30"/>
    </row>
    <row r="121" spans="2:65" s="1" customFormat="1" ht="15.2" customHeight="1">
      <c r="B121" s="30"/>
      <c r="C121" s="25" t="s">
        <v>26</v>
      </c>
      <c r="F121" s="23" t="str">
        <f>IF(E18="","",E18)</f>
        <v/>
      </c>
      <c r="I121" s="25" t="s">
        <v>29</v>
      </c>
      <c r="J121" s="28" t="str">
        <f>E24</f>
        <v xml:space="preserve"> </v>
      </c>
      <c r="L121" s="30"/>
    </row>
    <row r="122" spans="2:65" s="1" customFormat="1" ht="10.35" customHeight="1">
      <c r="B122" s="30"/>
      <c r="L122" s="30"/>
    </row>
    <row r="123" spans="2:65" s="10" customFormat="1" ht="29.25" customHeight="1">
      <c r="B123" s="110"/>
      <c r="C123" s="111" t="s">
        <v>102</v>
      </c>
      <c r="D123" s="112" t="s">
        <v>56</v>
      </c>
      <c r="E123" s="112" t="s">
        <v>52</v>
      </c>
      <c r="F123" s="112" t="s">
        <v>53</v>
      </c>
      <c r="G123" s="112" t="s">
        <v>103</v>
      </c>
      <c r="H123" s="112" t="s">
        <v>104</v>
      </c>
      <c r="I123" s="112" t="s">
        <v>105</v>
      </c>
      <c r="J123" s="113" t="s">
        <v>90</v>
      </c>
      <c r="K123" s="114" t="s">
        <v>106</v>
      </c>
      <c r="L123" s="110"/>
      <c r="M123" s="57" t="s">
        <v>1</v>
      </c>
      <c r="N123" s="58" t="s">
        <v>35</v>
      </c>
      <c r="O123" s="58" t="s">
        <v>107</v>
      </c>
      <c r="P123" s="58" t="s">
        <v>108</v>
      </c>
      <c r="Q123" s="58" t="s">
        <v>109</v>
      </c>
      <c r="R123" s="58" t="s">
        <v>110</v>
      </c>
      <c r="S123" s="58" t="s">
        <v>111</v>
      </c>
      <c r="T123" s="59" t="s">
        <v>112</v>
      </c>
    </row>
    <row r="124" spans="2:65" s="1" customFormat="1" ht="22.9" customHeight="1">
      <c r="B124" s="30"/>
      <c r="C124" s="62" t="s">
        <v>113</v>
      </c>
      <c r="J124" s="115">
        <f>BK124</f>
        <v>0</v>
      </c>
      <c r="L124" s="30"/>
      <c r="M124" s="60"/>
      <c r="N124" s="51"/>
      <c r="O124" s="51"/>
      <c r="P124" s="116">
        <f>P125</f>
        <v>0</v>
      </c>
      <c r="Q124" s="51"/>
      <c r="R124" s="116">
        <f>R125</f>
        <v>9.6322674999999993</v>
      </c>
      <c r="S124" s="51"/>
      <c r="T124" s="117">
        <f>T125</f>
        <v>2.77075</v>
      </c>
      <c r="AT124" s="15" t="s">
        <v>70</v>
      </c>
      <c r="AU124" s="15" t="s">
        <v>92</v>
      </c>
      <c r="BK124" s="118">
        <f>BK125</f>
        <v>0</v>
      </c>
    </row>
    <row r="125" spans="2:65" s="11" customFormat="1" ht="25.9" customHeight="1">
      <c r="B125" s="119"/>
      <c r="D125" s="120" t="s">
        <v>70</v>
      </c>
      <c r="E125" s="121" t="s">
        <v>114</v>
      </c>
      <c r="F125" s="121" t="s">
        <v>115</v>
      </c>
      <c r="I125" s="122"/>
      <c r="J125" s="123">
        <f>BK125</f>
        <v>0</v>
      </c>
      <c r="L125" s="119"/>
      <c r="M125" s="124"/>
      <c r="P125" s="125">
        <f>P126+P179+P184+P194+P228+P235+P242</f>
        <v>0</v>
      </c>
      <c r="R125" s="125">
        <f>R126+R179+R184+R194+R228+R235+R242</f>
        <v>9.6322674999999993</v>
      </c>
      <c r="T125" s="126">
        <f>T126+T179+T184+T194+T228+T235+T242</f>
        <v>2.77075</v>
      </c>
      <c r="AR125" s="120" t="s">
        <v>79</v>
      </c>
      <c r="AT125" s="127" t="s">
        <v>70</v>
      </c>
      <c r="AU125" s="127" t="s">
        <v>71</v>
      </c>
      <c r="AY125" s="120" t="s">
        <v>116</v>
      </c>
      <c r="BK125" s="128">
        <f>BK126+BK179+BK184+BK194+BK228+BK235+BK242</f>
        <v>0</v>
      </c>
    </row>
    <row r="126" spans="2:65" s="11" customFormat="1" ht="22.9" customHeight="1">
      <c r="B126" s="119"/>
      <c r="D126" s="120" t="s">
        <v>70</v>
      </c>
      <c r="E126" s="129" t="s">
        <v>79</v>
      </c>
      <c r="F126" s="129" t="s">
        <v>117</v>
      </c>
      <c r="I126" s="122"/>
      <c r="J126" s="130">
        <f>BK126</f>
        <v>0</v>
      </c>
      <c r="L126" s="119"/>
      <c r="M126" s="124"/>
      <c r="P126" s="125">
        <f>SUM(P127:P178)</f>
        <v>0</v>
      </c>
      <c r="R126" s="125">
        <f>SUM(R127:R178)</f>
        <v>7.9416905</v>
      </c>
      <c r="T126" s="126">
        <f>SUM(T127:T178)</f>
        <v>2.77075</v>
      </c>
      <c r="AR126" s="120" t="s">
        <v>79</v>
      </c>
      <c r="AT126" s="127" t="s">
        <v>70</v>
      </c>
      <c r="AU126" s="127" t="s">
        <v>79</v>
      </c>
      <c r="AY126" s="120" t="s">
        <v>116</v>
      </c>
      <c r="BK126" s="128">
        <f>SUM(BK127:BK178)</f>
        <v>0</v>
      </c>
    </row>
    <row r="127" spans="2:65" s="1" customFormat="1" ht="24.2" customHeight="1">
      <c r="B127" s="131"/>
      <c r="C127" s="132" t="s">
        <v>79</v>
      </c>
      <c r="D127" s="132" t="s">
        <v>118</v>
      </c>
      <c r="E127" s="133" t="s">
        <v>119</v>
      </c>
      <c r="F127" s="134" t="s">
        <v>120</v>
      </c>
      <c r="G127" s="135" t="s">
        <v>121</v>
      </c>
      <c r="H127" s="136">
        <v>7.5</v>
      </c>
      <c r="I127" s="137"/>
      <c r="J127" s="138">
        <f>ROUND(I127*H127,2)</f>
        <v>0</v>
      </c>
      <c r="K127" s="139"/>
      <c r="L127" s="30"/>
      <c r="M127" s="140" t="s">
        <v>1</v>
      </c>
      <c r="N127" s="141" t="s">
        <v>36</v>
      </c>
      <c r="P127" s="142">
        <f>O127*H127</f>
        <v>0</v>
      </c>
      <c r="Q127" s="142">
        <v>0</v>
      </c>
      <c r="R127" s="142">
        <f>Q127*H127</f>
        <v>0</v>
      </c>
      <c r="S127" s="142">
        <v>0.26</v>
      </c>
      <c r="T127" s="143">
        <f>S127*H127</f>
        <v>1.9500000000000002</v>
      </c>
      <c r="AR127" s="144" t="s">
        <v>122</v>
      </c>
      <c r="AT127" s="144" t="s">
        <v>118</v>
      </c>
      <c r="AU127" s="144" t="s">
        <v>81</v>
      </c>
      <c r="AY127" s="15" t="s">
        <v>116</v>
      </c>
      <c r="BE127" s="145">
        <f>IF(N127="základní",J127,0)</f>
        <v>0</v>
      </c>
      <c r="BF127" s="145">
        <f>IF(N127="snížená",J127,0)</f>
        <v>0</v>
      </c>
      <c r="BG127" s="145">
        <f>IF(N127="zákl. přenesená",J127,0)</f>
        <v>0</v>
      </c>
      <c r="BH127" s="145">
        <f>IF(N127="sníž. přenesená",J127,0)</f>
        <v>0</v>
      </c>
      <c r="BI127" s="145">
        <f>IF(N127="nulová",J127,0)</f>
        <v>0</v>
      </c>
      <c r="BJ127" s="15" t="s">
        <v>79</v>
      </c>
      <c r="BK127" s="145">
        <f>ROUND(I127*H127,2)</f>
        <v>0</v>
      </c>
      <c r="BL127" s="15" t="s">
        <v>122</v>
      </c>
      <c r="BM127" s="144" t="s">
        <v>123</v>
      </c>
    </row>
    <row r="128" spans="2:65" s="1" customFormat="1" ht="21.75" customHeight="1">
      <c r="B128" s="131"/>
      <c r="C128" s="132" t="s">
        <v>81</v>
      </c>
      <c r="D128" s="132" t="s">
        <v>118</v>
      </c>
      <c r="E128" s="133" t="s">
        <v>124</v>
      </c>
      <c r="F128" s="134" t="s">
        <v>125</v>
      </c>
      <c r="G128" s="135" t="s">
        <v>126</v>
      </c>
      <c r="H128" s="136">
        <v>0.65</v>
      </c>
      <c r="I128" s="137"/>
      <c r="J128" s="138">
        <f>ROUND(I128*H128,2)</f>
        <v>0</v>
      </c>
      <c r="K128" s="139"/>
      <c r="L128" s="30"/>
      <c r="M128" s="140" t="s">
        <v>1</v>
      </c>
      <c r="N128" s="141" t="s">
        <v>36</v>
      </c>
      <c r="P128" s="142">
        <f>O128*H128</f>
        <v>0</v>
      </c>
      <c r="Q128" s="142">
        <v>0</v>
      </c>
      <c r="R128" s="142">
        <f>Q128*H128</f>
        <v>0</v>
      </c>
      <c r="S128" s="142">
        <v>0.44</v>
      </c>
      <c r="T128" s="143">
        <f>S128*H128</f>
        <v>0.28600000000000003</v>
      </c>
      <c r="AR128" s="144" t="s">
        <v>122</v>
      </c>
      <c r="AT128" s="144" t="s">
        <v>118</v>
      </c>
      <c r="AU128" s="144" t="s">
        <v>81</v>
      </c>
      <c r="AY128" s="15" t="s">
        <v>116</v>
      </c>
      <c r="BE128" s="145">
        <f>IF(N128="základní",J128,0)</f>
        <v>0</v>
      </c>
      <c r="BF128" s="145">
        <f>IF(N128="snížená",J128,0)</f>
        <v>0</v>
      </c>
      <c r="BG128" s="145">
        <f>IF(N128="zákl. přenesená",J128,0)</f>
        <v>0</v>
      </c>
      <c r="BH128" s="145">
        <f>IF(N128="sníž. přenesená",J128,0)</f>
        <v>0</v>
      </c>
      <c r="BI128" s="145">
        <f>IF(N128="nulová",J128,0)</f>
        <v>0</v>
      </c>
      <c r="BJ128" s="15" t="s">
        <v>79</v>
      </c>
      <c r="BK128" s="145">
        <f>ROUND(I128*H128,2)</f>
        <v>0</v>
      </c>
      <c r="BL128" s="15" t="s">
        <v>122</v>
      </c>
      <c r="BM128" s="144" t="s">
        <v>127</v>
      </c>
    </row>
    <row r="129" spans="2:65" s="1" customFormat="1" ht="19.5">
      <c r="B129" s="30"/>
      <c r="D129" s="146" t="s">
        <v>128</v>
      </c>
      <c r="F129" s="147" t="s">
        <v>129</v>
      </c>
      <c r="I129" s="148"/>
      <c r="L129" s="30"/>
      <c r="M129" s="149"/>
      <c r="T129" s="54"/>
      <c r="AT129" s="15" t="s">
        <v>128</v>
      </c>
      <c r="AU129" s="15" t="s">
        <v>81</v>
      </c>
    </row>
    <row r="130" spans="2:65" s="1" customFormat="1" ht="21.75" customHeight="1">
      <c r="B130" s="131"/>
      <c r="C130" s="132" t="s">
        <v>130</v>
      </c>
      <c r="D130" s="132" t="s">
        <v>118</v>
      </c>
      <c r="E130" s="133" t="s">
        <v>131</v>
      </c>
      <c r="F130" s="134" t="s">
        <v>132</v>
      </c>
      <c r="G130" s="135" t="s">
        <v>126</v>
      </c>
      <c r="H130" s="136">
        <v>0.65</v>
      </c>
      <c r="I130" s="137"/>
      <c r="J130" s="138">
        <f>ROUND(I130*H130,2)</f>
        <v>0</v>
      </c>
      <c r="K130" s="139"/>
      <c r="L130" s="30"/>
      <c r="M130" s="140" t="s">
        <v>1</v>
      </c>
      <c r="N130" s="141" t="s">
        <v>36</v>
      </c>
      <c r="P130" s="142">
        <f>O130*H130</f>
        <v>0</v>
      </c>
      <c r="Q130" s="142">
        <v>5.0000000000000002E-5</v>
      </c>
      <c r="R130" s="142">
        <f>Q130*H130</f>
        <v>3.2500000000000004E-5</v>
      </c>
      <c r="S130" s="142">
        <v>0.115</v>
      </c>
      <c r="T130" s="143">
        <f>S130*H130</f>
        <v>7.4750000000000011E-2</v>
      </c>
      <c r="AR130" s="144" t="s">
        <v>122</v>
      </c>
      <c r="AT130" s="144" t="s">
        <v>118</v>
      </c>
      <c r="AU130" s="144" t="s">
        <v>81</v>
      </c>
      <c r="AY130" s="15" t="s">
        <v>116</v>
      </c>
      <c r="BE130" s="145">
        <f>IF(N130="základní",J130,0)</f>
        <v>0</v>
      </c>
      <c r="BF130" s="145">
        <f>IF(N130="snížená",J130,0)</f>
        <v>0</v>
      </c>
      <c r="BG130" s="145">
        <f>IF(N130="zákl. přenesená",J130,0)</f>
        <v>0</v>
      </c>
      <c r="BH130" s="145">
        <f>IF(N130="sníž. přenesená",J130,0)</f>
        <v>0</v>
      </c>
      <c r="BI130" s="145">
        <f>IF(N130="nulová",J130,0)</f>
        <v>0</v>
      </c>
      <c r="BJ130" s="15" t="s">
        <v>79</v>
      </c>
      <c r="BK130" s="145">
        <f>ROUND(I130*H130,2)</f>
        <v>0</v>
      </c>
      <c r="BL130" s="15" t="s">
        <v>122</v>
      </c>
      <c r="BM130" s="144" t="s">
        <v>133</v>
      </c>
    </row>
    <row r="131" spans="2:65" s="1" customFormat="1" ht="16.5" customHeight="1">
      <c r="B131" s="131"/>
      <c r="C131" s="132" t="s">
        <v>122</v>
      </c>
      <c r="D131" s="132" t="s">
        <v>118</v>
      </c>
      <c r="E131" s="133" t="s">
        <v>134</v>
      </c>
      <c r="F131" s="134" t="s">
        <v>135</v>
      </c>
      <c r="G131" s="135" t="s">
        <v>121</v>
      </c>
      <c r="H131" s="136">
        <v>2</v>
      </c>
      <c r="I131" s="137"/>
      <c r="J131" s="138">
        <f>ROUND(I131*H131,2)</f>
        <v>0</v>
      </c>
      <c r="K131" s="139"/>
      <c r="L131" s="30"/>
      <c r="M131" s="140" t="s">
        <v>1</v>
      </c>
      <c r="N131" s="141" t="s">
        <v>36</v>
      </c>
      <c r="P131" s="142">
        <f>O131*H131</f>
        <v>0</v>
      </c>
      <c r="Q131" s="142">
        <v>0</v>
      </c>
      <c r="R131" s="142">
        <f>Q131*H131</f>
        <v>0</v>
      </c>
      <c r="S131" s="142">
        <v>0.23</v>
      </c>
      <c r="T131" s="143">
        <f>S131*H131</f>
        <v>0.46</v>
      </c>
      <c r="AR131" s="144" t="s">
        <v>122</v>
      </c>
      <c r="AT131" s="144" t="s">
        <v>118</v>
      </c>
      <c r="AU131" s="144" t="s">
        <v>81</v>
      </c>
      <c r="AY131" s="15" t="s">
        <v>116</v>
      </c>
      <c r="BE131" s="145">
        <f>IF(N131="základní",J131,0)</f>
        <v>0</v>
      </c>
      <c r="BF131" s="145">
        <f>IF(N131="snížená",J131,0)</f>
        <v>0</v>
      </c>
      <c r="BG131" s="145">
        <f>IF(N131="zákl. přenesená",J131,0)</f>
        <v>0</v>
      </c>
      <c r="BH131" s="145">
        <f>IF(N131="sníž. přenesená",J131,0)</f>
        <v>0</v>
      </c>
      <c r="BI131" s="145">
        <f>IF(N131="nulová",J131,0)</f>
        <v>0</v>
      </c>
      <c r="BJ131" s="15" t="s">
        <v>79</v>
      </c>
      <c r="BK131" s="145">
        <f>ROUND(I131*H131,2)</f>
        <v>0</v>
      </c>
      <c r="BL131" s="15" t="s">
        <v>122</v>
      </c>
      <c r="BM131" s="144" t="s">
        <v>136</v>
      </c>
    </row>
    <row r="132" spans="2:65" s="1" customFormat="1" ht="16.5" customHeight="1">
      <c r="B132" s="131"/>
      <c r="C132" s="132" t="s">
        <v>137</v>
      </c>
      <c r="D132" s="132" t="s">
        <v>118</v>
      </c>
      <c r="E132" s="133" t="s">
        <v>138</v>
      </c>
      <c r="F132" s="134" t="s">
        <v>139</v>
      </c>
      <c r="G132" s="135" t="s">
        <v>121</v>
      </c>
      <c r="H132" s="136">
        <v>3.2</v>
      </c>
      <c r="I132" s="137"/>
      <c r="J132" s="138">
        <f>ROUND(I132*H132,2)</f>
        <v>0</v>
      </c>
      <c r="K132" s="139"/>
      <c r="L132" s="30"/>
      <c r="M132" s="140" t="s">
        <v>1</v>
      </c>
      <c r="N132" s="141" t="s">
        <v>36</v>
      </c>
      <c r="P132" s="142">
        <f>O132*H132</f>
        <v>0</v>
      </c>
      <c r="Q132" s="142">
        <v>3.6900000000000002E-2</v>
      </c>
      <c r="R132" s="142">
        <f>Q132*H132</f>
        <v>0.11808000000000002</v>
      </c>
      <c r="S132" s="142">
        <v>0</v>
      </c>
      <c r="T132" s="143">
        <f>S132*H132</f>
        <v>0</v>
      </c>
      <c r="AR132" s="144" t="s">
        <v>122</v>
      </c>
      <c r="AT132" s="144" t="s">
        <v>118</v>
      </c>
      <c r="AU132" s="144" t="s">
        <v>81</v>
      </c>
      <c r="AY132" s="15" t="s">
        <v>116</v>
      </c>
      <c r="BE132" s="145">
        <f>IF(N132="základní",J132,0)</f>
        <v>0</v>
      </c>
      <c r="BF132" s="145">
        <f>IF(N132="snížená",J132,0)</f>
        <v>0</v>
      </c>
      <c r="BG132" s="145">
        <f>IF(N132="zákl. přenesená",J132,0)</f>
        <v>0</v>
      </c>
      <c r="BH132" s="145">
        <f>IF(N132="sníž. přenesená",J132,0)</f>
        <v>0</v>
      </c>
      <c r="BI132" s="145">
        <f>IF(N132="nulová",J132,0)</f>
        <v>0</v>
      </c>
      <c r="BJ132" s="15" t="s">
        <v>79</v>
      </c>
      <c r="BK132" s="145">
        <f>ROUND(I132*H132,2)</f>
        <v>0</v>
      </c>
      <c r="BL132" s="15" t="s">
        <v>122</v>
      </c>
      <c r="BM132" s="144" t="s">
        <v>140</v>
      </c>
    </row>
    <row r="133" spans="2:65" s="1" customFormat="1" ht="24.2" customHeight="1">
      <c r="B133" s="131"/>
      <c r="C133" s="132" t="s">
        <v>141</v>
      </c>
      <c r="D133" s="132" t="s">
        <v>118</v>
      </c>
      <c r="E133" s="133" t="s">
        <v>142</v>
      </c>
      <c r="F133" s="134" t="s">
        <v>143</v>
      </c>
      <c r="G133" s="135" t="s">
        <v>126</v>
      </c>
      <c r="H133" s="136">
        <v>13</v>
      </c>
      <c r="I133" s="137"/>
      <c r="J133" s="138">
        <f>ROUND(I133*H133,2)</f>
        <v>0</v>
      </c>
      <c r="K133" s="139"/>
      <c r="L133" s="30"/>
      <c r="M133" s="140" t="s">
        <v>1</v>
      </c>
      <c r="N133" s="141" t="s">
        <v>36</v>
      </c>
      <c r="P133" s="142">
        <f>O133*H133</f>
        <v>0</v>
      </c>
      <c r="Q133" s="142">
        <v>0</v>
      </c>
      <c r="R133" s="142">
        <f>Q133*H133</f>
        <v>0</v>
      </c>
      <c r="S133" s="142">
        <v>0</v>
      </c>
      <c r="T133" s="143">
        <f>S133*H133</f>
        <v>0</v>
      </c>
      <c r="AR133" s="144" t="s">
        <v>122</v>
      </c>
      <c r="AT133" s="144" t="s">
        <v>118</v>
      </c>
      <c r="AU133" s="144" t="s">
        <v>81</v>
      </c>
      <c r="AY133" s="15" t="s">
        <v>116</v>
      </c>
      <c r="BE133" s="145">
        <f>IF(N133="základní",J133,0)</f>
        <v>0</v>
      </c>
      <c r="BF133" s="145">
        <f>IF(N133="snížená",J133,0)</f>
        <v>0</v>
      </c>
      <c r="BG133" s="145">
        <f>IF(N133="zákl. přenesená",J133,0)</f>
        <v>0</v>
      </c>
      <c r="BH133" s="145">
        <f>IF(N133="sníž. přenesená",J133,0)</f>
        <v>0</v>
      </c>
      <c r="BI133" s="145">
        <f>IF(N133="nulová",J133,0)</f>
        <v>0</v>
      </c>
      <c r="BJ133" s="15" t="s">
        <v>79</v>
      </c>
      <c r="BK133" s="145">
        <f>ROUND(I133*H133,2)</f>
        <v>0</v>
      </c>
      <c r="BL133" s="15" t="s">
        <v>122</v>
      </c>
      <c r="BM133" s="144" t="s">
        <v>144</v>
      </c>
    </row>
    <row r="134" spans="2:65" s="1" customFormat="1" ht="19.5">
      <c r="B134" s="30"/>
      <c r="D134" s="146" t="s">
        <v>128</v>
      </c>
      <c r="F134" s="147" t="s">
        <v>145</v>
      </c>
      <c r="I134" s="148"/>
      <c r="L134" s="30"/>
      <c r="M134" s="149"/>
      <c r="T134" s="54"/>
      <c r="AT134" s="15" t="s">
        <v>128</v>
      </c>
      <c r="AU134" s="15" t="s">
        <v>81</v>
      </c>
    </row>
    <row r="135" spans="2:65" s="1" customFormat="1" ht="37.9" customHeight="1">
      <c r="B135" s="131"/>
      <c r="C135" s="132" t="s">
        <v>146</v>
      </c>
      <c r="D135" s="132" t="s">
        <v>118</v>
      </c>
      <c r="E135" s="133" t="s">
        <v>147</v>
      </c>
      <c r="F135" s="134" t="s">
        <v>148</v>
      </c>
      <c r="G135" s="135" t="s">
        <v>149</v>
      </c>
      <c r="H135" s="136">
        <v>3.6659999999999999</v>
      </c>
      <c r="I135" s="137"/>
      <c r="J135" s="138">
        <f>ROUND(I135*H135,2)</f>
        <v>0</v>
      </c>
      <c r="K135" s="139"/>
      <c r="L135" s="30"/>
      <c r="M135" s="140" t="s">
        <v>1</v>
      </c>
      <c r="N135" s="141" t="s">
        <v>36</v>
      </c>
      <c r="P135" s="142">
        <f>O135*H135</f>
        <v>0</v>
      </c>
      <c r="Q135" s="142">
        <v>0</v>
      </c>
      <c r="R135" s="142">
        <f>Q135*H135</f>
        <v>0</v>
      </c>
      <c r="S135" s="142">
        <v>0</v>
      </c>
      <c r="T135" s="143">
        <f>S135*H135</f>
        <v>0</v>
      </c>
      <c r="AR135" s="144" t="s">
        <v>122</v>
      </c>
      <c r="AT135" s="144" t="s">
        <v>118</v>
      </c>
      <c r="AU135" s="144" t="s">
        <v>81</v>
      </c>
      <c r="AY135" s="15" t="s">
        <v>116</v>
      </c>
      <c r="BE135" s="145">
        <f>IF(N135="základní",J135,0)</f>
        <v>0</v>
      </c>
      <c r="BF135" s="145">
        <f>IF(N135="snížená",J135,0)</f>
        <v>0</v>
      </c>
      <c r="BG135" s="145">
        <f>IF(N135="zákl. přenesená",J135,0)</f>
        <v>0</v>
      </c>
      <c r="BH135" s="145">
        <f>IF(N135="sníž. přenesená",J135,0)</f>
        <v>0</v>
      </c>
      <c r="BI135" s="145">
        <f>IF(N135="nulová",J135,0)</f>
        <v>0</v>
      </c>
      <c r="BJ135" s="15" t="s">
        <v>79</v>
      </c>
      <c r="BK135" s="145">
        <f>ROUND(I135*H135,2)</f>
        <v>0</v>
      </c>
      <c r="BL135" s="15" t="s">
        <v>122</v>
      </c>
      <c r="BM135" s="144" t="s">
        <v>150</v>
      </c>
    </row>
    <row r="136" spans="2:65" s="1" customFormat="1" ht="19.5">
      <c r="B136" s="30"/>
      <c r="D136" s="146" t="s">
        <v>128</v>
      </c>
      <c r="F136" s="147" t="s">
        <v>151</v>
      </c>
      <c r="I136" s="148"/>
      <c r="L136" s="30"/>
      <c r="M136" s="149"/>
      <c r="T136" s="54"/>
      <c r="AT136" s="15" t="s">
        <v>128</v>
      </c>
      <c r="AU136" s="15" t="s">
        <v>81</v>
      </c>
    </row>
    <row r="137" spans="2:65" s="12" customFormat="1" ht="11.25">
      <c r="B137" s="150"/>
      <c r="D137" s="146" t="s">
        <v>152</v>
      </c>
      <c r="E137" s="151" t="s">
        <v>1</v>
      </c>
      <c r="F137" s="152" t="s">
        <v>153</v>
      </c>
      <c r="H137" s="153">
        <v>3.6659999999999999</v>
      </c>
      <c r="I137" s="154"/>
      <c r="L137" s="150"/>
      <c r="M137" s="155"/>
      <c r="T137" s="156"/>
      <c r="AT137" s="151" t="s">
        <v>152</v>
      </c>
      <c r="AU137" s="151" t="s">
        <v>81</v>
      </c>
      <c r="AV137" s="12" t="s">
        <v>81</v>
      </c>
      <c r="AW137" s="12" t="s">
        <v>28</v>
      </c>
      <c r="AX137" s="12" t="s">
        <v>79</v>
      </c>
      <c r="AY137" s="151" t="s">
        <v>116</v>
      </c>
    </row>
    <row r="138" spans="2:65" s="1" customFormat="1" ht="24.2" customHeight="1">
      <c r="B138" s="131"/>
      <c r="C138" s="132" t="s">
        <v>154</v>
      </c>
      <c r="D138" s="132" t="s">
        <v>118</v>
      </c>
      <c r="E138" s="133" t="s">
        <v>155</v>
      </c>
      <c r="F138" s="134" t="s">
        <v>156</v>
      </c>
      <c r="G138" s="135" t="s">
        <v>149</v>
      </c>
      <c r="H138" s="136">
        <v>14.664</v>
      </c>
      <c r="I138" s="137"/>
      <c r="J138" s="138">
        <f>ROUND(I138*H138,2)</f>
        <v>0</v>
      </c>
      <c r="K138" s="139"/>
      <c r="L138" s="30"/>
      <c r="M138" s="140" t="s">
        <v>1</v>
      </c>
      <c r="N138" s="141" t="s">
        <v>36</v>
      </c>
      <c r="P138" s="142">
        <f>O138*H138</f>
        <v>0</v>
      </c>
      <c r="Q138" s="142">
        <v>0</v>
      </c>
      <c r="R138" s="142">
        <f>Q138*H138</f>
        <v>0</v>
      </c>
      <c r="S138" s="142">
        <v>0</v>
      </c>
      <c r="T138" s="143">
        <f>S138*H138</f>
        <v>0</v>
      </c>
      <c r="AR138" s="144" t="s">
        <v>122</v>
      </c>
      <c r="AT138" s="144" t="s">
        <v>118</v>
      </c>
      <c r="AU138" s="144" t="s">
        <v>81</v>
      </c>
      <c r="AY138" s="15" t="s">
        <v>116</v>
      </c>
      <c r="BE138" s="145">
        <f>IF(N138="základní",J138,0)</f>
        <v>0</v>
      </c>
      <c r="BF138" s="145">
        <f>IF(N138="snížená",J138,0)</f>
        <v>0</v>
      </c>
      <c r="BG138" s="145">
        <f>IF(N138="zákl. přenesená",J138,0)</f>
        <v>0</v>
      </c>
      <c r="BH138" s="145">
        <f>IF(N138="sníž. přenesená",J138,0)</f>
        <v>0</v>
      </c>
      <c r="BI138" s="145">
        <f>IF(N138="nulová",J138,0)</f>
        <v>0</v>
      </c>
      <c r="BJ138" s="15" t="s">
        <v>79</v>
      </c>
      <c r="BK138" s="145">
        <f>ROUND(I138*H138,2)</f>
        <v>0</v>
      </c>
      <c r="BL138" s="15" t="s">
        <v>122</v>
      </c>
      <c r="BM138" s="144" t="s">
        <v>157</v>
      </c>
    </row>
    <row r="139" spans="2:65" s="12" customFormat="1" ht="11.25">
      <c r="B139" s="150"/>
      <c r="D139" s="146" t="s">
        <v>152</v>
      </c>
      <c r="E139" s="151" t="s">
        <v>1</v>
      </c>
      <c r="F139" s="152" t="s">
        <v>158</v>
      </c>
      <c r="H139" s="153">
        <v>14.664</v>
      </c>
      <c r="I139" s="154"/>
      <c r="L139" s="150"/>
      <c r="M139" s="155"/>
      <c r="T139" s="156"/>
      <c r="AT139" s="151" t="s">
        <v>152</v>
      </c>
      <c r="AU139" s="151" t="s">
        <v>81</v>
      </c>
      <c r="AV139" s="12" t="s">
        <v>81</v>
      </c>
      <c r="AW139" s="12" t="s">
        <v>28</v>
      </c>
      <c r="AX139" s="12" t="s">
        <v>79</v>
      </c>
      <c r="AY139" s="151" t="s">
        <v>116</v>
      </c>
    </row>
    <row r="140" spans="2:65" s="1" customFormat="1" ht="37.9" customHeight="1">
      <c r="B140" s="131"/>
      <c r="C140" s="132" t="s">
        <v>159</v>
      </c>
      <c r="D140" s="132" t="s">
        <v>118</v>
      </c>
      <c r="E140" s="133" t="s">
        <v>160</v>
      </c>
      <c r="F140" s="134" t="s">
        <v>161</v>
      </c>
      <c r="G140" s="135" t="s">
        <v>149</v>
      </c>
      <c r="H140" s="136">
        <v>0.182</v>
      </c>
      <c r="I140" s="137"/>
      <c r="J140" s="138">
        <f>ROUND(I140*H140,2)</f>
        <v>0</v>
      </c>
      <c r="K140" s="139"/>
      <c r="L140" s="30"/>
      <c r="M140" s="140" t="s">
        <v>1</v>
      </c>
      <c r="N140" s="141" t="s">
        <v>36</v>
      </c>
      <c r="P140" s="142">
        <f>O140*H140</f>
        <v>0</v>
      </c>
      <c r="Q140" s="142">
        <v>0</v>
      </c>
      <c r="R140" s="142">
        <f>Q140*H140</f>
        <v>0</v>
      </c>
      <c r="S140" s="142">
        <v>0</v>
      </c>
      <c r="T140" s="143">
        <f>S140*H140</f>
        <v>0</v>
      </c>
      <c r="AR140" s="144" t="s">
        <v>122</v>
      </c>
      <c r="AT140" s="144" t="s">
        <v>118</v>
      </c>
      <c r="AU140" s="144" t="s">
        <v>81</v>
      </c>
      <c r="AY140" s="15" t="s">
        <v>116</v>
      </c>
      <c r="BE140" s="145">
        <f>IF(N140="základní",J140,0)</f>
        <v>0</v>
      </c>
      <c r="BF140" s="145">
        <f>IF(N140="snížená",J140,0)</f>
        <v>0</v>
      </c>
      <c r="BG140" s="145">
        <f>IF(N140="zákl. přenesená",J140,0)</f>
        <v>0</v>
      </c>
      <c r="BH140" s="145">
        <f>IF(N140="sníž. přenesená",J140,0)</f>
        <v>0</v>
      </c>
      <c r="BI140" s="145">
        <f>IF(N140="nulová",J140,0)</f>
        <v>0</v>
      </c>
      <c r="BJ140" s="15" t="s">
        <v>79</v>
      </c>
      <c r="BK140" s="145">
        <f>ROUND(I140*H140,2)</f>
        <v>0</v>
      </c>
      <c r="BL140" s="15" t="s">
        <v>122</v>
      </c>
      <c r="BM140" s="144" t="s">
        <v>162</v>
      </c>
    </row>
    <row r="141" spans="2:65" s="1" customFormat="1" ht="29.25">
      <c r="B141" s="30"/>
      <c r="D141" s="146" t="s">
        <v>128</v>
      </c>
      <c r="F141" s="147" t="s">
        <v>163</v>
      </c>
      <c r="I141" s="148"/>
      <c r="L141" s="30"/>
      <c r="M141" s="149"/>
      <c r="T141" s="54"/>
      <c r="AT141" s="15" t="s">
        <v>128</v>
      </c>
      <c r="AU141" s="15" t="s">
        <v>81</v>
      </c>
    </row>
    <row r="142" spans="2:65" s="12" customFormat="1" ht="11.25">
      <c r="B142" s="150"/>
      <c r="D142" s="146" t="s">
        <v>152</v>
      </c>
      <c r="E142" s="151" t="s">
        <v>1</v>
      </c>
      <c r="F142" s="152" t="s">
        <v>164</v>
      </c>
      <c r="H142" s="153">
        <v>0.182</v>
      </c>
      <c r="I142" s="154"/>
      <c r="L142" s="150"/>
      <c r="M142" s="155"/>
      <c r="T142" s="156"/>
      <c r="AT142" s="151" t="s">
        <v>152</v>
      </c>
      <c r="AU142" s="151" t="s">
        <v>81</v>
      </c>
      <c r="AV142" s="12" t="s">
        <v>81</v>
      </c>
      <c r="AW142" s="12" t="s">
        <v>28</v>
      </c>
      <c r="AX142" s="12" t="s">
        <v>79</v>
      </c>
      <c r="AY142" s="151" t="s">
        <v>116</v>
      </c>
    </row>
    <row r="143" spans="2:65" s="1" customFormat="1" ht="33" customHeight="1">
      <c r="B143" s="131"/>
      <c r="C143" s="132" t="s">
        <v>165</v>
      </c>
      <c r="D143" s="132" t="s">
        <v>118</v>
      </c>
      <c r="E143" s="133" t="s">
        <v>166</v>
      </c>
      <c r="F143" s="134" t="s">
        <v>167</v>
      </c>
      <c r="G143" s="135" t="s">
        <v>149</v>
      </c>
      <c r="H143" s="136">
        <v>1.6419999999999999</v>
      </c>
      <c r="I143" s="137"/>
      <c r="J143" s="138">
        <f>ROUND(I143*H143,2)</f>
        <v>0</v>
      </c>
      <c r="K143" s="139"/>
      <c r="L143" s="30"/>
      <c r="M143" s="140" t="s">
        <v>1</v>
      </c>
      <c r="N143" s="141" t="s">
        <v>36</v>
      </c>
      <c r="P143" s="142">
        <f>O143*H143</f>
        <v>0</v>
      </c>
      <c r="Q143" s="142">
        <v>0</v>
      </c>
      <c r="R143" s="142">
        <f>Q143*H143</f>
        <v>0</v>
      </c>
      <c r="S143" s="142">
        <v>0</v>
      </c>
      <c r="T143" s="143">
        <f>S143*H143</f>
        <v>0</v>
      </c>
      <c r="AR143" s="144" t="s">
        <v>122</v>
      </c>
      <c r="AT143" s="144" t="s">
        <v>118</v>
      </c>
      <c r="AU143" s="144" t="s">
        <v>81</v>
      </c>
      <c r="AY143" s="15" t="s">
        <v>116</v>
      </c>
      <c r="BE143" s="145">
        <f>IF(N143="základní",J143,0)</f>
        <v>0</v>
      </c>
      <c r="BF143" s="145">
        <f>IF(N143="snížená",J143,0)</f>
        <v>0</v>
      </c>
      <c r="BG143" s="145">
        <f>IF(N143="zákl. přenesená",J143,0)</f>
        <v>0</v>
      </c>
      <c r="BH143" s="145">
        <f>IF(N143="sníž. přenesená",J143,0)</f>
        <v>0</v>
      </c>
      <c r="BI143" s="145">
        <f>IF(N143="nulová",J143,0)</f>
        <v>0</v>
      </c>
      <c r="BJ143" s="15" t="s">
        <v>79</v>
      </c>
      <c r="BK143" s="145">
        <f>ROUND(I143*H143,2)</f>
        <v>0</v>
      </c>
      <c r="BL143" s="15" t="s">
        <v>122</v>
      </c>
      <c r="BM143" s="144" t="s">
        <v>168</v>
      </c>
    </row>
    <row r="144" spans="2:65" s="12" customFormat="1" ht="11.25">
      <c r="B144" s="150"/>
      <c r="D144" s="146" t="s">
        <v>152</v>
      </c>
      <c r="E144" s="151" t="s">
        <v>1</v>
      </c>
      <c r="F144" s="152" t="s">
        <v>169</v>
      </c>
      <c r="H144" s="153">
        <v>1.6419999999999999</v>
      </c>
      <c r="I144" s="154"/>
      <c r="L144" s="150"/>
      <c r="M144" s="155"/>
      <c r="T144" s="156"/>
      <c r="AT144" s="151" t="s">
        <v>152</v>
      </c>
      <c r="AU144" s="151" t="s">
        <v>81</v>
      </c>
      <c r="AV144" s="12" t="s">
        <v>81</v>
      </c>
      <c r="AW144" s="12" t="s">
        <v>28</v>
      </c>
      <c r="AX144" s="12" t="s">
        <v>79</v>
      </c>
      <c r="AY144" s="151" t="s">
        <v>116</v>
      </c>
    </row>
    <row r="145" spans="2:65" s="1" customFormat="1" ht="24.2" customHeight="1">
      <c r="B145" s="131"/>
      <c r="C145" s="132" t="s">
        <v>170</v>
      </c>
      <c r="D145" s="132" t="s">
        <v>118</v>
      </c>
      <c r="E145" s="133" t="s">
        <v>171</v>
      </c>
      <c r="F145" s="134" t="s">
        <v>172</v>
      </c>
      <c r="G145" s="135" t="s">
        <v>126</v>
      </c>
      <c r="H145" s="136">
        <v>27.28</v>
      </c>
      <c r="I145" s="137"/>
      <c r="J145" s="138">
        <f>ROUND(I145*H145,2)</f>
        <v>0</v>
      </c>
      <c r="K145" s="139"/>
      <c r="L145" s="30"/>
      <c r="M145" s="140" t="s">
        <v>1</v>
      </c>
      <c r="N145" s="141" t="s">
        <v>36</v>
      </c>
      <c r="P145" s="142">
        <f>O145*H145</f>
        <v>0</v>
      </c>
      <c r="Q145" s="142">
        <v>8.4999999999999995E-4</v>
      </c>
      <c r="R145" s="142">
        <f>Q145*H145</f>
        <v>2.3188E-2</v>
      </c>
      <c r="S145" s="142">
        <v>0</v>
      </c>
      <c r="T145" s="143">
        <f>S145*H145</f>
        <v>0</v>
      </c>
      <c r="AR145" s="144" t="s">
        <v>122</v>
      </c>
      <c r="AT145" s="144" t="s">
        <v>118</v>
      </c>
      <c r="AU145" s="144" t="s">
        <v>81</v>
      </c>
      <c r="AY145" s="15" t="s">
        <v>116</v>
      </c>
      <c r="BE145" s="145">
        <f>IF(N145="základní",J145,0)</f>
        <v>0</v>
      </c>
      <c r="BF145" s="145">
        <f>IF(N145="snížená",J145,0)</f>
        <v>0</v>
      </c>
      <c r="BG145" s="145">
        <f>IF(N145="zákl. přenesená",J145,0)</f>
        <v>0</v>
      </c>
      <c r="BH145" s="145">
        <f>IF(N145="sníž. přenesená",J145,0)</f>
        <v>0</v>
      </c>
      <c r="BI145" s="145">
        <f>IF(N145="nulová",J145,0)</f>
        <v>0</v>
      </c>
      <c r="BJ145" s="15" t="s">
        <v>79</v>
      </c>
      <c r="BK145" s="145">
        <f>ROUND(I145*H145,2)</f>
        <v>0</v>
      </c>
      <c r="BL145" s="15" t="s">
        <v>122</v>
      </c>
      <c r="BM145" s="144" t="s">
        <v>173</v>
      </c>
    </row>
    <row r="146" spans="2:65" s="1" customFormat="1" ht="24.2" customHeight="1">
      <c r="B146" s="131"/>
      <c r="C146" s="132" t="s">
        <v>174</v>
      </c>
      <c r="D146" s="132" t="s">
        <v>118</v>
      </c>
      <c r="E146" s="133" t="s">
        <v>175</v>
      </c>
      <c r="F146" s="134" t="s">
        <v>176</v>
      </c>
      <c r="G146" s="135" t="s">
        <v>126</v>
      </c>
      <c r="H146" s="136">
        <v>27.28</v>
      </c>
      <c r="I146" s="137"/>
      <c r="J146" s="138">
        <f>ROUND(I146*H146,2)</f>
        <v>0</v>
      </c>
      <c r="K146" s="139"/>
      <c r="L146" s="30"/>
      <c r="M146" s="140" t="s">
        <v>1</v>
      </c>
      <c r="N146" s="141" t="s">
        <v>36</v>
      </c>
      <c r="P146" s="142">
        <f>O146*H146</f>
        <v>0</v>
      </c>
      <c r="Q146" s="142">
        <v>0</v>
      </c>
      <c r="R146" s="142">
        <f>Q146*H146</f>
        <v>0</v>
      </c>
      <c r="S146" s="142">
        <v>0</v>
      </c>
      <c r="T146" s="143">
        <f>S146*H146</f>
        <v>0</v>
      </c>
      <c r="AR146" s="144" t="s">
        <v>122</v>
      </c>
      <c r="AT146" s="144" t="s">
        <v>118</v>
      </c>
      <c r="AU146" s="144" t="s">
        <v>81</v>
      </c>
      <c r="AY146" s="15" t="s">
        <v>116</v>
      </c>
      <c r="BE146" s="145">
        <f>IF(N146="základní",J146,0)</f>
        <v>0</v>
      </c>
      <c r="BF146" s="145">
        <f>IF(N146="snížená",J146,0)</f>
        <v>0</v>
      </c>
      <c r="BG146" s="145">
        <f>IF(N146="zákl. přenesená",J146,0)</f>
        <v>0</v>
      </c>
      <c r="BH146" s="145">
        <f>IF(N146="sníž. přenesená",J146,0)</f>
        <v>0</v>
      </c>
      <c r="BI146" s="145">
        <f>IF(N146="nulová",J146,0)</f>
        <v>0</v>
      </c>
      <c r="BJ146" s="15" t="s">
        <v>79</v>
      </c>
      <c r="BK146" s="145">
        <f>ROUND(I146*H146,2)</f>
        <v>0</v>
      </c>
      <c r="BL146" s="15" t="s">
        <v>122</v>
      </c>
      <c r="BM146" s="144" t="s">
        <v>177</v>
      </c>
    </row>
    <row r="147" spans="2:65" s="1" customFormat="1" ht="37.9" customHeight="1">
      <c r="B147" s="131"/>
      <c r="C147" s="132" t="s">
        <v>178</v>
      </c>
      <c r="D147" s="132" t="s">
        <v>118</v>
      </c>
      <c r="E147" s="133" t="s">
        <v>179</v>
      </c>
      <c r="F147" s="134" t="s">
        <v>180</v>
      </c>
      <c r="G147" s="135" t="s">
        <v>149</v>
      </c>
      <c r="H147" s="136">
        <v>6.1</v>
      </c>
      <c r="I147" s="137"/>
      <c r="J147" s="138">
        <f>ROUND(I147*H147,2)</f>
        <v>0</v>
      </c>
      <c r="K147" s="139"/>
      <c r="L147" s="30"/>
      <c r="M147" s="140" t="s">
        <v>1</v>
      </c>
      <c r="N147" s="141" t="s">
        <v>36</v>
      </c>
      <c r="P147" s="142">
        <f>O147*H147</f>
        <v>0</v>
      </c>
      <c r="Q147" s="142">
        <v>0</v>
      </c>
      <c r="R147" s="142">
        <f>Q147*H147</f>
        <v>0</v>
      </c>
      <c r="S147" s="142">
        <v>0</v>
      </c>
      <c r="T147" s="143">
        <f>S147*H147</f>
        <v>0</v>
      </c>
      <c r="AR147" s="144" t="s">
        <v>122</v>
      </c>
      <c r="AT147" s="144" t="s">
        <v>118</v>
      </c>
      <c r="AU147" s="144" t="s">
        <v>81</v>
      </c>
      <c r="AY147" s="15" t="s">
        <v>116</v>
      </c>
      <c r="BE147" s="145">
        <f>IF(N147="základní",J147,0)</f>
        <v>0</v>
      </c>
      <c r="BF147" s="145">
        <f>IF(N147="snížená",J147,0)</f>
        <v>0</v>
      </c>
      <c r="BG147" s="145">
        <f>IF(N147="zákl. přenesená",J147,0)</f>
        <v>0</v>
      </c>
      <c r="BH147" s="145">
        <f>IF(N147="sníž. přenesená",J147,0)</f>
        <v>0</v>
      </c>
      <c r="BI147" s="145">
        <f>IF(N147="nulová",J147,0)</f>
        <v>0</v>
      </c>
      <c r="BJ147" s="15" t="s">
        <v>79</v>
      </c>
      <c r="BK147" s="145">
        <f>ROUND(I147*H147,2)</f>
        <v>0</v>
      </c>
      <c r="BL147" s="15" t="s">
        <v>122</v>
      </c>
      <c r="BM147" s="144" t="s">
        <v>181</v>
      </c>
    </row>
    <row r="148" spans="2:65" s="12" customFormat="1" ht="11.25">
      <c r="B148" s="150"/>
      <c r="D148" s="146" t="s">
        <v>152</v>
      </c>
      <c r="E148" s="151" t="s">
        <v>1</v>
      </c>
      <c r="F148" s="152" t="s">
        <v>182</v>
      </c>
      <c r="H148" s="153">
        <v>18.329999999999998</v>
      </c>
      <c r="I148" s="154"/>
      <c r="L148" s="150"/>
      <c r="M148" s="155"/>
      <c r="T148" s="156"/>
      <c r="AT148" s="151" t="s">
        <v>152</v>
      </c>
      <c r="AU148" s="151" t="s">
        <v>81</v>
      </c>
      <c r="AV148" s="12" t="s">
        <v>81</v>
      </c>
      <c r="AW148" s="12" t="s">
        <v>28</v>
      </c>
      <c r="AX148" s="12" t="s">
        <v>71</v>
      </c>
      <c r="AY148" s="151" t="s">
        <v>116</v>
      </c>
    </row>
    <row r="149" spans="2:65" s="12" customFormat="1" ht="11.25">
      <c r="B149" s="150"/>
      <c r="D149" s="146" t="s">
        <v>152</v>
      </c>
      <c r="E149" s="151" t="s">
        <v>1</v>
      </c>
      <c r="F149" s="152" t="s">
        <v>183</v>
      </c>
      <c r="H149" s="153">
        <v>1.8240000000000001</v>
      </c>
      <c r="I149" s="154"/>
      <c r="L149" s="150"/>
      <c r="M149" s="155"/>
      <c r="T149" s="156"/>
      <c r="AT149" s="151" t="s">
        <v>152</v>
      </c>
      <c r="AU149" s="151" t="s">
        <v>81</v>
      </c>
      <c r="AV149" s="12" t="s">
        <v>81</v>
      </c>
      <c r="AW149" s="12" t="s">
        <v>28</v>
      </c>
      <c r="AX149" s="12" t="s">
        <v>71</v>
      </c>
      <c r="AY149" s="151" t="s">
        <v>116</v>
      </c>
    </row>
    <row r="150" spans="2:65" s="12" customFormat="1" ht="11.25">
      <c r="B150" s="150"/>
      <c r="D150" s="146" t="s">
        <v>152</v>
      </c>
      <c r="E150" s="151" t="s">
        <v>1</v>
      </c>
      <c r="F150" s="152" t="s">
        <v>184</v>
      </c>
      <c r="H150" s="153">
        <v>-14.054</v>
      </c>
      <c r="I150" s="154"/>
      <c r="L150" s="150"/>
      <c r="M150" s="155"/>
      <c r="T150" s="156"/>
      <c r="AT150" s="151" t="s">
        <v>152</v>
      </c>
      <c r="AU150" s="151" t="s">
        <v>81</v>
      </c>
      <c r="AV150" s="12" t="s">
        <v>81</v>
      </c>
      <c r="AW150" s="12" t="s">
        <v>28</v>
      </c>
      <c r="AX150" s="12" t="s">
        <v>71</v>
      </c>
      <c r="AY150" s="151" t="s">
        <v>116</v>
      </c>
    </row>
    <row r="151" spans="2:65" s="13" customFormat="1" ht="11.25">
      <c r="B151" s="157"/>
      <c r="D151" s="146" t="s">
        <v>152</v>
      </c>
      <c r="E151" s="158" t="s">
        <v>1</v>
      </c>
      <c r="F151" s="159" t="s">
        <v>185</v>
      </c>
      <c r="H151" s="160">
        <v>6.1</v>
      </c>
      <c r="I151" s="161"/>
      <c r="L151" s="157"/>
      <c r="M151" s="162"/>
      <c r="T151" s="163"/>
      <c r="AT151" s="158" t="s">
        <v>152</v>
      </c>
      <c r="AU151" s="158" t="s">
        <v>81</v>
      </c>
      <c r="AV151" s="13" t="s">
        <v>122</v>
      </c>
      <c r="AW151" s="13" t="s">
        <v>28</v>
      </c>
      <c r="AX151" s="13" t="s">
        <v>79</v>
      </c>
      <c r="AY151" s="158" t="s">
        <v>116</v>
      </c>
    </row>
    <row r="152" spans="2:65" s="1" customFormat="1" ht="37.9" customHeight="1">
      <c r="B152" s="131"/>
      <c r="C152" s="132" t="s">
        <v>186</v>
      </c>
      <c r="D152" s="132" t="s">
        <v>118</v>
      </c>
      <c r="E152" s="133" t="s">
        <v>187</v>
      </c>
      <c r="F152" s="134" t="s">
        <v>188</v>
      </c>
      <c r="G152" s="135" t="s">
        <v>149</v>
      </c>
      <c r="H152" s="136">
        <v>61</v>
      </c>
      <c r="I152" s="137"/>
      <c r="J152" s="138">
        <f>ROUND(I152*H152,2)</f>
        <v>0</v>
      </c>
      <c r="K152" s="139"/>
      <c r="L152" s="30"/>
      <c r="M152" s="140" t="s">
        <v>1</v>
      </c>
      <c r="N152" s="141" t="s">
        <v>36</v>
      </c>
      <c r="P152" s="142">
        <f>O152*H152</f>
        <v>0</v>
      </c>
      <c r="Q152" s="142">
        <v>0</v>
      </c>
      <c r="R152" s="142">
        <f>Q152*H152</f>
        <v>0</v>
      </c>
      <c r="S152" s="142">
        <v>0</v>
      </c>
      <c r="T152" s="143">
        <f>S152*H152</f>
        <v>0</v>
      </c>
      <c r="AR152" s="144" t="s">
        <v>122</v>
      </c>
      <c r="AT152" s="144" t="s">
        <v>118</v>
      </c>
      <c r="AU152" s="144" t="s">
        <v>81</v>
      </c>
      <c r="AY152" s="15" t="s">
        <v>116</v>
      </c>
      <c r="BE152" s="145">
        <f>IF(N152="základní",J152,0)</f>
        <v>0</v>
      </c>
      <c r="BF152" s="145">
        <f>IF(N152="snížená",J152,0)</f>
        <v>0</v>
      </c>
      <c r="BG152" s="145">
        <f>IF(N152="zákl. přenesená",J152,0)</f>
        <v>0</v>
      </c>
      <c r="BH152" s="145">
        <f>IF(N152="sníž. přenesená",J152,0)</f>
        <v>0</v>
      </c>
      <c r="BI152" s="145">
        <f>IF(N152="nulová",J152,0)</f>
        <v>0</v>
      </c>
      <c r="BJ152" s="15" t="s">
        <v>79</v>
      </c>
      <c r="BK152" s="145">
        <f>ROUND(I152*H152,2)</f>
        <v>0</v>
      </c>
      <c r="BL152" s="15" t="s">
        <v>122</v>
      </c>
      <c r="BM152" s="144" t="s">
        <v>189</v>
      </c>
    </row>
    <row r="153" spans="2:65" s="12" customFormat="1" ht="22.5">
      <c r="B153" s="150"/>
      <c r="D153" s="146" t="s">
        <v>152</v>
      </c>
      <c r="E153" s="151" t="s">
        <v>1</v>
      </c>
      <c r="F153" s="152" t="s">
        <v>190</v>
      </c>
      <c r="H153" s="153">
        <v>61</v>
      </c>
      <c r="I153" s="154"/>
      <c r="L153" s="150"/>
      <c r="M153" s="155"/>
      <c r="T153" s="156"/>
      <c r="AT153" s="151" t="s">
        <v>152</v>
      </c>
      <c r="AU153" s="151" t="s">
        <v>81</v>
      </c>
      <c r="AV153" s="12" t="s">
        <v>81</v>
      </c>
      <c r="AW153" s="12" t="s">
        <v>28</v>
      </c>
      <c r="AX153" s="12" t="s">
        <v>79</v>
      </c>
      <c r="AY153" s="151" t="s">
        <v>116</v>
      </c>
    </row>
    <row r="154" spans="2:65" s="1" customFormat="1" ht="24.2" customHeight="1">
      <c r="B154" s="131"/>
      <c r="C154" s="132" t="s">
        <v>8</v>
      </c>
      <c r="D154" s="132" t="s">
        <v>118</v>
      </c>
      <c r="E154" s="133" t="s">
        <v>191</v>
      </c>
      <c r="F154" s="134" t="s">
        <v>192</v>
      </c>
      <c r="G154" s="135" t="s">
        <v>149</v>
      </c>
      <c r="H154" s="136">
        <v>20.158000000000001</v>
      </c>
      <c r="I154" s="137"/>
      <c r="J154" s="138">
        <f>ROUND(I154*H154,2)</f>
        <v>0</v>
      </c>
      <c r="K154" s="139"/>
      <c r="L154" s="30"/>
      <c r="M154" s="140" t="s">
        <v>1</v>
      </c>
      <c r="N154" s="141" t="s">
        <v>36</v>
      </c>
      <c r="P154" s="142">
        <f>O154*H154</f>
        <v>0</v>
      </c>
      <c r="Q154" s="142">
        <v>0</v>
      </c>
      <c r="R154" s="142">
        <f>Q154*H154</f>
        <v>0</v>
      </c>
      <c r="S154" s="142">
        <v>0</v>
      </c>
      <c r="T154" s="143">
        <f>S154*H154</f>
        <v>0</v>
      </c>
      <c r="AR154" s="144" t="s">
        <v>122</v>
      </c>
      <c r="AT154" s="144" t="s">
        <v>118</v>
      </c>
      <c r="AU154" s="144" t="s">
        <v>81</v>
      </c>
      <c r="AY154" s="15" t="s">
        <v>116</v>
      </c>
      <c r="BE154" s="145">
        <f>IF(N154="základní",J154,0)</f>
        <v>0</v>
      </c>
      <c r="BF154" s="145">
        <f>IF(N154="snížená",J154,0)</f>
        <v>0</v>
      </c>
      <c r="BG154" s="145">
        <f>IF(N154="zákl. přenesená",J154,0)</f>
        <v>0</v>
      </c>
      <c r="BH154" s="145">
        <f>IF(N154="sníž. přenesená",J154,0)</f>
        <v>0</v>
      </c>
      <c r="BI154" s="145">
        <f>IF(N154="nulová",J154,0)</f>
        <v>0</v>
      </c>
      <c r="BJ154" s="15" t="s">
        <v>79</v>
      </c>
      <c r="BK154" s="145">
        <f>ROUND(I154*H154,2)</f>
        <v>0</v>
      </c>
      <c r="BL154" s="15" t="s">
        <v>122</v>
      </c>
      <c r="BM154" s="144" t="s">
        <v>193</v>
      </c>
    </row>
    <row r="155" spans="2:65" s="12" customFormat="1" ht="11.25">
      <c r="B155" s="150"/>
      <c r="D155" s="146" t="s">
        <v>152</v>
      </c>
      <c r="E155" s="151" t="s">
        <v>1</v>
      </c>
      <c r="F155" s="152" t="s">
        <v>194</v>
      </c>
      <c r="H155" s="153">
        <v>14.054</v>
      </c>
      <c r="I155" s="154"/>
      <c r="L155" s="150"/>
      <c r="M155" s="155"/>
      <c r="T155" s="156"/>
      <c r="AT155" s="151" t="s">
        <v>152</v>
      </c>
      <c r="AU155" s="151" t="s">
        <v>81</v>
      </c>
      <c r="AV155" s="12" t="s">
        <v>81</v>
      </c>
      <c r="AW155" s="12" t="s">
        <v>28</v>
      </c>
      <c r="AX155" s="12" t="s">
        <v>71</v>
      </c>
      <c r="AY155" s="151" t="s">
        <v>116</v>
      </c>
    </row>
    <row r="156" spans="2:65" s="12" customFormat="1" ht="11.25">
      <c r="B156" s="150"/>
      <c r="D156" s="146" t="s">
        <v>152</v>
      </c>
      <c r="E156" s="151" t="s">
        <v>1</v>
      </c>
      <c r="F156" s="152" t="s">
        <v>195</v>
      </c>
      <c r="H156" s="153">
        <v>6.1040000000000001</v>
      </c>
      <c r="I156" s="154"/>
      <c r="L156" s="150"/>
      <c r="M156" s="155"/>
      <c r="T156" s="156"/>
      <c r="AT156" s="151" t="s">
        <v>152</v>
      </c>
      <c r="AU156" s="151" t="s">
        <v>81</v>
      </c>
      <c r="AV156" s="12" t="s">
        <v>81</v>
      </c>
      <c r="AW156" s="12" t="s">
        <v>28</v>
      </c>
      <c r="AX156" s="12" t="s">
        <v>71</v>
      </c>
      <c r="AY156" s="151" t="s">
        <v>116</v>
      </c>
    </row>
    <row r="157" spans="2:65" s="13" customFormat="1" ht="11.25">
      <c r="B157" s="157"/>
      <c r="D157" s="146" t="s">
        <v>152</v>
      </c>
      <c r="E157" s="158" t="s">
        <v>1</v>
      </c>
      <c r="F157" s="159" t="s">
        <v>185</v>
      </c>
      <c r="H157" s="160">
        <v>20.158000000000001</v>
      </c>
      <c r="I157" s="161"/>
      <c r="L157" s="157"/>
      <c r="M157" s="162"/>
      <c r="T157" s="163"/>
      <c r="AT157" s="158" t="s">
        <v>152</v>
      </c>
      <c r="AU157" s="158" t="s">
        <v>81</v>
      </c>
      <c r="AV157" s="13" t="s">
        <v>122</v>
      </c>
      <c r="AW157" s="13" t="s">
        <v>28</v>
      </c>
      <c r="AX157" s="13" t="s">
        <v>79</v>
      </c>
      <c r="AY157" s="158" t="s">
        <v>116</v>
      </c>
    </row>
    <row r="158" spans="2:65" s="1" customFormat="1" ht="24.2" customHeight="1">
      <c r="B158" s="131"/>
      <c r="C158" s="132" t="s">
        <v>196</v>
      </c>
      <c r="D158" s="132" t="s">
        <v>118</v>
      </c>
      <c r="E158" s="133" t="s">
        <v>197</v>
      </c>
      <c r="F158" s="134" t="s">
        <v>198</v>
      </c>
      <c r="G158" s="135" t="s">
        <v>199</v>
      </c>
      <c r="H158" s="136">
        <v>10.98</v>
      </c>
      <c r="I158" s="137"/>
      <c r="J158" s="138">
        <f>ROUND(I158*H158,2)</f>
        <v>0</v>
      </c>
      <c r="K158" s="139"/>
      <c r="L158" s="30"/>
      <c r="M158" s="140" t="s">
        <v>1</v>
      </c>
      <c r="N158" s="141" t="s">
        <v>36</v>
      </c>
      <c r="P158" s="142">
        <f>O158*H158</f>
        <v>0</v>
      </c>
      <c r="Q158" s="142">
        <v>0</v>
      </c>
      <c r="R158" s="142">
        <f>Q158*H158</f>
        <v>0</v>
      </c>
      <c r="S158" s="142">
        <v>0</v>
      </c>
      <c r="T158" s="143">
        <f>S158*H158</f>
        <v>0</v>
      </c>
      <c r="AR158" s="144" t="s">
        <v>122</v>
      </c>
      <c r="AT158" s="144" t="s">
        <v>118</v>
      </c>
      <c r="AU158" s="144" t="s">
        <v>81</v>
      </c>
      <c r="AY158" s="15" t="s">
        <v>116</v>
      </c>
      <c r="BE158" s="145">
        <f>IF(N158="základní",J158,0)</f>
        <v>0</v>
      </c>
      <c r="BF158" s="145">
        <f>IF(N158="snížená",J158,0)</f>
        <v>0</v>
      </c>
      <c r="BG158" s="145">
        <f>IF(N158="zákl. přenesená",J158,0)</f>
        <v>0</v>
      </c>
      <c r="BH158" s="145">
        <f>IF(N158="sníž. přenesená",J158,0)</f>
        <v>0</v>
      </c>
      <c r="BI158" s="145">
        <f>IF(N158="nulová",J158,0)</f>
        <v>0</v>
      </c>
      <c r="BJ158" s="15" t="s">
        <v>79</v>
      </c>
      <c r="BK158" s="145">
        <f>ROUND(I158*H158,2)</f>
        <v>0</v>
      </c>
      <c r="BL158" s="15" t="s">
        <v>122</v>
      </c>
      <c r="BM158" s="144" t="s">
        <v>200</v>
      </c>
    </row>
    <row r="159" spans="2:65" s="12" customFormat="1" ht="11.25">
      <c r="B159" s="150"/>
      <c r="D159" s="146" t="s">
        <v>152</v>
      </c>
      <c r="E159" s="151" t="s">
        <v>1</v>
      </c>
      <c r="F159" s="152" t="s">
        <v>201</v>
      </c>
      <c r="H159" s="153">
        <v>10.98</v>
      </c>
      <c r="I159" s="154"/>
      <c r="L159" s="150"/>
      <c r="M159" s="155"/>
      <c r="T159" s="156"/>
      <c r="AT159" s="151" t="s">
        <v>152</v>
      </c>
      <c r="AU159" s="151" t="s">
        <v>81</v>
      </c>
      <c r="AV159" s="12" t="s">
        <v>81</v>
      </c>
      <c r="AW159" s="12" t="s">
        <v>28</v>
      </c>
      <c r="AX159" s="12" t="s">
        <v>79</v>
      </c>
      <c r="AY159" s="151" t="s">
        <v>116</v>
      </c>
    </row>
    <row r="160" spans="2:65" s="1" customFormat="1" ht="16.5" customHeight="1">
      <c r="B160" s="131"/>
      <c r="C160" s="132" t="s">
        <v>202</v>
      </c>
      <c r="D160" s="132" t="s">
        <v>118</v>
      </c>
      <c r="E160" s="133" t="s">
        <v>203</v>
      </c>
      <c r="F160" s="134" t="s">
        <v>204</v>
      </c>
      <c r="G160" s="135" t="s">
        <v>149</v>
      </c>
      <c r="H160" s="136">
        <v>20.158000000000001</v>
      </c>
      <c r="I160" s="137"/>
      <c r="J160" s="138">
        <f>ROUND(I160*H160,2)</f>
        <v>0</v>
      </c>
      <c r="K160" s="139"/>
      <c r="L160" s="30"/>
      <c r="M160" s="140" t="s">
        <v>1</v>
      </c>
      <c r="N160" s="141" t="s">
        <v>36</v>
      </c>
      <c r="P160" s="142">
        <f>O160*H160</f>
        <v>0</v>
      </c>
      <c r="Q160" s="142">
        <v>0</v>
      </c>
      <c r="R160" s="142">
        <f>Q160*H160</f>
        <v>0</v>
      </c>
      <c r="S160" s="142">
        <v>0</v>
      </c>
      <c r="T160" s="143">
        <f>S160*H160</f>
        <v>0</v>
      </c>
      <c r="AR160" s="144" t="s">
        <v>122</v>
      </c>
      <c r="AT160" s="144" t="s">
        <v>118</v>
      </c>
      <c r="AU160" s="144" t="s">
        <v>81</v>
      </c>
      <c r="AY160" s="15" t="s">
        <v>116</v>
      </c>
      <c r="BE160" s="145">
        <f>IF(N160="základní",J160,0)</f>
        <v>0</v>
      </c>
      <c r="BF160" s="145">
        <f>IF(N160="snížená",J160,0)</f>
        <v>0</v>
      </c>
      <c r="BG160" s="145">
        <f>IF(N160="zákl. přenesená",J160,0)</f>
        <v>0</v>
      </c>
      <c r="BH160" s="145">
        <f>IF(N160="sníž. přenesená",J160,0)</f>
        <v>0</v>
      </c>
      <c r="BI160" s="145">
        <f>IF(N160="nulová",J160,0)</f>
        <v>0</v>
      </c>
      <c r="BJ160" s="15" t="s">
        <v>79</v>
      </c>
      <c r="BK160" s="145">
        <f>ROUND(I160*H160,2)</f>
        <v>0</v>
      </c>
      <c r="BL160" s="15" t="s">
        <v>122</v>
      </c>
      <c r="BM160" s="144" t="s">
        <v>205</v>
      </c>
    </row>
    <row r="161" spans="2:65" s="1" customFormat="1" ht="16.5" customHeight="1">
      <c r="B161" s="131"/>
      <c r="C161" s="132" t="s">
        <v>206</v>
      </c>
      <c r="D161" s="132" t="s">
        <v>118</v>
      </c>
      <c r="E161" s="133" t="s">
        <v>207</v>
      </c>
      <c r="F161" s="134" t="s">
        <v>208</v>
      </c>
      <c r="G161" s="135" t="s">
        <v>149</v>
      </c>
      <c r="H161" s="136">
        <v>6.1040000000000001</v>
      </c>
      <c r="I161" s="137"/>
      <c r="J161" s="138">
        <f>ROUND(I161*H161,2)</f>
        <v>0</v>
      </c>
      <c r="K161" s="139"/>
      <c r="L161" s="30"/>
      <c r="M161" s="140" t="s">
        <v>1</v>
      </c>
      <c r="N161" s="141" t="s">
        <v>36</v>
      </c>
      <c r="P161" s="142">
        <f>O161*H161</f>
        <v>0</v>
      </c>
      <c r="Q161" s="142">
        <v>0</v>
      </c>
      <c r="R161" s="142">
        <f>Q161*H161</f>
        <v>0</v>
      </c>
      <c r="S161" s="142">
        <v>0</v>
      </c>
      <c r="T161" s="143">
        <f>S161*H161</f>
        <v>0</v>
      </c>
      <c r="AR161" s="144" t="s">
        <v>122</v>
      </c>
      <c r="AT161" s="144" t="s">
        <v>118</v>
      </c>
      <c r="AU161" s="144" t="s">
        <v>81</v>
      </c>
      <c r="AY161" s="15" t="s">
        <v>116</v>
      </c>
      <c r="BE161" s="145">
        <f>IF(N161="základní",J161,0)</f>
        <v>0</v>
      </c>
      <c r="BF161" s="145">
        <f>IF(N161="snížená",J161,0)</f>
        <v>0</v>
      </c>
      <c r="BG161" s="145">
        <f>IF(N161="zákl. přenesená",J161,0)</f>
        <v>0</v>
      </c>
      <c r="BH161" s="145">
        <f>IF(N161="sníž. přenesená",J161,0)</f>
        <v>0</v>
      </c>
      <c r="BI161" s="145">
        <f>IF(N161="nulová",J161,0)</f>
        <v>0</v>
      </c>
      <c r="BJ161" s="15" t="s">
        <v>79</v>
      </c>
      <c r="BK161" s="145">
        <f>ROUND(I161*H161,2)</f>
        <v>0</v>
      </c>
      <c r="BL161" s="15" t="s">
        <v>122</v>
      </c>
      <c r="BM161" s="144" t="s">
        <v>209</v>
      </c>
    </row>
    <row r="162" spans="2:65" s="1" customFormat="1" ht="24.2" customHeight="1">
      <c r="B162" s="131"/>
      <c r="C162" s="132" t="s">
        <v>210</v>
      </c>
      <c r="D162" s="132" t="s">
        <v>118</v>
      </c>
      <c r="E162" s="133" t="s">
        <v>211</v>
      </c>
      <c r="F162" s="134" t="s">
        <v>212</v>
      </c>
      <c r="G162" s="135" t="s">
        <v>149</v>
      </c>
      <c r="H162" s="136">
        <v>14.054</v>
      </c>
      <c r="I162" s="137"/>
      <c r="J162" s="138">
        <f>ROUND(I162*H162,2)</f>
        <v>0</v>
      </c>
      <c r="K162" s="139"/>
      <c r="L162" s="30"/>
      <c r="M162" s="140" t="s">
        <v>1</v>
      </c>
      <c r="N162" s="141" t="s">
        <v>36</v>
      </c>
      <c r="P162" s="142">
        <f>O162*H162</f>
        <v>0</v>
      </c>
      <c r="Q162" s="142">
        <v>0</v>
      </c>
      <c r="R162" s="142">
        <f>Q162*H162</f>
        <v>0</v>
      </c>
      <c r="S162" s="142">
        <v>0</v>
      </c>
      <c r="T162" s="143">
        <f>S162*H162</f>
        <v>0</v>
      </c>
      <c r="AR162" s="144" t="s">
        <v>122</v>
      </c>
      <c r="AT162" s="144" t="s">
        <v>118</v>
      </c>
      <c r="AU162" s="144" t="s">
        <v>81</v>
      </c>
      <c r="AY162" s="15" t="s">
        <v>116</v>
      </c>
      <c r="BE162" s="145">
        <f>IF(N162="základní",J162,0)</f>
        <v>0</v>
      </c>
      <c r="BF162" s="145">
        <f>IF(N162="snížená",J162,0)</f>
        <v>0</v>
      </c>
      <c r="BG162" s="145">
        <f>IF(N162="zákl. přenesená",J162,0)</f>
        <v>0</v>
      </c>
      <c r="BH162" s="145">
        <f>IF(N162="sníž. přenesená",J162,0)</f>
        <v>0</v>
      </c>
      <c r="BI162" s="145">
        <f>IF(N162="nulová",J162,0)</f>
        <v>0</v>
      </c>
      <c r="BJ162" s="15" t="s">
        <v>79</v>
      </c>
      <c r="BK162" s="145">
        <f>ROUND(I162*H162,2)</f>
        <v>0</v>
      </c>
      <c r="BL162" s="15" t="s">
        <v>122</v>
      </c>
      <c r="BM162" s="144" t="s">
        <v>213</v>
      </c>
    </row>
    <row r="163" spans="2:65" s="1" customFormat="1" ht="19.5">
      <c r="B163" s="30"/>
      <c r="D163" s="146" t="s">
        <v>128</v>
      </c>
      <c r="F163" s="147" t="s">
        <v>214</v>
      </c>
      <c r="I163" s="148"/>
      <c r="L163" s="30"/>
      <c r="M163" s="149"/>
      <c r="T163" s="54"/>
      <c r="AT163" s="15" t="s">
        <v>128</v>
      </c>
      <c r="AU163" s="15" t="s">
        <v>81</v>
      </c>
    </row>
    <row r="164" spans="2:65" s="1" customFormat="1" ht="24.2" customHeight="1">
      <c r="B164" s="131"/>
      <c r="C164" s="132" t="s">
        <v>215</v>
      </c>
      <c r="D164" s="132" t="s">
        <v>118</v>
      </c>
      <c r="E164" s="133" t="s">
        <v>216</v>
      </c>
      <c r="F164" s="134" t="s">
        <v>217</v>
      </c>
      <c r="G164" s="135" t="s">
        <v>149</v>
      </c>
      <c r="H164" s="136">
        <v>3.48</v>
      </c>
      <c r="I164" s="137"/>
      <c r="J164" s="138">
        <f>ROUND(I164*H164,2)</f>
        <v>0</v>
      </c>
      <c r="K164" s="139"/>
      <c r="L164" s="30"/>
      <c r="M164" s="140" t="s">
        <v>1</v>
      </c>
      <c r="N164" s="141" t="s">
        <v>36</v>
      </c>
      <c r="P164" s="142">
        <f>O164*H164</f>
        <v>0</v>
      </c>
      <c r="Q164" s="142">
        <v>0</v>
      </c>
      <c r="R164" s="142">
        <f>Q164*H164</f>
        <v>0</v>
      </c>
      <c r="S164" s="142">
        <v>0</v>
      </c>
      <c r="T164" s="143">
        <f>S164*H164</f>
        <v>0</v>
      </c>
      <c r="AR164" s="144" t="s">
        <v>122</v>
      </c>
      <c r="AT164" s="144" t="s">
        <v>118</v>
      </c>
      <c r="AU164" s="144" t="s">
        <v>81</v>
      </c>
      <c r="AY164" s="15" t="s">
        <v>116</v>
      </c>
      <c r="BE164" s="145">
        <f>IF(N164="základní",J164,0)</f>
        <v>0</v>
      </c>
      <c r="BF164" s="145">
        <f>IF(N164="snížená",J164,0)</f>
        <v>0</v>
      </c>
      <c r="BG164" s="145">
        <f>IF(N164="zákl. přenesená",J164,0)</f>
        <v>0</v>
      </c>
      <c r="BH164" s="145">
        <f>IF(N164="sníž. přenesená",J164,0)</f>
        <v>0</v>
      </c>
      <c r="BI164" s="145">
        <f>IF(N164="nulová",J164,0)</f>
        <v>0</v>
      </c>
      <c r="BJ164" s="15" t="s">
        <v>79</v>
      </c>
      <c r="BK164" s="145">
        <f>ROUND(I164*H164,2)</f>
        <v>0</v>
      </c>
      <c r="BL164" s="15" t="s">
        <v>122</v>
      </c>
      <c r="BM164" s="144" t="s">
        <v>218</v>
      </c>
    </row>
    <row r="165" spans="2:65" s="12" customFormat="1" ht="11.25">
      <c r="B165" s="150"/>
      <c r="D165" s="146" t="s">
        <v>152</v>
      </c>
      <c r="E165" s="151" t="s">
        <v>1</v>
      </c>
      <c r="F165" s="152" t="s">
        <v>219</v>
      </c>
      <c r="H165" s="153">
        <v>1.982</v>
      </c>
      <c r="I165" s="154"/>
      <c r="L165" s="150"/>
      <c r="M165" s="155"/>
      <c r="T165" s="156"/>
      <c r="AT165" s="151" t="s">
        <v>152</v>
      </c>
      <c r="AU165" s="151" t="s">
        <v>81</v>
      </c>
      <c r="AV165" s="12" t="s">
        <v>81</v>
      </c>
      <c r="AW165" s="12" t="s">
        <v>28</v>
      </c>
      <c r="AX165" s="12" t="s">
        <v>71</v>
      </c>
      <c r="AY165" s="151" t="s">
        <v>116</v>
      </c>
    </row>
    <row r="166" spans="2:65" s="12" customFormat="1" ht="11.25">
      <c r="B166" s="150"/>
      <c r="D166" s="146" t="s">
        <v>152</v>
      </c>
      <c r="E166" s="151" t="s">
        <v>1</v>
      </c>
      <c r="F166" s="152" t="s">
        <v>220</v>
      </c>
      <c r="H166" s="153">
        <v>1.498</v>
      </c>
      <c r="I166" s="154"/>
      <c r="L166" s="150"/>
      <c r="M166" s="155"/>
      <c r="T166" s="156"/>
      <c r="AT166" s="151" t="s">
        <v>152</v>
      </c>
      <c r="AU166" s="151" t="s">
        <v>81</v>
      </c>
      <c r="AV166" s="12" t="s">
        <v>81</v>
      </c>
      <c r="AW166" s="12" t="s">
        <v>28</v>
      </c>
      <c r="AX166" s="12" t="s">
        <v>71</v>
      </c>
      <c r="AY166" s="151" t="s">
        <v>116</v>
      </c>
    </row>
    <row r="167" spans="2:65" s="13" customFormat="1" ht="11.25">
      <c r="B167" s="157"/>
      <c r="D167" s="146" t="s">
        <v>152</v>
      </c>
      <c r="E167" s="158" t="s">
        <v>1</v>
      </c>
      <c r="F167" s="159" t="s">
        <v>185</v>
      </c>
      <c r="H167" s="160">
        <v>3.48</v>
      </c>
      <c r="I167" s="161"/>
      <c r="L167" s="157"/>
      <c r="M167" s="162"/>
      <c r="T167" s="163"/>
      <c r="AT167" s="158" t="s">
        <v>152</v>
      </c>
      <c r="AU167" s="158" t="s">
        <v>81</v>
      </c>
      <c r="AV167" s="13" t="s">
        <v>122</v>
      </c>
      <c r="AW167" s="13" t="s">
        <v>28</v>
      </c>
      <c r="AX167" s="13" t="s">
        <v>79</v>
      </c>
      <c r="AY167" s="158" t="s">
        <v>116</v>
      </c>
    </row>
    <row r="168" spans="2:65" s="1" customFormat="1" ht="16.5" customHeight="1">
      <c r="B168" s="131"/>
      <c r="C168" s="164" t="s">
        <v>7</v>
      </c>
      <c r="D168" s="164" t="s">
        <v>221</v>
      </c>
      <c r="E168" s="165" t="s">
        <v>222</v>
      </c>
      <c r="F168" s="166" t="s">
        <v>223</v>
      </c>
      <c r="G168" s="167" t="s">
        <v>199</v>
      </c>
      <c r="H168" s="168">
        <v>6.96</v>
      </c>
      <c r="I168" s="169"/>
      <c r="J168" s="170">
        <f>ROUND(I168*H168,2)</f>
        <v>0</v>
      </c>
      <c r="K168" s="171"/>
      <c r="L168" s="172"/>
      <c r="M168" s="173" t="s">
        <v>1</v>
      </c>
      <c r="N168" s="174" t="s">
        <v>36</v>
      </c>
      <c r="P168" s="142">
        <f>O168*H168</f>
        <v>0</v>
      </c>
      <c r="Q168" s="142">
        <v>1</v>
      </c>
      <c r="R168" s="142">
        <f>Q168*H168</f>
        <v>6.96</v>
      </c>
      <c r="S168" s="142">
        <v>0</v>
      </c>
      <c r="T168" s="143">
        <f>S168*H168</f>
        <v>0</v>
      </c>
      <c r="AR168" s="144" t="s">
        <v>154</v>
      </c>
      <c r="AT168" s="144" t="s">
        <v>221</v>
      </c>
      <c r="AU168" s="144" t="s">
        <v>81</v>
      </c>
      <c r="AY168" s="15" t="s">
        <v>116</v>
      </c>
      <c r="BE168" s="145">
        <f>IF(N168="základní",J168,0)</f>
        <v>0</v>
      </c>
      <c r="BF168" s="145">
        <f>IF(N168="snížená",J168,0)</f>
        <v>0</v>
      </c>
      <c r="BG168" s="145">
        <f>IF(N168="zákl. přenesená",J168,0)</f>
        <v>0</v>
      </c>
      <c r="BH168" s="145">
        <f>IF(N168="sníž. přenesená",J168,0)</f>
        <v>0</v>
      </c>
      <c r="BI168" s="145">
        <f>IF(N168="nulová",J168,0)</f>
        <v>0</v>
      </c>
      <c r="BJ168" s="15" t="s">
        <v>79</v>
      </c>
      <c r="BK168" s="145">
        <f>ROUND(I168*H168,2)</f>
        <v>0</v>
      </c>
      <c r="BL168" s="15" t="s">
        <v>122</v>
      </c>
      <c r="BM168" s="144" t="s">
        <v>224</v>
      </c>
    </row>
    <row r="169" spans="2:65" s="12" customFormat="1" ht="11.25">
      <c r="B169" s="150"/>
      <c r="D169" s="146" t="s">
        <v>152</v>
      </c>
      <c r="F169" s="152" t="s">
        <v>225</v>
      </c>
      <c r="H169" s="153">
        <v>6.96</v>
      </c>
      <c r="I169" s="154"/>
      <c r="L169" s="150"/>
      <c r="M169" s="155"/>
      <c r="T169" s="156"/>
      <c r="AT169" s="151" t="s">
        <v>152</v>
      </c>
      <c r="AU169" s="151" t="s">
        <v>81</v>
      </c>
      <c r="AV169" s="12" t="s">
        <v>81</v>
      </c>
      <c r="AW169" s="12" t="s">
        <v>3</v>
      </c>
      <c r="AX169" s="12" t="s">
        <v>79</v>
      </c>
      <c r="AY169" s="151" t="s">
        <v>116</v>
      </c>
    </row>
    <row r="170" spans="2:65" s="1" customFormat="1" ht="33" customHeight="1">
      <c r="B170" s="131"/>
      <c r="C170" s="132" t="s">
        <v>226</v>
      </c>
      <c r="D170" s="132" t="s">
        <v>118</v>
      </c>
      <c r="E170" s="133" t="s">
        <v>227</v>
      </c>
      <c r="F170" s="134" t="s">
        <v>228</v>
      </c>
      <c r="G170" s="135" t="s">
        <v>149</v>
      </c>
      <c r="H170" s="136">
        <v>0.42</v>
      </c>
      <c r="I170" s="137"/>
      <c r="J170" s="138">
        <f>ROUND(I170*H170,2)</f>
        <v>0</v>
      </c>
      <c r="K170" s="139"/>
      <c r="L170" s="30"/>
      <c r="M170" s="140" t="s">
        <v>1</v>
      </c>
      <c r="N170" s="141" t="s">
        <v>36</v>
      </c>
      <c r="P170" s="142">
        <f>O170*H170</f>
        <v>0</v>
      </c>
      <c r="Q170" s="142">
        <v>0</v>
      </c>
      <c r="R170" s="142">
        <f>Q170*H170</f>
        <v>0</v>
      </c>
      <c r="S170" s="142">
        <v>0</v>
      </c>
      <c r="T170" s="143">
        <f>S170*H170</f>
        <v>0</v>
      </c>
      <c r="AR170" s="144" t="s">
        <v>122</v>
      </c>
      <c r="AT170" s="144" t="s">
        <v>118</v>
      </c>
      <c r="AU170" s="144" t="s">
        <v>81</v>
      </c>
      <c r="AY170" s="15" t="s">
        <v>116</v>
      </c>
      <c r="BE170" s="145">
        <f>IF(N170="základní",J170,0)</f>
        <v>0</v>
      </c>
      <c r="BF170" s="145">
        <f>IF(N170="snížená",J170,0)</f>
        <v>0</v>
      </c>
      <c r="BG170" s="145">
        <f>IF(N170="zákl. přenesená",J170,0)</f>
        <v>0</v>
      </c>
      <c r="BH170" s="145">
        <f>IF(N170="sníž. přenesená",J170,0)</f>
        <v>0</v>
      </c>
      <c r="BI170" s="145">
        <f>IF(N170="nulová",J170,0)</f>
        <v>0</v>
      </c>
      <c r="BJ170" s="15" t="s">
        <v>79</v>
      </c>
      <c r="BK170" s="145">
        <f>ROUND(I170*H170,2)</f>
        <v>0</v>
      </c>
      <c r="BL170" s="15" t="s">
        <v>122</v>
      </c>
      <c r="BM170" s="144" t="s">
        <v>229</v>
      </c>
    </row>
    <row r="171" spans="2:65" s="12" customFormat="1" ht="11.25">
      <c r="B171" s="150"/>
      <c r="D171" s="146" t="s">
        <v>152</v>
      </c>
      <c r="E171" s="151" t="s">
        <v>1</v>
      </c>
      <c r="F171" s="152" t="s">
        <v>230</v>
      </c>
      <c r="H171" s="153">
        <v>0.42</v>
      </c>
      <c r="I171" s="154"/>
      <c r="L171" s="150"/>
      <c r="M171" s="155"/>
      <c r="T171" s="156"/>
      <c r="AT171" s="151" t="s">
        <v>152</v>
      </c>
      <c r="AU171" s="151" t="s">
        <v>81</v>
      </c>
      <c r="AV171" s="12" t="s">
        <v>81</v>
      </c>
      <c r="AW171" s="12" t="s">
        <v>28</v>
      </c>
      <c r="AX171" s="12" t="s">
        <v>79</v>
      </c>
      <c r="AY171" s="151" t="s">
        <v>116</v>
      </c>
    </row>
    <row r="172" spans="2:65" s="1" customFormat="1" ht="16.5" customHeight="1">
      <c r="B172" s="131"/>
      <c r="C172" s="164" t="s">
        <v>231</v>
      </c>
      <c r="D172" s="164" t="s">
        <v>221</v>
      </c>
      <c r="E172" s="165" t="s">
        <v>232</v>
      </c>
      <c r="F172" s="166" t="s">
        <v>233</v>
      </c>
      <c r="G172" s="167" t="s">
        <v>199</v>
      </c>
      <c r="H172" s="168">
        <v>0.84</v>
      </c>
      <c r="I172" s="169"/>
      <c r="J172" s="170">
        <f>ROUND(I172*H172,2)</f>
        <v>0</v>
      </c>
      <c r="K172" s="171"/>
      <c r="L172" s="172"/>
      <c r="M172" s="173" t="s">
        <v>1</v>
      </c>
      <c r="N172" s="174" t="s">
        <v>36</v>
      </c>
      <c r="P172" s="142">
        <f>O172*H172</f>
        <v>0</v>
      </c>
      <c r="Q172" s="142">
        <v>1</v>
      </c>
      <c r="R172" s="142">
        <f>Q172*H172</f>
        <v>0.84</v>
      </c>
      <c r="S172" s="142">
        <v>0</v>
      </c>
      <c r="T172" s="143">
        <f>S172*H172</f>
        <v>0</v>
      </c>
      <c r="AR172" s="144" t="s">
        <v>154</v>
      </c>
      <c r="AT172" s="144" t="s">
        <v>221</v>
      </c>
      <c r="AU172" s="144" t="s">
        <v>81</v>
      </c>
      <c r="AY172" s="15" t="s">
        <v>116</v>
      </c>
      <c r="BE172" s="145">
        <f>IF(N172="základní",J172,0)</f>
        <v>0</v>
      </c>
      <c r="BF172" s="145">
        <f>IF(N172="snížená",J172,0)</f>
        <v>0</v>
      </c>
      <c r="BG172" s="145">
        <f>IF(N172="zákl. přenesená",J172,0)</f>
        <v>0</v>
      </c>
      <c r="BH172" s="145">
        <f>IF(N172="sníž. přenesená",J172,0)</f>
        <v>0</v>
      </c>
      <c r="BI172" s="145">
        <f>IF(N172="nulová",J172,0)</f>
        <v>0</v>
      </c>
      <c r="BJ172" s="15" t="s">
        <v>79</v>
      </c>
      <c r="BK172" s="145">
        <f>ROUND(I172*H172,2)</f>
        <v>0</v>
      </c>
      <c r="BL172" s="15" t="s">
        <v>122</v>
      </c>
      <c r="BM172" s="144" t="s">
        <v>234</v>
      </c>
    </row>
    <row r="173" spans="2:65" s="12" customFormat="1" ht="11.25">
      <c r="B173" s="150"/>
      <c r="D173" s="146" t="s">
        <v>152</v>
      </c>
      <c r="F173" s="152" t="s">
        <v>235</v>
      </c>
      <c r="H173" s="153">
        <v>0.84</v>
      </c>
      <c r="I173" s="154"/>
      <c r="L173" s="150"/>
      <c r="M173" s="155"/>
      <c r="T173" s="156"/>
      <c r="AT173" s="151" t="s">
        <v>152</v>
      </c>
      <c r="AU173" s="151" t="s">
        <v>81</v>
      </c>
      <c r="AV173" s="12" t="s">
        <v>81</v>
      </c>
      <c r="AW173" s="12" t="s">
        <v>3</v>
      </c>
      <c r="AX173" s="12" t="s">
        <v>79</v>
      </c>
      <c r="AY173" s="151" t="s">
        <v>116</v>
      </c>
    </row>
    <row r="174" spans="2:65" s="1" customFormat="1" ht="24.2" customHeight="1">
      <c r="B174" s="131"/>
      <c r="C174" s="132" t="s">
        <v>236</v>
      </c>
      <c r="D174" s="132" t="s">
        <v>118</v>
      </c>
      <c r="E174" s="133" t="s">
        <v>237</v>
      </c>
      <c r="F174" s="134" t="s">
        <v>238</v>
      </c>
      <c r="G174" s="135" t="s">
        <v>126</v>
      </c>
      <c r="H174" s="136">
        <v>13</v>
      </c>
      <c r="I174" s="137"/>
      <c r="J174" s="138">
        <f>ROUND(I174*H174,2)</f>
        <v>0</v>
      </c>
      <c r="K174" s="139"/>
      <c r="L174" s="30"/>
      <c r="M174" s="140" t="s">
        <v>1</v>
      </c>
      <c r="N174" s="141" t="s">
        <v>36</v>
      </c>
      <c r="P174" s="142">
        <f>O174*H174</f>
        <v>0</v>
      </c>
      <c r="Q174" s="142">
        <v>0</v>
      </c>
      <c r="R174" s="142">
        <f>Q174*H174</f>
        <v>0</v>
      </c>
      <c r="S174" s="142">
        <v>0</v>
      </c>
      <c r="T174" s="143">
        <f>S174*H174</f>
        <v>0</v>
      </c>
      <c r="AR174" s="144" t="s">
        <v>122</v>
      </c>
      <c r="AT174" s="144" t="s">
        <v>118</v>
      </c>
      <c r="AU174" s="144" t="s">
        <v>81</v>
      </c>
      <c r="AY174" s="15" t="s">
        <v>116</v>
      </c>
      <c r="BE174" s="145">
        <f>IF(N174="základní",J174,0)</f>
        <v>0</v>
      </c>
      <c r="BF174" s="145">
        <f>IF(N174="snížená",J174,0)</f>
        <v>0</v>
      </c>
      <c r="BG174" s="145">
        <f>IF(N174="zákl. přenesená",J174,0)</f>
        <v>0</v>
      </c>
      <c r="BH174" s="145">
        <f>IF(N174="sníž. přenesená",J174,0)</f>
        <v>0</v>
      </c>
      <c r="BI174" s="145">
        <f>IF(N174="nulová",J174,0)</f>
        <v>0</v>
      </c>
      <c r="BJ174" s="15" t="s">
        <v>79</v>
      </c>
      <c r="BK174" s="145">
        <f>ROUND(I174*H174,2)</f>
        <v>0</v>
      </c>
      <c r="BL174" s="15" t="s">
        <v>122</v>
      </c>
      <c r="BM174" s="144" t="s">
        <v>239</v>
      </c>
    </row>
    <row r="175" spans="2:65" s="1" customFormat="1" ht="19.5">
      <c r="B175" s="30"/>
      <c r="D175" s="146" t="s">
        <v>128</v>
      </c>
      <c r="F175" s="147" t="s">
        <v>240</v>
      </c>
      <c r="I175" s="148"/>
      <c r="L175" s="30"/>
      <c r="M175" s="149"/>
      <c r="T175" s="54"/>
      <c r="AT175" s="15" t="s">
        <v>128</v>
      </c>
      <c r="AU175" s="15" t="s">
        <v>81</v>
      </c>
    </row>
    <row r="176" spans="2:65" s="1" customFormat="1" ht="24.2" customHeight="1">
      <c r="B176" s="131"/>
      <c r="C176" s="132" t="s">
        <v>241</v>
      </c>
      <c r="D176" s="132" t="s">
        <v>118</v>
      </c>
      <c r="E176" s="133" t="s">
        <v>242</v>
      </c>
      <c r="F176" s="134" t="s">
        <v>243</v>
      </c>
      <c r="G176" s="135" t="s">
        <v>126</v>
      </c>
      <c r="H176" s="136">
        <v>13</v>
      </c>
      <c r="I176" s="137"/>
      <c r="J176" s="138">
        <f>ROUND(I176*H176,2)</f>
        <v>0</v>
      </c>
      <c r="K176" s="139"/>
      <c r="L176" s="30"/>
      <c r="M176" s="140" t="s">
        <v>1</v>
      </c>
      <c r="N176" s="141" t="s">
        <v>36</v>
      </c>
      <c r="P176" s="142">
        <f>O176*H176</f>
        <v>0</v>
      </c>
      <c r="Q176" s="142">
        <v>0</v>
      </c>
      <c r="R176" s="142">
        <f>Q176*H176</f>
        <v>0</v>
      </c>
      <c r="S176" s="142">
        <v>0</v>
      </c>
      <c r="T176" s="143">
        <f>S176*H176</f>
        <v>0</v>
      </c>
      <c r="AR176" s="144" t="s">
        <v>122</v>
      </c>
      <c r="AT176" s="144" t="s">
        <v>118</v>
      </c>
      <c r="AU176" s="144" t="s">
        <v>81</v>
      </c>
      <c r="AY176" s="15" t="s">
        <v>116</v>
      </c>
      <c r="BE176" s="145">
        <f>IF(N176="základní",J176,0)</f>
        <v>0</v>
      </c>
      <c r="BF176" s="145">
        <f>IF(N176="snížená",J176,0)</f>
        <v>0</v>
      </c>
      <c r="BG176" s="145">
        <f>IF(N176="zákl. přenesená",J176,0)</f>
        <v>0</v>
      </c>
      <c r="BH176" s="145">
        <f>IF(N176="sníž. přenesená",J176,0)</f>
        <v>0</v>
      </c>
      <c r="BI176" s="145">
        <f>IF(N176="nulová",J176,0)</f>
        <v>0</v>
      </c>
      <c r="BJ176" s="15" t="s">
        <v>79</v>
      </c>
      <c r="BK176" s="145">
        <f>ROUND(I176*H176,2)</f>
        <v>0</v>
      </c>
      <c r="BL176" s="15" t="s">
        <v>122</v>
      </c>
      <c r="BM176" s="144" t="s">
        <v>244</v>
      </c>
    </row>
    <row r="177" spans="2:65" s="1" customFormat="1" ht="16.5" customHeight="1">
      <c r="B177" s="131"/>
      <c r="C177" s="164" t="s">
        <v>245</v>
      </c>
      <c r="D177" s="164" t="s">
        <v>221</v>
      </c>
      <c r="E177" s="165" t="s">
        <v>246</v>
      </c>
      <c r="F177" s="166" t="s">
        <v>247</v>
      </c>
      <c r="G177" s="167" t="s">
        <v>248</v>
      </c>
      <c r="H177" s="168">
        <v>0.39</v>
      </c>
      <c r="I177" s="169"/>
      <c r="J177" s="170">
        <f>ROUND(I177*H177,2)</f>
        <v>0</v>
      </c>
      <c r="K177" s="171"/>
      <c r="L177" s="172"/>
      <c r="M177" s="173" t="s">
        <v>1</v>
      </c>
      <c r="N177" s="174" t="s">
        <v>36</v>
      </c>
      <c r="P177" s="142">
        <f>O177*H177</f>
        <v>0</v>
      </c>
      <c r="Q177" s="142">
        <v>1E-3</v>
      </c>
      <c r="R177" s="142">
        <f>Q177*H177</f>
        <v>3.9000000000000005E-4</v>
      </c>
      <c r="S177" s="142">
        <v>0</v>
      </c>
      <c r="T177" s="143">
        <f>S177*H177</f>
        <v>0</v>
      </c>
      <c r="AR177" s="144" t="s">
        <v>154</v>
      </c>
      <c r="AT177" s="144" t="s">
        <v>221</v>
      </c>
      <c r="AU177" s="144" t="s">
        <v>81</v>
      </c>
      <c r="AY177" s="15" t="s">
        <v>116</v>
      </c>
      <c r="BE177" s="145">
        <f>IF(N177="základní",J177,0)</f>
        <v>0</v>
      </c>
      <c r="BF177" s="145">
        <f>IF(N177="snížená",J177,0)</f>
        <v>0</v>
      </c>
      <c r="BG177" s="145">
        <f>IF(N177="zákl. přenesená",J177,0)</f>
        <v>0</v>
      </c>
      <c r="BH177" s="145">
        <f>IF(N177="sníž. přenesená",J177,0)</f>
        <v>0</v>
      </c>
      <c r="BI177" s="145">
        <f>IF(N177="nulová",J177,0)</f>
        <v>0</v>
      </c>
      <c r="BJ177" s="15" t="s">
        <v>79</v>
      </c>
      <c r="BK177" s="145">
        <f>ROUND(I177*H177,2)</f>
        <v>0</v>
      </c>
      <c r="BL177" s="15" t="s">
        <v>122</v>
      </c>
      <c r="BM177" s="144" t="s">
        <v>249</v>
      </c>
    </row>
    <row r="178" spans="2:65" s="12" customFormat="1" ht="11.25">
      <c r="B178" s="150"/>
      <c r="D178" s="146" t="s">
        <v>152</v>
      </c>
      <c r="F178" s="152" t="s">
        <v>250</v>
      </c>
      <c r="H178" s="153">
        <v>0.39</v>
      </c>
      <c r="I178" s="154"/>
      <c r="L178" s="150"/>
      <c r="M178" s="155"/>
      <c r="T178" s="156"/>
      <c r="AT178" s="151" t="s">
        <v>152</v>
      </c>
      <c r="AU178" s="151" t="s">
        <v>81</v>
      </c>
      <c r="AV178" s="12" t="s">
        <v>81</v>
      </c>
      <c r="AW178" s="12" t="s">
        <v>3</v>
      </c>
      <c r="AX178" s="12" t="s">
        <v>79</v>
      </c>
      <c r="AY178" s="151" t="s">
        <v>116</v>
      </c>
    </row>
    <row r="179" spans="2:65" s="11" customFormat="1" ht="22.9" customHeight="1">
      <c r="B179" s="119"/>
      <c r="D179" s="120" t="s">
        <v>70</v>
      </c>
      <c r="E179" s="129" t="s">
        <v>122</v>
      </c>
      <c r="F179" s="129" t="s">
        <v>251</v>
      </c>
      <c r="I179" s="122"/>
      <c r="J179" s="130">
        <f>BK179</f>
        <v>0</v>
      </c>
      <c r="L179" s="119"/>
      <c r="M179" s="124"/>
      <c r="P179" s="125">
        <f>SUM(P180:P183)</f>
        <v>0</v>
      </c>
      <c r="R179" s="125">
        <f>SUM(R180:R183)</f>
        <v>0</v>
      </c>
      <c r="T179" s="126">
        <f>SUM(T180:T183)</f>
        <v>0</v>
      </c>
      <c r="AR179" s="120" t="s">
        <v>79</v>
      </c>
      <c r="AT179" s="127" t="s">
        <v>70</v>
      </c>
      <c r="AU179" s="127" t="s">
        <v>79</v>
      </c>
      <c r="AY179" s="120" t="s">
        <v>116</v>
      </c>
      <c r="BK179" s="128">
        <f>SUM(BK180:BK183)</f>
        <v>0</v>
      </c>
    </row>
    <row r="180" spans="2:65" s="1" customFormat="1" ht="16.5" customHeight="1">
      <c r="B180" s="131"/>
      <c r="C180" s="132" t="s">
        <v>252</v>
      </c>
      <c r="D180" s="132" t="s">
        <v>118</v>
      </c>
      <c r="E180" s="133" t="s">
        <v>253</v>
      </c>
      <c r="F180" s="134" t="s">
        <v>254</v>
      </c>
      <c r="G180" s="135" t="s">
        <v>149</v>
      </c>
      <c r="H180" s="136">
        <v>3.5000000000000003E-2</v>
      </c>
      <c r="I180" s="137"/>
      <c r="J180" s="138">
        <f>ROUND(I180*H180,2)</f>
        <v>0</v>
      </c>
      <c r="K180" s="139"/>
      <c r="L180" s="30"/>
      <c r="M180" s="140" t="s">
        <v>1</v>
      </c>
      <c r="N180" s="141" t="s">
        <v>36</v>
      </c>
      <c r="P180" s="142">
        <f>O180*H180</f>
        <v>0</v>
      </c>
      <c r="Q180" s="142">
        <v>0</v>
      </c>
      <c r="R180" s="142">
        <f>Q180*H180</f>
        <v>0</v>
      </c>
      <c r="S180" s="142">
        <v>0</v>
      </c>
      <c r="T180" s="143">
        <f>S180*H180</f>
        <v>0</v>
      </c>
      <c r="AR180" s="144" t="s">
        <v>122</v>
      </c>
      <c r="AT180" s="144" t="s">
        <v>118</v>
      </c>
      <c r="AU180" s="144" t="s">
        <v>81</v>
      </c>
      <c r="AY180" s="15" t="s">
        <v>116</v>
      </c>
      <c r="BE180" s="145">
        <f>IF(N180="základní",J180,0)</f>
        <v>0</v>
      </c>
      <c r="BF180" s="145">
        <f>IF(N180="snížená",J180,0)</f>
        <v>0</v>
      </c>
      <c r="BG180" s="145">
        <f>IF(N180="zákl. přenesená",J180,0)</f>
        <v>0</v>
      </c>
      <c r="BH180" s="145">
        <f>IF(N180="sníž. přenesená",J180,0)</f>
        <v>0</v>
      </c>
      <c r="BI180" s="145">
        <f>IF(N180="nulová",J180,0)</f>
        <v>0</v>
      </c>
      <c r="BJ180" s="15" t="s">
        <v>79</v>
      </c>
      <c r="BK180" s="145">
        <f>ROUND(I180*H180,2)</f>
        <v>0</v>
      </c>
      <c r="BL180" s="15" t="s">
        <v>122</v>
      </c>
      <c r="BM180" s="144" t="s">
        <v>255</v>
      </c>
    </row>
    <row r="181" spans="2:65" s="1" customFormat="1" ht="19.5">
      <c r="B181" s="30"/>
      <c r="D181" s="146" t="s">
        <v>128</v>
      </c>
      <c r="F181" s="147" t="s">
        <v>256</v>
      </c>
      <c r="I181" s="148"/>
      <c r="L181" s="30"/>
      <c r="M181" s="149"/>
      <c r="T181" s="54"/>
      <c r="AT181" s="15" t="s">
        <v>128</v>
      </c>
      <c r="AU181" s="15" t="s">
        <v>81</v>
      </c>
    </row>
    <row r="182" spans="2:65" s="1" customFormat="1" ht="16.5" customHeight="1">
      <c r="B182" s="131"/>
      <c r="C182" s="132" t="s">
        <v>257</v>
      </c>
      <c r="D182" s="132" t="s">
        <v>118</v>
      </c>
      <c r="E182" s="133" t="s">
        <v>258</v>
      </c>
      <c r="F182" s="134" t="s">
        <v>259</v>
      </c>
      <c r="G182" s="135" t="s">
        <v>149</v>
      </c>
      <c r="H182" s="136">
        <v>1.1000000000000001</v>
      </c>
      <c r="I182" s="137"/>
      <c r="J182" s="138">
        <f>ROUND(I182*H182,2)</f>
        <v>0</v>
      </c>
      <c r="K182" s="139"/>
      <c r="L182" s="30"/>
      <c r="M182" s="140" t="s">
        <v>1</v>
      </c>
      <c r="N182" s="141" t="s">
        <v>36</v>
      </c>
      <c r="P182" s="142">
        <f>O182*H182</f>
        <v>0</v>
      </c>
      <c r="Q182" s="142">
        <v>0</v>
      </c>
      <c r="R182" s="142">
        <f>Q182*H182</f>
        <v>0</v>
      </c>
      <c r="S182" s="142">
        <v>0</v>
      </c>
      <c r="T182" s="143">
        <f>S182*H182</f>
        <v>0</v>
      </c>
      <c r="AR182" s="144" t="s">
        <v>122</v>
      </c>
      <c r="AT182" s="144" t="s">
        <v>118</v>
      </c>
      <c r="AU182" s="144" t="s">
        <v>81</v>
      </c>
      <c r="AY182" s="15" t="s">
        <v>116</v>
      </c>
      <c r="BE182" s="145">
        <f>IF(N182="základní",J182,0)</f>
        <v>0</v>
      </c>
      <c r="BF182" s="145">
        <f>IF(N182="snížená",J182,0)</f>
        <v>0</v>
      </c>
      <c r="BG182" s="145">
        <f>IF(N182="zákl. přenesená",J182,0)</f>
        <v>0</v>
      </c>
      <c r="BH182" s="145">
        <f>IF(N182="sníž. přenesená",J182,0)</f>
        <v>0</v>
      </c>
      <c r="BI182" s="145">
        <f>IF(N182="nulová",J182,0)</f>
        <v>0</v>
      </c>
      <c r="BJ182" s="15" t="s">
        <v>79</v>
      </c>
      <c r="BK182" s="145">
        <f>ROUND(I182*H182,2)</f>
        <v>0</v>
      </c>
      <c r="BL182" s="15" t="s">
        <v>122</v>
      </c>
      <c r="BM182" s="144" t="s">
        <v>260</v>
      </c>
    </row>
    <row r="183" spans="2:65" s="1" customFormat="1" ht="19.5">
      <c r="B183" s="30"/>
      <c r="D183" s="146" t="s">
        <v>128</v>
      </c>
      <c r="F183" s="147" t="s">
        <v>261</v>
      </c>
      <c r="I183" s="148"/>
      <c r="L183" s="30"/>
      <c r="M183" s="149"/>
      <c r="T183" s="54"/>
      <c r="AT183" s="15" t="s">
        <v>128</v>
      </c>
      <c r="AU183" s="15" t="s">
        <v>81</v>
      </c>
    </row>
    <row r="184" spans="2:65" s="11" customFormat="1" ht="22.9" customHeight="1">
      <c r="B184" s="119"/>
      <c r="D184" s="120" t="s">
        <v>70</v>
      </c>
      <c r="E184" s="129" t="s">
        <v>137</v>
      </c>
      <c r="F184" s="129" t="s">
        <v>262</v>
      </c>
      <c r="I184" s="122"/>
      <c r="J184" s="130">
        <f>BK184</f>
        <v>0</v>
      </c>
      <c r="L184" s="119"/>
      <c r="M184" s="124"/>
      <c r="P184" s="125">
        <f>SUM(P185:P193)</f>
        <v>0</v>
      </c>
      <c r="R184" s="125">
        <f>SUM(R185:R193)</f>
        <v>0.86453999999999998</v>
      </c>
      <c r="T184" s="126">
        <f>SUM(T185:T193)</f>
        <v>0</v>
      </c>
      <c r="AR184" s="120" t="s">
        <v>79</v>
      </c>
      <c r="AT184" s="127" t="s">
        <v>70</v>
      </c>
      <c r="AU184" s="127" t="s">
        <v>79</v>
      </c>
      <c r="AY184" s="120" t="s">
        <v>116</v>
      </c>
      <c r="BK184" s="128">
        <f>SUM(BK185:BK193)</f>
        <v>0</v>
      </c>
    </row>
    <row r="185" spans="2:65" s="1" customFormat="1" ht="24.2" customHeight="1">
      <c r="B185" s="131"/>
      <c r="C185" s="132" t="s">
        <v>263</v>
      </c>
      <c r="D185" s="132" t="s">
        <v>118</v>
      </c>
      <c r="E185" s="133" t="s">
        <v>264</v>
      </c>
      <c r="F185" s="134" t="s">
        <v>265</v>
      </c>
      <c r="G185" s="135" t="s">
        <v>126</v>
      </c>
      <c r="H185" s="136">
        <v>0.6</v>
      </c>
      <c r="I185" s="137"/>
      <c r="J185" s="138">
        <f>ROUND(I185*H185,2)</f>
        <v>0</v>
      </c>
      <c r="K185" s="139"/>
      <c r="L185" s="30"/>
      <c r="M185" s="140" t="s">
        <v>1</v>
      </c>
      <c r="N185" s="141" t="s">
        <v>36</v>
      </c>
      <c r="P185" s="142">
        <f>O185*H185</f>
        <v>0</v>
      </c>
      <c r="Q185" s="142">
        <v>0</v>
      </c>
      <c r="R185" s="142">
        <f>Q185*H185</f>
        <v>0</v>
      </c>
      <c r="S185" s="142">
        <v>0</v>
      </c>
      <c r="T185" s="143">
        <f>S185*H185</f>
        <v>0</v>
      </c>
      <c r="AR185" s="144" t="s">
        <v>122</v>
      </c>
      <c r="AT185" s="144" t="s">
        <v>118</v>
      </c>
      <c r="AU185" s="144" t="s">
        <v>81</v>
      </c>
      <c r="AY185" s="15" t="s">
        <v>116</v>
      </c>
      <c r="BE185" s="145">
        <f>IF(N185="základní",J185,0)</f>
        <v>0</v>
      </c>
      <c r="BF185" s="145">
        <f>IF(N185="snížená",J185,0)</f>
        <v>0</v>
      </c>
      <c r="BG185" s="145">
        <f>IF(N185="zákl. přenesená",J185,0)</f>
        <v>0</v>
      </c>
      <c r="BH185" s="145">
        <f>IF(N185="sníž. přenesená",J185,0)</f>
        <v>0</v>
      </c>
      <c r="BI185" s="145">
        <f>IF(N185="nulová",J185,0)</f>
        <v>0</v>
      </c>
      <c r="BJ185" s="15" t="s">
        <v>79</v>
      </c>
      <c r="BK185" s="145">
        <f>ROUND(I185*H185,2)</f>
        <v>0</v>
      </c>
      <c r="BL185" s="15" t="s">
        <v>122</v>
      </c>
      <c r="BM185" s="144" t="s">
        <v>266</v>
      </c>
    </row>
    <row r="186" spans="2:65" s="1" customFormat="1" ht="19.5">
      <c r="B186" s="30"/>
      <c r="D186" s="146" t="s">
        <v>128</v>
      </c>
      <c r="F186" s="147" t="s">
        <v>267</v>
      </c>
      <c r="I186" s="148"/>
      <c r="L186" s="30"/>
      <c r="M186" s="149"/>
      <c r="T186" s="54"/>
      <c r="AT186" s="15" t="s">
        <v>128</v>
      </c>
      <c r="AU186" s="15" t="s">
        <v>81</v>
      </c>
    </row>
    <row r="187" spans="2:65" s="1" customFormat="1" ht="21.75" customHeight="1">
      <c r="B187" s="131"/>
      <c r="C187" s="132" t="s">
        <v>268</v>
      </c>
      <c r="D187" s="132" t="s">
        <v>118</v>
      </c>
      <c r="E187" s="133" t="s">
        <v>269</v>
      </c>
      <c r="F187" s="134" t="s">
        <v>270</v>
      </c>
      <c r="G187" s="135" t="s">
        <v>126</v>
      </c>
      <c r="H187" s="136">
        <v>0.6</v>
      </c>
      <c r="I187" s="137"/>
      <c r="J187" s="138">
        <f>ROUND(I187*H187,2)</f>
        <v>0</v>
      </c>
      <c r="K187" s="139"/>
      <c r="L187" s="30"/>
      <c r="M187" s="140" t="s">
        <v>1</v>
      </c>
      <c r="N187" s="141" t="s">
        <v>36</v>
      </c>
      <c r="P187" s="142">
        <f>O187*H187</f>
        <v>0</v>
      </c>
      <c r="Q187" s="142">
        <v>0</v>
      </c>
      <c r="R187" s="142">
        <f>Q187*H187</f>
        <v>0</v>
      </c>
      <c r="S187" s="142">
        <v>0</v>
      </c>
      <c r="T187" s="143">
        <f>S187*H187</f>
        <v>0</v>
      </c>
      <c r="AR187" s="144" t="s">
        <v>122</v>
      </c>
      <c r="AT187" s="144" t="s">
        <v>118</v>
      </c>
      <c r="AU187" s="144" t="s">
        <v>81</v>
      </c>
      <c r="AY187" s="15" t="s">
        <v>116</v>
      </c>
      <c r="BE187" s="145">
        <f>IF(N187="základní",J187,0)</f>
        <v>0</v>
      </c>
      <c r="BF187" s="145">
        <f>IF(N187="snížená",J187,0)</f>
        <v>0</v>
      </c>
      <c r="BG187" s="145">
        <f>IF(N187="zákl. přenesená",J187,0)</f>
        <v>0</v>
      </c>
      <c r="BH187" s="145">
        <f>IF(N187="sníž. přenesená",J187,0)</f>
        <v>0</v>
      </c>
      <c r="BI187" s="145">
        <f>IF(N187="nulová",J187,0)</f>
        <v>0</v>
      </c>
      <c r="BJ187" s="15" t="s">
        <v>79</v>
      </c>
      <c r="BK187" s="145">
        <f>ROUND(I187*H187,2)</f>
        <v>0</v>
      </c>
      <c r="BL187" s="15" t="s">
        <v>122</v>
      </c>
      <c r="BM187" s="144" t="s">
        <v>271</v>
      </c>
    </row>
    <row r="188" spans="2:65" s="1" customFormat="1" ht="19.5">
      <c r="B188" s="30"/>
      <c r="D188" s="146" t="s">
        <v>128</v>
      </c>
      <c r="F188" s="147" t="s">
        <v>272</v>
      </c>
      <c r="I188" s="148"/>
      <c r="L188" s="30"/>
      <c r="M188" s="149"/>
      <c r="T188" s="54"/>
      <c r="AT188" s="15" t="s">
        <v>128</v>
      </c>
      <c r="AU188" s="15" t="s">
        <v>81</v>
      </c>
    </row>
    <row r="189" spans="2:65" s="1" customFormat="1" ht="24.2" customHeight="1">
      <c r="B189" s="131"/>
      <c r="C189" s="132" t="s">
        <v>273</v>
      </c>
      <c r="D189" s="132" t="s">
        <v>118</v>
      </c>
      <c r="E189" s="133" t="s">
        <v>274</v>
      </c>
      <c r="F189" s="134" t="s">
        <v>275</v>
      </c>
      <c r="G189" s="135" t="s">
        <v>121</v>
      </c>
      <c r="H189" s="136">
        <v>6.5</v>
      </c>
      <c r="I189" s="137"/>
      <c r="J189" s="138">
        <f>ROUND(I189*H189,2)</f>
        <v>0</v>
      </c>
      <c r="K189" s="139"/>
      <c r="L189" s="30"/>
      <c r="M189" s="140" t="s">
        <v>1</v>
      </c>
      <c r="N189" s="141" t="s">
        <v>36</v>
      </c>
      <c r="P189" s="142">
        <f>O189*H189</f>
        <v>0</v>
      </c>
      <c r="Q189" s="142">
        <v>8.9219999999999994E-2</v>
      </c>
      <c r="R189" s="142">
        <f>Q189*H189</f>
        <v>0.57992999999999995</v>
      </c>
      <c r="S189" s="142">
        <v>0</v>
      </c>
      <c r="T189" s="143">
        <f>S189*H189</f>
        <v>0</v>
      </c>
      <c r="AR189" s="144" t="s">
        <v>122</v>
      </c>
      <c r="AT189" s="144" t="s">
        <v>118</v>
      </c>
      <c r="AU189" s="144" t="s">
        <v>81</v>
      </c>
      <c r="AY189" s="15" t="s">
        <v>116</v>
      </c>
      <c r="BE189" s="145">
        <f>IF(N189="základní",J189,0)</f>
        <v>0</v>
      </c>
      <c r="BF189" s="145">
        <f>IF(N189="snížená",J189,0)</f>
        <v>0</v>
      </c>
      <c r="BG189" s="145">
        <f>IF(N189="zákl. přenesená",J189,0)</f>
        <v>0</v>
      </c>
      <c r="BH189" s="145">
        <f>IF(N189="sníž. přenesená",J189,0)</f>
        <v>0</v>
      </c>
      <c r="BI189" s="145">
        <f>IF(N189="nulová",J189,0)</f>
        <v>0</v>
      </c>
      <c r="BJ189" s="15" t="s">
        <v>79</v>
      </c>
      <c r="BK189" s="145">
        <f>ROUND(I189*H189,2)</f>
        <v>0</v>
      </c>
      <c r="BL189" s="15" t="s">
        <v>122</v>
      </c>
      <c r="BM189" s="144" t="s">
        <v>276</v>
      </c>
    </row>
    <row r="190" spans="2:65" s="1" customFormat="1" ht="29.25">
      <c r="B190" s="30"/>
      <c r="D190" s="146" t="s">
        <v>128</v>
      </c>
      <c r="F190" s="147" t="s">
        <v>277</v>
      </c>
      <c r="I190" s="148"/>
      <c r="L190" s="30"/>
      <c r="M190" s="149"/>
      <c r="T190" s="54"/>
      <c r="AT190" s="15" t="s">
        <v>128</v>
      </c>
      <c r="AU190" s="15" t="s">
        <v>81</v>
      </c>
    </row>
    <row r="191" spans="2:65" s="1" customFormat="1" ht="21.75" customHeight="1">
      <c r="B191" s="131"/>
      <c r="C191" s="132" t="s">
        <v>278</v>
      </c>
      <c r="D191" s="132" t="s">
        <v>118</v>
      </c>
      <c r="E191" s="133" t="s">
        <v>279</v>
      </c>
      <c r="F191" s="134" t="s">
        <v>280</v>
      </c>
      <c r="G191" s="135" t="s">
        <v>126</v>
      </c>
      <c r="H191" s="136">
        <v>0.5</v>
      </c>
      <c r="I191" s="137"/>
      <c r="J191" s="138">
        <f>ROUND(I191*H191,2)</f>
        <v>0</v>
      </c>
      <c r="K191" s="139"/>
      <c r="L191" s="30"/>
      <c r="M191" s="140" t="s">
        <v>1</v>
      </c>
      <c r="N191" s="141" t="s">
        <v>36</v>
      </c>
      <c r="P191" s="142">
        <f>O191*H191</f>
        <v>0</v>
      </c>
      <c r="Q191" s="142">
        <v>8.9219999999999994E-2</v>
      </c>
      <c r="R191" s="142">
        <f>Q191*H191</f>
        <v>4.4609999999999997E-2</v>
      </c>
      <c r="S191" s="142">
        <v>0</v>
      </c>
      <c r="T191" s="143">
        <f>S191*H191</f>
        <v>0</v>
      </c>
      <c r="AR191" s="144" t="s">
        <v>122</v>
      </c>
      <c r="AT191" s="144" t="s">
        <v>118</v>
      </c>
      <c r="AU191" s="144" t="s">
        <v>81</v>
      </c>
      <c r="AY191" s="15" t="s">
        <v>116</v>
      </c>
      <c r="BE191" s="145">
        <f>IF(N191="základní",J191,0)</f>
        <v>0</v>
      </c>
      <c r="BF191" s="145">
        <f>IF(N191="snížená",J191,0)</f>
        <v>0</v>
      </c>
      <c r="BG191" s="145">
        <f>IF(N191="zákl. přenesená",J191,0)</f>
        <v>0</v>
      </c>
      <c r="BH191" s="145">
        <f>IF(N191="sníž. přenesená",J191,0)</f>
        <v>0</v>
      </c>
      <c r="BI191" s="145">
        <f>IF(N191="nulová",J191,0)</f>
        <v>0</v>
      </c>
      <c r="BJ191" s="15" t="s">
        <v>79</v>
      </c>
      <c r="BK191" s="145">
        <f>ROUND(I191*H191,2)</f>
        <v>0</v>
      </c>
      <c r="BL191" s="15" t="s">
        <v>122</v>
      </c>
      <c r="BM191" s="144" t="s">
        <v>281</v>
      </c>
    </row>
    <row r="192" spans="2:65" s="1" customFormat="1" ht="16.5" customHeight="1">
      <c r="B192" s="131"/>
      <c r="C192" s="164" t="s">
        <v>282</v>
      </c>
      <c r="D192" s="164" t="s">
        <v>221</v>
      </c>
      <c r="E192" s="165" t="s">
        <v>283</v>
      </c>
      <c r="F192" s="166" t="s">
        <v>284</v>
      </c>
      <c r="G192" s="167" t="s">
        <v>285</v>
      </c>
      <c r="H192" s="168">
        <v>2</v>
      </c>
      <c r="I192" s="169"/>
      <c r="J192" s="170">
        <f>ROUND(I192*H192,2)</f>
        <v>0</v>
      </c>
      <c r="K192" s="171"/>
      <c r="L192" s="172"/>
      <c r="M192" s="173" t="s">
        <v>1</v>
      </c>
      <c r="N192" s="174" t="s">
        <v>36</v>
      </c>
      <c r="P192" s="142">
        <f>O192*H192</f>
        <v>0</v>
      </c>
      <c r="Q192" s="142">
        <v>0.12</v>
      </c>
      <c r="R192" s="142">
        <f>Q192*H192</f>
        <v>0.24</v>
      </c>
      <c r="S192" s="142">
        <v>0</v>
      </c>
      <c r="T192" s="143">
        <f>S192*H192</f>
        <v>0</v>
      </c>
      <c r="AR192" s="144" t="s">
        <v>154</v>
      </c>
      <c r="AT192" s="144" t="s">
        <v>221</v>
      </c>
      <c r="AU192" s="144" t="s">
        <v>81</v>
      </c>
      <c r="AY192" s="15" t="s">
        <v>116</v>
      </c>
      <c r="BE192" s="145">
        <f>IF(N192="základní",J192,0)</f>
        <v>0</v>
      </c>
      <c r="BF192" s="145">
        <f>IF(N192="snížená",J192,0)</f>
        <v>0</v>
      </c>
      <c r="BG192" s="145">
        <f>IF(N192="zákl. přenesená",J192,0)</f>
        <v>0</v>
      </c>
      <c r="BH192" s="145">
        <f>IF(N192="sníž. přenesená",J192,0)</f>
        <v>0</v>
      </c>
      <c r="BI192" s="145">
        <f>IF(N192="nulová",J192,0)</f>
        <v>0</v>
      </c>
      <c r="BJ192" s="15" t="s">
        <v>79</v>
      </c>
      <c r="BK192" s="145">
        <f>ROUND(I192*H192,2)</f>
        <v>0</v>
      </c>
      <c r="BL192" s="15" t="s">
        <v>122</v>
      </c>
      <c r="BM192" s="144" t="s">
        <v>286</v>
      </c>
    </row>
    <row r="193" spans="2:65" s="1" customFormat="1" ht="19.5">
      <c r="B193" s="30"/>
      <c r="D193" s="146" t="s">
        <v>128</v>
      </c>
      <c r="F193" s="147" t="s">
        <v>287</v>
      </c>
      <c r="I193" s="148"/>
      <c r="L193" s="30"/>
      <c r="M193" s="149"/>
      <c r="T193" s="54"/>
      <c r="AT193" s="15" t="s">
        <v>128</v>
      </c>
      <c r="AU193" s="15" t="s">
        <v>81</v>
      </c>
    </row>
    <row r="194" spans="2:65" s="11" customFormat="1" ht="22.9" customHeight="1">
      <c r="B194" s="119"/>
      <c r="D194" s="120" t="s">
        <v>70</v>
      </c>
      <c r="E194" s="129" t="s">
        <v>154</v>
      </c>
      <c r="F194" s="129" t="s">
        <v>288</v>
      </c>
      <c r="I194" s="122"/>
      <c r="J194" s="130">
        <f>BK194</f>
        <v>0</v>
      </c>
      <c r="L194" s="119"/>
      <c r="M194" s="124"/>
      <c r="P194" s="125">
        <f>SUM(P195:P227)</f>
        <v>0</v>
      </c>
      <c r="R194" s="125">
        <f>SUM(R195:R227)</f>
        <v>0.54549000000000003</v>
      </c>
      <c r="T194" s="126">
        <f>SUM(T195:T227)</f>
        <v>0</v>
      </c>
      <c r="AR194" s="120" t="s">
        <v>79</v>
      </c>
      <c r="AT194" s="127" t="s">
        <v>70</v>
      </c>
      <c r="AU194" s="127" t="s">
        <v>79</v>
      </c>
      <c r="AY194" s="120" t="s">
        <v>116</v>
      </c>
      <c r="BK194" s="128">
        <f>SUM(BK195:BK227)</f>
        <v>0</v>
      </c>
    </row>
    <row r="195" spans="2:65" s="1" customFormat="1" ht="16.5" customHeight="1">
      <c r="B195" s="131"/>
      <c r="C195" s="132" t="s">
        <v>289</v>
      </c>
      <c r="D195" s="132" t="s">
        <v>118</v>
      </c>
      <c r="E195" s="133" t="s">
        <v>290</v>
      </c>
      <c r="F195" s="134" t="s">
        <v>291</v>
      </c>
      <c r="G195" s="135" t="s">
        <v>285</v>
      </c>
      <c r="H195" s="136">
        <v>2</v>
      </c>
      <c r="I195" s="137"/>
      <c r="J195" s="138">
        <f t="shared" ref="J195:J214" si="0">ROUND(I195*H195,2)</f>
        <v>0</v>
      </c>
      <c r="K195" s="139"/>
      <c r="L195" s="30"/>
      <c r="M195" s="140" t="s">
        <v>1</v>
      </c>
      <c r="N195" s="141" t="s">
        <v>36</v>
      </c>
      <c r="P195" s="142">
        <f t="shared" ref="P195:P214" si="1">O195*H195</f>
        <v>0</v>
      </c>
      <c r="Q195" s="142">
        <v>0</v>
      </c>
      <c r="R195" s="142">
        <f t="shared" ref="R195:R214" si="2">Q195*H195</f>
        <v>0</v>
      </c>
      <c r="S195" s="142">
        <v>0</v>
      </c>
      <c r="T195" s="143">
        <f t="shared" ref="T195:T214" si="3">S195*H195</f>
        <v>0</v>
      </c>
      <c r="AR195" s="144" t="s">
        <v>122</v>
      </c>
      <c r="AT195" s="144" t="s">
        <v>118</v>
      </c>
      <c r="AU195" s="144" t="s">
        <v>81</v>
      </c>
      <c r="AY195" s="15" t="s">
        <v>116</v>
      </c>
      <c r="BE195" s="145">
        <f t="shared" ref="BE195:BE214" si="4">IF(N195="základní",J195,0)</f>
        <v>0</v>
      </c>
      <c r="BF195" s="145">
        <f t="shared" ref="BF195:BF214" si="5">IF(N195="snížená",J195,0)</f>
        <v>0</v>
      </c>
      <c r="BG195" s="145">
        <f t="shared" ref="BG195:BG214" si="6">IF(N195="zákl. přenesená",J195,0)</f>
        <v>0</v>
      </c>
      <c r="BH195" s="145">
        <f t="shared" ref="BH195:BH214" si="7">IF(N195="sníž. přenesená",J195,0)</f>
        <v>0</v>
      </c>
      <c r="BI195" s="145">
        <f t="shared" ref="BI195:BI214" si="8">IF(N195="nulová",J195,0)</f>
        <v>0</v>
      </c>
      <c r="BJ195" s="15" t="s">
        <v>79</v>
      </c>
      <c r="BK195" s="145">
        <f t="shared" ref="BK195:BK214" si="9">ROUND(I195*H195,2)</f>
        <v>0</v>
      </c>
      <c r="BL195" s="15" t="s">
        <v>122</v>
      </c>
      <c r="BM195" s="144" t="s">
        <v>292</v>
      </c>
    </row>
    <row r="196" spans="2:65" s="1" customFormat="1" ht="24.2" customHeight="1">
      <c r="B196" s="131"/>
      <c r="C196" s="164" t="s">
        <v>293</v>
      </c>
      <c r="D196" s="164" t="s">
        <v>221</v>
      </c>
      <c r="E196" s="165" t="s">
        <v>294</v>
      </c>
      <c r="F196" s="166" t="s">
        <v>295</v>
      </c>
      <c r="G196" s="167" t="s">
        <v>285</v>
      </c>
      <c r="H196" s="168">
        <v>1</v>
      </c>
      <c r="I196" s="169"/>
      <c r="J196" s="170">
        <f t="shared" si="0"/>
        <v>0</v>
      </c>
      <c r="K196" s="171"/>
      <c r="L196" s="172"/>
      <c r="M196" s="173" t="s">
        <v>1</v>
      </c>
      <c r="N196" s="174" t="s">
        <v>36</v>
      </c>
      <c r="P196" s="142">
        <f t="shared" si="1"/>
        <v>0</v>
      </c>
      <c r="Q196" s="142">
        <v>1.4999999999999999E-2</v>
      </c>
      <c r="R196" s="142">
        <f t="shared" si="2"/>
        <v>1.4999999999999999E-2</v>
      </c>
      <c r="S196" s="142">
        <v>0</v>
      </c>
      <c r="T196" s="143">
        <f t="shared" si="3"/>
        <v>0</v>
      </c>
      <c r="AR196" s="144" t="s">
        <v>154</v>
      </c>
      <c r="AT196" s="144" t="s">
        <v>221</v>
      </c>
      <c r="AU196" s="144" t="s">
        <v>81</v>
      </c>
      <c r="AY196" s="15" t="s">
        <v>116</v>
      </c>
      <c r="BE196" s="145">
        <f t="shared" si="4"/>
        <v>0</v>
      </c>
      <c r="BF196" s="145">
        <f t="shared" si="5"/>
        <v>0</v>
      </c>
      <c r="BG196" s="145">
        <f t="shared" si="6"/>
        <v>0</v>
      </c>
      <c r="BH196" s="145">
        <f t="shared" si="7"/>
        <v>0</v>
      </c>
      <c r="BI196" s="145">
        <f t="shared" si="8"/>
        <v>0</v>
      </c>
      <c r="BJ196" s="15" t="s">
        <v>79</v>
      </c>
      <c r="BK196" s="145">
        <f t="shared" si="9"/>
        <v>0</v>
      </c>
      <c r="BL196" s="15" t="s">
        <v>122</v>
      </c>
      <c r="BM196" s="144" t="s">
        <v>296</v>
      </c>
    </row>
    <row r="197" spans="2:65" s="1" customFormat="1" ht="24.2" customHeight="1">
      <c r="B197" s="131"/>
      <c r="C197" s="164" t="s">
        <v>297</v>
      </c>
      <c r="D197" s="164" t="s">
        <v>221</v>
      </c>
      <c r="E197" s="165" t="s">
        <v>298</v>
      </c>
      <c r="F197" s="166" t="s">
        <v>299</v>
      </c>
      <c r="G197" s="167" t="s">
        <v>285</v>
      </c>
      <c r="H197" s="168">
        <v>1</v>
      </c>
      <c r="I197" s="169"/>
      <c r="J197" s="170">
        <f t="shared" si="0"/>
        <v>0</v>
      </c>
      <c r="K197" s="171"/>
      <c r="L197" s="172"/>
      <c r="M197" s="173" t="s">
        <v>1</v>
      </c>
      <c r="N197" s="174" t="s">
        <v>36</v>
      </c>
      <c r="P197" s="142">
        <f t="shared" si="1"/>
        <v>0</v>
      </c>
      <c r="Q197" s="142">
        <v>2.1499999999999998E-2</v>
      </c>
      <c r="R197" s="142">
        <f t="shared" si="2"/>
        <v>2.1499999999999998E-2</v>
      </c>
      <c r="S197" s="142">
        <v>0</v>
      </c>
      <c r="T197" s="143">
        <f t="shared" si="3"/>
        <v>0</v>
      </c>
      <c r="AR197" s="144" t="s">
        <v>154</v>
      </c>
      <c r="AT197" s="144" t="s">
        <v>221</v>
      </c>
      <c r="AU197" s="144" t="s">
        <v>81</v>
      </c>
      <c r="AY197" s="15" t="s">
        <v>116</v>
      </c>
      <c r="BE197" s="145">
        <f t="shared" si="4"/>
        <v>0</v>
      </c>
      <c r="BF197" s="145">
        <f t="shared" si="5"/>
        <v>0</v>
      </c>
      <c r="BG197" s="145">
        <f t="shared" si="6"/>
        <v>0</v>
      </c>
      <c r="BH197" s="145">
        <f t="shared" si="7"/>
        <v>0</v>
      </c>
      <c r="BI197" s="145">
        <f t="shared" si="8"/>
        <v>0</v>
      </c>
      <c r="BJ197" s="15" t="s">
        <v>79</v>
      </c>
      <c r="BK197" s="145">
        <f t="shared" si="9"/>
        <v>0</v>
      </c>
      <c r="BL197" s="15" t="s">
        <v>122</v>
      </c>
      <c r="BM197" s="144" t="s">
        <v>300</v>
      </c>
    </row>
    <row r="198" spans="2:65" s="1" customFormat="1" ht="24.2" customHeight="1">
      <c r="B198" s="131"/>
      <c r="C198" s="132" t="s">
        <v>301</v>
      </c>
      <c r="D198" s="132" t="s">
        <v>118</v>
      </c>
      <c r="E198" s="133" t="s">
        <v>302</v>
      </c>
      <c r="F198" s="134" t="s">
        <v>303</v>
      </c>
      <c r="G198" s="135" t="s">
        <v>285</v>
      </c>
      <c r="H198" s="136">
        <v>4</v>
      </c>
      <c r="I198" s="137"/>
      <c r="J198" s="138">
        <f t="shared" si="0"/>
        <v>0</v>
      </c>
      <c r="K198" s="139"/>
      <c r="L198" s="30"/>
      <c r="M198" s="140" t="s">
        <v>1</v>
      </c>
      <c r="N198" s="141" t="s">
        <v>36</v>
      </c>
      <c r="P198" s="142">
        <f t="shared" si="1"/>
        <v>0</v>
      </c>
      <c r="Q198" s="142">
        <v>1E-4</v>
      </c>
      <c r="R198" s="142">
        <f t="shared" si="2"/>
        <v>4.0000000000000002E-4</v>
      </c>
      <c r="S198" s="142">
        <v>0</v>
      </c>
      <c r="T198" s="143">
        <f t="shared" si="3"/>
        <v>0</v>
      </c>
      <c r="AR198" s="144" t="s">
        <v>122</v>
      </c>
      <c r="AT198" s="144" t="s">
        <v>118</v>
      </c>
      <c r="AU198" s="144" t="s">
        <v>81</v>
      </c>
      <c r="AY198" s="15" t="s">
        <v>116</v>
      </c>
      <c r="BE198" s="145">
        <f t="shared" si="4"/>
        <v>0</v>
      </c>
      <c r="BF198" s="145">
        <f t="shared" si="5"/>
        <v>0</v>
      </c>
      <c r="BG198" s="145">
        <f t="shared" si="6"/>
        <v>0</v>
      </c>
      <c r="BH198" s="145">
        <f t="shared" si="7"/>
        <v>0</v>
      </c>
      <c r="BI198" s="145">
        <f t="shared" si="8"/>
        <v>0</v>
      </c>
      <c r="BJ198" s="15" t="s">
        <v>79</v>
      </c>
      <c r="BK198" s="145">
        <f t="shared" si="9"/>
        <v>0</v>
      </c>
      <c r="BL198" s="15" t="s">
        <v>122</v>
      </c>
      <c r="BM198" s="144" t="s">
        <v>304</v>
      </c>
    </row>
    <row r="199" spans="2:65" s="1" customFormat="1" ht="24.2" customHeight="1">
      <c r="B199" s="131"/>
      <c r="C199" s="164" t="s">
        <v>305</v>
      </c>
      <c r="D199" s="164" t="s">
        <v>221</v>
      </c>
      <c r="E199" s="165" t="s">
        <v>306</v>
      </c>
      <c r="F199" s="166" t="s">
        <v>307</v>
      </c>
      <c r="G199" s="167" t="s">
        <v>285</v>
      </c>
      <c r="H199" s="168">
        <v>2</v>
      </c>
      <c r="I199" s="169"/>
      <c r="J199" s="170">
        <f t="shared" si="0"/>
        <v>0</v>
      </c>
      <c r="K199" s="171"/>
      <c r="L199" s="172"/>
      <c r="M199" s="173" t="s">
        <v>1</v>
      </c>
      <c r="N199" s="174" t="s">
        <v>36</v>
      </c>
      <c r="P199" s="142">
        <f t="shared" si="1"/>
        <v>0</v>
      </c>
      <c r="Q199" s="142">
        <v>1.4E-2</v>
      </c>
      <c r="R199" s="142">
        <f t="shared" si="2"/>
        <v>2.8000000000000001E-2</v>
      </c>
      <c r="S199" s="142">
        <v>0</v>
      </c>
      <c r="T199" s="143">
        <f t="shared" si="3"/>
        <v>0</v>
      </c>
      <c r="AR199" s="144" t="s">
        <v>154</v>
      </c>
      <c r="AT199" s="144" t="s">
        <v>221</v>
      </c>
      <c r="AU199" s="144" t="s">
        <v>81</v>
      </c>
      <c r="AY199" s="15" t="s">
        <v>116</v>
      </c>
      <c r="BE199" s="145">
        <f t="shared" si="4"/>
        <v>0</v>
      </c>
      <c r="BF199" s="145">
        <f t="shared" si="5"/>
        <v>0</v>
      </c>
      <c r="BG199" s="145">
        <f t="shared" si="6"/>
        <v>0</v>
      </c>
      <c r="BH199" s="145">
        <f t="shared" si="7"/>
        <v>0</v>
      </c>
      <c r="BI199" s="145">
        <f t="shared" si="8"/>
        <v>0</v>
      </c>
      <c r="BJ199" s="15" t="s">
        <v>79</v>
      </c>
      <c r="BK199" s="145">
        <f t="shared" si="9"/>
        <v>0</v>
      </c>
      <c r="BL199" s="15" t="s">
        <v>122</v>
      </c>
      <c r="BM199" s="144" t="s">
        <v>308</v>
      </c>
    </row>
    <row r="200" spans="2:65" s="1" customFormat="1" ht="24.2" customHeight="1">
      <c r="B200" s="131"/>
      <c r="C200" s="164" t="s">
        <v>309</v>
      </c>
      <c r="D200" s="164" t="s">
        <v>221</v>
      </c>
      <c r="E200" s="165" t="s">
        <v>310</v>
      </c>
      <c r="F200" s="166" t="s">
        <v>311</v>
      </c>
      <c r="G200" s="167" t="s">
        <v>285</v>
      </c>
      <c r="H200" s="168">
        <v>2</v>
      </c>
      <c r="I200" s="169"/>
      <c r="J200" s="170">
        <f t="shared" si="0"/>
        <v>0</v>
      </c>
      <c r="K200" s="171"/>
      <c r="L200" s="172"/>
      <c r="M200" s="173" t="s">
        <v>1</v>
      </c>
      <c r="N200" s="174" t="s">
        <v>36</v>
      </c>
      <c r="P200" s="142">
        <f t="shared" si="1"/>
        <v>0</v>
      </c>
      <c r="Q200" s="142">
        <v>2.5000000000000001E-2</v>
      </c>
      <c r="R200" s="142">
        <f t="shared" si="2"/>
        <v>0.05</v>
      </c>
      <c r="S200" s="142">
        <v>0</v>
      </c>
      <c r="T200" s="143">
        <f t="shared" si="3"/>
        <v>0</v>
      </c>
      <c r="AR200" s="144" t="s">
        <v>154</v>
      </c>
      <c r="AT200" s="144" t="s">
        <v>221</v>
      </c>
      <c r="AU200" s="144" t="s">
        <v>81</v>
      </c>
      <c r="AY200" s="15" t="s">
        <v>116</v>
      </c>
      <c r="BE200" s="145">
        <f t="shared" si="4"/>
        <v>0</v>
      </c>
      <c r="BF200" s="145">
        <f t="shared" si="5"/>
        <v>0</v>
      </c>
      <c r="BG200" s="145">
        <f t="shared" si="6"/>
        <v>0</v>
      </c>
      <c r="BH200" s="145">
        <f t="shared" si="7"/>
        <v>0</v>
      </c>
      <c r="BI200" s="145">
        <f t="shared" si="8"/>
        <v>0</v>
      </c>
      <c r="BJ200" s="15" t="s">
        <v>79</v>
      </c>
      <c r="BK200" s="145">
        <f t="shared" si="9"/>
        <v>0</v>
      </c>
      <c r="BL200" s="15" t="s">
        <v>122</v>
      </c>
      <c r="BM200" s="144" t="s">
        <v>312</v>
      </c>
    </row>
    <row r="201" spans="2:65" s="1" customFormat="1" ht="16.5" customHeight="1">
      <c r="B201" s="131"/>
      <c r="C201" s="132" t="s">
        <v>313</v>
      </c>
      <c r="D201" s="132" t="s">
        <v>118</v>
      </c>
      <c r="E201" s="133" t="s">
        <v>314</v>
      </c>
      <c r="F201" s="134" t="s">
        <v>315</v>
      </c>
      <c r="G201" s="135" t="s">
        <v>285</v>
      </c>
      <c r="H201" s="136">
        <v>1</v>
      </c>
      <c r="I201" s="137"/>
      <c r="J201" s="138">
        <f t="shared" si="0"/>
        <v>0</v>
      </c>
      <c r="K201" s="139"/>
      <c r="L201" s="30"/>
      <c r="M201" s="140" t="s">
        <v>1</v>
      </c>
      <c r="N201" s="141" t="s">
        <v>36</v>
      </c>
      <c r="P201" s="142">
        <f t="shared" si="1"/>
        <v>0</v>
      </c>
      <c r="Q201" s="142">
        <v>0</v>
      </c>
      <c r="R201" s="142">
        <f t="shared" si="2"/>
        <v>0</v>
      </c>
      <c r="S201" s="142">
        <v>0</v>
      </c>
      <c r="T201" s="143">
        <f t="shared" si="3"/>
        <v>0</v>
      </c>
      <c r="AR201" s="144" t="s">
        <v>122</v>
      </c>
      <c r="AT201" s="144" t="s">
        <v>118</v>
      </c>
      <c r="AU201" s="144" t="s">
        <v>81</v>
      </c>
      <c r="AY201" s="15" t="s">
        <v>116</v>
      </c>
      <c r="BE201" s="145">
        <f t="shared" si="4"/>
        <v>0</v>
      </c>
      <c r="BF201" s="145">
        <f t="shared" si="5"/>
        <v>0</v>
      </c>
      <c r="BG201" s="145">
        <f t="shared" si="6"/>
        <v>0</v>
      </c>
      <c r="BH201" s="145">
        <f t="shared" si="7"/>
        <v>0</v>
      </c>
      <c r="BI201" s="145">
        <f t="shared" si="8"/>
        <v>0</v>
      </c>
      <c r="BJ201" s="15" t="s">
        <v>79</v>
      </c>
      <c r="BK201" s="145">
        <f t="shared" si="9"/>
        <v>0</v>
      </c>
      <c r="BL201" s="15" t="s">
        <v>122</v>
      </c>
      <c r="BM201" s="144" t="s">
        <v>316</v>
      </c>
    </row>
    <row r="202" spans="2:65" s="1" customFormat="1" ht="21.75" customHeight="1">
      <c r="B202" s="131"/>
      <c r="C202" s="164" t="s">
        <v>317</v>
      </c>
      <c r="D202" s="164" t="s">
        <v>221</v>
      </c>
      <c r="E202" s="165" t="s">
        <v>318</v>
      </c>
      <c r="F202" s="166" t="s">
        <v>319</v>
      </c>
      <c r="G202" s="167" t="s">
        <v>285</v>
      </c>
      <c r="H202" s="168">
        <v>1</v>
      </c>
      <c r="I202" s="169"/>
      <c r="J202" s="170">
        <f t="shared" si="0"/>
        <v>0</v>
      </c>
      <c r="K202" s="171"/>
      <c r="L202" s="172"/>
      <c r="M202" s="173" t="s">
        <v>1</v>
      </c>
      <c r="N202" s="174" t="s">
        <v>36</v>
      </c>
      <c r="P202" s="142">
        <f t="shared" si="1"/>
        <v>0</v>
      </c>
      <c r="Q202" s="142">
        <v>4.2000000000000003E-2</v>
      </c>
      <c r="R202" s="142">
        <f t="shared" si="2"/>
        <v>4.2000000000000003E-2</v>
      </c>
      <c r="S202" s="142">
        <v>0</v>
      </c>
      <c r="T202" s="143">
        <f t="shared" si="3"/>
        <v>0</v>
      </c>
      <c r="AR202" s="144" t="s">
        <v>154</v>
      </c>
      <c r="AT202" s="144" t="s">
        <v>221</v>
      </c>
      <c r="AU202" s="144" t="s">
        <v>81</v>
      </c>
      <c r="AY202" s="15" t="s">
        <v>116</v>
      </c>
      <c r="BE202" s="145">
        <f t="shared" si="4"/>
        <v>0</v>
      </c>
      <c r="BF202" s="145">
        <f t="shared" si="5"/>
        <v>0</v>
      </c>
      <c r="BG202" s="145">
        <f t="shared" si="6"/>
        <v>0</v>
      </c>
      <c r="BH202" s="145">
        <f t="shared" si="7"/>
        <v>0</v>
      </c>
      <c r="BI202" s="145">
        <f t="shared" si="8"/>
        <v>0</v>
      </c>
      <c r="BJ202" s="15" t="s">
        <v>79</v>
      </c>
      <c r="BK202" s="145">
        <f t="shared" si="9"/>
        <v>0</v>
      </c>
      <c r="BL202" s="15" t="s">
        <v>122</v>
      </c>
      <c r="BM202" s="144" t="s">
        <v>320</v>
      </c>
    </row>
    <row r="203" spans="2:65" s="1" customFormat="1" ht="21.75" customHeight="1">
      <c r="B203" s="131"/>
      <c r="C203" s="132" t="s">
        <v>321</v>
      </c>
      <c r="D203" s="132" t="s">
        <v>118</v>
      </c>
      <c r="E203" s="133" t="s">
        <v>322</v>
      </c>
      <c r="F203" s="134" t="s">
        <v>323</v>
      </c>
      <c r="G203" s="135" t="s">
        <v>285</v>
      </c>
      <c r="H203" s="136">
        <v>1</v>
      </c>
      <c r="I203" s="137"/>
      <c r="J203" s="138">
        <f t="shared" si="0"/>
        <v>0</v>
      </c>
      <c r="K203" s="139"/>
      <c r="L203" s="30"/>
      <c r="M203" s="140" t="s">
        <v>1</v>
      </c>
      <c r="N203" s="141" t="s">
        <v>36</v>
      </c>
      <c r="P203" s="142">
        <f t="shared" si="1"/>
        <v>0</v>
      </c>
      <c r="Q203" s="142">
        <v>2.96E-3</v>
      </c>
      <c r="R203" s="142">
        <f t="shared" si="2"/>
        <v>2.96E-3</v>
      </c>
      <c r="S203" s="142">
        <v>0</v>
      </c>
      <c r="T203" s="143">
        <f t="shared" si="3"/>
        <v>0</v>
      </c>
      <c r="AR203" s="144" t="s">
        <v>122</v>
      </c>
      <c r="AT203" s="144" t="s">
        <v>118</v>
      </c>
      <c r="AU203" s="144" t="s">
        <v>81</v>
      </c>
      <c r="AY203" s="15" t="s">
        <v>116</v>
      </c>
      <c r="BE203" s="145">
        <f t="shared" si="4"/>
        <v>0</v>
      </c>
      <c r="BF203" s="145">
        <f t="shared" si="5"/>
        <v>0</v>
      </c>
      <c r="BG203" s="145">
        <f t="shared" si="6"/>
        <v>0</v>
      </c>
      <c r="BH203" s="145">
        <f t="shared" si="7"/>
        <v>0</v>
      </c>
      <c r="BI203" s="145">
        <f t="shared" si="8"/>
        <v>0</v>
      </c>
      <c r="BJ203" s="15" t="s">
        <v>79</v>
      </c>
      <c r="BK203" s="145">
        <f t="shared" si="9"/>
        <v>0</v>
      </c>
      <c r="BL203" s="15" t="s">
        <v>122</v>
      </c>
      <c r="BM203" s="144" t="s">
        <v>324</v>
      </c>
    </row>
    <row r="204" spans="2:65" s="1" customFormat="1" ht="24.2" customHeight="1">
      <c r="B204" s="131"/>
      <c r="C204" s="164" t="s">
        <v>325</v>
      </c>
      <c r="D204" s="164" t="s">
        <v>221</v>
      </c>
      <c r="E204" s="165" t="s">
        <v>326</v>
      </c>
      <c r="F204" s="166" t="s">
        <v>327</v>
      </c>
      <c r="G204" s="167" t="s">
        <v>285</v>
      </c>
      <c r="H204" s="168">
        <v>1</v>
      </c>
      <c r="I204" s="169"/>
      <c r="J204" s="170">
        <f t="shared" si="0"/>
        <v>0</v>
      </c>
      <c r="K204" s="171"/>
      <c r="L204" s="172"/>
      <c r="M204" s="173" t="s">
        <v>1</v>
      </c>
      <c r="N204" s="174" t="s">
        <v>36</v>
      </c>
      <c r="P204" s="142">
        <f t="shared" si="1"/>
        <v>0</v>
      </c>
      <c r="Q204" s="142">
        <v>4.0500000000000001E-2</v>
      </c>
      <c r="R204" s="142">
        <f t="shared" si="2"/>
        <v>4.0500000000000001E-2</v>
      </c>
      <c r="S204" s="142">
        <v>0</v>
      </c>
      <c r="T204" s="143">
        <f t="shared" si="3"/>
        <v>0</v>
      </c>
      <c r="AR204" s="144" t="s">
        <v>154</v>
      </c>
      <c r="AT204" s="144" t="s">
        <v>221</v>
      </c>
      <c r="AU204" s="144" t="s">
        <v>81</v>
      </c>
      <c r="AY204" s="15" t="s">
        <v>116</v>
      </c>
      <c r="BE204" s="145">
        <f t="shared" si="4"/>
        <v>0</v>
      </c>
      <c r="BF204" s="145">
        <f t="shared" si="5"/>
        <v>0</v>
      </c>
      <c r="BG204" s="145">
        <f t="shared" si="6"/>
        <v>0</v>
      </c>
      <c r="BH204" s="145">
        <f t="shared" si="7"/>
        <v>0</v>
      </c>
      <c r="BI204" s="145">
        <f t="shared" si="8"/>
        <v>0</v>
      </c>
      <c r="BJ204" s="15" t="s">
        <v>79</v>
      </c>
      <c r="BK204" s="145">
        <f t="shared" si="9"/>
        <v>0</v>
      </c>
      <c r="BL204" s="15" t="s">
        <v>122</v>
      </c>
      <c r="BM204" s="144" t="s">
        <v>328</v>
      </c>
    </row>
    <row r="205" spans="2:65" s="1" customFormat="1" ht="24.2" customHeight="1">
      <c r="B205" s="131"/>
      <c r="C205" s="164" t="s">
        <v>329</v>
      </c>
      <c r="D205" s="164" t="s">
        <v>221</v>
      </c>
      <c r="E205" s="165" t="s">
        <v>330</v>
      </c>
      <c r="F205" s="166" t="s">
        <v>331</v>
      </c>
      <c r="G205" s="167" t="s">
        <v>285</v>
      </c>
      <c r="H205" s="168">
        <v>1</v>
      </c>
      <c r="I205" s="169"/>
      <c r="J205" s="170">
        <f t="shared" si="0"/>
        <v>0</v>
      </c>
      <c r="K205" s="171"/>
      <c r="L205" s="172"/>
      <c r="M205" s="173" t="s">
        <v>1</v>
      </c>
      <c r="N205" s="174" t="s">
        <v>36</v>
      </c>
      <c r="P205" s="142">
        <f t="shared" si="1"/>
        <v>0</v>
      </c>
      <c r="Q205" s="142">
        <v>0</v>
      </c>
      <c r="R205" s="142">
        <f t="shared" si="2"/>
        <v>0</v>
      </c>
      <c r="S205" s="142">
        <v>0</v>
      </c>
      <c r="T205" s="143">
        <f t="shared" si="3"/>
        <v>0</v>
      </c>
      <c r="AR205" s="144" t="s">
        <v>154</v>
      </c>
      <c r="AT205" s="144" t="s">
        <v>221</v>
      </c>
      <c r="AU205" s="144" t="s">
        <v>81</v>
      </c>
      <c r="AY205" s="15" t="s">
        <v>116</v>
      </c>
      <c r="BE205" s="145">
        <f t="shared" si="4"/>
        <v>0</v>
      </c>
      <c r="BF205" s="145">
        <f t="shared" si="5"/>
        <v>0</v>
      </c>
      <c r="BG205" s="145">
        <f t="shared" si="6"/>
        <v>0</v>
      </c>
      <c r="BH205" s="145">
        <f t="shared" si="7"/>
        <v>0</v>
      </c>
      <c r="BI205" s="145">
        <f t="shared" si="8"/>
        <v>0</v>
      </c>
      <c r="BJ205" s="15" t="s">
        <v>79</v>
      </c>
      <c r="BK205" s="145">
        <f t="shared" si="9"/>
        <v>0</v>
      </c>
      <c r="BL205" s="15" t="s">
        <v>122</v>
      </c>
      <c r="BM205" s="144" t="s">
        <v>332</v>
      </c>
    </row>
    <row r="206" spans="2:65" s="1" customFormat="1" ht="21.75" customHeight="1">
      <c r="B206" s="131"/>
      <c r="C206" s="132" t="s">
        <v>333</v>
      </c>
      <c r="D206" s="132" t="s">
        <v>118</v>
      </c>
      <c r="E206" s="133" t="s">
        <v>334</v>
      </c>
      <c r="F206" s="134" t="s">
        <v>335</v>
      </c>
      <c r="G206" s="135" t="s">
        <v>285</v>
      </c>
      <c r="H206" s="136">
        <v>1</v>
      </c>
      <c r="I206" s="137"/>
      <c r="J206" s="138">
        <f t="shared" si="0"/>
        <v>0</v>
      </c>
      <c r="K206" s="139"/>
      <c r="L206" s="30"/>
      <c r="M206" s="140" t="s">
        <v>1</v>
      </c>
      <c r="N206" s="141" t="s">
        <v>36</v>
      </c>
      <c r="P206" s="142">
        <f t="shared" si="1"/>
        <v>0</v>
      </c>
      <c r="Q206" s="142">
        <v>3.0100000000000001E-3</v>
      </c>
      <c r="R206" s="142">
        <f t="shared" si="2"/>
        <v>3.0100000000000001E-3</v>
      </c>
      <c r="S206" s="142">
        <v>0</v>
      </c>
      <c r="T206" s="143">
        <f t="shared" si="3"/>
        <v>0</v>
      </c>
      <c r="AR206" s="144" t="s">
        <v>122</v>
      </c>
      <c r="AT206" s="144" t="s">
        <v>118</v>
      </c>
      <c r="AU206" s="144" t="s">
        <v>81</v>
      </c>
      <c r="AY206" s="15" t="s">
        <v>116</v>
      </c>
      <c r="BE206" s="145">
        <f t="shared" si="4"/>
        <v>0</v>
      </c>
      <c r="BF206" s="145">
        <f t="shared" si="5"/>
        <v>0</v>
      </c>
      <c r="BG206" s="145">
        <f t="shared" si="6"/>
        <v>0</v>
      </c>
      <c r="BH206" s="145">
        <f t="shared" si="7"/>
        <v>0</v>
      </c>
      <c r="BI206" s="145">
        <f t="shared" si="8"/>
        <v>0</v>
      </c>
      <c r="BJ206" s="15" t="s">
        <v>79</v>
      </c>
      <c r="BK206" s="145">
        <f t="shared" si="9"/>
        <v>0</v>
      </c>
      <c r="BL206" s="15" t="s">
        <v>122</v>
      </c>
      <c r="BM206" s="144" t="s">
        <v>336</v>
      </c>
    </row>
    <row r="207" spans="2:65" s="1" customFormat="1" ht="24.2" customHeight="1">
      <c r="B207" s="131"/>
      <c r="C207" s="164" t="s">
        <v>337</v>
      </c>
      <c r="D207" s="164" t="s">
        <v>221</v>
      </c>
      <c r="E207" s="165" t="s">
        <v>338</v>
      </c>
      <c r="F207" s="166" t="s">
        <v>339</v>
      </c>
      <c r="G207" s="167" t="s">
        <v>285</v>
      </c>
      <c r="H207" s="168">
        <v>1</v>
      </c>
      <c r="I207" s="169"/>
      <c r="J207" s="170">
        <f t="shared" si="0"/>
        <v>0</v>
      </c>
      <c r="K207" s="171"/>
      <c r="L207" s="172"/>
      <c r="M207" s="173" t="s">
        <v>1</v>
      </c>
      <c r="N207" s="174" t="s">
        <v>36</v>
      </c>
      <c r="P207" s="142">
        <f t="shared" si="1"/>
        <v>0</v>
      </c>
      <c r="Q207" s="142">
        <v>6.4000000000000001E-2</v>
      </c>
      <c r="R207" s="142">
        <f t="shared" si="2"/>
        <v>6.4000000000000001E-2</v>
      </c>
      <c r="S207" s="142">
        <v>0</v>
      </c>
      <c r="T207" s="143">
        <f t="shared" si="3"/>
        <v>0</v>
      </c>
      <c r="AR207" s="144" t="s">
        <v>154</v>
      </c>
      <c r="AT207" s="144" t="s">
        <v>221</v>
      </c>
      <c r="AU207" s="144" t="s">
        <v>81</v>
      </c>
      <c r="AY207" s="15" t="s">
        <v>116</v>
      </c>
      <c r="BE207" s="145">
        <f t="shared" si="4"/>
        <v>0</v>
      </c>
      <c r="BF207" s="145">
        <f t="shared" si="5"/>
        <v>0</v>
      </c>
      <c r="BG207" s="145">
        <f t="shared" si="6"/>
        <v>0</v>
      </c>
      <c r="BH207" s="145">
        <f t="shared" si="7"/>
        <v>0</v>
      </c>
      <c r="BI207" s="145">
        <f t="shared" si="8"/>
        <v>0</v>
      </c>
      <c r="BJ207" s="15" t="s">
        <v>79</v>
      </c>
      <c r="BK207" s="145">
        <f t="shared" si="9"/>
        <v>0</v>
      </c>
      <c r="BL207" s="15" t="s">
        <v>122</v>
      </c>
      <c r="BM207" s="144" t="s">
        <v>340</v>
      </c>
    </row>
    <row r="208" spans="2:65" s="1" customFormat="1" ht="24.2" customHeight="1">
      <c r="B208" s="131"/>
      <c r="C208" s="164" t="s">
        <v>341</v>
      </c>
      <c r="D208" s="164" t="s">
        <v>221</v>
      </c>
      <c r="E208" s="165" t="s">
        <v>342</v>
      </c>
      <c r="F208" s="166" t="s">
        <v>343</v>
      </c>
      <c r="G208" s="167" t="s">
        <v>285</v>
      </c>
      <c r="H208" s="168">
        <v>1</v>
      </c>
      <c r="I208" s="169"/>
      <c r="J208" s="170">
        <f t="shared" si="0"/>
        <v>0</v>
      </c>
      <c r="K208" s="171"/>
      <c r="L208" s="172"/>
      <c r="M208" s="173" t="s">
        <v>1</v>
      </c>
      <c r="N208" s="174" t="s">
        <v>36</v>
      </c>
      <c r="P208" s="142">
        <f t="shared" si="1"/>
        <v>0</v>
      </c>
      <c r="Q208" s="142">
        <v>4.4999999999999997E-3</v>
      </c>
      <c r="R208" s="142">
        <f t="shared" si="2"/>
        <v>4.4999999999999997E-3</v>
      </c>
      <c r="S208" s="142">
        <v>0</v>
      </c>
      <c r="T208" s="143">
        <f t="shared" si="3"/>
        <v>0</v>
      </c>
      <c r="AR208" s="144" t="s">
        <v>154</v>
      </c>
      <c r="AT208" s="144" t="s">
        <v>221</v>
      </c>
      <c r="AU208" s="144" t="s">
        <v>81</v>
      </c>
      <c r="AY208" s="15" t="s">
        <v>116</v>
      </c>
      <c r="BE208" s="145">
        <f t="shared" si="4"/>
        <v>0</v>
      </c>
      <c r="BF208" s="145">
        <f t="shared" si="5"/>
        <v>0</v>
      </c>
      <c r="BG208" s="145">
        <f t="shared" si="6"/>
        <v>0</v>
      </c>
      <c r="BH208" s="145">
        <f t="shared" si="7"/>
        <v>0</v>
      </c>
      <c r="BI208" s="145">
        <f t="shared" si="8"/>
        <v>0</v>
      </c>
      <c r="BJ208" s="15" t="s">
        <v>79</v>
      </c>
      <c r="BK208" s="145">
        <f t="shared" si="9"/>
        <v>0</v>
      </c>
      <c r="BL208" s="15" t="s">
        <v>122</v>
      </c>
      <c r="BM208" s="144" t="s">
        <v>344</v>
      </c>
    </row>
    <row r="209" spans="2:65" s="1" customFormat="1" ht="24.2" customHeight="1">
      <c r="B209" s="131"/>
      <c r="C209" s="132" t="s">
        <v>345</v>
      </c>
      <c r="D209" s="132" t="s">
        <v>118</v>
      </c>
      <c r="E209" s="133" t="s">
        <v>346</v>
      </c>
      <c r="F209" s="134" t="s">
        <v>347</v>
      </c>
      <c r="G209" s="135" t="s">
        <v>121</v>
      </c>
      <c r="H209" s="136">
        <v>4</v>
      </c>
      <c r="I209" s="137"/>
      <c r="J209" s="138">
        <f t="shared" si="0"/>
        <v>0</v>
      </c>
      <c r="K209" s="139"/>
      <c r="L209" s="30"/>
      <c r="M209" s="140" t="s">
        <v>1</v>
      </c>
      <c r="N209" s="141" t="s">
        <v>36</v>
      </c>
      <c r="P209" s="142">
        <f t="shared" si="1"/>
        <v>0</v>
      </c>
      <c r="Q209" s="142">
        <v>0</v>
      </c>
      <c r="R209" s="142">
        <f t="shared" si="2"/>
        <v>0</v>
      </c>
      <c r="S209" s="142">
        <v>0</v>
      </c>
      <c r="T209" s="143">
        <f t="shared" si="3"/>
        <v>0</v>
      </c>
      <c r="AR209" s="144" t="s">
        <v>122</v>
      </c>
      <c r="AT209" s="144" t="s">
        <v>118</v>
      </c>
      <c r="AU209" s="144" t="s">
        <v>81</v>
      </c>
      <c r="AY209" s="15" t="s">
        <v>116</v>
      </c>
      <c r="BE209" s="145">
        <f t="shared" si="4"/>
        <v>0</v>
      </c>
      <c r="BF209" s="145">
        <f t="shared" si="5"/>
        <v>0</v>
      </c>
      <c r="BG209" s="145">
        <f t="shared" si="6"/>
        <v>0</v>
      </c>
      <c r="BH209" s="145">
        <f t="shared" si="7"/>
        <v>0</v>
      </c>
      <c r="BI209" s="145">
        <f t="shared" si="8"/>
        <v>0</v>
      </c>
      <c r="BJ209" s="15" t="s">
        <v>79</v>
      </c>
      <c r="BK209" s="145">
        <f t="shared" si="9"/>
        <v>0</v>
      </c>
      <c r="BL209" s="15" t="s">
        <v>122</v>
      </c>
      <c r="BM209" s="144" t="s">
        <v>348</v>
      </c>
    </row>
    <row r="210" spans="2:65" s="1" customFormat="1" ht="24.2" customHeight="1">
      <c r="B210" s="131"/>
      <c r="C210" s="132" t="s">
        <v>349</v>
      </c>
      <c r="D210" s="132" t="s">
        <v>118</v>
      </c>
      <c r="E210" s="133" t="s">
        <v>350</v>
      </c>
      <c r="F210" s="134" t="s">
        <v>351</v>
      </c>
      <c r="G210" s="135" t="s">
        <v>352</v>
      </c>
      <c r="H210" s="136">
        <v>1</v>
      </c>
      <c r="I210" s="137"/>
      <c r="J210" s="138">
        <f t="shared" si="0"/>
        <v>0</v>
      </c>
      <c r="K210" s="139"/>
      <c r="L210" s="30"/>
      <c r="M210" s="140" t="s">
        <v>1</v>
      </c>
      <c r="N210" s="141" t="s">
        <v>36</v>
      </c>
      <c r="P210" s="142">
        <f t="shared" si="1"/>
        <v>0</v>
      </c>
      <c r="Q210" s="142">
        <v>0</v>
      </c>
      <c r="R210" s="142">
        <f t="shared" si="2"/>
        <v>0</v>
      </c>
      <c r="S210" s="142">
        <v>0</v>
      </c>
      <c r="T210" s="143">
        <f t="shared" si="3"/>
        <v>0</v>
      </c>
      <c r="AR210" s="144" t="s">
        <v>122</v>
      </c>
      <c r="AT210" s="144" t="s">
        <v>118</v>
      </c>
      <c r="AU210" s="144" t="s">
        <v>81</v>
      </c>
      <c r="AY210" s="15" t="s">
        <v>116</v>
      </c>
      <c r="BE210" s="145">
        <f t="shared" si="4"/>
        <v>0</v>
      </c>
      <c r="BF210" s="145">
        <f t="shared" si="5"/>
        <v>0</v>
      </c>
      <c r="BG210" s="145">
        <f t="shared" si="6"/>
        <v>0</v>
      </c>
      <c r="BH210" s="145">
        <f t="shared" si="7"/>
        <v>0</v>
      </c>
      <c r="BI210" s="145">
        <f t="shared" si="8"/>
        <v>0</v>
      </c>
      <c r="BJ210" s="15" t="s">
        <v>79</v>
      </c>
      <c r="BK210" s="145">
        <f t="shared" si="9"/>
        <v>0</v>
      </c>
      <c r="BL210" s="15" t="s">
        <v>122</v>
      </c>
      <c r="BM210" s="144" t="s">
        <v>353</v>
      </c>
    </row>
    <row r="211" spans="2:65" s="1" customFormat="1" ht="16.5" customHeight="1">
      <c r="B211" s="131"/>
      <c r="C211" s="132" t="s">
        <v>354</v>
      </c>
      <c r="D211" s="132" t="s">
        <v>118</v>
      </c>
      <c r="E211" s="133" t="s">
        <v>355</v>
      </c>
      <c r="F211" s="134" t="s">
        <v>356</v>
      </c>
      <c r="G211" s="135" t="s">
        <v>285</v>
      </c>
      <c r="H211" s="136">
        <v>2</v>
      </c>
      <c r="I211" s="137"/>
      <c r="J211" s="138">
        <f t="shared" si="0"/>
        <v>0</v>
      </c>
      <c r="K211" s="139"/>
      <c r="L211" s="30"/>
      <c r="M211" s="140" t="s">
        <v>1</v>
      </c>
      <c r="N211" s="141" t="s">
        <v>36</v>
      </c>
      <c r="P211" s="142">
        <f t="shared" si="1"/>
        <v>0</v>
      </c>
      <c r="Q211" s="142">
        <v>0.12303</v>
      </c>
      <c r="R211" s="142">
        <f t="shared" si="2"/>
        <v>0.24606</v>
      </c>
      <c r="S211" s="142">
        <v>0</v>
      </c>
      <c r="T211" s="143">
        <f t="shared" si="3"/>
        <v>0</v>
      </c>
      <c r="AR211" s="144" t="s">
        <v>122</v>
      </c>
      <c r="AT211" s="144" t="s">
        <v>118</v>
      </c>
      <c r="AU211" s="144" t="s">
        <v>81</v>
      </c>
      <c r="AY211" s="15" t="s">
        <v>116</v>
      </c>
      <c r="BE211" s="145">
        <f t="shared" si="4"/>
        <v>0</v>
      </c>
      <c r="BF211" s="145">
        <f t="shared" si="5"/>
        <v>0</v>
      </c>
      <c r="BG211" s="145">
        <f t="shared" si="6"/>
        <v>0</v>
      </c>
      <c r="BH211" s="145">
        <f t="shared" si="7"/>
        <v>0</v>
      </c>
      <c r="BI211" s="145">
        <f t="shared" si="8"/>
        <v>0</v>
      </c>
      <c r="BJ211" s="15" t="s">
        <v>79</v>
      </c>
      <c r="BK211" s="145">
        <f t="shared" si="9"/>
        <v>0</v>
      </c>
      <c r="BL211" s="15" t="s">
        <v>122</v>
      </c>
      <c r="BM211" s="144" t="s">
        <v>357</v>
      </c>
    </row>
    <row r="212" spans="2:65" s="1" customFormat="1" ht="24.2" customHeight="1">
      <c r="B212" s="131"/>
      <c r="C212" s="164" t="s">
        <v>358</v>
      </c>
      <c r="D212" s="164" t="s">
        <v>221</v>
      </c>
      <c r="E212" s="165" t="s">
        <v>359</v>
      </c>
      <c r="F212" s="166" t="s">
        <v>360</v>
      </c>
      <c r="G212" s="167" t="s">
        <v>285</v>
      </c>
      <c r="H212" s="168">
        <v>2</v>
      </c>
      <c r="I212" s="169"/>
      <c r="J212" s="170">
        <f t="shared" si="0"/>
        <v>0</v>
      </c>
      <c r="K212" s="171"/>
      <c r="L212" s="172"/>
      <c r="M212" s="173" t="s">
        <v>1</v>
      </c>
      <c r="N212" s="174" t="s">
        <v>36</v>
      </c>
      <c r="P212" s="142">
        <f t="shared" si="1"/>
        <v>0</v>
      </c>
      <c r="Q212" s="142">
        <v>1.3299999999999999E-2</v>
      </c>
      <c r="R212" s="142">
        <f t="shared" si="2"/>
        <v>2.6599999999999999E-2</v>
      </c>
      <c r="S212" s="142">
        <v>0</v>
      </c>
      <c r="T212" s="143">
        <f t="shared" si="3"/>
        <v>0</v>
      </c>
      <c r="AR212" s="144" t="s">
        <v>154</v>
      </c>
      <c r="AT212" s="144" t="s">
        <v>221</v>
      </c>
      <c r="AU212" s="144" t="s">
        <v>81</v>
      </c>
      <c r="AY212" s="15" t="s">
        <v>116</v>
      </c>
      <c r="BE212" s="145">
        <f t="shared" si="4"/>
        <v>0</v>
      </c>
      <c r="BF212" s="145">
        <f t="shared" si="5"/>
        <v>0</v>
      </c>
      <c r="BG212" s="145">
        <f t="shared" si="6"/>
        <v>0</v>
      </c>
      <c r="BH212" s="145">
        <f t="shared" si="7"/>
        <v>0</v>
      </c>
      <c r="BI212" s="145">
        <f t="shared" si="8"/>
        <v>0</v>
      </c>
      <c r="BJ212" s="15" t="s">
        <v>79</v>
      </c>
      <c r="BK212" s="145">
        <f t="shared" si="9"/>
        <v>0</v>
      </c>
      <c r="BL212" s="15" t="s">
        <v>122</v>
      </c>
      <c r="BM212" s="144" t="s">
        <v>361</v>
      </c>
    </row>
    <row r="213" spans="2:65" s="1" customFormat="1" ht="24.2" customHeight="1">
      <c r="B213" s="131"/>
      <c r="C213" s="164" t="s">
        <v>362</v>
      </c>
      <c r="D213" s="164" t="s">
        <v>221</v>
      </c>
      <c r="E213" s="165" t="s">
        <v>363</v>
      </c>
      <c r="F213" s="166" t="s">
        <v>364</v>
      </c>
      <c r="G213" s="167" t="s">
        <v>285</v>
      </c>
      <c r="H213" s="168">
        <v>2</v>
      </c>
      <c r="I213" s="169"/>
      <c r="J213" s="170">
        <f t="shared" si="0"/>
        <v>0</v>
      </c>
      <c r="K213" s="171"/>
      <c r="L213" s="172"/>
      <c r="M213" s="173" t="s">
        <v>1</v>
      </c>
      <c r="N213" s="174" t="s">
        <v>36</v>
      </c>
      <c r="P213" s="142">
        <f t="shared" si="1"/>
        <v>0</v>
      </c>
      <c r="Q213" s="142">
        <v>2.9999999999999997E-4</v>
      </c>
      <c r="R213" s="142">
        <f t="shared" si="2"/>
        <v>5.9999999999999995E-4</v>
      </c>
      <c r="S213" s="142">
        <v>0</v>
      </c>
      <c r="T213" s="143">
        <f t="shared" si="3"/>
        <v>0</v>
      </c>
      <c r="AR213" s="144" t="s">
        <v>154</v>
      </c>
      <c r="AT213" s="144" t="s">
        <v>221</v>
      </c>
      <c r="AU213" s="144" t="s">
        <v>81</v>
      </c>
      <c r="AY213" s="15" t="s">
        <v>116</v>
      </c>
      <c r="BE213" s="145">
        <f t="shared" si="4"/>
        <v>0</v>
      </c>
      <c r="BF213" s="145">
        <f t="shared" si="5"/>
        <v>0</v>
      </c>
      <c r="BG213" s="145">
        <f t="shared" si="6"/>
        <v>0</v>
      </c>
      <c r="BH213" s="145">
        <f t="shared" si="7"/>
        <v>0</v>
      </c>
      <c r="BI213" s="145">
        <f t="shared" si="8"/>
        <v>0</v>
      </c>
      <c r="BJ213" s="15" t="s">
        <v>79</v>
      </c>
      <c r="BK213" s="145">
        <f t="shared" si="9"/>
        <v>0</v>
      </c>
      <c r="BL213" s="15" t="s">
        <v>122</v>
      </c>
      <c r="BM213" s="144" t="s">
        <v>365</v>
      </c>
    </row>
    <row r="214" spans="2:65" s="1" customFormat="1" ht="21.75" customHeight="1">
      <c r="B214" s="131"/>
      <c r="C214" s="164" t="s">
        <v>366</v>
      </c>
      <c r="D214" s="164" t="s">
        <v>221</v>
      </c>
      <c r="E214" s="165" t="s">
        <v>367</v>
      </c>
      <c r="F214" s="166" t="s">
        <v>368</v>
      </c>
      <c r="G214" s="167" t="s">
        <v>352</v>
      </c>
      <c r="H214" s="168">
        <v>1</v>
      </c>
      <c r="I214" s="169"/>
      <c r="J214" s="170">
        <f t="shared" si="0"/>
        <v>0</v>
      </c>
      <c r="K214" s="171"/>
      <c r="L214" s="172"/>
      <c r="M214" s="173" t="s">
        <v>1</v>
      </c>
      <c r="N214" s="174" t="s">
        <v>36</v>
      </c>
      <c r="P214" s="142">
        <f t="shared" si="1"/>
        <v>0</v>
      </c>
      <c r="Q214" s="142">
        <v>0</v>
      </c>
      <c r="R214" s="142">
        <f t="shared" si="2"/>
        <v>0</v>
      </c>
      <c r="S214" s="142">
        <v>0</v>
      </c>
      <c r="T214" s="143">
        <f t="shared" si="3"/>
        <v>0</v>
      </c>
      <c r="AR214" s="144" t="s">
        <v>154</v>
      </c>
      <c r="AT214" s="144" t="s">
        <v>221</v>
      </c>
      <c r="AU214" s="144" t="s">
        <v>81</v>
      </c>
      <c r="AY214" s="15" t="s">
        <v>116</v>
      </c>
      <c r="BE214" s="145">
        <f t="shared" si="4"/>
        <v>0</v>
      </c>
      <c r="BF214" s="145">
        <f t="shared" si="5"/>
        <v>0</v>
      </c>
      <c r="BG214" s="145">
        <f t="shared" si="6"/>
        <v>0</v>
      </c>
      <c r="BH214" s="145">
        <f t="shared" si="7"/>
        <v>0</v>
      </c>
      <c r="BI214" s="145">
        <f t="shared" si="8"/>
        <v>0</v>
      </c>
      <c r="BJ214" s="15" t="s">
        <v>79</v>
      </c>
      <c r="BK214" s="145">
        <f t="shared" si="9"/>
        <v>0</v>
      </c>
      <c r="BL214" s="15" t="s">
        <v>122</v>
      </c>
      <c r="BM214" s="144" t="s">
        <v>369</v>
      </c>
    </row>
    <row r="215" spans="2:65" s="1" customFormat="1" ht="19.5">
      <c r="B215" s="30"/>
      <c r="D215" s="146" t="s">
        <v>128</v>
      </c>
      <c r="F215" s="147" t="s">
        <v>370</v>
      </c>
      <c r="I215" s="148"/>
      <c r="L215" s="30"/>
      <c r="M215" s="149"/>
      <c r="T215" s="54"/>
      <c r="AT215" s="15" t="s">
        <v>128</v>
      </c>
      <c r="AU215" s="15" t="s">
        <v>81</v>
      </c>
    </row>
    <row r="216" spans="2:65" s="1" customFormat="1" ht="21.75" customHeight="1">
      <c r="B216" s="131"/>
      <c r="C216" s="164" t="s">
        <v>371</v>
      </c>
      <c r="D216" s="164" t="s">
        <v>221</v>
      </c>
      <c r="E216" s="165" t="s">
        <v>372</v>
      </c>
      <c r="F216" s="166" t="s">
        <v>373</v>
      </c>
      <c r="G216" s="167" t="s">
        <v>352</v>
      </c>
      <c r="H216" s="168">
        <v>1</v>
      </c>
      <c r="I216" s="169"/>
      <c r="J216" s="170">
        <f>ROUND(I216*H216,2)</f>
        <v>0</v>
      </c>
      <c r="K216" s="171"/>
      <c r="L216" s="172"/>
      <c r="M216" s="173" t="s">
        <v>1</v>
      </c>
      <c r="N216" s="174" t="s">
        <v>36</v>
      </c>
      <c r="P216" s="142">
        <f>O216*H216</f>
        <v>0</v>
      </c>
      <c r="Q216" s="142">
        <v>0</v>
      </c>
      <c r="R216" s="142">
        <f>Q216*H216</f>
        <v>0</v>
      </c>
      <c r="S216" s="142">
        <v>0</v>
      </c>
      <c r="T216" s="143">
        <f>S216*H216</f>
        <v>0</v>
      </c>
      <c r="AR216" s="144" t="s">
        <v>154</v>
      </c>
      <c r="AT216" s="144" t="s">
        <v>221</v>
      </c>
      <c r="AU216" s="144" t="s">
        <v>81</v>
      </c>
      <c r="AY216" s="15" t="s">
        <v>116</v>
      </c>
      <c r="BE216" s="145">
        <f>IF(N216="základní",J216,0)</f>
        <v>0</v>
      </c>
      <c r="BF216" s="145">
        <f>IF(N216="snížená",J216,0)</f>
        <v>0</v>
      </c>
      <c r="BG216" s="145">
        <f>IF(N216="zákl. přenesená",J216,0)</f>
        <v>0</v>
      </c>
      <c r="BH216" s="145">
        <f>IF(N216="sníž. přenesená",J216,0)</f>
        <v>0</v>
      </c>
      <c r="BI216" s="145">
        <f>IF(N216="nulová",J216,0)</f>
        <v>0</v>
      </c>
      <c r="BJ216" s="15" t="s">
        <v>79</v>
      </c>
      <c r="BK216" s="145">
        <f>ROUND(I216*H216,2)</f>
        <v>0</v>
      </c>
      <c r="BL216" s="15" t="s">
        <v>122</v>
      </c>
      <c r="BM216" s="144" t="s">
        <v>374</v>
      </c>
    </row>
    <row r="217" spans="2:65" s="1" customFormat="1" ht="19.5">
      <c r="B217" s="30"/>
      <c r="D217" s="146" t="s">
        <v>128</v>
      </c>
      <c r="F217" s="147" t="s">
        <v>375</v>
      </c>
      <c r="I217" s="148"/>
      <c r="L217" s="30"/>
      <c r="M217" s="149"/>
      <c r="T217" s="54"/>
      <c r="AT217" s="15" t="s">
        <v>128</v>
      </c>
      <c r="AU217" s="15" t="s">
        <v>81</v>
      </c>
    </row>
    <row r="218" spans="2:65" s="1" customFormat="1" ht="16.5" customHeight="1">
      <c r="B218" s="131"/>
      <c r="C218" s="164" t="s">
        <v>376</v>
      </c>
      <c r="D218" s="164" t="s">
        <v>221</v>
      </c>
      <c r="E218" s="165" t="s">
        <v>377</v>
      </c>
      <c r="F218" s="166" t="s">
        <v>378</v>
      </c>
      <c r="G218" s="167" t="s">
        <v>352</v>
      </c>
      <c r="H218" s="168">
        <v>1</v>
      </c>
      <c r="I218" s="169"/>
      <c r="J218" s="170">
        <f>ROUND(I218*H218,2)</f>
        <v>0</v>
      </c>
      <c r="K218" s="171"/>
      <c r="L218" s="172"/>
      <c r="M218" s="173" t="s">
        <v>1</v>
      </c>
      <c r="N218" s="174" t="s">
        <v>36</v>
      </c>
      <c r="P218" s="142">
        <f>O218*H218</f>
        <v>0</v>
      </c>
      <c r="Q218" s="142">
        <v>0</v>
      </c>
      <c r="R218" s="142">
        <f>Q218*H218</f>
        <v>0</v>
      </c>
      <c r="S218" s="142">
        <v>0</v>
      </c>
      <c r="T218" s="143">
        <f>S218*H218</f>
        <v>0</v>
      </c>
      <c r="AR218" s="144" t="s">
        <v>154</v>
      </c>
      <c r="AT218" s="144" t="s">
        <v>221</v>
      </c>
      <c r="AU218" s="144" t="s">
        <v>81</v>
      </c>
      <c r="AY218" s="15" t="s">
        <v>116</v>
      </c>
      <c r="BE218" s="145">
        <f>IF(N218="základní",J218,0)</f>
        <v>0</v>
      </c>
      <c r="BF218" s="145">
        <f>IF(N218="snížená",J218,0)</f>
        <v>0</v>
      </c>
      <c r="BG218" s="145">
        <f>IF(N218="zákl. přenesená",J218,0)</f>
        <v>0</v>
      </c>
      <c r="BH218" s="145">
        <f>IF(N218="sníž. přenesená",J218,0)</f>
        <v>0</v>
      </c>
      <c r="BI218" s="145">
        <f>IF(N218="nulová",J218,0)</f>
        <v>0</v>
      </c>
      <c r="BJ218" s="15" t="s">
        <v>79</v>
      </c>
      <c r="BK218" s="145">
        <f>ROUND(I218*H218,2)</f>
        <v>0</v>
      </c>
      <c r="BL218" s="15" t="s">
        <v>122</v>
      </c>
      <c r="BM218" s="144" t="s">
        <v>379</v>
      </c>
    </row>
    <row r="219" spans="2:65" s="1" customFormat="1" ht="29.25">
      <c r="B219" s="30"/>
      <c r="D219" s="146" t="s">
        <v>128</v>
      </c>
      <c r="F219" s="147" t="s">
        <v>380</v>
      </c>
      <c r="I219" s="148"/>
      <c r="L219" s="30"/>
      <c r="M219" s="149"/>
      <c r="T219" s="54"/>
      <c r="AT219" s="15" t="s">
        <v>128</v>
      </c>
      <c r="AU219" s="15" t="s">
        <v>81</v>
      </c>
    </row>
    <row r="220" spans="2:65" s="1" customFormat="1" ht="16.5" customHeight="1">
      <c r="B220" s="131"/>
      <c r="C220" s="164" t="s">
        <v>381</v>
      </c>
      <c r="D220" s="164" t="s">
        <v>221</v>
      </c>
      <c r="E220" s="165" t="s">
        <v>382</v>
      </c>
      <c r="F220" s="166" t="s">
        <v>383</v>
      </c>
      <c r="G220" s="167" t="s">
        <v>352</v>
      </c>
      <c r="H220" s="168">
        <v>1</v>
      </c>
      <c r="I220" s="169"/>
      <c r="J220" s="170">
        <f>ROUND(I220*H220,2)</f>
        <v>0</v>
      </c>
      <c r="K220" s="171"/>
      <c r="L220" s="172"/>
      <c r="M220" s="173" t="s">
        <v>1</v>
      </c>
      <c r="N220" s="174" t="s">
        <v>36</v>
      </c>
      <c r="P220" s="142">
        <f>O220*H220</f>
        <v>0</v>
      </c>
      <c r="Q220" s="142">
        <v>0</v>
      </c>
      <c r="R220" s="142">
        <f>Q220*H220</f>
        <v>0</v>
      </c>
      <c r="S220" s="142">
        <v>0</v>
      </c>
      <c r="T220" s="143">
        <f>S220*H220</f>
        <v>0</v>
      </c>
      <c r="AR220" s="144" t="s">
        <v>154</v>
      </c>
      <c r="AT220" s="144" t="s">
        <v>221</v>
      </c>
      <c r="AU220" s="144" t="s">
        <v>81</v>
      </c>
      <c r="AY220" s="15" t="s">
        <v>116</v>
      </c>
      <c r="BE220" s="145">
        <f>IF(N220="základní",J220,0)</f>
        <v>0</v>
      </c>
      <c r="BF220" s="145">
        <f>IF(N220="snížená",J220,0)</f>
        <v>0</v>
      </c>
      <c r="BG220" s="145">
        <f>IF(N220="zákl. přenesená",J220,0)</f>
        <v>0</v>
      </c>
      <c r="BH220" s="145">
        <f>IF(N220="sníž. přenesená",J220,0)</f>
        <v>0</v>
      </c>
      <c r="BI220" s="145">
        <f>IF(N220="nulová",J220,0)</f>
        <v>0</v>
      </c>
      <c r="BJ220" s="15" t="s">
        <v>79</v>
      </c>
      <c r="BK220" s="145">
        <f>ROUND(I220*H220,2)</f>
        <v>0</v>
      </c>
      <c r="BL220" s="15" t="s">
        <v>122</v>
      </c>
      <c r="BM220" s="144" t="s">
        <v>384</v>
      </c>
    </row>
    <row r="221" spans="2:65" s="1" customFormat="1" ht="29.25">
      <c r="B221" s="30"/>
      <c r="D221" s="146" t="s">
        <v>128</v>
      </c>
      <c r="F221" s="147" t="s">
        <v>385</v>
      </c>
      <c r="I221" s="148"/>
      <c r="L221" s="30"/>
      <c r="M221" s="149"/>
      <c r="T221" s="54"/>
      <c r="AT221" s="15" t="s">
        <v>128</v>
      </c>
      <c r="AU221" s="15" t="s">
        <v>81</v>
      </c>
    </row>
    <row r="222" spans="2:65" s="1" customFormat="1" ht="16.5" customHeight="1">
      <c r="B222" s="131"/>
      <c r="C222" s="164" t="s">
        <v>386</v>
      </c>
      <c r="D222" s="164" t="s">
        <v>221</v>
      </c>
      <c r="E222" s="165" t="s">
        <v>387</v>
      </c>
      <c r="F222" s="166" t="s">
        <v>388</v>
      </c>
      <c r="G222" s="167" t="s">
        <v>121</v>
      </c>
      <c r="H222" s="168">
        <v>7.5</v>
      </c>
      <c r="I222" s="169"/>
      <c r="J222" s="170">
        <f t="shared" ref="J222:J227" si="10">ROUND(I222*H222,2)</f>
        <v>0</v>
      </c>
      <c r="K222" s="171"/>
      <c r="L222" s="172"/>
      <c r="M222" s="173" t="s">
        <v>1</v>
      </c>
      <c r="N222" s="174" t="s">
        <v>36</v>
      </c>
      <c r="P222" s="142">
        <f t="shared" ref="P222:P227" si="11">O222*H222</f>
        <v>0</v>
      </c>
      <c r="Q222" s="142">
        <v>0</v>
      </c>
      <c r="R222" s="142">
        <f t="shared" ref="R222:R227" si="12">Q222*H222</f>
        <v>0</v>
      </c>
      <c r="S222" s="142">
        <v>0</v>
      </c>
      <c r="T222" s="143">
        <f t="shared" ref="T222:T227" si="13">S222*H222</f>
        <v>0</v>
      </c>
      <c r="AR222" s="144" t="s">
        <v>154</v>
      </c>
      <c r="AT222" s="144" t="s">
        <v>221</v>
      </c>
      <c r="AU222" s="144" t="s">
        <v>81</v>
      </c>
      <c r="AY222" s="15" t="s">
        <v>116</v>
      </c>
      <c r="BE222" s="145">
        <f t="shared" ref="BE222:BE227" si="14">IF(N222="základní",J222,0)</f>
        <v>0</v>
      </c>
      <c r="BF222" s="145">
        <f t="shared" ref="BF222:BF227" si="15">IF(N222="snížená",J222,0)</f>
        <v>0</v>
      </c>
      <c r="BG222" s="145">
        <f t="shared" ref="BG222:BG227" si="16">IF(N222="zákl. přenesená",J222,0)</f>
        <v>0</v>
      </c>
      <c r="BH222" s="145">
        <f t="shared" ref="BH222:BH227" si="17">IF(N222="sníž. přenesená",J222,0)</f>
        <v>0</v>
      </c>
      <c r="BI222" s="145">
        <f t="shared" ref="BI222:BI227" si="18">IF(N222="nulová",J222,0)</f>
        <v>0</v>
      </c>
      <c r="BJ222" s="15" t="s">
        <v>79</v>
      </c>
      <c r="BK222" s="145">
        <f t="shared" ref="BK222:BK227" si="19">ROUND(I222*H222,2)</f>
        <v>0</v>
      </c>
      <c r="BL222" s="15" t="s">
        <v>122</v>
      </c>
      <c r="BM222" s="144" t="s">
        <v>389</v>
      </c>
    </row>
    <row r="223" spans="2:65" s="1" customFormat="1" ht="24.2" customHeight="1">
      <c r="B223" s="131"/>
      <c r="C223" s="132" t="s">
        <v>390</v>
      </c>
      <c r="D223" s="132" t="s">
        <v>118</v>
      </c>
      <c r="E223" s="133" t="s">
        <v>391</v>
      </c>
      <c r="F223" s="134" t="s">
        <v>392</v>
      </c>
      <c r="G223" s="135" t="s">
        <v>121</v>
      </c>
      <c r="H223" s="136">
        <v>4</v>
      </c>
      <c r="I223" s="137"/>
      <c r="J223" s="138">
        <f t="shared" si="10"/>
        <v>0</v>
      </c>
      <c r="K223" s="139"/>
      <c r="L223" s="30"/>
      <c r="M223" s="140" t="s">
        <v>1</v>
      </c>
      <c r="N223" s="141" t="s">
        <v>36</v>
      </c>
      <c r="P223" s="142">
        <f t="shared" si="11"/>
        <v>0</v>
      </c>
      <c r="Q223" s="142">
        <v>9.0000000000000006E-5</v>
      </c>
      <c r="R223" s="142">
        <f t="shared" si="12"/>
        <v>3.6000000000000002E-4</v>
      </c>
      <c r="S223" s="142">
        <v>0</v>
      </c>
      <c r="T223" s="143">
        <f t="shared" si="13"/>
        <v>0</v>
      </c>
      <c r="AR223" s="144" t="s">
        <v>122</v>
      </c>
      <c r="AT223" s="144" t="s">
        <v>118</v>
      </c>
      <c r="AU223" s="144" t="s">
        <v>81</v>
      </c>
      <c r="AY223" s="15" t="s">
        <v>116</v>
      </c>
      <c r="BE223" s="145">
        <f t="shared" si="14"/>
        <v>0</v>
      </c>
      <c r="BF223" s="145">
        <f t="shared" si="15"/>
        <v>0</v>
      </c>
      <c r="BG223" s="145">
        <f t="shared" si="16"/>
        <v>0</v>
      </c>
      <c r="BH223" s="145">
        <f t="shared" si="17"/>
        <v>0</v>
      </c>
      <c r="BI223" s="145">
        <f t="shared" si="18"/>
        <v>0</v>
      </c>
      <c r="BJ223" s="15" t="s">
        <v>79</v>
      </c>
      <c r="BK223" s="145">
        <f t="shared" si="19"/>
        <v>0</v>
      </c>
      <c r="BL223" s="15" t="s">
        <v>122</v>
      </c>
      <c r="BM223" s="144" t="s">
        <v>393</v>
      </c>
    </row>
    <row r="224" spans="2:65" s="1" customFormat="1" ht="16.5" customHeight="1">
      <c r="B224" s="131"/>
      <c r="C224" s="132" t="s">
        <v>394</v>
      </c>
      <c r="D224" s="132" t="s">
        <v>118</v>
      </c>
      <c r="E224" s="133" t="s">
        <v>395</v>
      </c>
      <c r="F224" s="134" t="s">
        <v>396</v>
      </c>
      <c r="G224" s="135" t="s">
        <v>352</v>
      </c>
      <c r="H224" s="136">
        <v>2</v>
      </c>
      <c r="I224" s="137"/>
      <c r="J224" s="138">
        <f t="shared" si="10"/>
        <v>0</v>
      </c>
      <c r="K224" s="139"/>
      <c r="L224" s="30"/>
      <c r="M224" s="140" t="s">
        <v>1</v>
      </c>
      <c r="N224" s="141" t="s">
        <v>36</v>
      </c>
      <c r="P224" s="142">
        <f t="shared" si="11"/>
        <v>0</v>
      </c>
      <c r="Q224" s="142">
        <v>0</v>
      </c>
      <c r="R224" s="142">
        <f t="shared" si="12"/>
        <v>0</v>
      </c>
      <c r="S224" s="142">
        <v>0</v>
      </c>
      <c r="T224" s="143">
        <f t="shared" si="13"/>
        <v>0</v>
      </c>
      <c r="AR224" s="144" t="s">
        <v>122</v>
      </c>
      <c r="AT224" s="144" t="s">
        <v>118</v>
      </c>
      <c r="AU224" s="144" t="s">
        <v>81</v>
      </c>
      <c r="AY224" s="15" t="s">
        <v>116</v>
      </c>
      <c r="BE224" s="145">
        <f t="shared" si="14"/>
        <v>0</v>
      </c>
      <c r="BF224" s="145">
        <f t="shared" si="15"/>
        <v>0</v>
      </c>
      <c r="BG224" s="145">
        <f t="shared" si="16"/>
        <v>0</v>
      </c>
      <c r="BH224" s="145">
        <f t="shared" si="17"/>
        <v>0</v>
      </c>
      <c r="BI224" s="145">
        <f t="shared" si="18"/>
        <v>0</v>
      </c>
      <c r="BJ224" s="15" t="s">
        <v>79</v>
      </c>
      <c r="BK224" s="145">
        <f t="shared" si="19"/>
        <v>0</v>
      </c>
      <c r="BL224" s="15" t="s">
        <v>122</v>
      </c>
      <c r="BM224" s="144" t="s">
        <v>397</v>
      </c>
    </row>
    <row r="225" spans="2:65" s="1" customFormat="1" ht="16.5" customHeight="1">
      <c r="B225" s="131"/>
      <c r="C225" s="132" t="s">
        <v>398</v>
      </c>
      <c r="D225" s="132" t="s">
        <v>118</v>
      </c>
      <c r="E225" s="133" t="s">
        <v>399</v>
      </c>
      <c r="F225" s="134" t="s">
        <v>400</v>
      </c>
      <c r="G225" s="135" t="s">
        <v>285</v>
      </c>
      <c r="H225" s="136">
        <v>2</v>
      </c>
      <c r="I225" s="137"/>
      <c r="J225" s="138">
        <f t="shared" si="10"/>
        <v>0</v>
      </c>
      <c r="K225" s="139"/>
      <c r="L225" s="30"/>
      <c r="M225" s="140" t="s">
        <v>1</v>
      </c>
      <c r="N225" s="141" t="s">
        <v>36</v>
      </c>
      <c r="P225" s="142">
        <f t="shared" si="11"/>
        <v>0</v>
      </c>
      <c r="Q225" s="142">
        <v>0</v>
      </c>
      <c r="R225" s="142">
        <f t="shared" si="12"/>
        <v>0</v>
      </c>
      <c r="S225" s="142">
        <v>0</v>
      </c>
      <c r="T225" s="143">
        <f t="shared" si="13"/>
        <v>0</v>
      </c>
      <c r="AR225" s="144" t="s">
        <v>122</v>
      </c>
      <c r="AT225" s="144" t="s">
        <v>118</v>
      </c>
      <c r="AU225" s="144" t="s">
        <v>81</v>
      </c>
      <c r="AY225" s="15" t="s">
        <v>116</v>
      </c>
      <c r="BE225" s="145">
        <f t="shared" si="14"/>
        <v>0</v>
      </c>
      <c r="BF225" s="145">
        <f t="shared" si="15"/>
        <v>0</v>
      </c>
      <c r="BG225" s="145">
        <f t="shared" si="16"/>
        <v>0</v>
      </c>
      <c r="BH225" s="145">
        <f t="shared" si="17"/>
        <v>0</v>
      </c>
      <c r="BI225" s="145">
        <f t="shared" si="18"/>
        <v>0</v>
      </c>
      <c r="BJ225" s="15" t="s">
        <v>79</v>
      </c>
      <c r="BK225" s="145">
        <f t="shared" si="19"/>
        <v>0</v>
      </c>
      <c r="BL225" s="15" t="s">
        <v>122</v>
      </c>
      <c r="BM225" s="144" t="s">
        <v>401</v>
      </c>
    </row>
    <row r="226" spans="2:65" s="1" customFormat="1" ht="16.5" customHeight="1">
      <c r="B226" s="131"/>
      <c r="C226" s="132" t="s">
        <v>402</v>
      </c>
      <c r="D226" s="132" t="s">
        <v>118</v>
      </c>
      <c r="E226" s="133" t="s">
        <v>403</v>
      </c>
      <c r="F226" s="134" t="s">
        <v>404</v>
      </c>
      <c r="G226" s="135" t="s">
        <v>285</v>
      </c>
      <c r="H226" s="136">
        <v>2</v>
      </c>
      <c r="I226" s="137"/>
      <c r="J226" s="138">
        <f t="shared" si="10"/>
        <v>0</v>
      </c>
      <c r="K226" s="139"/>
      <c r="L226" s="30"/>
      <c r="M226" s="140" t="s">
        <v>1</v>
      </c>
      <c r="N226" s="141" t="s">
        <v>36</v>
      </c>
      <c r="P226" s="142">
        <f t="shared" si="11"/>
        <v>0</v>
      </c>
      <c r="Q226" s="142">
        <v>0</v>
      </c>
      <c r="R226" s="142">
        <f t="shared" si="12"/>
        <v>0</v>
      </c>
      <c r="S226" s="142">
        <v>0</v>
      </c>
      <c r="T226" s="143">
        <f t="shared" si="13"/>
        <v>0</v>
      </c>
      <c r="AR226" s="144" t="s">
        <v>122</v>
      </c>
      <c r="AT226" s="144" t="s">
        <v>118</v>
      </c>
      <c r="AU226" s="144" t="s">
        <v>81</v>
      </c>
      <c r="AY226" s="15" t="s">
        <v>116</v>
      </c>
      <c r="BE226" s="145">
        <f t="shared" si="14"/>
        <v>0</v>
      </c>
      <c r="BF226" s="145">
        <f t="shared" si="15"/>
        <v>0</v>
      </c>
      <c r="BG226" s="145">
        <f t="shared" si="16"/>
        <v>0</v>
      </c>
      <c r="BH226" s="145">
        <f t="shared" si="17"/>
        <v>0</v>
      </c>
      <c r="BI226" s="145">
        <f t="shared" si="18"/>
        <v>0</v>
      </c>
      <c r="BJ226" s="15" t="s">
        <v>79</v>
      </c>
      <c r="BK226" s="145">
        <f t="shared" si="19"/>
        <v>0</v>
      </c>
      <c r="BL226" s="15" t="s">
        <v>122</v>
      </c>
      <c r="BM226" s="144" t="s">
        <v>405</v>
      </c>
    </row>
    <row r="227" spans="2:65" s="1" customFormat="1" ht="16.5" customHeight="1">
      <c r="B227" s="131"/>
      <c r="C227" s="132" t="s">
        <v>406</v>
      </c>
      <c r="D227" s="132" t="s">
        <v>118</v>
      </c>
      <c r="E227" s="133" t="s">
        <v>407</v>
      </c>
      <c r="F227" s="134" t="s">
        <v>408</v>
      </c>
      <c r="G227" s="135" t="s">
        <v>352</v>
      </c>
      <c r="H227" s="136">
        <v>1</v>
      </c>
      <c r="I227" s="137"/>
      <c r="J227" s="138">
        <f t="shared" si="10"/>
        <v>0</v>
      </c>
      <c r="K227" s="139"/>
      <c r="L227" s="30"/>
      <c r="M227" s="140" t="s">
        <v>1</v>
      </c>
      <c r="N227" s="141" t="s">
        <v>36</v>
      </c>
      <c r="P227" s="142">
        <f t="shared" si="11"/>
        <v>0</v>
      </c>
      <c r="Q227" s="142">
        <v>0</v>
      </c>
      <c r="R227" s="142">
        <f t="shared" si="12"/>
        <v>0</v>
      </c>
      <c r="S227" s="142">
        <v>0</v>
      </c>
      <c r="T227" s="143">
        <f t="shared" si="13"/>
        <v>0</v>
      </c>
      <c r="AR227" s="144" t="s">
        <v>122</v>
      </c>
      <c r="AT227" s="144" t="s">
        <v>118</v>
      </c>
      <c r="AU227" s="144" t="s">
        <v>81</v>
      </c>
      <c r="AY227" s="15" t="s">
        <v>116</v>
      </c>
      <c r="BE227" s="145">
        <f t="shared" si="14"/>
        <v>0</v>
      </c>
      <c r="BF227" s="145">
        <f t="shared" si="15"/>
        <v>0</v>
      </c>
      <c r="BG227" s="145">
        <f t="shared" si="16"/>
        <v>0</v>
      </c>
      <c r="BH227" s="145">
        <f t="shared" si="17"/>
        <v>0</v>
      </c>
      <c r="BI227" s="145">
        <f t="shared" si="18"/>
        <v>0</v>
      </c>
      <c r="BJ227" s="15" t="s">
        <v>79</v>
      </c>
      <c r="BK227" s="145">
        <f t="shared" si="19"/>
        <v>0</v>
      </c>
      <c r="BL227" s="15" t="s">
        <v>122</v>
      </c>
      <c r="BM227" s="144" t="s">
        <v>409</v>
      </c>
    </row>
    <row r="228" spans="2:65" s="11" customFormat="1" ht="22.9" customHeight="1">
      <c r="B228" s="119"/>
      <c r="D228" s="120" t="s">
        <v>70</v>
      </c>
      <c r="E228" s="129" t="s">
        <v>159</v>
      </c>
      <c r="F228" s="129" t="s">
        <v>410</v>
      </c>
      <c r="I228" s="122"/>
      <c r="J228" s="130">
        <f>BK228</f>
        <v>0</v>
      </c>
      <c r="L228" s="119"/>
      <c r="M228" s="124"/>
      <c r="P228" s="125">
        <f>SUM(P229:P234)</f>
        <v>0</v>
      </c>
      <c r="R228" s="125">
        <f>SUM(R229:R234)</f>
        <v>0.28054699999999999</v>
      </c>
      <c r="T228" s="126">
        <f>SUM(T229:T234)</f>
        <v>0</v>
      </c>
      <c r="AR228" s="120" t="s">
        <v>79</v>
      </c>
      <c r="AT228" s="127" t="s">
        <v>70</v>
      </c>
      <c r="AU228" s="127" t="s">
        <v>79</v>
      </c>
      <c r="AY228" s="120" t="s">
        <v>116</v>
      </c>
      <c r="BK228" s="128">
        <f>SUM(BK229:BK234)</f>
        <v>0</v>
      </c>
    </row>
    <row r="229" spans="2:65" s="1" customFormat="1" ht="24.2" customHeight="1">
      <c r="B229" s="131"/>
      <c r="C229" s="132" t="s">
        <v>411</v>
      </c>
      <c r="D229" s="132" t="s">
        <v>118</v>
      </c>
      <c r="E229" s="133" t="s">
        <v>412</v>
      </c>
      <c r="F229" s="134" t="s">
        <v>413</v>
      </c>
      <c r="G229" s="135" t="s">
        <v>121</v>
      </c>
      <c r="H229" s="136">
        <v>2</v>
      </c>
      <c r="I229" s="137"/>
      <c r="J229" s="138">
        <f>ROUND(I229*H229,2)</f>
        <v>0</v>
      </c>
      <c r="K229" s="139"/>
      <c r="L229" s="30"/>
      <c r="M229" s="140" t="s">
        <v>1</v>
      </c>
      <c r="N229" s="141" t="s">
        <v>36</v>
      </c>
      <c r="P229" s="142">
        <f>O229*H229</f>
        <v>0</v>
      </c>
      <c r="Q229" s="142">
        <v>0.13944999999999999</v>
      </c>
      <c r="R229" s="142">
        <f>Q229*H229</f>
        <v>0.27889999999999998</v>
      </c>
      <c r="S229" s="142">
        <v>0</v>
      </c>
      <c r="T229" s="143">
        <f>S229*H229</f>
        <v>0</v>
      </c>
      <c r="AR229" s="144" t="s">
        <v>122</v>
      </c>
      <c r="AT229" s="144" t="s">
        <v>118</v>
      </c>
      <c r="AU229" s="144" t="s">
        <v>81</v>
      </c>
      <c r="AY229" s="15" t="s">
        <v>116</v>
      </c>
      <c r="BE229" s="145">
        <f>IF(N229="základní",J229,0)</f>
        <v>0</v>
      </c>
      <c r="BF229" s="145">
        <f>IF(N229="snížená",J229,0)</f>
        <v>0</v>
      </c>
      <c r="BG229" s="145">
        <f>IF(N229="zákl. přenesená",J229,0)</f>
        <v>0</v>
      </c>
      <c r="BH229" s="145">
        <f>IF(N229="sníž. přenesená",J229,0)</f>
        <v>0</v>
      </c>
      <c r="BI229" s="145">
        <f>IF(N229="nulová",J229,0)</f>
        <v>0</v>
      </c>
      <c r="BJ229" s="15" t="s">
        <v>79</v>
      </c>
      <c r="BK229" s="145">
        <f>ROUND(I229*H229,2)</f>
        <v>0</v>
      </c>
      <c r="BL229" s="15" t="s">
        <v>122</v>
      </c>
      <c r="BM229" s="144" t="s">
        <v>414</v>
      </c>
    </row>
    <row r="230" spans="2:65" s="1" customFormat="1" ht="19.5">
      <c r="B230" s="30"/>
      <c r="D230" s="146" t="s">
        <v>128</v>
      </c>
      <c r="F230" s="147" t="s">
        <v>415</v>
      </c>
      <c r="I230" s="148"/>
      <c r="L230" s="30"/>
      <c r="M230" s="149"/>
      <c r="T230" s="54"/>
      <c r="AT230" s="15" t="s">
        <v>128</v>
      </c>
      <c r="AU230" s="15" t="s">
        <v>81</v>
      </c>
    </row>
    <row r="231" spans="2:65" s="1" customFormat="1" ht="24.2" customHeight="1">
      <c r="B231" s="131"/>
      <c r="C231" s="132" t="s">
        <v>416</v>
      </c>
      <c r="D231" s="132" t="s">
        <v>118</v>
      </c>
      <c r="E231" s="133" t="s">
        <v>417</v>
      </c>
      <c r="F231" s="134" t="s">
        <v>418</v>
      </c>
      <c r="G231" s="135" t="s">
        <v>121</v>
      </c>
      <c r="H231" s="136">
        <v>2.7</v>
      </c>
      <c r="I231" s="137"/>
      <c r="J231" s="138">
        <f>ROUND(I231*H231,2)</f>
        <v>0</v>
      </c>
      <c r="K231" s="139"/>
      <c r="L231" s="30"/>
      <c r="M231" s="140" t="s">
        <v>1</v>
      </c>
      <c r="N231" s="141" t="s">
        <v>36</v>
      </c>
      <c r="P231" s="142">
        <f>O231*H231</f>
        <v>0</v>
      </c>
      <c r="Q231" s="142">
        <v>6.0999999999999997E-4</v>
      </c>
      <c r="R231" s="142">
        <f>Q231*H231</f>
        <v>1.647E-3</v>
      </c>
      <c r="S231" s="142">
        <v>0</v>
      </c>
      <c r="T231" s="143">
        <f>S231*H231</f>
        <v>0</v>
      </c>
      <c r="AR231" s="144" t="s">
        <v>122</v>
      </c>
      <c r="AT231" s="144" t="s">
        <v>118</v>
      </c>
      <c r="AU231" s="144" t="s">
        <v>81</v>
      </c>
      <c r="AY231" s="15" t="s">
        <v>116</v>
      </c>
      <c r="BE231" s="145">
        <f>IF(N231="základní",J231,0)</f>
        <v>0</v>
      </c>
      <c r="BF231" s="145">
        <f>IF(N231="snížená",J231,0)</f>
        <v>0</v>
      </c>
      <c r="BG231" s="145">
        <f>IF(N231="zákl. přenesená",J231,0)</f>
        <v>0</v>
      </c>
      <c r="BH231" s="145">
        <f>IF(N231="sníž. přenesená",J231,0)</f>
        <v>0</v>
      </c>
      <c r="BI231" s="145">
        <f>IF(N231="nulová",J231,0)</f>
        <v>0</v>
      </c>
      <c r="BJ231" s="15" t="s">
        <v>79</v>
      </c>
      <c r="BK231" s="145">
        <f>ROUND(I231*H231,2)</f>
        <v>0</v>
      </c>
      <c r="BL231" s="15" t="s">
        <v>122</v>
      </c>
      <c r="BM231" s="144" t="s">
        <v>419</v>
      </c>
    </row>
    <row r="232" spans="2:65" s="1" customFormat="1" ht="19.5">
      <c r="B232" s="30"/>
      <c r="D232" s="146" t="s">
        <v>128</v>
      </c>
      <c r="F232" s="147" t="s">
        <v>420</v>
      </c>
      <c r="I232" s="148"/>
      <c r="L232" s="30"/>
      <c r="M232" s="149"/>
      <c r="T232" s="54"/>
      <c r="AT232" s="15" t="s">
        <v>128</v>
      </c>
      <c r="AU232" s="15" t="s">
        <v>81</v>
      </c>
    </row>
    <row r="233" spans="2:65" s="1" customFormat="1" ht="16.5" customHeight="1">
      <c r="B233" s="131"/>
      <c r="C233" s="132" t="s">
        <v>421</v>
      </c>
      <c r="D233" s="132" t="s">
        <v>118</v>
      </c>
      <c r="E233" s="133" t="s">
        <v>422</v>
      </c>
      <c r="F233" s="134" t="s">
        <v>423</v>
      </c>
      <c r="G233" s="135" t="s">
        <v>121</v>
      </c>
      <c r="H233" s="136">
        <v>2.6</v>
      </c>
      <c r="I233" s="137"/>
      <c r="J233" s="138">
        <f>ROUND(I233*H233,2)</f>
        <v>0</v>
      </c>
      <c r="K233" s="139"/>
      <c r="L233" s="30"/>
      <c r="M233" s="140" t="s">
        <v>1</v>
      </c>
      <c r="N233" s="141" t="s">
        <v>36</v>
      </c>
      <c r="P233" s="142">
        <f>O233*H233</f>
        <v>0</v>
      </c>
      <c r="Q233" s="142">
        <v>0</v>
      </c>
      <c r="R233" s="142">
        <f>Q233*H233</f>
        <v>0</v>
      </c>
      <c r="S233" s="142">
        <v>0</v>
      </c>
      <c r="T233" s="143">
        <f>S233*H233</f>
        <v>0</v>
      </c>
      <c r="AR233" s="144" t="s">
        <v>122</v>
      </c>
      <c r="AT233" s="144" t="s">
        <v>118</v>
      </c>
      <c r="AU233" s="144" t="s">
        <v>81</v>
      </c>
      <c r="AY233" s="15" t="s">
        <v>116</v>
      </c>
      <c r="BE233" s="145">
        <f>IF(N233="základní",J233,0)</f>
        <v>0</v>
      </c>
      <c r="BF233" s="145">
        <f>IF(N233="snížená",J233,0)</f>
        <v>0</v>
      </c>
      <c r="BG233" s="145">
        <f>IF(N233="zákl. přenesená",J233,0)</f>
        <v>0</v>
      </c>
      <c r="BH233" s="145">
        <f>IF(N233="sníž. přenesená",J233,0)</f>
        <v>0</v>
      </c>
      <c r="BI233" s="145">
        <f>IF(N233="nulová",J233,0)</f>
        <v>0</v>
      </c>
      <c r="BJ233" s="15" t="s">
        <v>79</v>
      </c>
      <c r="BK233" s="145">
        <f>ROUND(I233*H233,2)</f>
        <v>0</v>
      </c>
      <c r="BL233" s="15" t="s">
        <v>122</v>
      </c>
      <c r="BM233" s="144" t="s">
        <v>424</v>
      </c>
    </row>
    <row r="234" spans="2:65" s="1" customFormat="1" ht="19.5">
      <c r="B234" s="30"/>
      <c r="D234" s="146" t="s">
        <v>128</v>
      </c>
      <c r="F234" s="147" t="s">
        <v>425</v>
      </c>
      <c r="I234" s="148"/>
      <c r="L234" s="30"/>
      <c r="M234" s="149"/>
      <c r="T234" s="54"/>
      <c r="AT234" s="15" t="s">
        <v>128</v>
      </c>
      <c r="AU234" s="15" t="s">
        <v>81</v>
      </c>
    </row>
    <row r="235" spans="2:65" s="11" customFormat="1" ht="22.9" customHeight="1">
      <c r="B235" s="119"/>
      <c r="D235" s="120" t="s">
        <v>70</v>
      </c>
      <c r="E235" s="129" t="s">
        <v>426</v>
      </c>
      <c r="F235" s="129" t="s">
        <v>427</v>
      </c>
      <c r="I235" s="122"/>
      <c r="J235" s="130">
        <f>BK235</f>
        <v>0</v>
      </c>
      <c r="L235" s="119"/>
      <c r="M235" s="124"/>
      <c r="P235" s="125">
        <f>SUM(P236:P241)</f>
        <v>0</v>
      </c>
      <c r="R235" s="125">
        <f>SUM(R236:R241)</f>
        <v>0</v>
      </c>
      <c r="T235" s="126">
        <f>SUM(T236:T241)</f>
        <v>0</v>
      </c>
      <c r="AR235" s="120" t="s">
        <v>79</v>
      </c>
      <c r="AT235" s="127" t="s">
        <v>70</v>
      </c>
      <c r="AU235" s="127" t="s">
        <v>79</v>
      </c>
      <c r="AY235" s="120" t="s">
        <v>116</v>
      </c>
      <c r="BK235" s="128">
        <f>SUM(BK236:BK241)</f>
        <v>0</v>
      </c>
    </row>
    <row r="236" spans="2:65" s="1" customFormat="1" ht="16.5" customHeight="1">
      <c r="B236" s="131"/>
      <c r="C236" s="132" t="s">
        <v>428</v>
      </c>
      <c r="D236" s="132" t="s">
        <v>118</v>
      </c>
      <c r="E236" s="133" t="s">
        <v>429</v>
      </c>
      <c r="F236" s="134" t="s">
        <v>430</v>
      </c>
      <c r="G236" s="135" t="s">
        <v>199</v>
      </c>
      <c r="H236" s="136">
        <v>0.36099999999999999</v>
      </c>
      <c r="I236" s="137"/>
      <c r="J236" s="138">
        <f>ROUND(I236*H236,2)</f>
        <v>0</v>
      </c>
      <c r="K236" s="139"/>
      <c r="L236" s="30"/>
      <c r="M236" s="140" t="s">
        <v>1</v>
      </c>
      <c r="N236" s="141" t="s">
        <v>36</v>
      </c>
      <c r="P236" s="142">
        <f>O236*H236</f>
        <v>0</v>
      </c>
      <c r="Q236" s="142">
        <v>0</v>
      </c>
      <c r="R236" s="142">
        <f>Q236*H236</f>
        <v>0</v>
      </c>
      <c r="S236" s="142">
        <v>0</v>
      </c>
      <c r="T236" s="143">
        <f>S236*H236</f>
        <v>0</v>
      </c>
      <c r="AR236" s="144" t="s">
        <v>122</v>
      </c>
      <c r="AT236" s="144" t="s">
        <v>118</v>
      </c>
      <c r="AU236" s="144" t="s">
        <v>81</v>
      </c>
      <c r="AY236" s="15" t="s">
        <v>116</v>
      </c>
      <c r="BE236" s="145">
        <f>IF(N236="základní",J236,0)</f>
        <v>0</v>
      </c>
      <c r="BF236" s="145">
        <f>IF(N236="snížená",J236,0)</f>
        <v>0</v>
      </c>
      <c r="BG236" s="145">
        <f>IF(N236="zákl. přenesená",J236,0)</f>
        <v>0</v>
      </c>
      <c r="BH236" s="145">
        <f>IF(N236="sníž. přenesená",J236,0)</f>
        <v>0</v>
      </c>
      <c r="BI236" s="145">
        <f>IF(N236="nulová",J236,0)</f>
        <v>0</v>
      </c>
      <c r="BJ236" s="15" t="s">
        <v>79</v>
      </c>
      <c r="BK236" s="145">
        <f>ROUND(I236*H236,2)</f>
        <v>0</v>
      </c>
      <c r="BL236" s="15" t="s">
        <v>122</v>
      </c>
      <c r="BM236" s="144" t="s">
        <v>431</v>
      </c>
    </row>
    <row r="237" spans="2:65" s="1" customFormat="1" ht="16.5" customHeight="1">
      <c r="B237" s="131"/>
      <c r="C237" s="132" t="s">
        <v>432</v>
      </c>
      <c r="D237" s="132" t="s">
        <v>118</v>
      </c>
      <c r="E237" s="133" t="s">
        <v>433</v>
      </c>
      <c r="F237" s="134" t="s">
        <v>434</v>
      </c>
      <c r="G237" s="135" t="s">
        <v>199</v>
      </c>
      <c r="H237" s="136">
        <v>6.859</v>
      </c>
      <c r="I237" s="137"/>
      <c r="J237" s="138">
        <f>ROUND(I237*H237,2)</f>
        <v>0</v>
      </c>
      <c r="K237" s="139"/>
      <c r="L237" s="30"/>
      <c r="M237" s="140" t="s">
        <v>1</v>
      </c>
      <c r="N237" s="141" t="s">
        <v>36</v>
      </c>
      <c r="P237" s="142">
        <f>O237*H237</f>
        <v>0</v>
      </c>
      <c r="Q237" s="142">
        <v>0</v>
      </c>
      <c r="R237" s="142">
        <f>Q237*H237</f>
        <v>0</v>
      </c>
      <c r="S237" s="142">
        <v>0</v>
      </c>
      <c r="T237" s="143">
        <f>S237*H237</f>
        <v>0</v>
      </c>
      <c r="AR237" s="144" t="s">
        <v>122</v>
      </c>
      <c r="AT237" s="144" t="s">
        <v>118</v>
      </c>
      <c r="AU237" s="144" t="s">
        <v>81</v>
      </c>
      <c r="AY237" s="15" t="s">
        <v>116</v>
      </c>
      <c r="BE237" s="145">
        <f>IF(N237="základní",J237,0)</f>
        <v>0</v>
      </c>
      <c r="BF237" s="145">
        <f>IF(N237="snížená",J237,0)</f>
        <v>0</v>
      </c>
      <c r="BG237" s="145">
        <f>IF(N237="zákl. přenesená",J237,0)</f>
        <v>0</v>
      </c>
      <c r="BH237" s="145">
        <f>IF(N237="sníž. přenesená",J237,0)</f>
        <v>0</v>
      </c>
      <c r="BI237" s="145">
        <f>IF(N237="nulová",J237,0)</f>
        <v>0</v>
      </c>
      <c r="BJ237" s="15" t="s">
        <v>79</v>
      </c>
      <c r="BK237" s="145">
        <f>ROUND(I237*H237,2)</f>
        <v>0</v>
      </c>
      <c r="BL237" s="15" t="s">
        <v>122</v>
      </c>
      <c r="BM237" s="144" t="s">
        <v>435</v>
      </c>
    </row>
    <row r="238" spans="2:65" s="12" customFormat="1" ht="22.5">
      <c r="B238" s="150"/>
      <c r="D238" s="146" t="s">
        <v>152</v>
      </c>
      <c r="E238" s="151" t="s">
        <v>1</v>
      </c>
      <c r="F238" s="152" t="s">
        <v>436</v>
      </c>
      <c r="H238" s="153">
        <v>6.859</v>
      </c>
      <c r="I238" s="154"/>
      <c r="L238" s="150"/>
      <c r="M238" s="155"/>
      <c r="T238" s="156"/>
      <c r="AT238" s="151" t="s">
        <v>152</v>
      </c>
      <c r="AU238" s="151" t="s">
        <v>81</v>
      </c>
      <c r="AV238" s="12" t="s">
        <v>81</v>
      </c>
      <c r="AW238" s="12" t="s">
        <v>28</v>
      </c>
      <c r="AX238" s="12" t="s">
        <v>79</v>
      </c>
      <c r="AY238" s="151" t="s">
        <v>116</v>
      </c>
    </row>
    <row r="239" spans="2:65" s="1" customFormat="1" ht="24.2" customHeight="1">
      <c r="B239" s="131"/>
      <c r="C239" s="132" t="s">
        <v>437</v>
      </c>
      <c r="D239" s="132" t="s">
        <v>118</v>
      </c>
      <c r="E239" s="133" t="s">
        <v>438</v>
      </c>
      <c r="F239" s="134" t="s">
        <v>439</v>
      </c>
      <c r="G239" s="135" t="s">
        <v>199</v>
      </c>
      <c r="H239" s="136">
        <v>0.36099999999999999</v>
      </c>
      <c r="I239" s="137"/>
      <c r="J239" s="138">
        <f>ROUND(I239*H239,2)</f>
        <v>0</v>
      </c>
      <c r="K239" s="139"/>
      <c r="L239" s="30"/>
      <c r="M239" s="140" t="s">
        <v>1</v>
      </c>
      <c r="N239" s="141" t="s">
        <v>36</v>
      </c>
      <c r="P239" s="142">
        <f>O239*H239</f>
        <v>0</v>
      </c>
      <c r="Q239" s="142">
        <v>0</v>
      </c>
      <c r="R239" s="142">
        <f>Q239*H239</f>
        <v>0</v>
      </c>
      <c r="S239" s="142">
        <v>0</v>
      </c>
      <c r="T239" s="143">
        <f>S239*H239</f>
        <v>0</v>
      </c>
      <c r="AR239" s="144" t="s">
        <v>122</v>
      </c>
      <c r="AT239" s="144" t="s">
        <v>118</v>
      </c>
      <c r="AU239" s="144" t="s">
        <v>81</v>
      </c>
      <c r="AY239" s="15" t="s">
        <v>116</v>
      </c>
      <c r="BE239" s="145">
        <f>IF(N239="základní",J239,0)</f>
        <v>0</v>
      </c>
      <c r="BF239" s="145">
        <f>IF(N239="snížená",J239,0)</f>
        <v>0</v>
      </c>
      <c r="BG239" s="145">
        <f>IF(N239="zákl. přenesená",J239,0)</f>
        <v>0</v>
      </c>
      <c r="BH239" s="145">
        <f>IF(N239="sníž. přenesená",J239,0)</f>
        <v>0</v>
      </c>
      <c r="BI239" s="145">
        <f>IF(N239="nulová",J239,0)</f>
        <v>0</v>
      </c>
      <c r="BJ239" s="15" t="s">
        <v>79</v>
      </c>
      <c r="BK239" s="145">
        <f>ROUND(I239*H239,2)</f>
        <v>0</v>
      </c>
      <c r="BL239" s="15" t="s">
        <v>122</v>
      </c>
      <c r="BM239" s="144" t="s">
        <v>440</v>
      </c>
    </row>
    <row r="240" spans="2:65" s="1" customFormat="1" ht="33" customHeight="1">
      <c r="B240" s="131"/>
      <c r="C240" s="132" t="s">
        <v>441</v>
      </c>
      <c r="D240" s="132" t="s">
        <v>118</v>
      </c>
      <c r="E240" s="133" t="s">
        <v>442</v>
      </c>
      <c r="F240" s="134" t="s">
        <v>443</v>
      </c>
      <c r="G240" s="135" t="s">
        <v>199</v>
      </c>
      <c r="H240" s="136">
        <v>0.36099999999999999</v>
      </c>
      <c r="I240" s="137"/>
      <c r="J240" s="138">
        <f>ROUND(I240*H240,2)</f>
        <v>0</v>
      </c>
      <c r="K240" s="139"/>
      <c r="L240" s="30"/>
      <c r="M240" s="140" t="s">
        <v>1</v>
      </c>
      <c r="N240" s="141" t="s">
        <v>36</v>
      </c>
      <c r="P240" s="142">
        <f>O240*H240</f>
        <v>0</v>
      </c>
      <c r="Q240" s="142">
        <v>0</v>
      </c>
      <c r="R240" s="142">
        <f>Q240*H240</f>
        <v>0</v>
      </c>
      <c r="S240" s="142">
        <v>0</v>
      </c>
      <c r="T240" s="143">
        <f>S240*H240</f>
        <v>0</v>
      </c>
      <c r="AR240" s="144" t="s">
        <v>122</v>
      </c>
      <c r="AT240" s="144" t="s">
        <v>118</v>
      </c>
      <c r="AU240" s="144" t="s">
        <v>81</v>
      </c>
      <c r="AY240" s="15" t="s">
        <v>116</v>
      </c>
      <c r="BE240" s="145">
        <f>IF(N240="základní",J240,0)</f>
        <v>0</v>
      </c>
      <c r="BF240" s="145">
        <f>IF(N240="snížená",J240,0)</f>
        <v>0</v>
      </c>
      <c r="BG240" s="145">
        <f>IF(N240="zákl. přenesená",J240,0)</f>
        <v>0</v>
      </c>
      <c r="BH240" s="145">
        <f>IF(N240="sníž. přenesená",J240,0)</f>
        <v>0</v>
      </c>
      <c r="BI240" s="145">
        <f>IF(N240="nulová",J240,0)</f>
        <v>0</v>
      </c>
      <c r="BJ240" s="15" t="s">
        <v>79</v>
      </c>
      <c r="BK240" s="145">
        <f>ROUND(I240*H240,2)</f>
        <v>0</v>
      </c>
      <c r="BL240" s="15" t="s">
        <v>122</v>
      </c>
      <c r="BM240" s="144" t="s">
        <v>444</v>
      </c>
    </row>
    <row r="241" spans="2:65" s="1" customFormat="1" ht="33" customHeight="1">
      <c r="B241" s="131"/>
      <c r="C241" s="132" t="s">
        <v>445</v>
      </c>
      <c r="D241" s="132" t="s">
        <v>118</v>
      </c>
      <c r="E241" s="133" t="s">
        <v>446</v>
      </c>
      <c r="F241" s="134" t="s">
        <v>447</v>
      </c>
      <c r="G241" s="135" t="s">
        <v>199</v>
      </c>
      <c r="H241" s="136">
        <v>7.4999999999999997E-2</v>
      </c>
      <c r="I241" s="137"/>
      <c r="J241" s="138">
        <f>ROUND(I241*H241,2)</f>
        <v>0</v>
      </c>
      <c r="K241" s="139"/>
      <c r="L241" s="30"/>
      <c r="M241" s="140" t="s">
        <v>1</v>
      </c>
      <c r="N241" s="141" t="s">
        <v>36</v>
      </c>
      <c r="P241" s="142">
        <f>O241*H241</f>
        <v>0</v>
      </c>
      <c r="Q241" s="142">
        <v>0</v>
      </c>
      <c r="R241" s="142">
        <f>Q241*H241</f>
        <v>0</v>
      </c>
      <c r="S241" s="142">
        <v>0</v>
      </c>
      <c r="T241" s="143">
        <f>S241*H241</f>
        <v>0</v>
      </c>
      <c r="AR241" s="144" t="s">
        <v>122</v>
      </c>
      <c r="AT241" s="144" t="s">
        <v>118</v>
      </c>
      <c r="AU241" s="144" t="s">
        <v>81</v>
      </c>
      <c r="AY241" s="15" t="s">
        <v>116</v>
      </c>
      <c r="BE241" s="145">
        <f>IF(N241="základní",J241,0)</f>
        <v>0</v>
      </c>
      <c r="BF241" s="145">
        <f>IF(N241="snížená",J241,0)</f>
        <v>0</v>
      </c>
      <c r="BG241" s="145">
        <f>IF(N241="zákl. přenesená",J241,0)</f>
        <v>0</v>
      </c>
      <c r="BH241" s="145">
        <f>IF(N241="sníž. přenesená",J241,0)</f>
        <v>0</v>
      </c>
      <c r="BI241" s="145">
        <f>IF(N241="nulová",J241,0)</f>
        <v>0</v>
      </c>
      <c r="BJ241" s="15" t="s">
        <v>79</v>
      </c>
      <c r="BK241" s="145">
        <f>ROUND(I241*H241,2)</f>
        <v>0</v>
      </c>
      <c r="BL241" s="15" t="s">
        <v>122</v>
      </c>
      <c r="BM241" s="144" t="s">
        <v>448</v>
      </c>
    </row>
    <row r="242" spans="2:65" s="11" customFormat="1" ht="22.9" customHeight="1">
      <c r="B242" s="119"/>
      <c r="D242" s="120" t="s">
        <v>70</v>
      </c>
      <c r="E242" s="129" t="s">
        <v>449</v>
      </c>
      <c r="F242" s="129" t="s">
        <v>450</v>
      </c>
      <c r="I242" s="122"/>
      <c r="J242" s="130">
        <f>BK242</f>
        <v>0</v>
      </c>
      <c r="L242" s="119"/>
      <c r="M242" s="124"/>
      <c r="P242" s="125">
        <f>SUM(P243:P244)</f>
        <v>0</v>
      </c>
      <c r="R242" s="125">
        <f>SUM(R243:R244)</f>
        <v>0</v>
      </c>
      <c r="T242" s="126">
        <f>SUM(T243:T244)</f>
        <v>0</v>
      </c>
      <c r="AR242" s="120" t="s">
        <v>79</v>
      </c>
      <c r="AT242" s="127" t="s">
        <v>70</v>
      </c>
      <c r="AU242" s="127" t="s">
        <v>79</v>
      </c>
      <c r="AY242" s="120" t="s">
        <v>116</v>
      </c>
      <c r="BK242" s="128">
        <f>SUM(BK243:BK244)</f>
        <v>0</v>
      </c>
    </row>
    <row r="243" spans="2:65" s="1" customFormat="1" ht="16.5" customHeight="1">
      <c r="B243" s="131"/>
      <c r="C243" s="132" t="s">
        <v>451</v>
      </c>
      <c r="D243" s="132" t="s">
        <v>118</v>
      </c>
      <c r="E243" s="133" t="s">
        <v>452</v>
      </c>
      <c r="F243" s="134" t="s">
        <v>453</v>
      </c>
      <c r="G243" s="135" t="s">
        <v>199</v>
      </c>
      <c r="H243" s="136">
        <v>3.5539999999999998</v>
      </c>
      <c r="I243" s="137"/>
      <c r="J243" s="138">
        <f>ROUND(I243*H243,2)</f>
        <v>0</v>
      </c>
      <c r="K243" s="139"/>
      <c r="L243" s="30"/>
      <c r="M243" s="140" t="s">
        <v>1</v>
      </c>
      <c r="N243" s="141" t="s">
        <v>36</v>
      </c>
      <c r="P243" s="142">
        <f>O243*H243</f>
        <v>0</v>
      </c>
      <c r="Q243" s="142">
        <v>0</v>
      </c>
      <c r="R243" s="142">
        <f>Q243*H243</f>
        <v>0</v>
      </c>
      <c r="S243" s="142">
        <v>0</v>
      </c>
      <c r="T243" s="143">
        <f>S243*H243</f>
        <v>0</v>
      </c>
      <c r="AR243" s="144" t="s">
        <v>122</v>
      </c>
      <c r="AT243" s="144" t="s">
        <v>118</v>
      </c>
      <c r="AU243" s="144" t="s">
        <v>81</v>
      </c>
      <c r="AY243" s="15" t="s">
        <v>116</v>
      </c>
      <c r="BE243" s="145">
        <f>IF(N243="základní",J243,0)</f>
        <v>0</v>
      </c>
      <c r="BF243" s="145">
        <f>IF(N243="snížená",J243,0)</f>
        <v>0</v>
      </c>
      <c r="BG243" s="145">
        <f>IF(N243="zákl. přenesená",J243,0)</f>
        <v>0</v>
      </c>
      <c r="BH243" s="145">
        <f>IF(N243="sníž. přenesená",J243,0)</f>
        <v>0</v>
      </c>
      <c r="BI243" s="145">
        <f>IF(N243="nulová",J243,0)</f>
        <v>0</v>
      </c>
      <c r="BJ243" s="15" t="s">
        <v>79</v>
      </c>
      <c r="BK243" s="145">
        <f>ROUND(I243*H243,2)</f>
        <v>0</v>
      </c>
      <c r="BL243" s="15" t="s">
        <v>122</v>
      </c>
      <c r="BM243" s="144" t="s">
        <v>454</v>
      </c>
    </row>
    <row r="244" spans="2:65" s="1" customFormat="1" ht="29.25">
      <c r="B244" s="30"/>
      <c r="D244" s="146" t="s">
        <v>128</v>
      </c>
      <c r="F244" s="147" t="s">
        <v>455</v>
      </c>
      <c r="I244" s="148"/>
      <c r="L244" s="30"/>
      <c r="M244" s="175"/>
      <c r="N244" s="176"/>
      <c r="O244" s="176"/>
      <c r="P244" s="176"/>
      <c r="Q244" s="176"/>
      <c r="R244" s="176"/>
      <c r="S244" s="176"/>
      <c r="T244" s="177"/>
      <c r="AT244" s="15" t="s">
        <v>128</v>
      </c>
      <c r="AU244" s="15" t="s">
        <v>81</v>
      </c>
    </row>
    <row r="245" spans="2:65" s="1" customFormat="1" ht="6.95" customHeight="1">
      <c r="B245" s="42"/>
      <c r="C245" s="43"/>
      <c r="D245" s="43"/>
      <c r="E245" s="43"/>
      <c r="F245" s="43"/>
      <c r="G245" s="43"/>
      <c r="H245" s="43"/>
      <c r="I245" s="43"/>
      <c r="J245" s="43"/>
      <c r="K245" s="43"/>
      <c r="L245" s="30"/>
    </row>
  </sheetData>
  <autoFilter ref="C123:K244" xr:uid="{00000000-0009-0000-0000-000001000000}"/>
  <mergeCells count="9">
    <mergeCell ref="E87:H87"/>
    <mergeCell ref="E114:H114"/>
    <mergeCell ref="E116:H116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BM124"/>
  <sheetViews>
    <sheetView showGridLines="0" tabSelected="1" topLeftCell="A87" workbookViewId="0">
      <selection activeCell="J113" sqref="J113"/>
    </sheetView>
  </sheetViews>
  <sheetFormatPr defaultRowHeight="1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20" t="s">
        <v>5</v>
      </c>
      <c r="M2" s="186"/>
      <c r="N2" s="186"/>
      <c r="O2" s="186"/>
      <c r="P2" s="186"/>
      <c r="Q2" s="186"/>
      <c r="R2" s="186"/>
      <c r="S2" s="186"/>
      <c r="T2" s="186"/>
      <c r="U2" s="186"/>
      <c r="V2" s="186"/>
      <c r="AT2" s="15" t="s">
        <v>84</v>
      </c>
    </row>
    <row r="3" spans="2:46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81</v>
      </c>
    </row>
    <row r="4" spans="2:46" ht="24.95" customHeight="1">
      <c r="B4" s="18"/>
      <c r="D4" s="19" t="s">
        <v>85</v>
      </c>
      <c r="L4" s="18"/>
      <c r="M4" s="86" t="s">
        <v>10</v>
      </c>
      <c r="AT4" s="15" t="s">
        <v>3</v>
      </c>
    </row>
    <row r="5" spans="2:46" ht="6.95" customHeight="1">
      <c r="B5" s="18"/>
      <c r="L5" s="18"/>
    </row>
    <row r="6" spans="2:46" ht="12" customHeight="1">
      <c r="B6" s="18"/>
      <c r="D6" s="25" t="s">
        <v>16</v>
      </c>
      <c r="L6" s="18"/>
    </row>
    <row r="7" spans="2:46" ht="16.5" customHeight="1">
      <c r="B7" s="18"/>
      <c r="E7" s="221" t="str">
        <f>'Rekapitulace stavby'!K6</f>
        <v>Č. Krumlov, Kaplická ul. - osazení indukčních průtokoměrů</v>
      </c>
      <c r="F7" s="222"/>
      <c r="G7" s="222"/>
      <c r="H7" s="222"/>
      <c r="L7" s="18"/>
    </row>
    <row r="8" spans="2:46" s="1" customFormat="1" ht="12" customHeight="1">
      <c r="B8" s="30"/>
      <c r="D8" s="25" t="s">
        <v>86</v>
      </c>
      <c r="L8" s="30"/>
    </row>
    <row r="9" spans="2:46" s="1" customFormat="1" ht="16.5" customHeight="1">
      <c r="B9" s="30"/>
      <c r="E9" s="201" t="s">
        <v>456</v>
      </c>
      <c r="F9" s="223"/>
      <c r="G9" s="223"/>
      <c r="H9" s="223"/>
      <c r="L9" s="30"/>
    </row>
    <row r="10" spans="2:46" s="1" customFormat="1" ht="11.25">
      <c r="B10" s="30"/>
      <c r="L10" s="30"/>
    </row>
    <row r="11" spans="2:46" s="1" customFormat="1" ht="12" customHeight="1">
      <c r="B11" s="30"/>
      <c r="D11" s="25" t="s">
        <v>18</v>
      </c>
      <c r="F11" s="23" t="s">
        <v>1</v>
      </c>
      <c r="I11" s="25" t="s">
        <v>19</v>
      </c>
      <c r="J11" s="23" t="s">
        <v>1</v>
      </c>
      <c r="L11" s="30"/>
    </row>
    <row r="12" spans="2:46" s="1" customFormat="1" ht="12" customHeight="1">
      <c r="B12" s="30"/>
      <c r="D12" s="25" t="s">
        <v>20</v>
      </c>
      <c r="F12" s="23" t="s">
        <v>21</v>
      </c>
      <c r="I12" s="25" t="s">
        <v>22</v>
      </c>
      <c r="J12" s="50"/>
      <c r="L12" s="30"/>
    </row>
    <row r="13" spans="2:46" s="1" customFormat="1" ht="10.9" customHeight="1">
      <c r="B13" s="30"/>
      <c r="L13" s="30"/>
    </row>
    <row r="14" spans="2:46" s="1" customFormat="1" ht="12" customHeight="1">
      <c r="B14" s="30"/>
      <c r="D14" s="25" t="s">
        <v>23</v>
      </c>
      <c r="I14" s="25" t="s">
        <v>24</v>
      </c>
      <c r="J14" s="23"/>
      <c r="L14" s="30"/>
    </row>
    <row r="15" spans="2:46" s="1" customFormat="1" ht="18" customHeight="1">
      <c r="B15" s="30"/>
      <c r="E15" s="23"/>
      <c r="I15" s="25" t="s">
        <v>25</v>
      </c>
      <c r="J15" s="23" t="s">
        <v>1</v>
      </c>
      <c r="L15" s="30"/>
    </row>
    <row r="16" spans="2:46" s="1" customFormat="1" ht="6.95" customHeight="1">
      <c r="B16" s="30"/>
      <c r="L16" s="30"/>
    </row>
    <row r="17" spans="2:12" s="1" customFormat="1" ht="12" customHeight="1">
      <c r="B17" s="30"/>
      <c r="D17" s="25" t="s">
        <v>26</v>
      </c>
      <c r="I17" s="25" t="s">
        <v>24</v>
      </c>
      <c r="J17" s="26"/>
      <c r="L17" s="30"/>
    </row>
    <row r="18" spans="2:12" s="1" customFormat="1" ht="18" customHeight="1">
      <c r="B18" s="30"/>
      <c r="E18" s="224"/>
      <c r="F18" s="185"/>
      <c r="G18" s="185"/>
      <c r="H18" s="185"/>
      <c r="I18" s="25" t="s">
        <v>25</v>
      </c>
      <c r="J18" s="26"/>
      <c r="L18" s="30"/>
    </row>
    <row r="19" spans="2:12" s="1" customFormat="1" ht="6.95" customHeight="1">
      <c r="B19" s="30"/>
      <c r="L19" s="30"/>
    </row>
    <row r="20" spans="2:12" s="1" customFormat="1" ht="12" customHeight="1">
      <c r="B20" s="30"/>
      <c r="D20" s="25" t="s">
        <v>27</v>
      </c>
      <c r="I20" s="25" t="s">
        <v>24</v>
      </c>
      <c r="J20" s="23" t="s">
        <v>1</v>
      </c>
      <c r="L20" s="30"/>
    </row>
    <row r="21" spans="2:12" s="1" customFormat="1" ht="18" customHeight="1">
      <c r="B21" s="30"/>
      <c r="E21" s="23"/>
      <c r="I21" s="25" t="s">
        <v>25</v>
      </c>
      <c r="J21" s="23" t="s">
        <v>1</v>
      </c>
      <c r="L21" s="30"/>
    </row>
    <row r="22" spans="2:12" s="1" customFormat="1" ht="6.95" customHeight="1">
      <c r="B22" s="30"/>
      <c r="L22" s="30"/>
    </row>
    <row r="23" spans="2:12" s="1" customFormat="1" ht="12" customHeight="1">
      <c r="B23" s="30"/>
      <c r="D23" s="25" t="s">
        <v>29</v>
      </c>
      <c r="I23" s="25" t="s">
        <v>24</v>
      </c>
      <c r="J23" s="23" t="str">
        <f>IF('Rekapitulace stavby'!AN19="","",'Rekapitulace stavby'!AN19)</f>
        <v/>
      </c>
      <c r="L23" s="30"/>
    </row>
    <row r="24" spans="2:12" s="1" customFormat="1" ht="18" customHeight="1">
      <c r="B24" s="30"/>
      <c r="E24" s="23" t="str">
        <f>IF('Rekapitulace stavby'!E20="","",'Rekapitulace stavby'!E20)</f>
        <v xml:space="preserve"> </v>
      </c>
      <c r="I24" s="25" t="s">
        <v>25</v>
      </c>
      <c r="J24" s="23" t="str">
        <f>IF('Rekapitulace stavby'!AN20="","",'Rekapitulace stavby'!AN20)</f>
        <v/>
      </c>
      <c r="L24" s="30"/>
    </row>
    <row r="25" spans="2:12" s="1" customFormat="1" ht="6.95" customHeight="1">
      <c r="B25" s="30"/>
      <c r="L25" s="30"/>
    </row>
    <row r="26" spans="2:12" s="1" customFormat="1" ht="12" customHeight="1">
      <c r="B26" s="30"/>
      <c r="D26" s="25" t="s">
        <v>30</v>
      </c>
      <c r="L26" s="30"/>
    </row>
    <row r="27" spans="2:12" s="7" customFormat="1" ht="16.5" customHeight="1">
      <c r="B27" s="87"/>
      <c r="E27" s="190" t="s">
        <v>1</v>
      </c>
      <c r="F27" s="190"/>
      <c r="G27" s="190"/>
      <c r="H27" s="190"/>
      <c r="L27" s="87"/>
    </row>
    <row r="28" spans="2:12" s="1" customFormat="1" ht="6.95" customHeight="1">
      <c r="B28" s="30"/>
      <c r="L28" s="30"/>
    </row>
    <row r="29" spans="2:12" s="1" customFormat="1" ht="6.95" customHeight="1">
      <c r="B29" s="30"/>
      <c r="D29" s="51"/>
      <c r="E29" s="51"/>
      <c r="F29" s="51"/>
      <c r="G29" s="51"/>
      <c r="H29" s="51"/>
      <c r="I29" s="51"/>
      <c r="J29" s="51"/>
      <c r="K29" s="51"/>
      <c r="L29" s="30"/>
    </row>
    <row r="30" spans="2:12" s="1" customFormat="1" ht="25.35" customHeight="1">
      <c r="B30" s="30"/>
      <c r="D30" s="88" t="s">
        <v>31</v>
      </c>
      <c r="J30" s="64">
        <f>ROUND(J117, 2)</f>
        <v>0</v>
      </c>
      <c r="L30" s="30"/>
    </row>
    <row r="31" spans="2:12" s="1" customFormat="1" ht="6.95" customHeight="1">
      <c r="B31" s="30"/>
      <c r="D31" s="51"/>
      <c r="E31" s="51"/>
      <c r="F31" s="51"/>
      <c r="G31" s="51"/>
      <c r="H31" s="51"/>
      <c r="I31" s="51"/>
      <c r="J31" s="51"/>
      <c r="K31" s="51"/>
      <c r="L31" s="30"/>
    </row>
    <row r="32" spans="2:12" s="1" customFormat="1" ht="14.45" customHeight="1">
      <c r="B32" s="30"/>
      <c r="F32" s="33" t="s">
        <v>33</v>
      </c>
      <c r="I32" s="33" t="s">
        <v>32</v>
      </c>
      <c r="J32" s="33" t="s">
        <v>34</v>
      </c>
      <c r="L32" s="30"/>
    </row>
    <row r="33" spans="2:12" s="1" customFormat="1" ht="14.45" customHeight="1">
      <c r="B33" s="30"/>
      <c r="D33" s="53" t="s">
        <v>35</v>
      </c>
      <c r="E33" s="25" t="s">
        <v>36</v>
      </c>
      <c r="F33" s="89">
        <f>ROUND((SUM(BE117:BE123)),  2)</f>
        <v>0</v>
      </c>
      <c r="I33" s="90">
        <v>0.21</v>
      </c>
      <c r="J33" s="89">
        <f>ROUND(((SUM(BE117:BE123))*I33),  2)</f>
        <v>0</v>
      </c>
      <c r="L33" s="30"/>
    </row>
    <row r="34" spans="2:12" s="1" customFormat="1" ht="14.45" customHeight="1">
      <c r="B34" s="30"/>
      <c r="E34" s="25" t="s">
        <v>37</v>
      </c>
      <c r="F34" s="89">
        <f>ROUND((SUM(BF117:BF123)),  2)</f>
        <v>0</v>
      </c>
      <c r="I34" s="90">
        <v>0.15</v>
      </c>
      <c r="J34" s="89">
        <f>ROUND(((SUM(BF117:BF123))*I34),  2)</f>
        <v>0</v>
      </c>
      <c r="L34" s="30"/>
    </row>
    <row r="35" spans="2:12" s="1" customFormat="1" ht="14.45" hidden="1" customHeight="1">
      <c r="B35" s="30"/>
      <c r="E35" s="25" t="s">
        <v>38</v>
      </c>
      <c r="F35" s="89">
        <f>ROUND((SUM(BG117:BG123)),  2)</f>
        <v>0</v>
      </c>
      <c r="I35" s="90">
        <v>0.21</v>
      </c>
      <c r="J35" s="89">
        <f>0</f>
        <v>0</v>
      </c>
      <c r="L35" s="30"/>
    </row>
    <row r="36" spans="2:12" s="1" customFormat="1" ht="14.45" hidden="1" customHeight="1">
      <c r="B36" s="30"/>
      <c r="E36" s="25" t="s">
        <v>39</v>
      </c>
      <c r="F36" s="89">
        <f>ROUND((SUM(BH117:BH123)),  2)</f>
        <v>0</v>
      </c>
      <c r="I36" s="90">
        <v>0.15</v>
      </c>
      <c r="J36" s="89">
        <f>0</f>
        <v>0</v>
      </c>
      <c r="L36" s="30"/>
    </row>
    <row r="37" spans="2:12" s="1" customFormat="1" ht="14.45" hidden="1" customHeight="1">
      <c r="B37" s="30"/>
      <c r="E37" s="25" t="s">
        <v>40</v>
      </c>
      <c r="F37" s="89">
        <f>ROUND((SUM(BI117:BI123)),  2)</f>
        <v>0</v>
      </c>
      <c r="I37" s="90">
        <v>0</v>
      </c>
      <c r="J37" s="89">
        <f>0</f>
        <v>0</v>
      </c>
      <c r="L37" s="30"/>
    </row>
    <row r="38" spans="2:12" s="1" customFormat="1" ht="6.95" customHeight="1">
      <c r="B38" s="30"/>
      <c r="L38" s="30"/>
    </row>
    <row r="39" spans="2:12" s="1" customFormat="1" ht="25.35" customHeight="1">
      <c r="B39" s="30"/>
      <c r="C39" s="91"/>
      <c r="D39" s="92" t="s">
        <v>41</v>
      </c>
      <c r="E39" s="55"/>
      <c r="F39" s="55"/>
      <c r="G39" s="93" t="s">
        <v>42</v>
      </c>
      <c r="H39" s="94" t="s">
        <v>43</v>
      </c>
      <c r="I39" s="55"/>
      <c r="J39" s="95">
        <f>SUM(J30:J37)</f>
        <v>0</v>
      </c>
      <c r="K39" s="96"/>
      <c r="L39" s="30"/>
    </row>
    <row r="40" spans="2:12" s="1" customFormat="1" ht="14.45" customHeight="1">
      <c r="B40" s="30"/>
      <c r="L40" s="30"/>
    </row>
    <row r="41" spans="2:12" ht="14.45" customHeight="1">
      <c r="B41" s="18"/>
      <c r="L41" s="18"/>
    </row>
    <row r="42" spans="2:12" ht="14.45" customHeight="1">
      <c r="B42" s="18"/>
      <c r="L42" s="18"/>
    </row>
    <row r="43" spans="2:12" ht="14.45" customHeight="1">
      <c r="B43" s="18"/>
      <c r="L43" s="18"/>
    </row>
    <row r="44" spans="2:12" ht="14.45" customHeight="1">
      <c r="B44" s="18"/>
      <c r="L44" s="18"/>
    </row>
    <row r="45" spans="2:12" ht="14.45" customHeight="1">
      <c r="B45" s="18"/>
      <c r="L45" s="18"/>
    </row>
    <row r="46" spans="2:12" ht="14.45" customHeight="1">
      <c r="B46" s="18"/>
      <c r="L46" s="18"/>
    </row>
    <row r="47" spans="2:12" ht="14.45" customHeight="1">
      <c r="B47" s="18"/>
      <c r="L47" s="18"/>
    </row>
    <row r="48" spans="2:12" ht="14.45" customHeight="1">
      <c r="B48" s="18"/>
      <c r="L48" s="18"/>
    </row>
    <row r="49" spans="2:12" ht="14.45" customHeight="1">
      <c r="B49" s="18"/>
      <c r="L49" s="18"/>
    </row>
    <row r="50" spans="2:12" s="1" customFormat="1" ht="14.45" customHeight="1">
      <c r="B50" s="30"/>
      <c r="D50" s="39" t="s">
        <v>44</v>
      </c>
      <c r="E50" s="40"/>
      <c r="F50" s="40"/>
      <c r="G50" s="39" t="s">
        <v>45</v>
      </c>
      <c r="H50" s="40"/>
      <c r="I50" s="40"/>
      <c r="J50" s="40"/>
      <c r="K50" s="40"/>
      <c r="L50" s="30"/>
    </row>
    <row r="51" spans="2:12" ht="11.25">
      <c r="B51" s="18"/>
      <c r="L51" s="18"/>
    </row>
    <row r="52" spans="2:12" ht="11.25">
      <c r="B52" s="18"/>
      <c r="L52" s="18"/>
    </row>
    <row r="53" spans="2:12" ht="11.25">
      <c r="B53" s="18"/>
      <c r="L53" s="18"/>
    </row>
    <row r="54" spans="2:12" ht="11.25">
      <c r="B54" s="18"/>
      <c r="L54" s="18"/>
    </row>
    <row r="55" spans="2:12" ht="11.25">
      <c r="B55" s="18"/>
      <c r="L55" s="18"/>
    </row>
    <row r="56" spans="2:12" ht="11.25">
      <c r="B56" s="18"/>
      <c r="L56" s="18"/>
    </row>
    <row r="57" spans="2:12" ht="11.25">
      <c r="B57" s="18"/>
      <c r="L57" s="18"/>
    </row>
    <row r="58" spans="2:12" ht="11.25">
      <c r="B58" s="18"/>
      <c r="L58" s="18"/>
    </row>
    <row r="59" spans="2:12" ht="11.25">
      <c r="B59" s="18"/>
      <c r="L59" s="18"/>
    </row>
    <row r="60" spans="2:12" ht="11.25">
      <c r="B60" s="18"/>
      <c r="L60" s="18"/>
    </row>
    <row r="61" spans="2:12" s="1" customFormat="1" ht="12.75">
      <c r="B61" s="30"/>
      <c r="D61" s="41" t="s">
        <v>46</v>
      </c>
      <c r="E61" s="32"/>
      <c r="F61" s="97" t="s">
        <v>47</v>
      </c>
      <c r="G61" s="41" t="s">
        <v>46</v>
      </c>
      <c r="H61" s="32"/>
      <c r="I61" s="32"/>
      <c r="J61" s="98" t="s">
        <v>47</v>
      </c>
      <c r="K61" s="32"/>
      <c r="L61" s="30"/>
    </row>
    <row r="62" spans="2:12" ht="11.25">
      <c r="B62" s="18"/>
      <c r="L62" s="18"/>
    </row>
    <row r="63" spans="2:12" ht="11.25">
      <c r="B63" s="18"/>
      <c r="L63" s="18"/>
    </row>
    <row r="64" spans="2:12" ht="11.25">
      <c r="B64" s="18"/>
      <c r="L64" s="18"/>
    </row>
    <row r="65" spans="2:12" s="1" customFormat="1" ht="12.75">
      <c r="B65" s="30"/>
      <c r="D65" s="39" t="s">
        <v>48</v>
      </c>
      <c r="E65" s="40"/>
      <c r="F65" s="40"/>
      <c r="G65" s="39" t="s">
        <v>49</v>
      </c>
      <c r="H65" s="40"/>
      <c r="I65" s="40"/>
      <c r="J65" s="40"/>
      <c r="K65" s="40"/>
      <c r="L65" s="30"/>
    </row>
    <row r="66" spans="2:12" ht="11.25">
      <c r="B66" s="18"/>
      <c r="L66" s="18"/>
    </row>
    <row r="67" spans="2:12" ht="11.25">
      <c r="B67" s="18"/>
      <c r="L67" s="18"/>
    </row>
    <row r="68" spans="2:12" ht="11.25">
      <c r="B68" s="18"/>
      <c r="L68" s="18"/>
    </row>
    <row r="69" spans="2:12" ht="11.25">
      <c r="B69" s="18"/>
      <c r="L69" s="18"/>
    </row>
    <row r="70" spans="2:12" ht="11.25">
      <c r="B70" s="18"/>
      <c r="L70" s="18"/>
    </row>
    <row r="71" spans="2:12" ht="11.25">
      <c r="B71" s="18"/>
      <c r="L71" s="18"/>
    </row>
    <row r="72" spans="2:12" ht="11.25">
      <c r="B72" s="18"/>
      <c r="L72" s="18"/>
    </row>
    <row r="73" spans="2:12" ht="11.25">
      <c r="B73" s="18"/>
      <c r="L73" s="18"/>
    </row>
    <row r="74" spans="2:12" ht="11.25">
      <c r="B74" s="18"/>
      <c r="L74" s="18"/>
    </row>
    <row r="75" spans="2:12" ht="11.25">
      <c r="B75" s="18"/>
      <c r="L75" s="18"/>
    </row>
    <row r="76" spans="2:12" s="1" customFormat="1" ht="12.75">
      <c r="B76" s="30"/>
      <c r="D76" s="41" t="s">
        <v>46</v>
      </c>
      <c r="E76" s="32"/>
      <c r="F76" s="97" t="s">
        <v>47</v>
      </c>
      <c r="G76" s="41" t="s">
        <v>46</v>
      </c>
      <c r="H76" s="32"/>
      <c r="I76" s="32"/>
      <c r="J76" s="98" t="s">
        <v>47</v>
      </c>
      <c r="K76" s="32"/>
      <c r="L76" s="30"/>
    </row>
    <row r="77" spans="2:12" s="1" customFormat="1" ht="14.45" customHeight="1"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30"/>
    </row>
    <row r="81" spans="2:47" s="1" customFormat="1" ht="6.95" customHeight="1"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30"/>
    </row>
    <row r="82" spans="2:47" s="1" customFormat="1" ht="24.95" customHeight="1">
      <c r="B82" s="30"/>
      <c r="C82" s="19" t="s">
        <v>88</v>
      </c>
      <c r="L82" s="30"/>
    </row>
    <row r="83" spans="2:47" s="1" customFormat="1" ht="6.95" customHeight="1">
      <c r="B83" s="30"/>
      <c r="L83" s="30"/>
    </row>
    <row r="84" spans="2:47" s="1" customFormat="1" ht="12" customHeight="1">
      <c r="B84" s="30"/>
      <c r="C84" s="25" t="s">
        <v>16</v>
      </c>
      <c r="L84" s="30"/>
    </row>
    <row r="85" spans="2:47" s="1" customFormat="1" ht="16.5" customHeight="1">
      <c r="B85" s="30"/>
      <c r="E85" s="221" t="str">
        <f>E7</f>
        <v>Č. Krumlov, Kaplická ul. - osazení indukčních průtokoměrů</v>
      </c>
      <c r="F85" s="222"/>
      <c r="G85" s="222"/>
      <c r="H85" s="222"/>
      <c r="L85" s="30"/>
    </row>
    <row r="86" spans="2:47" s="1" customFormat="1" ht="12" customHeight="1">
      <c r="B86" s="30"/>
      <c r="C86" s="25" t="s">
        <v>86</v>
      </c>
      <c r="L86" s="30"/>
    </row>
    <row r="87" spans="2:47" s="1" customFormat="1" ht="16.5" customHeight="1">
      <c r="B87" s="30"/>
      <c r="E87" s="201" t="str">
        <f>E9</f>
        <v>4061b - Vedlejší rozpočtové náklady</v>
      </c>
      <c r="F87" s="223"/>
      <c r="G87" s="223"/>
      <c r="H87" s="223"/>
      <c r="L87" s="30"/>
    </row>
    <row r="88" spans="2:47" s="1" customFormat="1" ht="6.95" customHeight="1">
      <c r="B88" s="30"/>
      <c r="L88" s="30"/>
    </row>
    <row r="89" spans="2:47" s="1" customFormat="1" ht="12" customHeight="1">
      <c r="B89" s="30"/>
      <c r="C89" s="25" t="s">
        <v>20</v>
      </c>
      <c r="F89" s="23" t="str">
        <f>F12</f>
        <v xml:space="preserve"> </v>
      </c>
      <c r="I89" s="25" t="s">
        <v>22</v>
      </c>
      <c r="J89" s="50" t="str">
        <f>IF(J12="","",J12)</f>
        <v/>
      </c>
      <c r="L89" s="30"/>
    </row>
    <row r="90" spans="2:47" s="1" customFormat="1" ht="6.95" customHeight="1">
      <c r="B90" s="30"/>
      <c r="L90" s="30"/>
    </row>
    <row r="91" spans="2:47" s="1" customFormat="1" ht="40.15" customHeight="1">
      <c r="B91" s="30"/>
      <c r="C91" s="25" t="s">
        <v>23</v>
      </c>
      <c r="F91" s="23"/>
      <c r="I91" s="25" t="s">
        <v>27</v>
      </c>
      <c r="J91" s="28"/>
      <c r="L91" s="30"/>
    </row>
    <row r="92" spans="2:47" s="1" customFormat="1" ht="15.2" customHeight="1">
      <c r="B92" s="30"/>
      <c r="C92" s="25" t="s">
        <v>26</v>
      </c>
      <c r="F92" s="23" t="str">
        <f>IF(E18="","",E18)</f>
        <v/>
      </c>
      <c r="I92" s="25" t="s">
        <v>29</v>
      </c>
      <c r="J92" s="28" t="str">
        <f>E24</f>
        <v xml:space="preserve"> </v>
      </c>
      <c r="L92" s="30"/>
    </row>
    <row r="93" spans="2:47" s="1" customFormat="1" ht="10.35" customHeight="1">
      <c r="B93" s="30"/>
      <c r="L93" s="30"/>
    </row>
    <row r="94" spans="2:47" s="1" customFormat="1" ht="29.25" customHeight="1">
      <c r="B94" s="30"/>
      <c r="C94" s="99" t="s">
        <v>89</v>
      </c>
      <c r="D94" s="91"/>
      <c r="E94" s="91"/>
      <c r="F94" s="91"/>
      <c r="G94" s="91"/>
      <c r="H94" s="91"/>
      <c r="I94" s="91"/>
      <c r="J94" s="100" t="s">
        <v>90</v>
      </c>
      <c r="K94" s="91"/>
      <c r="L94" s="30"/>
    </row>
    <row r="95" spans="2:47" s="1" customFormat="1" ht="10.35" customHeight="1">
      <c r="B95" s="30"/>
      <c r="L95" s="30"/>
    </row>
    <row r="96" spans="2:47" s="1" customFormat="1" ht="22.9" customHeight="1">
      <c r="B96" s="30"/>
      <c r="C96" s="101" t="s">
        <v>91</v>
      </c>
      <c r="J96" s="64">
        <f>J117</f>
        <v>0</v>
      </c>
      <c r="L96" s="30"/>
      <c r="AU96" s="15" t="s">
        <v>92</v>
      </c>
    </row>
    <row r="97" spans="2:12" s="8" customFormat="1" ht="24.95" customHeight="1">
      <c r="B97" s="102"/>
      <c r="D97" s="103" t="s">
        <v>457</v>
      </c>
      <c r="E97" s="104"/>
      <c r="F97" s="104"/>
      <c r="G97" s="104"/>
      <c r="H97" s="104"/>
      <c r="I97" s="104"/>
      <c r="J97" s="105">
        <f>J118</f>
        <v>0</v>
      </c>
      <c r="L97" s="102"/>
    </row>
    <row r="98" spans="2:12" s="1" customFormat="1" ht="21.75" customHeight="1">
      <c r="B98" s="30"/>
      <c r="L98" s="30"/>
    </row>
    <row r="99" spans="2:12" s="1" customFormat="1" ht="6.95" customHeight="1">
      <c r="B99" s="42"/>
      <c r="C99" s="43"/>
      <c r="D99" s="43"/>
      <c r="E99" s="43"/>
      <c r="F99" s="43"/>
      <c r="G99" s="43"/>
      <c r="H99" s="43"/>
      <c r="I99" s="43"/>
      <c r="J99" s="43"/>
      <c r="K99" s="43"/>
      <c r="L99" s="30"/>
    </row>
    <row r="103" spans="2:12" s="1" customFormat="1" ht="6.95" customHeight="1">
      <c r="B103" s="44"/>
      <c r="C103" s="45"/>
      <c r="D103" s="45"/>
      <c r="E103" s="45"/>
      <c r="F103" s="45"/>
      <c r="G103" s="45"/>
      <c r="H103" s="45"/>
      <c r="I103" s="45"/>
      <c r="J103" s="45"/>
      <c r="K103" s="45"/>
      <c r="L103" s="30"/>
    </row>
    <row r="104" spans="2:12" s="1" customFormat="1" ht="24.95" customHeight="1">
      <c r="B104" s="30"/>
      <c r="C104" s="19" t="s">
        <v>101</v>
      </c>
      <c r="L104" s="30"/>
    </row>
    <row r="105" spans="2:12" s="1" customFormat="1" ht="6.95" customHeight="1">
      <c r="B105" s="30"/>
      <c r="L105" s="30"/>
    </row>
    <row r="106" spans="2:12" s="1" customFormat="1" ht="12" customHeight="1">
      <c r="B106" s="30"/>
      <c r="C106" s="25" t="s">
        <v>16</v>
      </c>
      <c r="L106" s="30"/>
    </row>
    <row r="107" spans="2:12" s="1" customFormat="1" ht="16.5" customHeight="1">
      <c r="B107" s="30"/>
      <c r="E107" s="221" t="str">
        <f>E7</f>
        <v>Č. Krumlov, Kaplická ul. - osazení indukčních průtokoměrů</v>
      </c>
      <c r="F107" s="222"/>
      <c r="G107" s="222"/>
      <c r="H107" s="222"/>
      <c r="L107" s="30"/>
    </row>
    <row r="108" spans="2:12" s="1" customFormat="1" ht="12" customHeight="1">
      <c r="B108" s="30"/>
      <c r="C108" s="25" t="s">
        <v>86</v>
      </c>
      <c r="L108" s="30"/>
    </row>
    <row r="109" spans="2:12" s="1" customFormat="1" ht="16.5" customHeight="1">
      <c r="B109" s="30"/>
      <c r="E109" s="201" t="str">
        <f>E9</f>
        <v>4061b - Vedlejší rozpočtové náklady</v>
      </c>
      <c r="F109" s="223"/>
      <c r="G109" s="223"/>
      <c r="H109" s="223"/>
      <c r="L109" s="30"/>
    </row>
    <row r="110" spans="2:12" s="1" customFormat="1" ht="6.95" customHeight="1">
      <c r="B110" s="30"/>
      <c r="L110" s="30"/>
    </row>
    <row r="111" spans="2:12" s="1" customFormat="1" ht="12" customHeight="1">
      <c r="B111" s="30"/>
      <c r="C111" s="25" t="s">
        <v>20</v>
      </c>
      <c r="F111" s="23" t="str">
        <f>F12</f>
        <v xml:space="preserve"> </v>
      </c>
      <c r="I111" s="25" t="s">
        <v>22</v>
      </c>
      <c r="J111" s="50" t="str">
        <f>IF(J12="","",J12)</f>
        <v/>
      </c>
      <c r="L111" s="30"/>
    </row>
    <row r="112" spans="2:12" s="1" customFormat="1" ht="6.95" customHeight="1">
      <c r="B112" s="30"/>
      <c r="L112" s="30"/>
    </row>
    <row r="113" spans="2:65" s="1" customFormat="1" ht="40.15" customHeight="1">
      <c r="B113" s="30"/>
      <c r="C113" s="25" t="s">
        <v>23</v>
      </c>
      <c r="F113" s="23"/>
      <c r="I113" s="25" t="s">
        <v>27</v>
      </c>
      <c r="J113" s="28"/>
      <c r="L113" s="30"/>
    </row>
    <row r="114" spans="2:65" s="1" customFormat="1" ht="15.2" customHeight="1">
      <c r="B114" s="30"/>
      <c r="C114" s="25" t="s">
        <v>26</v>
      </c>
      <c r="F114" s="23" t="str">
        <f>IF(E18="","",E18)</f>
        <v/>
      </c>
      <c r="I114" s="25" t="s">
        <v>29</v>
      </c>
      <c r="J114" s="28" t="str">
        <f>E24</f>
        <v xml:space="preserve"> </v>
      </c>
      <c r="L114" s="30"/>
    </row>
    <row r="115" spans="2:65" s="1" customFormat="1" ht="10.35" customHeight="1">
      <c r="B115" s="30"/>
      <c r="L115" s="30"/>
    </row>
    <row r="116" spans="2:65" s="10" customFormat="1" ht="29.25" customHeight="1">
      <c r="B116" s="110"/>
      <c r="C116" s="111" t="s">
        <v>102</v>
      </c>
      <c r="D116" s="112" t="s">
        <v>56</v>
      </c>
      <c r="E116" s="112" t="s">
        <v>52</v>
      </c>
      <c r="F116" s="112" t="s">
        <v>53</v>
      </c>
      <c r="G116" s="112" t="s">
        <v>103</v>
      </c>
      <c r="H116" s="112" t="s">
        <v>104</v>
      </c>
      <c r="I116" s="112" t="s">
        <v>105</v>
      </c>
      <c r="J116" s="113" t="s">
        <v>90</v>
      </c>
      <c r="K116" s="114" t="s">
        <v>106</v>
      </c>
      <c r="L116" s="110"/>
      <c r="M116" s="57" t="s">
        <v>1</v>
      </c>
      <c r="N116" s="58" t="s">
        <v>35</v>
      </c>
      <c r="O116" s="58" t="s">
        <v>107</v>
      </c>
      <c r="P116" s="58" t="s">
        <v>108</v>
      </c>
      <c r="Q116" s="58" t="s">
        <v>109</v>
      </c>
      <c r="R116" s="58" t="s">
        <v>110</v>
      </c>
      <c r="S116" s="58" t="s">
        <v>111</v>
      </c>
      <c r="T116" s="59" t="s">
        <v>112</v>
      </c>
    </row>
    <row r="117" spans="2:65" s="1" customFormat="1" ht="22.9" customHeight="1">
      <c r="B117" s="30"/>
      <c r="C117" s="62" t="s">
        <v>113</v>
      </c>
      <c r="J117" s="115">
        <f>BK117</f>
        <v>0</v>
      </c>
      <c r="L117" s="30"/>
      <c r="M117" s="60"/>
      <c r="N117" s="51"/>
      <c r="O117" s="51"/>
      <c r="P117" s="116">
        <f>P118</f>
        <v>0</v>
      </c>
      <c r="Q117" s="51"/>
      <c r="R117" s="116">
        <f>R118</f>
        <v>0</v>
      </c>
      <c r="S117" s="51"/>
      <c r="T117" s="117">
        <f>T118</f>
        <v>0</v>
      </c>
      <c r="AT117" s="15" t="s">
        <v>70</v>
      </c>
      <c r="AU117" s="15" t="s">
        <v>92</v>
      </c>
      <c r="BK117" s="118">
        <f>BK118</f>
        <v>0</v>
      </c>
    </row>
    <row r="118" spans="2:65" s="11" customFormat="1" ht="25.9" customHeight="1">
      <c r="B118" s="119"/>
      <c r="D118" s="120" t="s">
        <v>70</v>
      </c>
      <c r="E118" s="121" t="s">
        <v>458</v>
      </c>
      <c r="F118" s="121" t="s">
        <v>83</v>
      </c>
      <c r="I118" s="122"/>
      <c r="J118" s="123">
        <f>BK118</f>
        <v>0</v>
      </c>
      <c r="L118" s="119"/>
      <c r="M118" s="124"/>
      <c r="P118" s="125">
        <f>SUM(P119:P123)</f>
        <v>0</v>
      </c>
      <c r="R118" s="125">
        <f>SUM(R119:R123)</f>
        <v>0</v>
      </c>
      <c r="T118" s="126">
        <f>SUM(T119:T123)</f>
        <v>0</v>
      </c>
      <c r="AR118" s="120" t="s">
        <v>137</v>
      </c>
      <c r="AT118" s="127" t="s">
        <v>70</v>
      </c>
      <c r="AU118" s="127" t="s">
        <v>71</v>
      </c>
      <c r="AY118" s="120" t="s">
        <v>116</v>
      </c>
      <c r="BK118" s="128">
        <f>SUM(BK119:BK123)</f>
        <v>0</v>
      </c>
    </row>
    <row r="119" spans="2:65" s="1" customFormat="1" ht="16.5" customHeight="1">
      <c r="B119" s="131"/>
      <c r="C119" s="132" t="s">
        <v>79</v>
      </c>
      <c r="D119" s="132" t="s">
        <v>118</v>
      </c>
      <c r="E119" s="133" t="s">
        <v>459</v>
      </c>
      <c r="F119" s="134" t="s">
        <v>460</v>
      </c>
      <c r="G119" s="135" t="s">
        <v>352</v>
      </c>
      <c r="H119" s="136">
        <v>1</v>
      </c>
      <c r="I119" s="137"/>
      <c r="J119" s="138">
        <f>ROUND(I119*H119,2)</f>
        <v>0</v>
      </c>
      <c r="K119" s="139"/>
      <c r="L119" s="30"/>
      <c r="M119" s="140" t="s">
        <v>1</v>
      </c>
      <c r="N119" s="141" t="s">
        <v>36</v>
      </c>
      <c r="P119" s="142">
        <f>O119*H119</f>
        <v>0</v>
      </c>
      <c r="Q119" s="142">
        <v>0</v>
      </c>
      <c r="R119" s="142">
        <f>Q119*H119</f>
        <v>0</v>
      </c>
      <c r="S119" s="142">
        <v>0</v>
      </c>
      <c r="T119" s="143">
        <f>S119*H119</f>
        <v>0</v>
      </c>
      <c r="AR119" s="144" t="s">
        <v>122</v>
      </c>
      <c r="AT119" s="144" t="s">
        <v>118</v>
      </c>
      <c r="AU119" s="144" t="s">
        <v>79</v>
      </c>
      <c r="AY119" s="15" t="s">
        <v>116</v>
      </c>
      <c r="BE119" s="145">
        <f>IF(N119="základní",J119,0)</f>
        <v>0</v>
      </c>
      <c r="BF119" s="145">
        <f>IF(N119="snížená",J119,0)</f>
        <v>0</v>
      </c>
      <c r="BG119" s="145">
        <f>IF(N119="zákl. přenesená",J119,0)</f>
        <v>0</v>
      </c>
      <c r="BH119" s="145">
        <f>IF(N119="sníž. přenesená",J119,0)</f>
        <v>0</v>
      </c>
      <c r="BI119" s="145">
        <f>IF(N119="nulová",J119,0)</f>
        <v>0</v>
      </c>
      <c r="BJ119" s="15" t="s">
        <v>79</v>
      </c>
      <c r="BK119" s="145">
        <f>ROUND(I119*H119,2)</f>
        <v>0</v>
      </c>
      <c r="BL119" s="15" t="s">
        <v>122</v>
      </c>
      <c r="BM119" s="144" t="s">
        <v>461</v>
      </c>
    </row>
    <row r="120" spans="2:65" s="1" customFormat="1" ht="16.5" customHeight="1">
      <c r="B120" s="131"/>
      <c r="C120" s="132" t="s">
        <v>81</v>
      </c>
      <c r="D120" s="132" t="s">
        <v>118</v>
      </c>
      <c r="E120" s="133" t="s">
        <v>462</v>
      </c>
      <c r="F120" s="134" t="s">
        <v>463</v>
      </c>
      <c r="G120" s="135" t="s">
        <v>352</v>
      </c>
      <c r="H120" s="136">
        <v>1</v>
      </c>
      <c r="I120" s="137"/>
      <c r="J120" s="138">
        <f>ROUND(I120*H120,2)</f>
        <v>0</v>
      </c>
      <c r="K120" s="139"/>
      <c r="L120" s="30"/>
      <c r="M120" s="140" t="s">
        <v>1</v>
      </c>
      <c r="N120" s="141" t="s">
        <v>36</v>
      </c>
      <c r="P120" s="142">
        <f>O120*H120</f>
        <v>0</v>
      </c>
      <c r="Q120" s="142">
        <v>0</v>
      </c>
      <c r="R120" s="142">
        <f>Q120*H120</f>
        <v>0</v>
      </c>
      <c r="S120" s="142">
        <v>0</v>
      </c>
      <c r="T120" s="143">
        <f>S120*H120</f>
        <v>0</v>
      </c>
      <c r="AR120" s="144" t="s">
        <v>122</v>
      </c>
      <c r="AT120" s="144" t="s">
        <v>118</v>
      </c>
      <c r="AU120" s="144" t="s">
        <v>79</v>
      </c>
      <c r="AY120" s="15" t="s">
        <v>116</v>
      </c>
      <c r="BE120" s="145">
        <f>IF(N120="základní",J120,0)</f>
        <v>0</v>
      </c>
      <c r="BF120" s="145">
        <f>IF(N120="snížená",J120,0)</f>
        <v>0</v>
      </c>
      <c r="BG120" s="145">
        <f>IF(N120="zákl. přenesená",J120,0)</f>
        <v>0</v>
      </c>
      <c r="BH120" s="145">
        <f>IF(N120="sníž. přenesená",J120,0)</f>
        <v>0</v>
      </c>
      <c r="BI120" s="145">
        <f>IF(N120="nulová",J120,0)</f>
        <v>0</v>
      </c>
      <c r="BJ120" s="15" t="s">
        <v>79</v>
      </c>
      <c r="BK120" s="145">
        <f>ROUND(I120*H120,2)</f>
        <v>0</v>
      </c>
      <c r="BL120" s="15" t="s">
        <v>122</v>
      </c>
      <c r="BM120" s="144" t="s">
        <v>464</v>
      </c>
    </row>
    <row r="121" spans="2:65" s="1" customFormat="1" ht="21.75" customHeight="1">
      <c r="B121" s="131"/>
      <c r="C121" s="132" t="s">
        <v>130</v>
      </c>
      <c r="D121" s="132" t="s">
        <v>118</v>
      </c>
      <c r="E121" s="133" t="s">
        <v>465</v>
      </c>
      <c r="F121" s="134" t="s">
        <v>466</v>
      </c>
      <c r="G121" s="135" t="s">
        <v>352</v>
      </c>
      <c r="H121" s="136">
        <v>1</v>
      </c>
      <c r="I121" s="137"/>
      <c r="J121" s="138">
        <f>ROUND(I121*H121,2)</f>
        <v>0</v>
      </c>
      <c r="K121" s="139"/>
      <c r="L121" s="30"/>
      <c r="M121" s="140" t="s">
        <v>1</v>
      </c>
      <c r="N121" s="141" t="s">
        <v>36</v>
      </c>
      <c r="P121" s="142">
        <f>O121*H121</f>
        <v>0</v>
      </c>
      <c r="Q121" s="142">
        <v>0</v>
      </c>
      <c r="R121" s="142">
        <f>Q121*H121</f>
        <v>0</v>
      </c>
      <c r="S121" s="142">
        <v>0</v>
      </c>
      <c r="T121" s="143">
        <f>S121*H121</f>
        <v>0</v>
      </c>
      <c r="AR121" s="144" t="s">
        <v>122</v>
      </c>
      <c r="AT121" s="144" t="s">
        <v>118</v>
      </c>
      <c r="AU121" s="144" t="s">
        <v>79</v>
      </c>
      <c r="AY121" s="15" t="s">
        <v>116</v>
      </c>
      <c r="BE121" s="145">
        <f>IF(N121="základní",J121,0)</f>
        <v>0</v>
      </c>
      <c r="BF121" s="145">
        <f>IF(N121="snížená",J121,0)</f>
        <v>0</v>
      </c>
      <c r="BG121" s="145">
        <f>IF(N121="zákl. přenesená",J121,0)</f>
        <v>0</v>
      </c>
      <c r="BH121" s="145">
        <f>IF(N121="sníž. přenesená",J121,0)</f>
        <v>0</v>
      </c>
      <c r="BI121" s="145">
        <f>IF(N121="nulová",J121,0)</f>
        <v>0</v>
      </c>
      <c r="BJ121" s="15" t="s">
        <v>79</v>
      </c>
      <c r="BK121" s="145">
        <f>ROUND(I121*H121,2)</f>
        <v>0</v>
      </c>
      <c r="BL121" s="15" t="s">
        <v>122</v>
      </c>
      <c r="BM121" s="144" t="s">
        <v>467</v>
      </c>
    </row>
    <row r="122" spans="2:65" s="1" customFormat="1" ht="16.5" customHeight="1">
      <c r="B122" s="131"/>
      <c r="C122" s="132" t="s">
        <v>122</v>
      </c>
      <c r="D122" s="132" t="s">
        <v>118</v>
      </c>
      <c r="E122" s="133" t="s">
        <v>468</v>
      </c>
      <c r="F122" s="134" t="s">
        <v>469</v>
      </c>
      <c r="G122" s="135" t="s">
        <v>352</v>
      </c>
      <c r="H122" s="136">
        <v>1</v>
      </c>
      <c r="I122" s="137"/>
      <c r="J122" s="138">
        <f>ROUND(I122*H122,2)</f>
        <v>0</v>
      </c>
      <c r="K122" s="139"/>
      <c r="L122" s="30"/>
      <c r="M122" s="140" t="s">
        <v>1</v>
      </c>
      <c r="N122" s="141" t="s">
        <v>36</v>
      </c>
      <c r="P122" s="142">
        <f>O122*H122</f>
        <v>0</v>
      </c>
      <c r="Q122" s="142">
        <v>0</v>
      </c>
      <c r="R122" s="142">
        <f>Q122*H122</f>
        <v>0</v>
      </c>
      <c r="S122" s="142">
        <v>0</v>
      </c>
      <c r="T122" s="143">
        <f>S122*H122</f>
        <v>0</v>
      </c>
      <c r="AR122" s="144" t="s">
        <v>122</v>
      </c>
      <c r="AT122" s="144" t="s">
        <v>118</v>
      </c>
      <c r="AU122" s="144" t="s">
        <v>79</v>
      </c>
      <c r="AY122" s="15" t="s">
        <v>116</v>
      </c>
      <c r="BE122" s="145">
        <f>IF(N122="základní",J122,0)</f>
        <v>0</v>
      </c>
      <c r="BF122" s="145">
        <f>IF(N122="snížená",J122,0)</f>
        <v>0</v>
      </c>
      <c r="BG122" s="145">
        <f>IF(N122="zákl. přenesená",J122,0)</f>
        <v>0</v>
      </c>
      <c r="BH122" s="145">
        <f>IF(N122="sníž. přenesená",J122,0)</f>
        <v>0</v>
      </c>
      <c r="BI122" s="145">
        <f>IF(N122="nulová",J122,0)</f>
        <v>0</v>
      </c>
      <c r="BJ122" s="15" t="s">
        <v>79</v>
      </c>
      <c r="BK122" s="145">
        <f>ROUND(I122*H122,2)</f>
        <v>0</v>
      </c>
      <c r="BL122" s="15" t="s">
        <v>122</v>
      </c>
      <c r="BM122" s="144" t="s">
        <v>470</v>
      </c>
    </row>
    <row r="123" spans="2:65" s="1" customFormat="1" ht="16.5" customHeight="1">
      <c r="B123" s="131"/>
      <c r="C123" s="132" t="s">
        <v>137</v>
      </c>
      <c r="D123" s="132" t="s">
        <v>118</v>
      </c>
      <c r="E123" s="133" t="s">
        <v>471</v>
      </c>
      <c r="F123" s="134" t="s">
        <v>472</v>
      </c>
      <c r="G123" s="135" t="s">
        <v>352</v>
      </c>
      <c r="H123" s="136">
        <v>1</v>
      </c>
      <c r="I123" s="137"/>
      <c r="J123" s="138">
        <f>ROUND(I123*H123,2)</f>
        <v>0</v>
      </c>
      <c r="K123" s="139"/>
      <c r="L123" s="30"/>
      <c r="M123" s="178" t="s">
        <v>1</v>
      </c>
      <c r="N123" s="179" t="s">
        <v>36</v>
      </c>
      <c r="O123" s="176"/>
      <c r="P123" s="180">
        <f>O123*H123</f>
        <v>0</v>
      </c>
      <c r="Q123" s="180">
        <v>0</v>
      </c>
      <c r="R123" s="180">
        <f>Q123*H123</f>
        <v>0</v>
      </c>
      <c r="S123" s="180">
        <v>0</v>
      </c>
      <c r="T123" s="181">
        <f>S123*H123</f>
        <v>0</v>
      </c>
      <c r="AR123" s="144" t="s">
        <v>122</v>
      </c>
      <c r="AT123" s="144" t="s">
        <v>118</v>
      </c>
      <c r="AU123" s="144" t="s">
        <v>79</v>
      </c>
      <c r="AY123" s="15" t="s">
        <v>116</v>
      </c>
      <c r="BE123" s="145">
        <f>IF(N123="základní",J123,0)</f>
        <v>0</v>
      </c>
      <c r="BF123" s="145">
        <f>IF(N123="snížená",J123,0)</f>
        <v>0</v>
      </c>
      <c r="BG123" s="145">
        <f>IF(N123="zákl. přenesená",J123,0)</f>
        <v>0</v>
      </c>
      <c r="BH123" s="145">
        <f>IF(N123="sníž. přenesená",J123,0)</f>
        <v>0</v>
      </c>
      <c r="BI123" s="145">
        <f>IF(N123="nulová",J123,0)</f>
        <v>0</v>
      </c>
      <c r="BJ123" s="15" t="s">
        <v>79</v>
      </c>
      <c r="BK123" s="145">
        <f>ROUND(I123*H123,2)</f>
        <v>0</v>
      </c>
      <c r="BL123" s="15" t="s">
        <v>122</v>
      </c>
      <c r="BM123" s="144" t="s">
        <v>473</v>
      </c>
    </row>
    <row r="124" spans="2:65" s="1" customFormat="1" ht="6.95" customHeight="1">
      <c r="B124" s="42"/>
      <c r="C124" s="43"/>
      <c r="D124" s="43"/>
      <c r="E124" s="43"/>
      <c r="F124" s="43"/>
      <c r="G124" s="43"/>
      <c r="H124" s="43"/>
      <c r="I124" s="43"/>
      <c r="J124" s="43"/>
      <c r="K124" s="43"/>
      <c r="L124" s="30"/>
    </row>
  </sheetData>
  <autoFilter ref="C116:K123" xr:uid="{00000000-0009-0000-0000-000002000000}"/>
  <mergeCells count="9">
    <mergeCell ref="E87:H87"/>
    <mergeCell ref="E107:H107"/>
    <mergeCell ref="E109:H109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6</vt:i4>
      </vt:variant>
    </vt:vector>
  </HeadingPairs>
  <TitlesOfParts>
    <vt:vector size="9" baseType="lpstr">
      <vt:lpstr>Rekapitulace stavby</vt:lpstr>
      <vt:lpstr>4061a - Stavební objekt</vt:lpstr>
      <vt:lpstr>4061b - Vedlejší rozpočto...</vt:lpstr>
      <vt:lpstr>'4061a - Stavební objekt'!Názvy_tisku</vt:lpstr>
      <vt:lpstr>'4061b - Vedlejší rozpočto...'!Názvy_tisku</vt:lpstr>
      <vt:lpstr>'Rekapitulace stavby'!Názvy_tisku</vt:lpstr>
      <vt:lpstr>'4061a - Stavební objekt'!Oblast_tisku</vt:lpstr>
      <vt:lpstr>'4061b - Vedlejší rozpočto...'!Oblast_tisku</vt:lpstr>
      <vt:lpstr>'Rekapitulace stavby'!Oblast_tisku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Vondrášková Eva</dc:creator>
  <cp:lastModifiedBy>Vondrášková Eva</cp:lastModifiedBy>
  <dcterms:created xsi:type="dcterms:W3CDTF">2022-09-15T06:06:26Z</dcterms:created>
  <dcterms:modified xsi:type="dcterms:W3CDTF">2022-09-15T06:09:04Z</dcterms:modified>
</cp:coreProperties>
</file>