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F:\OSMI\VZ\2023\Havraní skála\"/>
    </mc:Choice>
  </mc:AlternateContent>
  <xr:revisionPtr revIDLastSave="0" documentId="13_ncr:1_{BDF525CE-0BD9-47C2-96EA-F9FF40C8C2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20_08 - Český Krumlov_H..." sheetId="2" r:id="rId2"/>
  </sheets>
  <definedNames>
    <definedName name="_xlnm._FilterDatabase" localSheetId="1" hidden="1">'2020_08 - Český Krumlov_H...'!$C$118:$L$167</definedName>
    <definedName name="_xlnm.Print_Titles" localSheetId="1">'2020_08 - Český Krumlov_H...'!$118:$118</definedName>
    <definedName name="_xlnm.Print_Titles" localSheetId="0">'Rekapitulace stavby'!$92:$92</definedName>
    <definedName name="_xlnm.Print_Area" localSheetId="1">'2020_08 - Český Krumlov_H...'!$C$4:$K$76,'2020_08 - Český Krumlov_H...'!$C$82:$K$102,'2020_08 - Český Krumlov_H...'!$C$108:$L$167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K36" i="2"/>
  <c r="BA95" i="1"/>
  <c r="K35" i="2"/>
  <c r="AZ95" i="1"/>
  <c r="BI166" i="2"/>
  <c r="BH166" i="2"/>
  <c r="BG166" i="2"/>
  <c r="BF166" i="2"/>
  <c r="X166" i="2"/>
  <c r="V166" i="2"/>
  <c r="T166" i="2"/>
  <c r="P166" i="2"/>
  <c r="BI164" i="2"/>
  <c r="BH164" i="2"/>
  <c r="BG164" i="2"/>
  <c r="BF164" i="2"/>
  <c r="X164" i="2"/>
  <c r="V164" i="2"/>
  <c r="T164" i="2"/>
  <c r="P164" i="2"/>
  <c r="BI161" i="2"/>
  <c r="BH161" i="2"/>
  <c r="BG161" i="2"/>
  <c r="BF161" i="2"/>
  <c r="X161" i="2"/>
  <c r="V161" i="2"/>
  <c r="T161" i="2"/>
  <c r="P161" i="2"/>
  <c r="BI159" i="2"/>
  <c r="BH159" i="2"/>
  <c r="BG159" i="2"/>
  <c r="BF159" i="2"/>
  <c r="X159" i="2"/>
  <c r="V159" i="2"/>
  <c r="T159" i="2"/>
  <c r="P159" i="2"/>
  <c r="BI157" i="2"/>
  <c r="BH157" i="2"/>
  <c r="BG157" i="2"/>
  <c r="BF157" i="2"/>
  <c r="X157" i="2"/>
  <c r="V157" i="2"/>
  <c r="T157" i="2"/>
  <c r="P157" i="2"/>
  <c r="BI153" i="2"/>
  <c r="BH153" i="2"/>
  <c r="BG153" i="2"/>
  <c r="BF153" i="2"/>
  <c r="X153" i="2"/>
  <c r="X152" i="2"/>
  <c r="V153" i="2"/>
  <c r="V152" i="2"/>
  <c r="T153" i="2"/>
  <c r="T152" i="2"/>
  <c r="P153" i="2"/>
  <c r="BI150" i="2"/>
  <c r="BH150" i="2"/>
  <c r="BG150" i="2"/>
  <c r="BF150" i="2"/>
  <c r="X150" i="2"/>
  <c r="X149" i="2"/>
  <c r="V150" i="2"/>
  <c r="V149" i="2" s="1"/>
  <c r="T150" i="2"/>
  <c r="T149" i="2"/>
  <c r="P150" i="2"/>
  <c r="BK150" i="2" s="1"/>
  <c r="BK149" i="2" s="1"/>
  <c r="K149" i="2" s="1"/>
  <c r="K97" i="2" s="1"/>
  <c r="BI145" i="2"/>
  <c r="BH145" i="2"/>
  <c r="BG145" i="2"/>
  <c r="BF145" i="2"/>
  <c r="X145" i="2"/>
  <c r="V145" i="2"/>
  <c r="T145" i="2"/>
  <c r="P145" i="2"/>
  <c r="BK145" i="2" s="1"/>
  <c r="BI143" i="2"/>
  <c r="BH143" i="2"/>
  <c r="BG143" i="2"/>
  <c r="BF143" i="2"/>
  <c r="X143" i="2"/>
  <c r="V143" i="2"/>
  <c r="T143" i="2"/>
  <c r="P143" i="2"/>
  <c r="BK143" i="2" s="1"/>
  <c r="BI141" i="2"/>
  <c r="BH141" i="2"/>
  <c r="BG141" i="2"/>
  <c r="BF141" i="2"/>
  <c r="X141" i="2"/>
  <c r="V141" i="2"/>
  <c r="T141" i="2"/>
  <c r="P141" i="2"/>
  <c r="BK141" i="2" s="1"/>
  <c r="BI139" i="2"/>
  <c r="BH139" i="2"/>
  <c r="BG139" i="2"/>
  <c r="BF139" i="2"/>
  <c r="X139" i="2"/>
  <c r="V139" i="2"/>
  <c r="T139" i="2"/>
  <c r="P139" i="2"/>
  <c r="BI137" i="2"/>
  <c r="BH137" i="2"/>
  <c r="BG137" i="2"/>
  <c r="BF137" i="2"/>
  <c r="X137" i="2"/>
  <c r="V137" i="2"/>
  <c r="T137" i="2"/>
  <c r="P137" i="2"/>
  <c r="BK137" i="2" s="1"/>
  <c r="BI135" i="2"/>
  <c r="BH135" i="2"/>
  <c r="BG135" i="2"/>
  <c r="BF135" i="2"/>
  <c r="X135" i="2"/>
  <c r="V135" i="2"/>
  <c r="T135" i="2"/>
  <c r="P135" i="2"/>
  <c r="K135" i="2" s="1"/>
  <c r="BE135" i="2" s="1"/>
  <c r="BI133" i="2"/>
  <c r="BH133" i="2"/>
  <c r="BG133" i="2"/>
  <c r="BF133" i="2"/>
  <c r="X133" i="2"/>
  <c r="V133" i="2"/>
  <c r="T133" i="2"/>
  <c r="P133" i="2"/>
  <c r="BK133" i="2" s="1"/>
  <c r="BI128" i="2"/>
  <c r="BH128" i="2"/>
  <c r="BG128" i="2"/>
  <c r="BF128" i="2"/>
  <c r="X128" i="2"/>
  <c r="V128" i="2"/>
  <c r="T128" i="2"/>
  <c r="P128" i="2"/>
  <c r="BK128" i="2" s="1"/>
  <c r="BI126" i="2"/>
  <c r="BH126" i="2"/>
  <c r="BG126" i="2"/>
  <c r="BF126" i="2"/>
  <c r="X126" i="2"/>
  <c r="V126" i="2"/>
  <c r="T126" i="2"/>
  <c r="P126" i="2"/>
  <c r="BK126" i="2" s="1"/>
  <c r="BI124" i="2"/>
  <c r="BH124" i="2"/>
  <c r="BG124" i="2"/>
  <c r="BF124" i="2"/>
  <c r="X124" i="2"/>
  <c r="V124" i="2"/>
  <c r="T124" i="2"/>
  <c r="P124" i="2"/>
  <c r="BI122" i="2"/>
  <c r="BH122" i="2"/>
  <c r="BG122" i="2"/>
  <c r="BF122" i="2"/>
  <c r="X122" i="2"/>
  <c r="V122" i="2"/>
  <c r="T122" i="2"/>
  <c r="P122" i="2"/>
  <c r="K122" i="2" s="1"/>
  <c r="BE122" i="2" s="1"/>
  <c r="J116" i="2"/>
  <c r="J115" i="2"/>
  <c r="F115" i="2"/>
  <c r="F113" i="2"/>
  <c r="E111" i="2"/>
  <c r="J90" i="2"/>
  <c r="J89" i="2"/>
  <c r="F89" i="2"/>
  <c r="F87" i="2"/>
  <c r="E85" i="2"/>
  <c r="J16" i="2"/>
  <c r="E16" i="2"/>
  <c r="F116" i="2" s="1"/>
  <c r="J15" i="2"/>
  <c r="J10" i="2"/>
  <c r="J87" i="2"/>
  <c r="L90" i="1"/>
  <c r="AM90" i="1"/>
  <c r="AM89" i="1"/>
  <c r="L89" i="1"/>
  <c r="AM87" i="1"/>
  <c r="L87" i="1"/>
  <c r="L85" i="1"/>
  <c r="L84" i="1"/>
  <c r="Q166" i="2"/>
  <c r="R164" i="2"/>
  <c r="R161" i="2"/>
  <c r="Q161" i="2"/>
  <c r="Q157" i="2"/>
  <c r="R153" i="2"/>
  <c r="R145" i="2"/>
  <c r="R143" i="2"/>
  <c r="R141" i="2"/>
  <c r="Q141" i="2"/>
  <c r="R139" i="2"/>
  <c r="R137" i="2"/>
  <c r="Q137" i="2"/>
  <c r="R135" i="2"/>
  <c r="Q128" i="2"/>
  <c r="R124" i="2"/>
  <c r="R122" i="2"/>
  <c r="Q122" i="2"/>
  <c r="R166" i="2"/>
  <c r="Q164" i="2"/>
  <c r="R159" i="2"/>
  <c r="Q159" i="2"/>
  <c r="R157" i="2"/>
  <c r="Q153" i="2"/>
  <c r="R150" i="2"/>
  <c r="Q150" i="2"/>
  <c r="Q145" i="2"/>
  <c r="Q143" i="2"/>
  <c r="Q139" i="2"/>
  <c r="Q135" i="2"/>
  <c r="R133" i="2"/>
  <c r="Q133" i="2"/>
  <c r="R128" i="2"/>
  <c r="R126" i="2"/>
  <c r="Q126" i="2"/>
  <c r="Q124" i="2"/>
  <c r="AU94" i="1"/>
  <c r="BK166" i="2"/>
  <c r="BK164" i="2"/>
  <c r="K161" i="2"/>
  <c r="BE161" i="2" s="1"/>
  <c r="K159" i="2"/>
  <c r="BE159" i="2"/>
  <c r="BK157" i="2"/>
  <c r="BK153" i="2"/>
  <c r="BK152" i="2"/>
  <c r="K152" i="2"/>
  <c r="K98" i="2"/>
  <c r="K139" i="2"/>
  <c r="BE139" i="2" s="1"/>
  <c r="BK124" i="2"/>
  <c r="X121" i="2" l="1"/>
  <c r="X120" i="2"/>
  <c r="R121" i="2"/>
  <c r="T156" i="2"/>
  <c r="T121" i="2"/>
  <c r="T120" i="2"/>
  <c r="V121" i="2"/>
  <c r="V120" i="2"/>
  <c r="Q121" i="2"/>
  <c r="V156" i="2"/>
  <c r="X156" i="2"/>
  <c r="Q156" i="2"/>
  <c r="R156" i="2"/>
  <c r="BK163" i="2"/>
  <c r="K163" i="2"/>
  <c r="K101" i="2"/>
  <c r="T163" i="2"/>
  <c r="V163" i="2"/>
  <c r="X163" i="2"/>
  <c r="Q163" i="2"/>
  <c r="I101" i="2" s="1"/>
  <c r="R163" i="2"/>
  <c r="J101" i="2"/>
  <c r="F90" i="2"/>
  <c r="J113" i="2"/>
  <c r="Q149" i="2"/>
  <c r="I97" i="2"/>
  <c r="Q152" i="2"/>
  <c r="I98" i="2" s="1"/>
  <c r="R149" i="2"/>
  <c r="J97" i="2"/>
  <c r="R152" i="2"/>
  <c r="J98" i="2" s="1"/>
  <c r="K34" i="2"/>
  <c r="AY95" i="1"/>
  <c r="F37" i="2"/>
  <c r="BF95" i="1" s="1"/>
  <c r="BF94" i="1" s="1"/>
  <c r="W33" i="1" s="1"/>
  <c r="F34" i="2"/>
  <c r="BC95" i="1" s="1"/>
  <c r="BC94" i="1" s="1"/>
  <c r="W30" i="1" s="1"/>
  <c r="F35" i="2"/>
  <c r="BD95" i="1" s="1"/>
  <c r="BD94" i="1" s="1"/>
  <c r="W31" i="1" s="1"/>
  <c r="F36" i="2"/>
  <c r="BE95" i="1" s="1"/>
  <c r="BE94" i="1" s="1"/>
  <c r="W32" i="1" s="1"/>
  <c r="BK122" i="2"/>
  <c r="K124" i="2"/>
  <c r="BE124" i="2"/>
  <c r="K126" i="2"/>
  <c r="BE126" i="2"/>
  <c r="K128" i="2"/>
  <c r="BE128" i="2"/>
  <c r="K133" i="2"/>
  <c r="BE133" i="2"/>
  <c r="BK135" i="2"/>
  <c r="K137" i="2"/>
  <c r="BE137" i="2"/>
  <c r="BK139" i="2"/>
  <c r="K141" i="2"/>
  <c r="BE141" i="2"/>
  <c r="K143" i="2"/>
  <c r="BE143" i="2"/>
  <c r="K145" i="2"/>
  <c r="BE145" i="2"/>
  <c r="K157" i="2"/>
  <c r="BE157" i="2"/>
  <c r="BK159" i="2"/>
  <c r="BK161" i="2"/>
  <c r="K166" i="2"/>
  <c r="BE166" i="2"/>
  <c r="K150" i="2"/>
  <c r="BE150" i="2"/>
  <c r="K153" i="2"/>
  <c r="BE153" i="2"/>
  <c r="K164" i="2"/>
  <c r="BE164" i="2"/>
  <c r="R120" i="2" l="1"/>
  <c r="R155" i="2"/>
  <c r="J99" i="2"/>
  <c r="Q155" i="2"/>
  <c r="I99" i="2" s="1"/>
  <c r="X155" i="2"/>
  <c r="V155" i="2"/>
  <c r="V119" i="2" s="1"/>
  <c r="Q120" i="2"/>
  <c r="I95" i="2" s="1"/>
  <c r="T155" i="2"/>
  <c r="T119" i="2"/>
  <c r="AW95" i="1" s="1"/>
  <c r="AW94" i="1" s="1"/>
  <c r="X119" i="2"/>
  <c r="I96" i="2"/>
  <c r="J96" i="2"/>
  <c r="I100" i="2"/>
  <c r="J100" i="2"/>
  <c r="BK121" i="2"/>
  <c r="K121" i="2"/>
  <c r="K96" i="2" s="1"/>
  <c r="BK156" i="2"/>
  <c r="K156" i="2"/>
  <c r="K100" i="2"/>
  <c r="BA94" i="1"/>
  <c r="AZ94" i="1"/>
  <c r="K33" i="2"/>
  <c r="AX95" i="1"/>
  <c r="AV95" i="1" s="1"/>
  <c r="AY94" i="1"/>
  <c r="AK30" i="1"/>
  <c r="F33" i="2"/>
  <c r="BB95" i="1" s="1"/>
  <c r="BB94" i="1" s="1"/>
  <c r="W29" i="1" s="1"/>
  <c r="R119" i="2" l="1"/>
  <c r="J94" i="2"/>
  <c r="K29" i="2"/>
  <c r="AT95" i="1"/>
  <c r="J95" i="2"/>
  <c r="Q119" i="2"/>
  <c r="I94" i="2"/>
  <c r="K28" i="2"/>
  <c r="AS95" i="1" s="1"/>
  <c r="AS94" i="1" s="1"/>
  <c r="BK120" i="2"/>
  <c r="K120" i="2"/>
  <c r="K95" i="2"/>
  <c r="BK155" i="2"/>
  <c r="K155" i="2"/>
  <c r="K99" i="2"/>
  <c r="AT94" i="1"/>
  <c r="AX94" i="1"/>
  <c r="AK29" i="1"/>
  <c r="BK119" i="2" l="1"/>
  <c r="K119" i="2"/>
  <c r="K94" i="2"/>
  <c r="AV94" i="1"/>
  <c r="K30" i="2" l="1"/>
  <c r="AG95" i="1"/>
  <c r="AG94" i="1"/>
  <c r="AN94" i="1"/>
  <c r="AN95" i="1" l="1"/>
  <c r="K39" i="2"/>
  <c r="AK26" i="1"/>
  <c r="AK35" i="1"/>
</calcChain>
</file>

<file path=xl/sharedStrings.xml><?xml version="1.0" encoding="utf-8"?>
<sst xmlns="http://schemas.openxmlformats.org/spreadsheetml/2006/main" count="696" uniqueCount="240">
  <si>
    <t>Export Komplet</t>
  </si>
  <si>
    <t/>
  </si>
  <si>
    <t>2.0</t>
  </si>
  <si>
    <t>ZAMOK</t>
  </si>
  <si>
    <t>False</t>
  </si>
  <si>
    <t>True</t>
  </si>
  <si>
    <t>{974d1c27-afad-47d6-bd07-105d956eff71}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</si>
  <si>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</si>
  <si>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</si>
  <si>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</si>
  <si>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</si>
  <si>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</si>
  <si>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</si>
  <si>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</si>
  <si>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</si>
  <si>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2020_08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</si>
  <si>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</si>
  <si>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</si>
  <si>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Český Krumlov_Havraní skála_ul. Objížďková_parc. č. 521</t>
  </si>
  <si>
    <t>KSO:</t>
  </si>
  <si>
    <t>CC-CZ:</t>
  </si>
  <si>
    <t>Místo:</t>
  </si>
  <si>
    <t>Český Krumlov</t>
  </si>
  <si>
    <t>Datum:</t>
  </si>
  <si>
    <t>17. 11. 2020</t>
  </si>
  <si>
    <t>Zadavatel:</t>
  </si>
  <si>
    <t>IČ:</t>
  </si>
  <si>
    <t>Město Český Krumlov</t>
  </si>
  <si>
    <t>DIČ:</t>
  </si>
  <si>
    <t>Uchazeč:</t>
  </si>
  <si>
    <t>Vyplň údaj</t>
  </si>
  <si>
    <t>Projektant:</t>
  </si>
  <si>
    <t>A. Kačora, M. Jech</t>
  </si>
  <si>
    <t>Zpracovatel:</t>
  </si>
  <si>
    <t>86974289</t>
  </si>
  <si>
    <t>A. Kačora</t>
  </si>
  <si>
    <t>CZ7501315767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</si>
  <si>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</si>
  <si>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</si>
  <si>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</si>
  <si>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</si>
  <si>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</si>
  <si>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</si>
  <si>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</si>
  <si>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</si>
  <si>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</si>
  <si>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</si>
  <si>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</si>
  <si>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</si>
  <si>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</si>
  <si>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</si>
  <si>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</si>
  <si>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</si>
  <si>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</si>
  <si>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</si>
  <si>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</si>
  <si>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</si>
  <si>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</si>
  <si>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</si>
  <si>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</si>
  <si>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</si>
  <si>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</si>
  <si>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</si>
  <si>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</si>
  <si>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</si>
  <si>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</si>
  <si>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</si>
  <si>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</si>
  <si>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</si>
  <si>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</si>
  <si>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</si>
  <si>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</si>
  <si>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</si>
  <si>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</si>
  <si>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</si>
  <si>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</si>
  <si>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</si>
  <si>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</si>
  <si>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</si>
  <si>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</si>
  <si>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</si>
  <si>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</si>
  <si>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</si>
  <si>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</si>
  <si>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</si>
  <si>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</si>
  <si>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</si>
  <si>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</si>
  <si>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</si>
  <si>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</si>
  <si>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</si>
  <si>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</si>
  <si>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</si>
  <si>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</si>
  <si>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</si>
  <si>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</si>
  <si>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</si>
  <si>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</si>
  <si>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</si>
  <si>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</si>
  <si>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</si>
  <si>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998 - Přesun hmot</t>
  </si>
  <si>
    <t>VRN - Vedlejší rozpočtové náklady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</si>
  <si>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</si>
  <si>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</si>
  <si>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</si>
  <si>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</si>
  <si>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</si>
  <si>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</si>
  <si>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</si>
  <si>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</si>
  <si>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</si>
  <si>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</si>
  <si>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</si>
  <si>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</si>
  <si>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</si>
  <si>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</si>
  <si>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</si>
  <si>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</si>
  <si>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</si>
  <si>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</si>
  <si>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</si>
  <si>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</si>
  <si>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</si>
  <si>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</si>
  <si>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</si>
  <si>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</si>
  <si>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111251111</t>
  </si>
  <si>
    <t>Drcení ořezaných větví D do 100 mm s odvozem do 20 km</t>
  </si>
  <si>
    <t>m3</t>
  </si>
  <si>
    <t>CS ÚRS 2020 01</t>
  </si>
  <si>
    <t>4</t>
  </si>
  <si>
    <t>-2070266443</t>
  </si>
  <si>
    <t>PP</t>
  </si>
  <si>
    <t>Drcení ořezaných větví strojně - (štěpkování) s naložením na dopravní prostředek, průměr větví do 100 mm</t>
  </si>
  <si>
    <t>155211112</t>
  </si>
  <si>
    <t>Odstranění vegetace ze skalních ploch horolezeckou technikou včetně stažení k zemi</t>
  </si>
  <si>
    <t>m2</t>
  </si>
  <si>
    <t>CS ÚRS 2019 01</t>
  </si>
  <si>
    <t>110099134</t>
  </si>
  <si>
    <t>Očištění skalních ploch horolezeckou technikou odstranění vegetace včetně stažení k zemi, odklizení na hromady na vzdálenost do 50 m nebo na naložení na dopravní prostředek keřů a stromů do průměru 10 cm</t>
  </si>
  <si>
    <t>3</t>
  </si>
  <si>
    <t>155211122</t>
  </si>
  <si>
    <t>Očištění skalních ploch ručními nástroji (motykami, páčidly) horolezeckou technikou</t>
  </si>
  <si>
    <t>1750658006</t>
  </si>
  <si>
    <t>Očištění skalních ploch horolezeckou technikou očištění ručními nástroji motykami, páčidly</t>
  </si>
  <si>
    <t>155212116</t>
  </si>
  <si>
    <t>Vrty do skalních stěn vrtacími kladivy D 56 mm hor. tř. V a VI prováděné horolezeckou technikou</t>
  </si>
  <si>
    <t>m</t>
  </si>
  <si>
    <t>CS ÚRS 2020 02</t>
  </si>
  <si>
    <t>-700086937</t>
  </si>
  <si>
    <t>Vrty do skalních stěn prováděné horolezeckou technikou hloubky do 5 m přenosnými vrtacími kladivy průměru do 56 mm, v hornině tř. V a VI</t>
  </si>
  <si>
    <t>VV</t>
  </si>
  <si>
    <t xml:space="preserve">"systémové svorníky dl. 1.2m = "20*1,2 </t>
  </si>
  <si>
    <t>"svorníky s kutým okem dl. 1.2m = "10*1,2</t>
  </si>
  <si>
    <t>Součet</t>
  </si>
  <si>
    <t>5</t>
  </si>
  <si>
    <t>155213112</t>
  </si>
  <si>
    <t>Trn z oceli pro sítě bez oka D 26 mm l 3 m zainjektovaný cementovou maltou prováděný horolezecky</t>
  </si>
  <si>
    <t>kus</t>
  </si>
  <si>
    <t>-508704210</t>
  </si>
  <si>
    <t>Trny z oceli prováděné horolezeckou technikou bez oka z celozávitové oceli pro uchycení sítí zainjektované cementovou maltou délky do 3 m, průměru přes 20 do 26 mm</t>
  </si>
  <si>
    <t>6</t>
  </si>
  <si>
    <t>155213312</t>
  </si>
  <si>
    <t>Trn z oceli pro ploty s okem D 26 mm l 3 m zainjektovaný cementovou maltou prováděný horolezecky</t>
  </si>
  <si>
    <t>499234834</t>
  </si>
  <si>
    <t>Trny z oceli prováděné horolezeckou technikou s okem z betonářské oceli pro uchycení lana při montáži sítí a sloupků záchytného plotu zainjektované cementovou maltou délky do 3 m, průměru přes 20 do 26 mm</t>
  </si>
  <si>
    <t>7</t>
  </si>
  <si>
    <t>161111502</t>
  </si>
  <si>
    <t>Svislé přemístění výkopku z horniny třídy těžitelnosti I, skupiny 1 až 3 hl nošením</t>
  </si>
  <si>
    <t>-133704859</t>
  </si>
  <si>
    <t>Svislé přemístění výkopku nošením bez naložení, avšak s vyprázdněním nádoby na hromady nebo do dopravního prostředku z horniny třídy těžitelnosti I skupiny 1 až 3, při hloubce výkopu přes 3 do 6 m</t>
  </si>
  <si>
    <t>8</t>
  </si>
  <si>
    <t>162301501</t>
  </si>
  <si>
    <t>Vodorovné přemístění křovin do 5 km D kmene do 100 mm</t>
  </si>
  <si>
    <t>385029700</t>
  </si>
  <si>
    <t>Vodorovné přemístění smýcených křovin do průměru kmene 100 mm na vzdálenost do 5 000 m</t>
  </si>
  <si>
    <t>9</t>
  </si>
  <si>
    <t>162751117</t>
  </si>
  <si>
    <t>Vodorovné přemístění do 10000 m výkopku/sypaniny z horniny třídy těžitelnosti I, skupiny 1 až 3</t>
  </si>
  <si>
    <t>-1172266263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</si>
  <si>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</si>
  <si>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</t>
  </si>
  <si>
    <t>167111101</t>
  </si>
  <si>
    <t>Nakládání výkopku z hornin třídy těžitelnosti I, skupiny 1 až 3 ručně</t>
  </si>
  <si>
    <t>-192266441</t>
  </si>
  <si>
    <t>Nakládání, skládání a překládání neulehlého výkopku nebo sypaniny ručně nakládání, z hornin třídy těžitelnosti I, skupiny 1 až 3</t>
  </si>
  <si>
    <t>11</t>
  </si>
  <si>
    <t>171201221</t>
  </si>
  <si>
    <t>Poplatek za uložení na skládce (skládkovné) zeminy a kamení kód odpadu 17 05 04</t>
  </si>
  <si>
    <t>t</t>
  </si>
  <si>
    <t>1041302011</t>
  </si>
  <si>
    <t>Poplatek za uložení stavebního odpadu na skládce (skládkovné) zeminy a kamení zatříděného do Katalogu odpadů pod kódem 17 05 04</t>
  </si>
  <si>
    <t>objem 4m3</t>
  </si>
  <si>
    <t>"přepočet na tuny = " 4*1,8</t>
  </si>
  <si>
    <t>Úpravy povrchů, podlahy a osazování výplní</t>
  </si>
  <si>
    <t>12</t>
  </si>
  <si>
    <t>R-628612201</t>
  </si>
  <si>
    <t>Nátěr epoxidový 1x základní + 1x vrchní</t>
  </si>
  <si>
    <t>kpl</t>
  </si>
  <si>
    <t>215601755</t>
  </si>
  <si>
    <t>Nátěr epoxidový 1x základní + 1x vrchní - roznášecí desky a nadzemní části svorníků</t>
  </si>
  <si>
    <t>998</t>
  </si>
  <si>
    <t>Přesun hmot</t>
  </si>
  <si>
    <t>13</t>
  </si>
  <si>
    <t>998004011</t>
  </si>
  <si>
    <t>Přesun hmot pro injektování, kotvy a mikropiloty</t>
  </si>
  <si>
    <t>-2001659175</t>
  </si>
  <si>
    <t>Přesun hmot  pro injektování, mikropiloty nebo kotvy</t>
  </si>
  <si>
    <t>VRN</t>
  </si>
  <si>
    <t>Vedlejší rozpočtové náklady</t>
  </si>
  <si>
    <t>VRN5</t>
  </si>
  <si>
    <t>Finanční náklady</t>
  </si>
  <si>
    <t>14</t>
  </si>
  <si>
    <t>053002000</t>
  </si>
  <si>
    <t>Poplatky za uležení dřevní hmoty na skládku</t>
  </si>
  <si>
    <t>1024</t>
  </si>
  <si>
    <t>-1769485143</t>
  </si>
  <si>
    <t>Poplatky</t>
  </si>
  <si>
    <t>M</t>
  </si>
  <si>
    <t>31319130</t>
  </si>
  <si>
    <t>Kroužky spojovací na sítě pro ochranu skal včetně jejich instalace</t>
  </si>
  <si>
    <t>-1867396647</t>
  </si>
  <si>
    <t>kroužky spojovací na sítě pro ochranu skal</t>
  </si>
  <si>
    <t>16</t>
  </si>
  <si>
    <t>31452183</t>
  </si>
  <si>
    <t>Svorka lanová (dle EN 13411-5) včetně výměny</t>
  </si>
  <si>
    <t>-4293469</t>
  </si>
  <si>
    <t>svorka lanová Pz D 13mm</t>
  </si>
  <si>
    <t>VRN9</t>
  </si>
  <si>
    <t>Ostatní náklady</t>
  </si>
  <si>
    <t>17</t>
  </si>
  <si>
    <t>090001000</t>
  </si>
  <si>
    <t>Ostatní náklady - demontáž zajišťovacích prvků</t>
  </si>
  <si>
    <t>1767603062</t>
  </si>
  <si>
    <t>18</t>
  </si>
  <si>
    <t>091003000</t>
  </si>
  <si>
    <t>Ostatní náklady bez rozlišení - provizorní zajištění bezpečnosti včetně dopravního značení</t>
  </si>
  <si>
    <t>1707634276</t>
  </si>
  <si>
    <t>Ostatní náklady bez rozlišení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</si>
</sst>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4" fontId="31" fillId="0" borderId="12" xfId="0" applyNumberFormat="1" applyFont="1" applyBorder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>
      <alignment vertical="center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2.75"/>
  <cols>
    <col min="1" max="1" width="7.83203125" customWidth="1"/>
    <col min="2" max="2" width="1.5" customWidth="1"/>
    <col min="3" max="3" width="4" customWidth="1"/>
    <col min="4" max="33" width="2.5" customWidth="1"/>
    <col min="34" max="34" width="3.1640625" customWidth="1"/>
    <col min="35" max="35" width="33.1640625" customWidth="1"/>
    <col min="36" max="37" width="2.33203125" customWidth="1"/>
    <col min="38" max="38" width="7.83203125" customWidth="1"/>
    <col min="39" max="39" width="3.1640625" customWidth="1"/>
    <col min="40" max="40" width="12.5" customWidth="1"/>
    <col min="41" max="41" width="7" customWidth="1"/>
    <col min="42" max="42" width="4" customWidth="1"/>
    <col min="43" max="43" width="14.83203125" hidden="1" customWidth="1"/>
    <col min="44" max="44" width="12.83203125" customWidth="1"/>
    <col min="45" max="49" width="24.5" hidden="1" customWidth="1"/>
    <col min="50" max="51" width="20.5" hidden="1" customWidth="1"/>
    <col min="52" max="53" width="23.5" hidden="1" customWidth="1"/>
    <col min="54" max="54" width="20.5" hidden="1" customWidth="1"/>
    <col min="55" max="55" width="18.1640625" hidden="1" customWidth="1"/>
    <col min="56" max="56" width="23.5" hidden="1" customWidth="1"/>
    <col min="57" max="57" width="20.5" hidden="1" customWidth="1"/>
    <col min="58" max="58" width="18.1640625" hidden="1" customWidth="1"/>
    <col min="59" max="59" width="62.83203125" customWidth="1"/>
    <col min="71" max="91" width="9.16406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pans="1:74" ht="36.950000000000003" customHeight="1"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G4" s="22" t="s">
        <v>12</v>
      </c>
      <c r="BS4" s="16" t="s">
        <v>13</v>
      </c>
    </row>
    <row r="5" spans="1:74" ht="12" customHeight="1">
      <c r="B5" s="19"/>
      <c r="D5" s="23" t="s">
        <v>14</v>
      </c>
      <c r="K5" s="183" t="s">
        <v>15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9"/>
      <c r="BG5" s="180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185" t="s">
        <v>18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9"/>
      <c r="BG6" s="181"/>
      <c r="BS6" s="16" t="s">
        <v>7</v>
      </c>
    </row>
    <row r="7" spans="1:74" ht="12" customHeight="1">
      <c r="B7" s="19"/>
      <c r="D7" s="26" t="s">
        <v>19</v>
      </c>
      <c r="K7" s="24" t="s">
        <v>1</v>
      </c>
      <c r="AK7" s="26" t="s">
        <v>20</v>
      </c>
      <c r="AN7" s="24" t="s">
        <v>1</v>
      </c>
      <c r="AR7" s="19"/>
      <c r="BG7" s="181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G8" s="181"/>
      <c r="BS8" s="16" t="s">
        <v>7</v>
      </c>
    </row>
    <row r="9" spans="1:74" ht="14.45" customHeight="1">
      <c r="B9" s="19"/>
      <c r="AR9" s="19"/>
      <c r="BG9" s="181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1</v>
      </c>
      <c r="AR10" s="19"/>
      <c r="BG10" s="181"/>
      <c r="BS10" s="16" t="s">
        <v>7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</v>
      </c>
      <c r="AR11" s="19"/>
      <c r="BG11" s="181"/>
      <c r="BS11" s="16" t="s">
        <v>7</v>
      </c>
    </row>
    <row r="12" spans="1:74" ht="6.95" customHeight="1">
      <c r="B12" s="19"/>
      <c r="AR12" s="19"/>
      <c r="BG12" s="181"/>
      <c r="BS12" s="16" t="s">
        <v>7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G13" s="181"/>
      <c r="BS13" s="16" t="s">
        <v>7</v>
      </c>
    </row>
    <row r="14" spans="1:74">
      <c r="B14" s="19"/>
      <c r="E14" s="186" t="s">
        <v>30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6" t="s">
        <v>28</v>
      </c>
      <c r="AN14" s="28" t="s">
        <v>30</v>
      </c>
      <c r="AR14" s="19"/>
      <c r="BG14" s="181"/>
      <c r="BS14" s="16" t="s">
        <v>7</v>
      </c>
    </row>
    <row r="15" spans="1:74" ht="6.95" customHeight="1">
      <c r="B15" s="19"/>
      <c r="AR15" s="19"/>
      <c r="BG15" s="181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1</v>
      </c>
      <c r="AR16" s="19"/>
      <c r="BG16" s="181"/>
      <c r="BS16" s="16" t="s">
        <v>4</v>
      </c>
    </row>
    <row r="17" spans="2:71" ht="18.399999999999999" customHeight="1">
      <c r="B17" s="19"/>
      <c r="E17" s="24" t="s">
        <v>32</v>
      </c>
      <c r="AK17" s="26" t="s">
        <v>28</v>
      </c>
      <c r="AN17" s="24" t="s">
        <v>1</v>
      </c>
      <c r="AR17" s="19"/>
      <c r="BG17" s="181"/>
      <c r="BS17" s="16" t="s">
        <v>5</v>
      </c>
    </row>
    <row r="18" spans="2:71" ht="6.95" customHeight="1">
      <c r="B18" s="19"/>
      <c r="AR18" s="19"/>
      <c r="BG18" s="181"/>
      <c r="BS18" s="16" t="s">
        <v>7</v>
      </c>
    </row>
    <row r="19" spans="2:71" ht="12" customHeight="1">
      <c r="B19" s="19"/>
      <c r="D19" s="26" t="s">
        <v>33</v>
      </c>
      <c r="AK19" s="26" t="s">
        <v>26</v>
      </c>
      <c r="AN19" s="24" t="s">
        <v>34</v>
      </c>
      <c r="AR19" s="19"/>
      <c r="BG19" s="181"/>
      <c r="BS19" s="16" t="s">
        <v>7</v>
      </c>
    </row>
    <row r="20" spans="2:71" ht="18.399999999999999" customHeight="1">
      <c r="B20" s="19"/>
      <c r="E20" s="24" t="s">
        <v>35</v>
      </c>
      <c r="AK20" s="26" t="s">
        <v>28</v>
      </c>
      <c r="AN20" s="24" t="s">
        <v>36</v>
      </c>
      <c r="AR20" s="19"/>
      <c r="BG20" s="181"/>
      <c r="BS20" s="16" t="s">
        <v>5</v>
      </c>
    </row>
    <row r="21" spans="2:71" ht="6.95" customHeight="1">
      <c r="B21" s="19"/>
      <c r="AR21" s="19"/>
      <c r="BG21" s="181"/>
    </row>
    <row r="22" spans="2:71" ht="12" customHeight="1">
      <c r="B22" s="19"/>
      <c r="D22" s="26" t="s">
        <v>37</v>
      </c>
      <c r="AR22" s="19"/>
      <c r="BG22" s="181"/>
    </row>
    <row r="23" spans="2:71" ht="16.350000000000001" customHeight="1">
      <c r="B23" s="19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9"/>
      <c r="BG23" s="181"/>
    </row>
    <row r="24" spans="2:71" ht="6.95" customHeight="1">
      <c r="B24" s="19"/>
      <c r="AR24" s="19"/>
      <c r="BG24" s="18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G25" s="181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9">
        <f>ROUND(AG94,2)</f>
        <v>0</v>
      </c>
      <c r="AL26" s="190"/>
      <c r="AM26" s="190"/>
      <c r="AN26" s="190"/>
      <c r="AO26" s="190"/>
      <c r="AR26" s="31"/>
      <c r="BG26" s="181"/>
    </row>
    <row r="27" spans="2:71" s="1" customFormat="1" ht="6.95" customHeight="1">
      <c r="B27" s="31"/>
      <c r="AR27" s="31"/>
      <c r="BG27" s="181"/>
    </row>
    <row r="28" spans="2:71" s="1" customFormat="1">
      <c r="B28" s="31"/>
      <c r="L28" s="191" t="s">
        <v>39</v>
      </c>
      <c r="M28" s="191"/>
      <c r="N28" s="191"/>
      <c r="O28" s="191"/>
      <c r="P28" s="191"/>
      <c r="W28" s="191" t="s">
        <v>40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41</v>
      </c>
      <c r="AL28" s="191"/>
      <c r="AM28" s="191"/>
      <c r="AN28" s="191"/>
      <c r="AO28" s="191"/>
      <c r="AR28" s="31"/>
      <c r="BG28" s="181"/>
    </row>
    <row r="29" spans="2:71" s="2" customFormat="1" ht="14.45" customHeight="1">
      <c r="B29" s="35"/>
      <c r="D29" s="26" t="s">
        <v>42</v>
      </c>
      <c r="F29" s="26" t="s">
        <v>43</v>
      </c>
      <c r="L29" s="194">
        <v>0.21</v>
      </c>
      <c r="M29" s="193"/>
      <c r="N29" s="193"/>
      <c r="O29" s="193"/>
      <c r="P29" s="193"/>
      <c r="W29" s="192">
        <f>ROUND(BB94,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ROUND(AX94, 2)</f>
        <v>0</v>
      </c>
      <c r="AL29" s="193"/>
      <c r="AM29" s="193"/>
      <c r="AN29" s="193"/>
      <c r="AO29" s="193"/>
      <c r="AR29" s="35"/>
      <c r="BG29" s="182"/>
    </row>
    <row r="30" spans="2:71" s="2" customFormat="1" ht="14.45" customHeight="1">
      <c r="B30" s="35"/>
      <c r="F30" s="26" t="s">
        <v>44</v>
      </c>
      <c r="L30" s="194">
        <v>0.15</v>
      </c>
      <c r="M30" s="193"/>
      <c r="N30" s="193"/>
      <c r="O30" s="193"/>
      <c r="P30" s="193"/>
      <c r="W30" s="192">
        <f>ROUND(BC94,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ROUND(AY94, 2)</f>
        <v>0</v>
      </c>
      <c r="AL30" s="193"/>
      <c r="AM30" s="193"/>
      <c r="AN30" s="193"/>
      <c r="AO30" s="193"/>
      <c r="AR30" s="35"/>
      <c r="BG30" s="182"/>
    </row>
    <row r="31" spans="2:71" s="2" customFormat="1" ht="14.45" hidden="1" customHeight="1">
      <c r="B31" s="35"/>
      <c r="F31" s="26" t="s">
        <v>45</v>
      </c>
      <c r="L31" s="194">
        <v>0.21</v>
      </c>
      <c r="M31" s="193"/>
      <c r="N31" s="193"/>
      <c r="O31" s="193"/>
      <c r="P31" s="193"/>
      <c r="W31" s="192">
        <f>ROUND(BD94,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5"/>
      <c r="BG31" s="182"/>
    </row>
    <row r="32" spans="2:71" s="2" customFormat="1" ht="14.45" hidden="1" customHeight="1">
      <c r="B32" s="35"/>
      <c r="F32" s="26" t="s">
        <v>46</v>
      </c>
      <c r="L32" s="194">
        <v>0.15</v>
      </c>
      <c r="M32" s="193"/>
      <c r="N32" s="193"/>
      <c r="O32" s="193"/>
      <c r="P32" s="193"/>
      <c r="W32" s="192">
        <f>ROUND(BE94,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5"/>
      <c r="BG32" s="182"/>
    </row>
    <row r="33" spans="2:59" s="2" customFormat="1" ht="14.45" hidden="1" customHeight="1">
      <c r="B33" s="35"/>
      <c r="F33" s="26" t="s">
        <v>47</v>
      </c>
      <c r="L33" s="194">
        <v>0</v>
      </c>
      <c r="M33" s="193"/>
      <c r="N33" s="193"/>
      <c r="O33" s="193"/>
      <c r="P33" s="193"/>
      <c r="W33" s="192">
        <f>ROUND(BF94,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5"/>
      <c r="BG33" s="182"/>
    </row>
    <row r="34" spans="2:59" s="1" customFormat="1" ht="6.95" customHeight="1">
      <c r="B34" s="31"/>
      <c r="AR34" s="31"/>
      <c r="BG34" s="181"/>
    </row>
    <row r="35" spans="2:59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195" t="s">
        <v>50</v>
      </c>
      <c r="Y35" s="196"/>
      <c r="Z35" s="196"/>
      <c r="AA35" s="196"/>
      <c r="AB35" s="196"/>
      <c r="AC35" s="38"/>
      <c r="AD35" s="38"/>
      <c r="AE35" s="38"/>
      <c r="AF35" s="38"/>
      <c r="AG35" s="38"/>
      <c r="AH35" s="38"/>
      <c r="AI35" s="38"/>
      <c r="AJ35" s="38"/>
      <c r="AK35" s="197">
        <f>SUM(AK26:AK33)</f>
        <v>0</v>
      </c>
      <c r="AL35" s="196"/>
      <c r="AM35" s="196"/>
      <c r="AN35" s="196"/>
      <c r="AO35" s="198"/>
      <c r="AP35" s="36"/>
      <c r="AQ35" s="36"/>
      <c r="AR35" s="31"/>
    </row>
    <row r="36" spans="2:59" s="1" customFormat="1" ht="6.95" customHeight="1">
      <c r="B36" s="31"/>
      <c r="AR36" s="31"/>
    </row>
    <row r="37" spans="2:59" s="1" customFormat="1" ht="14.45" customHeight="1">
      <c r="B37" s="31"/>
      <c r="AR37" s="31"/>
    </row>
    <row r="38" spans="2:59" ht="14.45" customHeight="1">
      <c r="B38" s="19"/>
      <c r="AR38" s="19"/>
    </row>
    <row r="39" spans="2:59" ht="14.45" customHeight="1">
      <c r="B39" s="19"/>
      <c r="AR39" s="19"/>
    </row>
    <row r="40" spans="2:59" ht="14.45" customHeight="1">
      <c r="B40" s="19"/>
      <c r="AR40" s="19"/>
    </row>
    <row r="41" spans="2:59" ht="14.45" customHeight="1">
      <c r="B41" s="19"/>
      <c r="AR41" s="19"/>
    </row>
    <row r="42" spans="2:59" ht="14.45" customHeight="1">
      <c r="B42" s="19"/>
      <c r="AR42" s="19"/>
    </row>
    <row r="43" spans="2:59" ht="14.45" customHeight="1">
      <c r="B43" s="19"/>
      <c r="AR43" s="19"/>
    </row>
    <row r="44" spans="2:59" ht="14.45" customHeight="1">
      <c r="B44" s="19"/>
      <c r="AR44" s="19"/>
    </row>
    <row r="45" spans="2:59" ht="14.45" customHeight="1">
      <c r="B45" s="19"/>
      <c r="AR45" s="19"/>
    </row>
    <row r="46" spans="2:59" ht="14.45" customHeight="1">
      <c r="B46" s="19"/>
      <c r="AR46" s="19"/>
    </row>
    <row r="47" spans="2:59" ht="14.45" customHeight="1">
      <c r="B47" s="19"/>
      <c r="AR47" s="19"/>
    </row>
    <row r="48" spans="2:59" ht="14.45" customHeight="1">
      <c r="B48" s="19"/>
      <c r="AR48" s="19"/>
    </row>
    <row r="49" spans="2:44" s="1" customFormat="1" ht="14.45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0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0" s="1" customFormat="1" ht="24.95" customHeight="1">
      <c r="B82" s="31"/>
      <c r="C82" s="20" t="s">
        <v>57</v>
      </c>
      <c r="AR82" s="31"/>
    </row>
    <row r="83" spans="1:90" s="1" customFormat="1" ht="6.95" customHeight="1">
      <c r="B83" s="31"/>
      <c r="AR83" s="31"/>
    </row>
    <row r="84" spans="1:90" s="3" customFormat="1" ht="12" customHeight="1">
      <c r="B84" s="47"/>
      <c r="C84" s="26" t="s">
        <v>14</v>
      </c>
      <c r="L84" s="3" t="str">
        <f>K5</f>
        <v>2020_08</v>
      </c>
      <c r="AR84" s="47"/>
    </row>
    <row r="85" spans="1:90" s="4" customFormat="1" ht="36.950000000000003" customHeight="1">
      <c r="B85" s="48"/>
      <c r="C85" s="49" t="s">
        <v>17</v>
      </c>
      <c r="L85" s="199" t="str">
        <f>K6</f>
        <v>Český Krumlov_Havraní skála_ul. Objížďková_parc. č. 521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8"/>
    </row>
    <row r="86" spans="1:90" s="1" customFormat="1" ht="6.95" customHeight="1">
      <c r="B86" s="31"/>
      <c r="AR86" s="31"/>
    </row>
    <row r="87" spans="1:90" s="1" customFormat="1" ht="12" customHeight="1">
      <c r="B87" s="31"/>
      <c r="C87" s="26" t="s">
        <v>21</v>
      </c>
      <c r="L87" s="50" t="str">
        <f>IF(K8="","",K8)</f>
        <v>Český Krumlov</v>
      </c>
      <c r="AI87" s="26" t="s">
        <v>23</v>
      </c>
      <c r="AM87" s="201" t="str">
        <f>IF(AN8= "","",AN8)</f>
        <v>17. 11. 2020</v>
      </c>
      <c r="AN87" s="201"/>
      <c r="AR87" s="31"/>
    </row>
    <row r="88" spans="1:90" s="1" customFormat="1" ht="6.95" customHeight="1">
      <c r="B88" s="31"/>
      <c r="AR88" s="31"/>
    </row>
    <row r="89" spans="1:90" s="1" customFormat="1" ht="15.4" customHeight="1">
      <c r="B89" s="31"/>
      <c r="C89" s="26" t="s">
        <v>25</v>
      </c>
      <c r="L89" s="3" t="str">
        <f>IF(E11= "","",E11)</f>
        <v>Město Český Krumlov</v>
      </c>
      <c r="AI89" s="26" t="s">
        <v>31</v>
      </c>
      <c r="AM89" s="202" t="str">
        <f>IF(E17="","",E17)</f>
        <v>A. Kačora, M. Jech</v>
      </c>
      <c r="AN89" s="203"/>
      <c r="AO89" s="203"/>
      <c r="AP89" s="203"/>
      <c r="AR89" s="31"/>
      <c r="AS89" s="204" t="s">
        <v>58</v>
      </c>
      <c r="AT89" s="205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3"/>
    </row>
    <row r="90" spans="1:90" s="1" customFormat="1" ht="15.4" customHeight="1">
      <c r="B90" s="31"/>
      <c r="C90" s="26" t="s">
        <v>29</v>
      </c>
      <c r="L90" s="3" t="str">
        <f>IF(E14= "Vyplň údaj","",E14)</f>
        <v/>
      </c>
      <c r="AI90" s="26" t="s">
        <v>33</v>
      </c>
      <c r="AM90" s="202" t="str">
        <f>IF(E20="","",E20)</f>
        <v>A. Kačora</v>
      </c>
      <c r="AN90" s="203"/>
      <c r="AO90" s="203"/>
      <c r="AP90" s="203"/>
      <c r="AR90" s="31"/>
      <c r="AS90" s="206"/>
      <c r="AT90" s="207"/>
      <c r="BF90" s="55"/>
    </row>
    <row r="91" spans="1:90" s="1" customFormat="1" ht="10.9" customHeight="1">
      <c r="B91" s="31"/>
      <c r="AR91" s="31"/>
      <c r="AS91" s="206"/>
      <c r="AT91" s="207"/>
      <c r="BF91" s="55"/>
    </row>
    <row r="92" spans="1:90" s="1" customFormat="1" ht="29.25" customHeight="1">
      <c r="B92" s="31"/>
      <c r="C92" s="208" t="s">
        <v>59</v>
      </c>
      <c r="D92" s="209"/>
      <c r="E92" s="209"/>
      <c r="F92" s="209"/>
      <c r="G92" s="209"/>
      <c r="H92" s="56"/>
      <c r="I92" s="210" t="s">
        <v>60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61</v>
      </c>
      <c r="AH92" s="209"/>
      <c r="AI92" s="209"/>
      <c r="AJ92" s="209"/>
      <c r="AK92" s="209"/>
      <c r="AL92" s="209"/>
      <c r="AM92" s="209"/>
      <c r="AN92" s="210" t="s">
        <v>62</v>
      </c>
      <c r="AO92" s="209"/>
      <c r="AP92" s="212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59" t="s">
        <v>75</v>
      </c>
      <c r="BE92" s="59" t="s">
        <v>76</v>
      </c>
      <c r="BF92" s="60" t="s">
        <v>77</v>
      </c>
    </row>
    <row r="93" spans="1:90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3"/>
    </row>
    <row r="94" spans="1:90" s="5" customFormat="1" ht="32.450000000000003" customHeight="1">
      <c r="B94" s="62"/>
      <c r="C94" s="63" t="s">
        <v>78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6">
        <f>ROUND(AG95,2)</f>
        <v>0</v>
      </c>
      <c r="AH94" s="216"/>
      <c r="AI94" s="216"/>
      <c r="AJ94" s="216"/>
      <c r="AK94" s="216"/>
      <c r="AL94" s="216"/>
      <c r="AM94" s="216"/>
      <c r="AN94" s="217">
        <f>SUM(AG94,AV94)</f>
        <v>0</v>
      </c>
      <c r="AO94" s="217"/>
      <c r="AP94" s="217"/>
      <c r="AQ94" s="66" t="s">
        <v>1</v>
      </c>
      <c r="AR94" s="62"/>
      <c r="AS94" s="67">
        <f>ROUND(AS95,2)</f>
        <v>0</v>
      </c>
      <c r="AT94" s="68">
        <f>ROUND(AT95,2)</f>
        <v>0</v>
      </c>
      <c r="AU94" s="69">
        <f>ROUND(AU95,2)</f>
        <v>0</v>
      </c>
      <c r="AV94" s="69">
        <f>ROUND(SUM(AX94:AY94),2)</f>
        <v>0</v>
      </c>
      <c r="AW94" s="70">
        <f>ROUND(AW95,5)</f>
        <v>0</v>
      </c>
      <c r="AX94" s="69">
        <f>ROUND(BB94*L29,2)</f>
        <v>0</v>
      </c>
      <c r="AY94" s="69">
        <f>ROUND(BC94*L30,2)</f>
        <v>0</v>
      </c>
      <c r="AZ94" s="69">
        <f>ROUND(BD94*L29,2)</f>
        <v>0</v>
      </c>
      <c r="BA94" s="69">
        <f>ROUND(BE94*L30,2)</f>
        <v>0</v>
      </c>
      <c r="BB94" s="69">
        <f>ROUND(BB95,2)</f>
        <v>0</v>
      </c>
      <c r="BC94" s="69">
        <f>ROUND(BC95,2)</f>
        <v>0</v>
      </c>
      <c r="BD94" s="69">
        <f>ROUND(BD95,2)</f>
        <v>0</v>
      </c>
      <c r="BE94" s="69">
        <f>ROUND(BE95,2)</f>
        <v>0</v>
      </c>
      <c r="BF94" s="71">
        <f>ROUND(BF95,2)</f>
        <v>0</v>
      </c>
      <c r="BS94" s="72" t="s">
        <v>79</v>
      </c>
      <c r="BT94" s="72" t="s">
        <v>80</v>
      </c>
      <c r="BV94" s="72" t="s">
        <v>81</v>
      </c>
      <c r="BW94" s="72" t="s">
        <v>6</v>
      </c>
      <c r="BX94" s="72" t="s">
        <v>82</v>
      </c>
      <c r="CL94" s="72" t="s">
        <v>1</v>
      </c>
    </row>
    <row r="95" spans="1:90" s="6" customFormat="1" ht="23.85" customHeight="1">
      <c r="A95" s="73" t="s">
        <v>83</v>
      </c>
      <c r="B95" s="74"/>
      <c r="C95" s="75"/>
      <c r="D95" s="215" t="s">
        <v>15</v>
      </c>
      <c r="E95" s="215"/>
      <c r="F95" s="215"/>
      <c r="G95" s="215"/>
      <c r="H95" s="215"/>
      <c r="I95" s="76"/>
      <c r="J95" s="215" t="s">
        <v>18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'2020_08 - Český Krumlov_H...'!K30</f>
        <v>0</v>
      </c>
      <c r="AH95" s="214"/>
      <c r="AI95" s="214"/>
      <c r="AJ95" s="214"/>
      <c r="AK95" s="214"/>
      <c r="AL95" s="214"/>
      <c r="AM95" s="214"/>
      <c r="AN95" s="213">
        <f>SUM(AG95,AV95)</f>
        <v>0</v>
      </c>
      <c r="AO95" s="214"/>
      <c r="AP95" s="214"/>
      <c r="AQ95" s="77" t="s">
        <v>84</v>
      </c>
      <c r="AR95" s="74"/>
      <c r="AS95" s="78">
        <f>'2020_08 - Český Krumlov_H...'!K28</f>
        <v>0</v>
      </c>
      <c r="AT95" s="79">
        <f>'2020_08 - Český Krumlov_H...'!K29</f>
        <v>0</v>
      </c>
      <c r="AU95" s="79">
        <v>0</v>
      </c>
      <c r="AV95" s="79">
        <f>ROUND(SUM(AX95:AY95),2)</f>
        <v>0</v>
      </c>
      <c r="AW95" s="80">
        <f>'2020_08 - Český Krumlov_H...'!T119</f>
        <v>0</v>
      </c>
      <c r="AX95" s="79">
        <f>'2020_08 - Český Krumlov_H...'!K33</f>
        <v>0</v>
      </c>
      <c r="AY95" s="79">
        <f>'2020_08 - Český Krumlov_H...'!K34</f>
        <v>0</v>
      </c>
      <c r="AZ95" s="79">
        <f>'2020_08 - Český Krumlov_H...'!K35</f>
        <v>0</v>
      </c>
      <c r="BA95" s="79">
        <f>'2020_08 - Český Krumlov_H...'!K36</f>
        <v>0</v>
      </c>
      <c r="BB95" s="79">
        <f>'2020_08 - Český Krumlov_H...'!F33</f>
        <v>0</v>
      </c>
      <c r="BC95" s="79">
        <f>'2020_08 - Český Krumlov_H...'!F34</f>
        <v>0</v>
      </c>
      <c r="BD95" s="79">
        <f>'2020_08 - Český Krumlov_H...'!F35</f>
        <v>0</v>
      </c>
      <c r="BE95" s="79">
        <f>'2020_08 - Český Krumlov_H...'!F36</f>
        <v>0</v>
      </c>
      <c r="BF95" s="81">
        <f>'2020_08 - Český Krumlov_H...'!F37</f>
        <v>0</v>
      </c>
      <c r="BT95" s="82" t="s">
        <v>85</v>
      </c>
      <c r="BU95" s="82" t="s">
        <v>86</v>
      </c>
      <c r="BV95" s="82" t="s">
        <v>81</v>
      </c>
      <c r="BW95" s="82" t="s">
        <v>6</v>
      </c>
      <c r="BX95" s="82" t="s">
        <v>82</v>
      </c>
      <c r="CL95" s="82" t="s">
        <v>1</v>
      </c>
    </row>
    <row r="96" spans="1:90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601/4Y6NazrTu1uW+jOmXVkhAiu4N51/kIi8aCT2Uw+FepvvPAcsuCFYJshxA/z8NHCFYWnSHg7HQdPL1AEmcw==" saltValue="/qElnDbyb09WsTYpbsoB/xL7zO8epLsXLm5IBrjsh1IgT7HpNlBkp2lprAgoDQVaEhONRJ+15u6LcNoraH2ugA==" spinCount="100000" sheet="1" objects="1" scenarios="1" formatColumns="0" formatRows="0"/>
  <mergeCells count="42">
    <mergeCell ref="AR2:BG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0_08 - Český Krumlov_H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8"/>
  <sheetViews>
    <sheetView showGridLines="0" topLeftCell="A2" workbookViewId="0">
      <selection activeCell="E16" sqref="E16:H16"/>
    </sheetView>
  </sheetViews>
  <sheetFormatPr defaultRowHeight="12.75"/>
  <cols>
    <col min="1" max="1" width="7.83203125" customWidth="1"/>
    <col min="2" max="2" width="1" customWidth="1"/>
    <col min="3" max="3" width="4" customWidth="1"/>
    <col min="4" max="4" width="4.1640625" customWidth="1"/>
    <col min="5" max="5" width="16.1640625" customWidth="1"/>
    <col min="6" max="6" width="48.1640625" customWidth="1"/>
    <col min="7" max="7" width="7" customWidth="1"/>
    <col min="8" max="8" width="10.83203125" customWidth="1"/>
    <col min="9" max="11" width="19.1640625" customWidth="1"/>
    <col min="12" max="12" width="14.5" customWidth="1"/>
    <col min="13" max="13" width="8.83203125" customWidth="1"/>
    <col min="14" max="14" width="10.33203125" hidden="1" customWidth="1"/>
    <col min="15" max="15" width="9.1640625" hidden="1"/>
    <col min="16" max="24" width="13.5" hidden="1" customWidth="1"/>
    <col min="25" max="25" width="11.6640625" hidden="1" customWidth="1"/>
    <col min="26" max="26" width="15.5" customWidth="1"/>
    <col min="27" max="27" width="11.6640625" customWidth="1"/>
    <col min="28" max="28" width="14.1640625" customWidth="1"/>
    <col min="29" max="29" width="10.5" customWidth="1"/>
    <col min="30" max="30" width="14.1640625" customWidth="1"/>
    <col min="31" max="31" width="15.5" customWidth="1"/>
    <col min="44" max="65" width="9.1640625" hidden="1"/>
  </cols>
  <sheetData>
    <row r="2" spans="2:46" ht="36.950000000000003" customHeight="1"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T2" s="16" t="s">
        <v>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AT3" s="16" t="s">
        <v>87</v>
      </c>
    </row>
    <row r="4" spans="2:46" ht="24.95" customHeight="1">
      <c r="B4" s="19"/>
      <c r="D4" s="20" t="s">
        <v>88</v>
      </c>
      <c r="M4" s="19"/>
      <c r="N4" s="83" t="s">
        <v>11</v>
      </c>
      <c r="AT4" s="16" t="s">
        <v>4</v>
      </c>
    </row>
    <row r="5" spans="2:46" ht="6.95" customHeight="1">
      <c r="B5" s="19"/>
      <c r="M5" s="19"/>
    </row>
    <row r="6" spans="2:46" s="1" customFormat="1" ht="12" customHeight="1">
      <c r="B6" s="31"/>
      <c r="D6" s="26" t="s">
        <v>17</v>
      </c>
      <c r="M6" s="31"/>
    </row>
    <row r="7" spans="2:46" s="1" customFormat="1" ht="16.350000000000001" customHeight="1">
      <c r="B7" s="31"/>
      <c r="E7" s="199" t="s">
        <v>18</v>
      </c>
      <c r="F7" s="218"/>
      <c r="G7" s="218"/>
      <c r="H7" s="218"/>
      <c r="M7" s="31"/>
    </row>
    <row r="8" spans="2:46" s="1" customFormat="1" ht="11.25">
      <c r="B8" s="31"/>
      <c r="M8" s="31"/>
    </row>
    <row r="9" spans="2:46" s="1" customFormat="1" ht="12" customHeight="1">
      <c r="B9" s="31"/>
      <c r="D9" s="26" t="s">
        <v>19</v>
      </c>
      <c r="F9" s="24" t="s">
        <v>1</v>
      </c>
      <c r="I9" s="26" t="s">
        <v>20</v>
      </c>
      <c r="J9" s="24" t="s">
        <v>1</v>
      </c>
      <c r="M9" s="31"/>
    </row>
    <row r="10" spans="2:46" s="1" customFormat="1" ht="12" customHeight="1">
      <c r="B10" s="31"/>
      <c r="D10" s="26" t="s">
        <v>21</v>
      </c>
      <c r="F10" s="24" t="s">
        <v>22</v>
      </c>
      <c r="I10" s="26" t="s">
        <v>23</v>
      </c>
      <c r="J10" s="51" t="str">
        <f>'Rekapitulace stavby'!AN8</f>
        <v>17. 11. 2020</v>
      </c>
      <c r="M10" s="31"/>
    </row>
    <row r="11" spans="2:46" s="1" customFormat="1" ht="10.9" customHeight="1">
      <c r="B11" s="31"/>
      <c r="M11" s="31"/>
    </row>
    <row r="12" spans="2:46" s="1" customFormat="1" ht="12" customHeight="1">
      <c r="B12" s="31"/>
      <c r="D12" s="26" t="s">
        <v>25</v>
      </c>
      <c r="I12" s="26" t="s">
        <v>26</v>
      </c>
      <c r="J12" s="24" t="s">
        <v>1</v>
      </c>
      <c r="M12" s="31"/>
    </row>
    <row r="13" spans="2:46" s="1" customFormat="1" ht="18" customHeight="1">
      <c r="B13" s="31"/>
      <c r="E13" s="24" t="s">
        <v>27</v>
      </c>
      <c r="I13" s="26" t="s">
        <v>28</v>
      </c>
      <c r="J13" s="24" t="s">
        <v>1</v>
      </c>
      <c r="M13" s="31"/>
    </row>
    <row r="14" spans="2:46" s="1" customFormat="1" ht="6.95" customHeight="1">
      <c r="B14" s="31"/>
      <c r="M14" s="31"/>
    </row>
    <row r="15" spans="2:46" s="1" customFormat="1" ht="12" customHeight="1">
      <c r="B15" s="31"/>
      <c r="D15" s="26" t="s">
        <v>29</v>
      </c>
      <c r="I15" s="26" t="s">
        <v>26</v>
      </c>
      <c r="J15" s="27" t="str">
        <f>'Rekapitulace stavby'!AN13</f>
        <v>Vyplň údaj</v>
      </c>
      <c r="M15" s="31"/>
    </row>
    <row r="16" spans="2:46" s="1" customFormat="1" ht="18" customHeight="1">
      <c r="B16" s="31"/>
      <c r="E16" s="219" t="str">
        <f>'Rekapitulace stavby'!E14</f>
        <v>Vyplň údaj</v>
      </c>
      <c r="F16" s="183"/>
      <c r="G16" s="183"/>
      <c r="H16" s="183"/>
      <c r="I16" s="26" t="s">
        <v>28</v>
      </c>
      <c r="J16" s="27" t="str">
        <f>'Rekapitulace stavby'!AN14</f>
        <v>Vyplň údaj</v>
      </c>
      <c r="M16" s="31"/>
    </row>
    <row r="17" spans="2:13" s="1" customFormat="1" ht="6.95" customHeight="1">
      <c r="B17" s="31"/>
      <c r="M17" s="31"/>
    </row>
    <row r="18" spans="2:13" s="1" customFormat="1" ht="12" customHeight="1">
      <c r="B18" s="31"/>
      <c r="D18" s="26" t="s">
        <v>31</v>
      </c>
      <c r="I18" s="26" t="s">
        <v>26</v>
      </c>
      <c r="J18" s="24" t="s">
        <v>1</v>
      </c>
      <c r="M18" s="31"/>
    </row>
    <row r="19" spans="2:13" s="1" customFormat="1" ht="18" customHeight="1">
      <c r="B19" s="31"/>
      <c r="E19" s="24" t="s">
        <v>32</v>
      </c>
      <c r="I19" s="26" t="s">
        <v>28</v>
      </c>
      <c r="J19" s="24" t="s">
        <v>1</v>
      </c>
      <c r="M19" s="31"/>
    </row>
    <row r="20" spans="2:13" s="1" customFormat="1" ht="6.95" customHeight="1">
      <c r="B20" s="31"/>
      <c r="M20" s="31"/>
    </row>
    <row r="21" spans="2:13" s="1" customFormat="1" ht="12" customHeight="1">
      <c r="B21" s="31"/>
      <c r="D21" s="26" t="s">
        <v>33</v>
      </c>
      <c r="I21" s="26" t="s">
        <v>26</v>
      </c>
      <c r="J21" s="24" t="s">
        <v>34</v>
      </c>
      <c r="M21" s="31"/>
    </row>
    <row r="22" spans="2:13" s="1" customFormat="1" ht="18" customHeight="1">
      <c r="B22" s="31"/>
      <c r="E22" s="24" t="s">
        <v>35</v>
      </c>
      <c r="I22" s="26" t="s">
        <v>28</v>
      </c>
      <c r="J22" s="24" t="s">
        <v>36</v>
      </c>
      <c r="M22" s="31"/>
    </row>
    <row r="23" spans="2:13" s="1" customFormat="1" ht="6.95" customHeight="1">
      <c r="B23" s="31"/>
      <c r="M23" s="31"/>
    </row>
    <row r="24" spans="2:13" s="1" customFormat="1" ht="12" customHeight="1">
      <c r="B24" s="31"/>
      <c r="D24" s="26" t="s">
        <v>37</v>
      </c>
      <c r="M24" s="31"/>
    </row>
    <row r="25" spans="2:13" s="7" customFormat="1" ht="16.350000000000001" customHeight="1">
      <c r="B25" s="84"/>
      <c r="E25" s="188" t="s">
        <v>1</v>
      </c>
      <c r="F25" s="188"/>
      <c r="G25" s="188"/>
      <c r="H25" s="188"/>
      <c r="M25" s="84"/>
    </row>
    <row r="26" spans="2:13" s="1" customFormat="1" ht="6.95" customHeight="1">
      <c r="B26" s="31"/>
      <c r="M26" s="31"/>
    </row>
    <row r="27" spans="2:13" s="1" customFormat="1" ht="6.95" customHeight="1">
      <c r="B27" s="31"/>
      <c r="D27" s="52"/>
      <c r="E27" s="52"/>
      <c r="F27" s="52"/>
      <c r="G27" s="52"/>
      <c r="H27" s="52"/>
      <c r="I27" s="52"/>
      <c r="J27" s="52"/>
      <c r="K27" s="52"/>
      <c r="L27" s="52"/>
      <c r="M27" s="31"/>
    </row>
    <row r="28" spans="2:13" s="1" customFormat="1">
      <c r="B28" s="31"/>
      <c r="E28" s="26" t="s">
        <v>89</v>
      </c>
      <c r="K28" s="85">
        <f>I94</f>
        <v>0</v>
      </c>
      <c r="M28" s="31"/>
    </row>
    <row r="29" spans="2:13" s="1" customFormat="1">
      <c r="B29" s="31"/>
      <c r="E29" s="26" t="s">
        <v>90</v>
      </c>
      <c r="K29" s="85">
        <f>J94</f>
        <v>0</v>
      </c>
      <c r="M29" s="31"/>
    </row>
    <row r="30" spans="2:13" s="1" customFormat="1" ht="25.35" customHeight="1">
      <c r="B30" s="31"/>
      <c r="D30" s="86" t="s">
        <v>38</v>
      </c>
      <c r="K30" s="65">
        <f>ROUND(K119, 2)</f>
        <v>0</v>
      </c>
      <c r="M30" s="31"/>
    </row>
    <row r="31" spans="2:13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52"/>
      <c r="M31" s="31"/>
    </row>
    <row r="32" spans="2:13" s="1" customFormat="1" ht="14.45" customHeight="1">
      <c r="B32" s="31"/>
      <c r="F32" s="34" t="s">
        <v>40</v>
      </c>
      <c r="I32" s="34" t="s">
        <v>39</v>
      </c>
      <c r="K32" s="34" t="s">
        <v>41</v>
      </c>
      <c r="M32" s="31"/>
    </row>
    <row r="33" spans="2:13" s="1" customFormat="1" ht="14.45" customHeight="1">
      <c r="B33" s="31"/>
      <c r="D33" s="54" t="s">
        <v>42</v>
      </c>
      <c r="E33" s="26" t="s">
        <v>43</v>
      </c>
      <c r="F33" s="85">
        <f>ROUND((SUM(BE119:BE167)),  2)</f>
        <v>0</v>
      </c>
      <c r="I33" s="87">
        <v>0.21</v>
      </c>
      <c r="K33" s="85">
        <f>ROUND(((SUM(BE119:BE167))*I33),  2)</f>
        <v>0</v>
      </c>
      <c r="M33" s="31"/>
    </row>
    <row r="34" spans="2:13" s="1" customFormat="1" ht="14.45" customHeight="1">
      <c r="B34" s="31"/>
      <c r="E34" s="26" t="s">
        <v>44</v>
      </c>
      <c r="F34" s="85">
        <f>ROUND((SUM(BF119:BF167)),  2)</f>
        <v>0</v>
      </c>
      <c r="I34" s="87">
        <v>0.15</v>
      </c>
      <c r="K34" s="85">
        <f>ROUND(((SUM(BF119:BF167))*I34),  2)</f>
        <v>0</v>
      </c>
      <c r="M34" s="31"/>
    </row>
    <row r="35" spans="2:13" s="1" customFormat="1" ht="14.45" hidden="1" customHeight="1">
      <c r="B35" s="31"/>
      <c r="E35" s="26" t="s">
        <v>45</v>
      </c>
      <c r="F35" s="85">
        <f>ROUND((SUM(BG119:BG167)),  2)</f>
        <v>0</v>
      </c>
      <c r="I35" s="87">
        <v>0.21</v>
      </c>
      <c r="K35" s="85">
        <f>0</f>
        <v>0</v>
      </c>
      <c r="M35" s="31"/>
    </row>
    <row r="36" spans="2:13" s="1" customFormat="1" ht="14.45" hidden="1" customHeight="1">
      <c r="B36" s="31"/>
      <c r="E36" s="26" t="s">
        <v>46</v>
      </c>
      <c r="F36" s="85">
        <f>ROUND((SUM(BH119:BH167)),  2)</f>
        <v>0</v>
      </c>
      <c r="I36" s="87">
        <v>0.15</v>
      </c>
      <c r="K36" s="85">
        <f>0</f>
        <v>0</v>
      </c>
      <c r="M36" s="31"/>
    </row>
    <row r="37" spans="2:13" s="1" customFormat="1" ht="14.45" hidden="1" customHeight="1">
      <c r="B37" s="31"/>
      <c r="E37" s="26" t="s">
        <v>47</v>
      </c>
      <c r="F37" s="85">
        <f>ROUND((SUM(BI119:BI167)),  2)</f>
        <v>0</v>
      </c>
      <c r="I37" s="87">
        <v>0</v>
      </c>
      <c r="K37" s="85">
        <f>0</f>
        <v>0</v>
      </c>
      <c r="M37" s="31"/>
    </row>
    <row r="38" spans="2:13" s="1" customFormat="1" ht="6.95" customHeight="1">
      <c r="B38" s="31"/>
      <c r="M38" s="31"/>
    </row>
    <row r="39" spans="2:13" s="1" customFormat="1" ht="25.35" customHeight="1">
      <c r="B39" s="31"/>
      <c r="C39" s="88"/>
      <c r="D39" s="89" t="s">
        <v>48</v>
      </c>
      <c r="E39" s="56"/>
      <c r="F39" s="56"/>
      <c r="G39" s="90" t="s">
        <v>49</v>
      </c>
      <c r="H39" s="91" t="s">
        <v>50</v>
      </c>
      <c r="I39" s="56"/>
      <c r="J39" s="56"/>
      <c r="K39" s="92">
        <f>SUM(K30:K37)</f>
        <v>0</v>
      </c>
      <c r="L39" s="93"/>
      <c r="M39" s="31"/>
    </row>
    <row r="40" spans="2:13" s="1" customFormat="1" ht="14.45" customHeight="1">
      <c r="B40" s="31"/>
      <c r="M40" s="31"/>
    </row>
    <row r="41" spans="2:13" ht="14.45" customHeight="1">
      <c r="B41" s="19"/>
      <c r="M41" s="19"/>
    </row>
    <row r="42" spans="2:13" ht="14.45" customHeight="1">
      <c r="B42" s="19"/>
      <c r="M42" s="19"/>
    </row>
    <row r="43" spans="2:13" ht="14.45" customHeight="1">
      <c r="B43" s="19"/>
      <c r="M43" s="19"/>
    </row>
    <row r="44" spans="2:13" ht="14.45" customHeight="1">
      <c r="B44" s="19"/>
      <c r="M44" s="19"/>
    </row>
    <row r="45" spans="2:13" ht="14.45" customHeight="1">
      <c r="B45" s="19"/>
      <c r="M45" s="19"/>
    </row>
    <row r="46" spans="2:13" ht="14.45" customHeight="1">
      <c r="B46" s="19"/>
      <c r="M46" s="19"/>
    </row>
    <row r="47" spans="2:13" ht="14.45" customHeight="1">
      <c r="B47" s="19"/>
      <c r="M47" s="19"/>
    </row>
    <row r="48" spans="2:13" ht="14.45" customHeight="1">
      <c r="B48" s="19"/>
      <c r="M48" s="19"/>
    </row>
    <row r="49" spans="2:13" ht="14.45" customHeight="1">
      <c r="B49" s="19"/>
      <c r="M49" s="19"/>
    </row>
    <row r="50" spans="2:13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41"/>
      <c r="M50" s="31"/>
    </row>
    <row r="51" spans="2:13" ht="11.25">
      <c r="B51" s="19"/>
      <c r="M51" s="19"/>
    </row>
    <row r="52" spans="2:13" ht="11.25">
      <c r="B52" s="19"/>
      <c r="M52" s="19"/>
    </row>
    <row r="53" spans="2:13" ht="11.25">
      <c r="B53" s="19"/>
      <c r="M53" s="19"/>
    </row>
    <row r="54" spans="2:13" ht="11.25">
      <c r="B54" s="19"/>
      <c r="M54" s="19"/>
    </row>
    <row r="55" spans="2:13" ht="11.25">
      <c r="B55" s="19"/>
      <c r="M55" s="19"/>
    </row>
    <row r="56" spans="2:13" ht="11.25">
      <c r="B56" s="19"/>
      <c r="M56" s="19"/>
    </row>
    <row r="57" spans="2:13" ht="11.25">
      <c r="B57" s="19"/>
      <c r="M57" s="19"/>
    </row>
    <row r="58" spans="2:13" ht="11.25">
      <c r="B58" s="19"/>
      <c r="M58" s="19"/>
    </row>
    <row r="59" spans="2:13" ht="11.25">
      <c r="B59" s="19"/>
      <c r="M59" s="19"/>
    </row>
    <row r="60" spans="2:13" ht="11.25">
      <c r="B60" s="19"/>
      <c r="M60" s="19"/>
    </row>
    <row r="61" spans="2:13" s="1" customFormat="1">
      <c r="B61" s="31"/>
      <c r="D61" s="42" t="s">
        <v>53</v>
      </c>
      <c r="E61" s="33"/>
      <c r="F61" s="94" t="s">
        <v>54</v>
      </c>
      <c r="G61" s="42" t="s">
        <v>53</v>
      </c>
      <c r="H61" s="33"/>
      <c r="I61" s="33"/>
      <c r="J61" s="95" t="s">
        <v>54</v>
      </c>
      <c r="K61" s="33"/>
      <c r="L61" s="33"/>
      <c r="M61" s="31"/>
    </row>
    <row r="62" spans="2:13" ht="11.25">
      <c r="B62" s="19"/>
      <c r="M62" s="19"/>
    </row>
    <row r="63" spans="2:13" ht="11.25">
      <c r="B63" s="19"/>
      <c r="M63" s="19"/>
    </row>
    <row r="64" spans="2:13" ht="11.25">
      <c r="B64" s="19"/>
      <c r="M64" s="19"/>
    </row>
    <row r="65" spans="2:13" s="1" customFormat="1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41"/>
      <c r="M65" s="31"/>
    </row>
    <row r="66" spans="2:13" ht="11.25">
      <c r="B66" s="19"/>
      <c r="M66" s="19"/>
    </row>
    <row r="67" spans="2:13" ht="11.25">
      <c r="B67" s="19"/>
      <c r="M67" s="19"/>
    </row>
    <row r="68" spans="2:13" ht="11.25">
      <c r="B68" s="19"/>
      <c r="M68" s="19"/>
    </row>
    <row r="69" spans="2:13" ht="11.25">
      <c r="B69" s="19"/>
      <c r="M69" s="19"/>
    </row>
    <row r="70" spans="2:13" ht="11.25">
      <c r="B70" s="19"/>
      <c r="M70" s="19"/>
    </row>
    <row r="71" spans="2:13" ht="11.25">
      <c r="B71" s="19"/>
      <c r="M71" s="19"/>
    </row>
    <row r="72" spans="2:13" ht="11.25">
      <c r="B72" s="19"/>
      <c r="M72" s="19"/>
    </row>
    <row r="73" spans="2:13" ht="11.25">
      <c r="B73" s="19"/>
      <c r="M73" s="19"/>
    </row>
    <row r="74" spans="2:13" ht="11.25">
      <c r="B74" s="19"/>
      <c r="M74" s="19"/>
    </row>
    <row r="75" spans="2:13" ht="11.25">
      <c r="B75" s="19"/>
      <c r="M75" s="19"/>
    </row>
    <row r="76" spans="2:13" s="1" customFormat="1">
      <c r="B76" s="31"/>
      <c r="D76" s="42" t="s">
        <v>53</v>
      </c>
      <c r="E76" s="33"/>
      <c r="F76" s="94" t="s">
        <v>54</v>
      </c>
      <c r="G76" s="42" t="s">
        <v>53</v>
      </c>
      <c r="H76" s="33"/>
      <c r="I76" s="33"/>
      <c r="J76" s="95" t="s">
        <v>54</v>
      </c>
      <c r="K76" s="33"/>
      <c r="L76" s="33"/>
      <c r="M76" s="31"/>
    </row>
    <row r="77" spans="2:13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31"/>
    </row>
    <row r="82" spans="2:47" s="1" customFormat="1" ht="24.95" customHeight="1">
      <c r="B82" s="31"/>
      <c r="C82" s="20" t="s">
        <v>91</v>
      </c>
      <c r="M82" s="31"/>
    </row>
    <row r="83" spans="2:47" s="1" customFormat="1" ht="6.95" customHeight="1">
      <c r="B83" s="31"/>
      <c r="M83" s="31"/>
    </row>
    <row r="84" spans="2:47" s="1" customFormat="1" ht="12" customHeight="1">
      <c r="B84" s="31"/>
      <c r="C84" s="26" t="s">
        <v>17</v>
      </c>
      <c r="M84" s="31"/>
    </row>
    <row r="85" spans="2:47" s="1" customFormat="1" ht="16.350000000000001" customHeight="1">
      <c r="B85" s="31"/>
      <c r="E85" s="199" t="str">
        <f>E7</f>
        <v>Český Krumlov_Havraní skála_ul. Objížďková_parc. č. 521</v>
      </c>
      <c r="F85" s="218"/>
      <c r="G85" s="218"/>
      <c r="H85" s="218"/>
      <c r="M85" s="31"/>
    </row>
    <row r="86" spans="2:47" s="1" customFormat="1" ht="6.95" customHeight="1">
      <c r="B86" s="31"/>
      <c r="M86" s="31"/>
    </row>
    <row r="87" spans="2:47" s="1" customFormat="1" ht="12" customHeight="1">
      <c r="B87" s="31"/>
      <c r="C87" s="26" t="s">
        <v>21</v>
      </c>
      <c r="F87" s="24" t="str">
        <f>F10</f>
        <v>Český Krumlov</v>
      </c>
      <c r="I87" s="26" t="s">
        <v>23</v>
      </c>
      <c r="J87" s="51" t="str">
        <f>IF(J10="","",J10)</f>
        <v>17. 11. 2020</v>
      </c>
      <c r="M87" s="31"/>
    </row>
    <row r="88" spans="2:47" s="1" customFormat="1" ht="6.95" customHeight="1">
      <c r="B88" s="31"/>
      <c r="M88" s="31"/>
    </row>
    <row r="89" spans="2:47" s="1" customFormat="1" ht="15.4" customHeight="1">
      <c r="B89" s="31"/>
      <c r="C89" s="26" t="s">
        <v>25</v>
      </c>
      <c r="F89" s="24" t="str">
        <f>E13</f>
        <v>Město Český Krumlov</v>
      </c>
      <c r="I89" s="26" t="s">
        <v>31</v>
      </c>
      <c r="J89" s="29" t="str">
        <f>E19</f>
        <v>A. Kačora, M. Jech</v>
      </c>
      <c r="M89" s="31"/>
    </row>
    <row r="90" spans="2:47" s="1" customFormat="1" ht="15.4" customHeight="1">
      <c r="B90" s="31"/>
      <c r="C90" s="26" t="s">
        <v>29</v>
      </c>
      <c r="F90" s="24" t="str">
        <f>IF(E16="","",E16)</f>
        <v>Vyplň údaj</v>
      </c>
      <c r="I90" s="26" t="s">
        <v>33</v>
      </c>
      <c r="J90" s="29" t="str">
        <f>E22</f>
        <v>A. Kačora</v>
      </c>
      <c r="M90" s="31"/>
    </row>
    <row r="91" spans="2:47" s="1" customFormat="1" ht="10.35" customHeight="1">
      <c r="B91" s="31"/>
      <c r="M91" s="31"/>
    </row>
    <row r="92" spans="2:47" s="1" customFormat="1" ht="29.25" customHeight="1">
      <c r="B92" s="31"/>
      <c r="C92" s="96" t="s">
        <v>92</v>
      </c>
      <c r="D92" s="88"/>
      <c r="E92" s="88"/>
      <c r="F92" s="88"/>
      <c r="G92" s="88"/>
      <c r="H92" s="88"/>
      <c r="I92" s="97" t="s">
        <v>93</v>
      </c>
      <c r="J92" s="97" t="s">
        <v>94</v>
      </c>
      <c r="K92" s="97" t="s">
        <v>95</v>
      </c>
      <c r="L92" s="88"/>
      <c r="M92" s="31"/>
    </row>
    <row r="93" spans="2:47" s="1" customFormat="1" ht="10.35" customHeight="1">
      <c r="B93" s="31"/>
      <c r="M93" s="31"/>
    </row>
    <row r="94" spans="2:47" s="1" customFormat="1" ht="22.9" customHeight="1">
      <c r="B94" s="31"/>
      <c r="C94" s="98" t="s">
        <v>96</v>
      </c>
      <c r="I94" s="65">
        <f t="shared" ref="I94:J96" si="0">Q119</f>
        <v>0</v>
      </c>
      <c r="J94" s="65">
        <f t="shared" si="0"/>
        <v>0</v>
      </c>
      <c r="K94" s="65">
        <f>K119</f>
        <v>0</v>
      </c>
      <c r="M94" s="31"/>
      <c r="AU94" s="16" t="s">
        <v>97</v>
      </c>
    </row>
    <row r="95" spans="2:47" s="8" customFormat="1" ht="24.95" customHeight="1">
      <c r="B95" s="99"/>
      <c r="D95" s="100" t="s">
        <v>98</v>
      </c>
      <c r="E95" s="101"/>
      <c r="F95" s="101"/>
      <c r="G95" s="101"/>
      <c r="H95" s="101"/>
      <c r="I95" s="102">
        <f t="shared" si="0"/>
        <v>0</v>
      </c>
      <c r="J95" s="102">
        <f t="shared" si="0"/>
        <v>0</v>
      </c>
      <c r="K95" s="102">
        <f>K120</f>
        <v>0</v>
      </c>
      <c r="M95" s="99"/>
    </row>
    <row r="96" spans="2:47" s="9" customFormat="1" ht="19.899999999999999" customHeight="1">
      <c r="B96" s="103"/>
      <c r="D96" s="104" t="s">
        <v>99</v>
      </c>
      <c r="E96" s="105"/>
      <c r="F96" s="105"/>
      <c r="G96" s="105"/>
      <c r="H96" s="105"/>
      <c r="I96" s="106">
        <f t="shared" si="0"/>
        <v>0</v>
      </c>
      <c r="J96" s="106">
        <f t="shared" si="0"/>
        <v>0</v>
      </c>
      <c r="K96" s="106">
        <f>K121</f>
        <v>0</v>
      </c>
      <c r="M96" s="103"/>
    </row>
    <row r="97" spans="2:13" s="9" customFormat="1" ht="19.899999999999999" customHeight="1">
      <c r="B97" s="103"/>
      <c r="D97" s="104" t="s">
        <v>100</v>
      </c>
      <c r="E97" s="105"/>
      <c r="F97" s="105"/>
      <c r="G97" s="105"/>
      <c r="H97" s="105"/>
      <c r="I97" s="106">
        <f>Q149</f>
        <v>0</v>
      </c>
      <c r="J97" s="106">
        <f>R149</f>
        <v>0</v>
      </c>
      <c r="K97" s="106">
        <f>K149</f>
        <v>0</v>
      </c>
      <c r="M97" s="103"/>
    </row>
    <row r="98" spans="2:13" s="9" customFormat="1" ht="19.899999999999999" customHeight="1">
      <c r="B98" s="103"/>
      <c r="D98" s="104" t="s">
        <v>101</v>
      </c>
      <c r="E98" s="105"/>
      <c r="F98" s="105"/>
      <c r="G98" s="105"/>
      <c r="H98" s="105"/>
      <c r="I98" s="106">
        <f>Q152</f>
        <v>0</v>
      </c>
      <c r="J98" s="106">
        <f>R152</f>
        <v>0</v>
      </c>
      <c r="K98" s="106">
        <f>K152</f>
        <v>0</v>
      </c>
      <c r="M98" s="103"/>
    </row>
    <row r="99" spans="2:13" s="8" customFormat="1" ht="24.95" customHeight="1">
      <c r="B99" s="99"/>
      <c r="D99" s="100" t="s">
        <v>102</v>
      </c>
      <c r="E99" s="101"/>
      <c r="F99" s="101"/>
      <c r="G99" s="101"/>
      <c r="H99" s="101"/>
      <c r="I99" s="102">
        <f>Q155</f>
        <v>0</v>
      </c>
      <c r="J99" s="102">
        <f>R155</f>
        <v>0</v>
      </c>
      <c r="K99" s="102">
        <f>K155</f>
        <v>0</v>
      </c>
      <c r="M99" s="99"/>
    </row>
    <row r="100" spans="2:13" s="9" customFormat="1" ht="19.899999999999999" customHeight="1">
      <c r="B100" s="103"/>
      <c r="D100" s="104" t="s">
        <v>103</v>
      </c>
      <c r="E100" s="105"/>
      <c r="F100" s="105"/>
      <c r="G100" s="105"/>
      <c r="H100" s="105"/>
      <c r="I100" s="106">
        <f>Q156</f>
        <v>0</v>
      </c>
      <c r="J100" s="106">
        <f>R156</f>
        <v>0</v>
      </c>
      <c r="K100" s="106">
        <f>K156</f>
        <v>0</v>
      </c>
      <c r="M100" s="103"/>
    </row>
    <row r="101" spans="2:13" s="9" customFormat="1" ht="19.899999999999999" customHeight="1">
      <c r="B101" s="103"/>
      <c r="D101" s="104" t="s">
        <v>104</v>
      </c>
      <c r="E101" s="105"/>
      <c r="F101" s="105"/>
      <c r="G101" s="105"/>
      <c r="H101" s="105"/>
      <c r="I101" s="106">
        <f>Q163</f>
        <v>0</v>
      </c>
      <c r="J101" s="106">
        <f>R163</f>
        <v>0</v>
      </c>
      <c r="K101" s="106">
        <f>K163</f>
        <v>0</v>
      </c>
      <c r="M101" s="103"/>
    </row>
    <row r="102" spans="2:13" s="1" customFormat="1" ht="21.75" customHeight="1">
      <c r="B102" s="31"/>
      <c r="M102" s="31"/>
    </row>
    <row r="103" spans="2:13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31"/>
    </row>
    <row r="107" spans="2:13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31"/>
    </row>
    <row r="108" spans="2:13" s="1" customFormat="1" ht="24.95" customHeight="1">
      <c r="B108" s="31"/>
      <c r="C108" s="20" t="s">
        <v>105</v>
      </c>
      <c r="M108" s="31"/>
    </row>
    <row r="109" spans="2:13" s="1" customFormat="1" ht="6.95" customHeight="1">
      <c r="B109" s="31"/>
      <c r="M109" s="31"/>
    </row>
    <row r="110" spans="2:13" s="1" customFormat="1" ht="12" customHeight="1">
      <c r="B110" s="31"/>
      <c r="C110" s="26" t="s">
        <v>17</v>
      </c>
      <c r="M110" s="31"/>
    </row>
    <row r="111" spans="2:13" s="1" customFormat="1" ht="16.350000000000001" customHeight="1">
      <c r="B111" s="31"/>
      <c r="E111" s="199" t="str">
        <f>E7</f>
        <v>Český Krumlov_Havraní skála_ul. Objížďková_parc. č. 521</v>
      </c>
      <c r="F111" s="218"/>
      <c r="G111" s="218"/>
      <c r="H111" s="218"/>
      <c r="M111" s="31"/>
    </row>
    <row r="112" spans="2:13" s="1" customFormat="1" ht="6.95" customHeight="1">
      <c r="B112" s="31"/>
      <c r="M112" s="31"/>
    </row>
    <row r="113" spans="2:65" s="1" customFormat="1" ht="12" customHeight="1">
      <c r="B113" s="31"/>
      <c r="C113" s="26" t="s">
        <v>21</v>
      </c>
      <c r="F113" s="24" t="str">
        <f>F10</f>
        <v>Český Krumlov</v>
      </c>
      <c r="I113" s="26" t="s">
        <v>23</v>
      </c>
      <c r="J113" s="51" t="str">
        <f>IF(J10="","",J10)</f>
        <v>17. 11. 2020</v>
      </c>
      <c r="M113" s="31"/>
    </row>
    <row r="114" spans="2:65" s="1" customFormat="1" ht="6.95" customHeight="1">
      <c r="B114" s="31"/>
      <c r="M114" s="31"/>
    </row>
    <row r="115" spans="2:65" s="1" customFormat="1" ht="15.4" customHeight="1">
      <c r="B115" s="31"/>
      <c r="C115" s="26" t="s">
        <v>25</v>
      </c>
      <c r="F115" s="24" t="str">
        <f>E13</f>
        <v>Město Český Krumlov</v>
      </c>
      <c r="I115" s="26" t="s">
        <v>31</v>
      </c>
      <c r="J115" s="29" t="str">
        <f>E19</f>
        <v>A. Kačora, M. Jech</v>
      </c>
      <c r="M115" s="31"/>
    </row>
    <row r="116" spans="2:65" s="1" customFormat="1" ht="15.4" customHeight="1">
      <c r="B116" s="31"/>
      <c r="C116" s="26" t="s">
        <v>29</v>
      </c>
      <c r="F116" s="24" t="str">
        <f>IF(E16="","",E16)</f>
        <v>Vyplň údaj</v>
      </c>
      <c r="I116" s="26" t="s">
        <v>33</v>
      </c>
      <c r="J116" s="29" t="str">
        <f>E22</f>
        <v>A. Kačora</v>
      </c>
      <c r="M116" s="31"/>
    </row>
    <row r="117" spans="2:65" s="1" customFormat="1" ht="10.35" customHeight="1">
      <c r="B117" s="31"/>
      <c r="M117" s="31"/>
    </row>
    <row r="118" spans="2:65" s="10" customFormat="1" ht="29.25" customHeight="1">
      <c r="B118" s="107"/>
      <c r="C118" s="108" t="s">
        <v>106</v>
      </c>
      <c r="D118" s="109" t="s">
        <v>63</v>
      </c>
      <c r="E118" s="109" t="s">
        <v>59</v>
      </c>
      <c r="F118" s="109" t="s">
        <v>60</v>
      </c>
      <c r="G118" s="109" t="s">
        <v>107</v>
      </c>
      <c r="H118" s="109" t="s">
        <v>108</v>
      </c>
      <c r="I118" s="109" t="s">
        <v>109</v>
      </c>
      <c r="J118" s="109" t="s">
        <v>110</v>
      </c>
      <c r="K118" s="109" t="s">
        <v>95</v>
      </c>
      <c r="L118" s="110" t="s">
        <v>111</v>
      </c>
      <c r="M118" s="107"/>
      <c r="N118" s="58" t="s">
        <v>1</v>
      </c>
      <c r="O118" s="59" t="s">
        <v>42</v>
      </c>
      <c r="P118" s="59" t="s">
        <v>112</v>
      </c>
      <c r="Q118" s="59" t="s">
        <v>113</v>
      </c>
      <c r="R118" s="59" t="s">
        <v>114</v>
      </c>
      <c r="S118" s="59" t="s">
        <v>115</v>
      </c>
      <c r="T118" s="59" t="s">
        <v>116</v>
      </c>
      <c r="U118" s="59" t="s">
        <v>117</v>
      </c>
      <c r="V118" s="59" t="s">
        <v>118</v>
      </c>
      <c r="W118" s="59" t="s">
        <v>119</v>
      </c>
      <c r="X118" s="60" t="s">
        <v>120</v>
      </c>
    </row>
    <row r="119" spans="2:65" s="1" customFormat="1" ht="22.9" customHeight="1">
      <c r="B119" s="31"/>
      <c r="C119" s="63" t="s">
        <v>121</v>
      </c>
      <c r="K119" s="111">
        <f>BK119</f>
        <v>0</v>
      </c>
      <c r="M119" s="31"/>
      <c r="N119" s="61"/>
      <c r="O119" s="52"/>
      <c r="P119" s="52"/>
      <c r="Q119" s="112">
        <f>Q120+Q155</f>
        <v>0</v>
      </c>
      <c r="R119" s="112">
        <f>R120+R155</f>
        <v>0</v>
      </c>
      <c r="S119" s="52"/>
      <c r="T119" s="113">
        <f>T120+T155</f>
        <v>0</v>
      </c>
      <c r="U119" s="52"/>
      <c r="V119" s="113">
        <f>V120+V155</f>
        <v>0.82503000000000004</v>
      </c>
      <c r="W119" s="52"/>
      <c r="X119" s="114">
        <f>X120+X155</f>
        <v>0</v>
      </c>
      <c r="AT119" s="16" t="s">
        <v>79</v>
      </c>
      <c r="AU119" s="16" t="s">
        <v>97</v>
      </c>
      <c r="BK119" s="115">
        <f>BK120+BK155</f>
        <v>0</v>
      </c>
    </row>
    <row r="120" spans="2:65" s="11" customFormat="1" ht="25.9" customHeight="1">
      <c r="B120" s="116"/>
      <c r="D120" s="117" t="s">
        <v>79</v>
      </c>
      <c r="E120" s="118" t="s">
        <v>122</v>
      </c>
      <c r="F120" s="118" t="s">
        <v>123</v>
      </c>
      <c r="I120" s="119"/>
      <c r="J120" s="119"/>
      <c r="K120" s="120">
        <f>BK120</f>
        <v>0</v>
      </c>
      <c r="M120" s="116"/>
      <c r="N120" s="121"/>
      <c r="Q120" s="122">
        <f>Q121+Q149+Q152</f>
        <v>0</v>
      </c>
      <c r="R120" s="122">
        <f>R121+R149+R152</f>
        <v>0</v>
      </c>
      <c r="T120" s="123">
        <f>T121+T149+T152</f>
        <v>0</v>
      </c>
      <c r="V120" s="123">
        <f>V121+V149+V152</f>
        <v>0.82473000000000007</v>
      </c>
      <c r="X120" s="124">
        <f>X121+X149+X152</f>
        <v>0</v>
      </c>
      <c r="AR120" s="117" t="s">
        <v>85</v>
      </c>
      <c r="AT120" s="125" t="s">
        <v>79</v>
      </c>
      <c r="AU120" s="125" t="s">
        <v>80</v>
      </c>
      <c r="AY120" s="117" t="s">
        <v>124</v>
      </c>
      <c r="BK120" s="126">
        <f>BK121+BK149+BK152</f>
        <v>0</v>
      </c>
    </row>
    <row r="121" spans="2:65" s="11" customFormat="1" ht="22.9" customHeight="1">
      <c r="B121" s="116"/>
      <c r="D121" s="117" t="s">
        <v>79</v>
      </c>
      <c r="E121" s="127" t="s">
        <v>85</v>
      </c>
      <c r="F121" s="127" t="s">
        <v>125</v>
      </c>
      <c r="I121" s="119"/>
      <c r="J121" s="119"/>
      <c r="K121" s="128">
        <f>BK121</f>
        <v>0</v>
      </c>
      <c r="M121" s="116"/>
      <c r="N121" s="121"/>
      <c r="Q121" s="122">
        <f>SUM(Q122:Q148)</f>
        <v>0</v>
      </c>
      <c r="R121" s="122">
        <f>SUM(R122:R148)</f>
        <v>0</v>
      </c>
      <c r="T121" s="123">
        <f>SUM(T122:T148)</f>
        <v>0</v>
      </c>
      <c r="V121" s="123">
        <f>SUM(V122:V148)</f>
        <v>0.82440000000000002</v>
      </c>
      <c r="X121" s="124">
        <f>SUM(X122:X148)</f>
        <v>0</v>
      </c>
      <c r="AR121" s="117" t="s">
        <v>85</v>
      </c>
      <c r="AT121" s="125" t="s">
        <v>79</v>
      </c>
      <c r="AU121" s="125" t="s">
        <v>85</v>
      </c>
      <c r="AY121" s="117" t="s">
        <v>124</v>
      </c>
      <c r="BK121" s="126">
        <f>SUM(BK122:BK148)</f>
        <v>0</v>
      </c>
    </row>
    <row r="122" spans="2:65" s="1" customFormat="1" ht="23.45" customHeight="1">
      <c r="B122" s="31"/>
      <c r="C122" s="129" t="s">
        <v>85</v>
      </c>
      <c r="D122" s="129" t="s">
        <v>126</v>
      </c>
      <c r="E122" s="130" t="s">
        <v>127</v>
      </c>
      <c r="F122" s="131" t="s">
        <v>128</v>
      </c>
      <c r="G122" s="132" t="s">
        <v>129</v>
      </c>
      <c r="H122" s="133">
        <v>5</v>
      </c>
      <c r="I122" s="134"/>
      <c r="J122" s="134"/>
      <c r="K122" s="135">
        <f>ROUND(P122*H122,2)</f>
        <v>0</v>
      </c>
      <c r="L122" s="131" t="s">
        <v>130</v>
      </c>
      <c r="M122" s="31"/>
      <c r="N122" s="136" t="s">
        <v>1</v>
      </c>
      <c r="O122" s="137" t="s">
        <v>43</v>
      </c>
      <c r="P122" s="138">
        <f>I122+J122</f>
        <v>0</v>
      </c>
      <c r="Q122" s="138">
        <f>ROUND(I122*H122,2)</f>
        <v>0</v>
      </c>
      <c r="R122" s="138">
        <f>ROUND(J122*H122,2)</f>
        <v>0</v>
      </c>
      <c r="T122" s="139">
        <f>S122*H122</f>
        <v>0</v>
      </c>
      <c r="U122" s="139">
        <v>0</v>
      </c>
      <c r="V122" s="139">
        <f>U122*H122</f>
        <v>0</v>
      </c>
      <c r="W122" s="139">
        <v>0</v>
      </c>
      <c r="X122" s="140">
        <f>W122*H122</f>
        <v>0</v>
      </c>
      <c r="AR122" s="141" t="s">
        <v>131</v>
      </c>
      <c r="AT122" s="141" t="s">
        <v>126</v>
      </c>
      <c r="AU122" s="141" t="s">
        <v>87</v>
      </c>
      <c r="AY122" s="16" t="s">
        <v>124</v>
      </c>
      <c r="BE122" s="142">
        <f>IF(O122="základní",K122,0)</f>
        <v>0</v>
      </c>
      <c r="BF122" s="142">
        <f>IF(O122="snížená",K122,0)</f>
        <v>0</v>
      </c>
      <c r="BG122" s="142">
        <f>IF(O122="zákl. přenesená",K122,0)</f>
        <v>0</v>
      </c>
      <c r="BH122" s="142">
        <f>IF(O122="sníž. přenesená",K122,0)</f>
        <v>0</v>
      </c>
      <c r="BI122" s="142">
        <f>IF(O122="nulová",K122,0)</f>
        <v>0</v>
      </c>
      <c r="BJ122" s="16" t="s">
        <v>85</v>
      </c>
      <c r="BK122" s="142">
        <f>ROUND(P122*H122,2)</f>
        <v>0</v>
      </c>
      <c r="BL122" s="16" t="s">
        <v>131</v>
      </c>
      <c r="BM122" s="141" t="s">
        <v>132</v>
      </c>
    </row>
    <row r="123" spans="2:65" s="1" customFormat="1" ht="19.5">
      <c r="B123" s="31"/>
      <c r="D123" s="143" t="s">
        <v>133</v>
      </c>
      <c r="F123" s="144" t="s">
        <v>134</v>
      </c>
      <c r="I123" s="145"/>
      <c r="J123" s="145"/>
      <c r="M123" s="31"/>
      <c r="N123" s="146"/>
      <c r="X123" s="55"/>
      <c r="AT123" s="16" t="s">
        <v>133</v>
      </c>
      <c r="AU123" s="16" t="s">
        <v>87</v>
      </c>
    </row>
    <row r="124" spans="2:65" s="1" customFormat="1" ht="23.45" customHeight="1">
      <c r="B124" s="31"/>
      <c r="C124" s="129" t="s">
        <v>87</v>
      </c>
      <c r="D124" s="129" t="s">
        <v>126</v>
      </c>
      <c r="E124" s="130" t="s">
        <v>135</v>
      </c>
      <c r="F124" s="131" t="s">
        <v>136</v>
      </c>
      <c r="G124" s="132" t="s">
        <v>137</v>
      </c>
      <c r="H124" s="133">
        <v>100</v>
      </c>
      <c r="I124" s="134"/>
      <c r="J124" s="134"/>
      <c r="K124" s="135">
        <f>ROUND(P124*H124,2)</f>
        <v>0</v>
      </c>
      <c r="L124" s="131" t="s">
        <v>138</v>
      </c>
      <c r="M124" s="31"/>
      <c r="N124" s="136" t="s">
        <v>1</v>
      </c>
      <c r="O124" s="137" t="s">
        <v>43</v>
      </c>
      <c r="P124" s="138">
        <f>I124+J124</f>
        <v>0</v>
      </c>
      <c r="Q124" s="138">
        <f>ROUND(I124*H124,2)</f>
        <v>0</v>
      </c>
      <c r="R124" s="138">
        <f>ROUND(J124*H124,2)</f>
        <v>0</v>
      </c>
      <c r="T124" s="139">
        <f>S124*H124</f>
        <v>0</v>
      </c>
      <c r="U124" s="139">
        <v>0</v>
      </c>
      <c r="V124" s="139">
        <f>U124*H124</f>
        <v>0</v>
      </c>
      <c r="W124" s="139">
        <v>0</v>
      </c>
      <c r="X124" s="140">
        <f>W124*H124</f>
        <v>0</v>
      </c>
      <c r="AR124" s="141" t="s">
        <v>131</v>
      </c>
      <c r="AT124" s="141" t="s">
        <v>126</v>
      </c>
      <c r="AU124" s="141" t="s">
        <v>87</v>
      </c>
      <c r="AY124" s="16" t="s">
        <v>124</v>
      </c>
      <c r="BE124" s="142">
        <f>IF(O124="základní",K124,0)</f>
        <v>0</v>
      </c>
      <c r="BF124" s="142">
        <f>IF(O124="snížená",K124,0)</f>
        <v>0</v>
      </c>
      <c r="BG124" s="142">
        <f>IF(O124="zákl. přenesená",K124,0)</f>
        <v>0</v>
      </c>
      <c r="BH124" s="142">
        <f>IF(O124="sníž. přenesená",K124,0)</f>
        <v>0</v>
      </c>
      <c r="BI124" s="142">
        <f>IF(O124="nulová",K124,0)</f>
        <v>0</v>
      </c>
      <c r="BJ124" s="16" t="s">
        <v>85</v>
      </c>
      <c r="BK124" s="142">
        <f>ROUND(P124*H124,2)</f>
        <v>0</v>
      </c>
      <c r="BL124" s="16" t="s">
        <v>131</v>
      </c>
      <c r="BM124" s="141" t="s">
        <v>139</v>
      </c>
    </row>
    <row r="125" spans="2:65" s="1" customFormat="1" ht="39">
      <c r="B125" s="31"/>
      <c r="D125" s="143" t="s">
        <v>133</v>
      </c>
      <c r="F125" s="144" t="s">
        <v>140</v>
      </c>
      <c r="I125" s="145"/>
      <c r="J125" s="145"/>
      <c r="M125" s="31"/>
      <c r="N125" s="146"/>
      <c r="X125" s="55"/>
      <c r="AT125" s="16" t="s">
        <v>133</v>
      </c>
      <c r="AU125" s="16" t="s">
        <v>87</v>
      </c>
    </row>
    <row r="126" spans="2:65" s="1" customFormat="1" ht="23.45" customHeight="1">
      <c r="B126" s="31"/>
      <c r="C126" s="129" t="s">
        <v>141</v>
      </c>
      <c r="D126" s="129" t="s">
        <v>126</v>
      </c>
      <c r="E126" s="130" t="s">
        <v>142</v>
      </c>
      <c r="F126" s="131" t="s">
        <v>143</v>
      </c>
      <c r="G126" s="132" t="s">
        <v>129</v>
      </c>
      <c r="H126" s="133">
        <v>4</v>
      </c>
      <c r="I126" s="134"/>
      <c r="J126" s="134"/>
      <c r="K126" s="135">
        <f>ROUND(P126*H126,2)</f>
        <v>0</v>
      </c>
      <c r="L126" s="131" t="s">
        <v>138</v>
      </c>
      <c r="M126" s="31"/>
      <c r="N126" s="136" t="s">
        <v>1</v>
      </c>
      <c r="O126" s="137" t="s">
        <v>43</v>
      </c>
      <c r="P126" s="138">
        <f>I126+J126</f>
        <v>0</v>
      </c>
      <c r="Q126" s="138">
        <f>ROUND(I126*H126,2)</f>
        <v>0</v>
      </c>
      <c r="R126" s="138">
        <f>ROUND(J126*H126,2)</f>
        <v>0</v>
      </c>
      <c r="T126" s="139">
        <f>S126*H126</f>
        <v>0</v>
      </c>
      <c r="U126" s="139">
        <v>0</v>
      </c>
      <c r="V126" s="139">
        <f>U126*H126</f>
        <v>0</v>
      </c>
      <c r="W126" s="139">
        <v>0</v>
      </c>
      <c r="X126" s="140">
        <f>W126*H126</f>
        <v>0</v>
      </c>
      <c r="AR126" s="141" t="s">
        <v>131</v>
      </c>
      <c r="AT126" s="141" t="s">
        <v>126</v>
      </c>
      <c r="AU126" s="141" t="s">
        <v>87</v>
      </c>
      <c r="AY126" s="16" t="s">
        <v>124</v>
      </c>
      <c r="BE126" s="142">
        <f>IF(O126="základní",K126,0)</f>
        <v>0</v>
      </c>
      <c r="BF126" s="142">
        <f>IF(O126="snížená",K126,0)</f>
        <v>0</v>
      </c>
      <c r="BG126" s="142">
        <f>IF(O126="zákl. přenesená",K126,0)</f>
        <v>0</v>
      </c>
      <c r="BH126" s="142">
        <f>IF(O126="sníž. přenesená",K126,0)</f>
        <v>0</v>
      </c>
      <c r="BI126" s="142">
        <f>IF(O126="nulová",K126,0)</f>
        <v>0</v>
      </c>
      <c r="BJ126" s="16" t="s">
        <v>85</v>
      </c>
      <c r="BK126" s="142">
        <f>ROUND(P126*H126,2)</f>
        <v>0</v>
      </c>
      <c r="BL126" s="16" t="s">
        <v>131</v>
      </c>
      <c r="BM126" s="141" t="s">
        <v>144</v>
      </c>
    </row>
    <row r="127" spans="2:65" s="1" customFormat="1" ht="19.5">
      <c r="B127" s="31"/>
      <c r="D127" s="143" t="s">
        <v>133</v>
      </c>
      <c r="F127" s="144" t="s">
        <v>145</v>
      </c>
      <c r="I127" s="145"/>
      <c r="J127" s="145"/>
      <c r="M127" s="31"/>
      <c r="N127" s="146"/>
      <c r="X127" s="55"/>
      <c r="AT127" s="16" t="s">
        <v>133</v>
      </c>
      <c r="AU127" s="16" t="s">
        <v>87</v>
      </c>
    </row>
    <row r="128" spans="2:65" s="1" customFormat="1" ht="23.45" customHeight="1">
      <c r="B128" s="31"/>
      <c r="C128" s="129" t="s">
        <v>131</v>
      </c>
      <c r="D128" s="129" t="s">
        <v>126</v>
      </c>
      <c r="E128" s="130" t="s">
        <v>146</v>
      </c>
      <c r="F128" s="131" t="s">
        <v>147</v>
      </c>
      <c r="G128" s="132" t="s">
        <v>148</v>
      </c>
      <c r="H128" s="133">
        <v>36</v>
      </c>
      <c r="I128" s="134"/>
      <c r="J128" s="134"/>
      <c r="K128" s="135">
        <f>ROUND(P128*H128,2)</f>
        <v>0</v>
      </c>
      <c r="L128" s="131" t="s">
        <v>149</v>
      </c>
      <c r="M128" s="31"/>
      <c r="N128" s="136" t="s">
        <v>1</v>
      </c>
      <c r="O128" s="137" t="s">
        <v>43</v>
      </c>
      <c r="P128" s="138">
        <f>I128+J128</f>
        <v>0</v>
      </c>
      <c r="Q128" s="138">
        <f>ROUND(I128*H128,2)</f>
        <v>0</v>
      </c>
      <c r="R128" s="138">
        <f>ROUND(J128*H128,2)</f>
        <v>0</v>
      </c>
      <c r="T128" s="139">
        <f>S128*H128</f>
        <v>0</v>
      </c>
      <c r="U128" s="139">
        <v>2.0000000000000001E-4</v>
      </c>
      <c r="V128" s="139">
        <f>U128*H128</f>
        <v>7.2000000000000007E-3</v>
      </c>
      <c r="W128" s="139">
        <v>0</v>
      </c>
      <c r="X128" s="140">
        <f>W128*H128</f>
        <v>0</v>
      </c>
      <c r="AR128" s="141" t="s">
        <v>131</v>
      </c>
      <c r="AT128" s="141" t="s">
        <v>126</v>
      </c>
      <c r="AU128" s="141" t="s">
        <v>87</v>
      </c>
      <c r="AY128" s="16" t="s">
        <v>124</v>
      </c>
      <c r="BE128" s="142">
        <f>IF(O128="základní",K128,0)</f>
        <v>0</v>
      </c>
      <c r="BF128" s="142">
        <f>IF(O128="snížená",K128,0)</f>
        <v>0</v>
      </c>
      <c r="BG128" s="142">
        <f>IF(O128="zákl. přenesená",K128,0)</f>
        <v>0</v>
      </c>
      <c r="BH128" s="142">
        <f>IF(O128="sníž. přenesená",K128,0)</f>
        <v>0</v>
      </c>
      <c r="BI128" s="142">
        <f>IF(O128="nulová",K128,0)</f>
        <v>0</v>
      </c>
      <c r="BJ128" s="16" t="s">
        <v>85</v>
      </c>
      <c r="BK128" s="142">
        <f>ROUND(P128*H128,2)</f>
        <v>0</v>
      </c>
      <c r="BL128" s="16" t="s">
        <v>131</v>
      </c>
      <c r="BM128" s="141" t="s">
        <v>150</v>
      </c>
    </row>
    <row r="129" spans="2:65" s="1" customFormat="1" ht="29.25">
      <c r="B129" s="31"/>
      <c r="D129" s="143" t="s">
        <v>133</v>
      </c>
      <c r="F129" s="144" t="s">
        <v>151</v>
      </c>
      <c r="I129" s="145"/>
      <c r="J129" s="145"/>
      <c r="M129" s="31"/>
      <c r="N129" s="146"/>
      <c r="X129" s="55"/>
      <c r="AT129" s="16" t="s">
        <v>133</v>
      </c>
      <c r="AU129" s="16" t="s">
        <v>87</v>
      </c>
    </row>
    <row r="130" spans="2:65" s="12" customFormat="1" ht="11.25">
      <c r="B130" s="147"/>
      <c r="D130" s="143" t="s">
        <v>152</v>
      </c>
      <c r="E130" s="148" t="s">
        <v>1</v>
      </c>
      <c r="F130" s="149" t="s">
        <v>153</v>
      </c>
      <c r="H130" s="150">
        <v>24</v>
      </c>
      <c r="I130" s="151"/>
      <c r="J130" s="151"/>
      <c r="M130" s="147"/>
      <c r="N130" s="152"/>
      <c r="X130" s="153"/>
      <c r="AT130" s="148" t="s">
        <v>152</v>
      </c>
      <c r="AU130" s="148" t="s">
        <v>87</v>
      </c>
      <c r="AV130" s="12" t="s">
        <v>87</v>
      </c>
      <c r="AW130" s="12" t="s">
        <v>5</v>
      </c>
      <c r="AX130" s="12" t="s">
        <v>80</v>
      </c>
      <c r="AY130" s="148" t="s">
        <v>124</v>
      </c>
    </row>
    <row r="131" spans="2:65" s="12" customFormat="1" ht="11.25">
      <c r="B131" s="147"/>
      <c r="D131" s="143" t="s">
        <v>152</v>
      </c>
      <c r="E131" s="148" t="s">
        <v>1</v>
      </c>
      <c r="F131" s="149" t="s">
        <v>154</v>
      </c>
      <c r="H131" s="150">
        <v>12</v>
      </c>
      <c r="I131" s="151"/>
      <c r="J131" s="151"/>
      <c r="M131" s="147"/>
      <c r="N131" s="152"/>
      <c r="X131" s="153"/>
      <c r="AT131" s="148" t="s">
        <v>152</v>
      </c>
      <c r="AU131" s="148" t="s">
        <v>87</v>
      </c>
      <c r="AV131" s="12" t="s">
        <v>87</v>
      </c>
      <c r="AW131" s="12" t="s">
        <v>5</v>
      </c>
      <c r="AX131" s="12" t="s">
        <v>80</v>
      </c>
      <c r="AY131" s="148" t="s">
        <v>124</v>
      </c>
    </row>
    <row r="132" spans="2:65" s="13" customFormat="1" ht="11.25">
      <c r="B132" s="154"/>
      <c r="D132" s="143" t="s">
        <v>152</v>
      </c>
      <c r="E132" s="155" t="s">
        <v>1</v>
      </c>
      <c r="F132" s="156" t="s">
        <v>155</v>
      </c>
      <c r="H132" s="157">
        <v>36</v>
      </c>
      <c r="I132" s="158"/>
      <c r="J132" s="158"/>
      <c r="M132" s="154"/>
      <c r="N132" s="159"/>
      <c r="X132" s="160"/>
      <c r="AT132" s="155" t="s">
        <v>152</v>
      </c>
      <c r="AU132" s="155" t="s">
        <v>87</v>
      </c>
      <c r="AV132" s="13" t="s">
        <v>131</v>
      </c>
      <c r="AW132" s="13" t="s">
        <v>5</v>
      </c>
      <c r="AX132" s="13" t="s">
        <v>85</v>
      </c>
      <c r="AY132" s="155" t="s">
        <v>124</v>
      </c>
    </row>
    <row r="133" spans="2:65" s="1" customFormat="1" ht="23.45" customHeight="1">
      <c r="B133" s="31"/>
      <c r="C133" s="129" t="s">
        <v>156</v>
      </c>
      <c r="D133" s="129" t="s">
        <v>126</v>
      </c>
      <c r="E133" s="130" t="s">
        <v>157</v>
      </c>
      <c r="F133" s="131" t="s">
        <v>158</v>
      </c>
      <c r="G133" s="132" t="s">
        <v>159</v>
      </c>
      <c r="H133" s="133">
        <v>20</v>
      </c>
      <c r="I133" s="134"/>
      <c r="J133" s="134"/>
      <c r="K133" s="135">
        <f>ROUND(P133*H133,2)</f>
        <v>0</v>
      </c>
      <c r="L133" s="131" t="s">
        <v>149</v>
      </c>
      <c r="M133" s="31"/>
      <c r="N133" s="136" t="s">
        <v>1</v>
      </c>
      <c r="O133" s="137" t="s">
        <v>43</v>
      </c>
      <c r="P133" s="138">
        <f>I133+J133</f>
        <v>0</v>
      </c>
      <c r="Q133" s="138">
        <f>ROUND(I133*H133,2)</f>
        <v>0</v>
      </c>
      <c r="R133" s="138">
        <f>ROUND(J133*H133,2)</f>
        <v>0</v>
      </c>
      <c r="T133" s="139">
        <f>S133*H133</f>
        <v>0</v>
      </c>
      <c r="U133" s="139">
        <v>2.8060000000000002E-2</v>
      </c>
      <c r="V133" s="139">
        <f>U133*H133</f>
        <v>0.56120000000000003</v>
      </c>
      <c r="W133" s="139">
        <v>0</v>
      </c>
      <c r="X133" s="140">
        <f>W133*H133</f>
        <v>0</v>
      </c>
      <c r="AR133" s="141" t="s">
        <v>131</v>
      </c>
      <c r="AT133" s="141" t="s">
        <v>126</v>
      </c>
      <c r="AU133" s="141" t="s">
        <v>87</v>
      </c>
      <c r="AY133" s="16" t="s">
        <v>124</v>
      </c>
      <c r="BE133" s="142">
        <f>IF(O133="základní",K133,0)</f>
        <v>0</v>
      </c>
      <c r="BF133" s="142">
        <f>IF(O133="snížená",K133,0)</f>
        <v>0</v>
      </c>
      <c r="BG133" s="142">
        <f>IF(O133="zákl. přenesená",K133,0)</f>
        <v>0</v>
      </c>
      <c r="BH133" s="142">
        <f>IF(O133="sníž. přenesená",K133,0)</f>
        <v>0</v>
      </c>
      <c r="BI133" s="142">
        <f>IF(O133="nulová",K133,0)</f>
        <v>0</v>
      </c>
      <c r="BJ133" s="16" t="s">
        <v>85</v>
      </c>
      <c r="BK133" s="142">
        <f>ROUND(P133*H133,2)</f>
        <v>0</v>
      </c>
      <c r="BL133" s="16" t="s">
        <v>131</v>
      </c>
      <c r="BM133" s="141" t="s">
        <v>160</v>
      </c>
    </row>
    <row r="134" spans="2:65" s="1" customFormat="1" ht="29.25">
      <c r="B134" s="31"/>
      <c r="D134" s="143" t="s">
        <v>133</v>
      </c>
      <c r="F134" s="144" t="s">
        <v>161</v>
      </c>
      <c r="I134" s="145"/>
      <c r="J134" s="145"/>
      <c r="M134" s="31"/>
      <c r="N134" s="146"/>
      <c r="X134" s="55"/>
      <c r="AT134" s="16" t="s">
        <v>133</v>
      </c>
      <c r="AU134" s="16" t="s">
        <v>87</v>
      </c>
    </row>
    <row r="135" spans="2:65" s="1" customFormat="1" ht="23.45" customHeight="1">
      <c r="B135" s="31"/>
      <c r="C135" s="129" t="s">
        <v>162</v>
      </c>
      <c r="D135" s="129" t="s">
        <v>126</v>
      </c>
      <c r="E135" s="130" t="s">
        <v>163</v>
      </c>
      <c r="F135" s="131" t="s">
        <v>164</v>
      </c>
      <c r="G135" s="132" t="s">
        <v>159</v>
      </c>
      <c r="H135" s="133">
        <v>10</v>
      </c>
      <c r="I135" s="134"/>
      <c r="J135" s="134"/>
      <c r="K135" s="135">
        <f>ROUND(P135*H135,2)</f>
        <v>0</v>
      </c>
      <c r="L135" s="131" t="s">
        <v>149</v>
      </c>
      <c r="M135" s="31"/>
      <c r="N135" s="136" t="s">
        <v>1</v>
      </c>
      <c r="O135" s="137" t="s">
        <v>43</v>
      </c>
      <c r="P135" s="138">
        <f>I135+J135</f>
        <v>0</v>
      </c>
      <c r="Q135" s="138">
        <f>ROUND(I135*H135,2)</f>
        <v>0</v>
      </c>
      <c r="R135" s="138">
        <f>ROUND(J135*H135,2)</f>
        <v>0</v>
      </c>
      <c r="T135" s="139">
        <f>S135*H135</f>
        <v>0</v>
      </c>
      <c r="U135" s="139">
        <v>2.5600000000000001E-2</v>
      </c>
      <c r="V135" s="139">
        <f>U135*H135</f>
        <v>0.25600000000000001</v>
      </c>
      <c r="W135" s="139">
        <v>0</v>
      </c>
      <c r="X135" s="140">
        <f>W135*H135</f>
        <v>0</v>
      </c>
      <c r="AR135" s="141" t="s">
        <v>131</v>
      </c>
      <c r="AT135" s="141" t="s">
        <v>126</v>
      </c>
      <c r="AU135" s="141" t="s">
        <v>87</v>
      </c>
      <c r="AY135" s="16" t="s">
        <v>124</v>
      </c>
      <c r="BE135" s="142">
        <f>IF(O135="základní",K135,0)</f>
        <v>0</v>
      </c>
      <c r="BF135" s="142">
        <f>IF(O135="snížená",K135,0)</f>
        <v>0</v>
      </c>
      <c r="BG135" s="142">
        <f>IF(O135="zákl. přenesená",K135,0)</f>
        <v>0</v>
      </c>
      <c r="BH135" s="142">
        <f>IF(O135="sníž. přenesená",K135,0)</f>
        <v>0</v>
      </c>
      <c r="BI135" s="142">
        <f>IF(O135="nulová",K135,0)</f>
        <v>0</v>
      </c>
      <c r="BJ135" s="16" t="s">
        <v>85</v>
      </c>
      <c r="BK135" s="142">
        <f>ROUND(P135*H135,2)</f>
        <v>0</v>
      </c>
      <c r="BL135" s="16" t="s">
        <v>131</v>
      </c>
      <c r="BM135" s="141" t="s">
        <v>165</v>
      </c>
    </row>
    <row r="136" spans="2:65" s="1" customFormat="1" ht="39">
      <c r="B136" s="31"/>
      <c r="D136" s="143" t="s">
        <v>133</v>
      </c>
      <c r="F136" s="144" t="s">
        <v>166</v>
      </c>
      <c r="I136" s="145"/>
      <c r="J136" s="145"/>
      <c r="M136" s="31"/>
      <c r="N136" s="146"/>
      <c r="X136" s="55"/>
      <c r="AT136" s="16" t="s">
        <v>133</v>
      </c>
      <c r="AU136" s="16" t="s">
        <v>87</v>
      </c>
    </row>
    <row r="137" spans="2:65" s="1" customFormat="1" ht="23.45" customHeight="1">
      <c r="B137" s="31"/>
      <c r="C137" s="129" t="s">
        <v>167</v>
      </c>
      <c r="D137" s="129" t="s">
        <v>126</v>
      </c>
      <c r="E137" s="130" t="s">
        <v>168</v>
      </c>
      <c r="F137" s="131" t="s">
        <v>169</v>
      </c>
      <c r="G137" s="132" t="s">
        <v>129</v>
      </c>
      <c r="H137" s="133">
        <v>4</v>
      </c>
      <c r="I137" s="134"/>
      <c r="J137" s="134"/>
      <c r="K137" s="135">
        <f>ROUND(P137*H137,2)</f>
        <v>0</v>
      </c>
      <c r="L137" s="131" t="s">
        <v>149</v>
      </c>
      <c r="M137" s="31"/>
      <c r="N137" s="136" t="s">
        <v>1</v>
      </c>
      <c r="O137" s="137" t="s">
        <v>43</v>
      </c>
      <c r="P137" s="138">
        <f>I137+J137</f>
        <v>0</v>
      </c>
      <c r="Q137" s="138">
        <f>ROUND(I137*H137,2)</f>
        <v>0</v>
      </c>
      <c r="R137" s="138">
        <f>ROUND(J137*H137,2)</f>
        <v>0</v>
      </c>
      <c r="T137" s="139">
        <f>S137*H137</f>
        <v>0</v>
      </c>
      <c r="U137" s="139">
        <v>0</v>
      </c>
      <c r="V137" s="139">
        <f>U137*H137</f>
        <v>0</v>
      </c>
      <c r="W137" s="139">
        <v>0</v>
      </c>
      <c r="X137" s="140">
        <f>W137*H137</f>
        <v>0</v>
      </c>
      <c r="AR137" s="141" t="s">
        <v>131</v>
      </c>
      <c r="AT137" s="141" t="s">
        <v>126</v>
      </c>
      <c r="AU137" s="141" t="s">
        <v>87</v>
      </c>
      <c r="AY137" s="16" t="s">
        <v>124</v>
      </c>
      <c r="BE137" s="142">
        <f>IF(O137="základní",K137,0)</f>
        <v>0</v>
      </c>
      <c r="BF137" s="142">
        <f>IF(O137="snížená",K137,0)</f>
        <v>0</v>
      </c>
      <c r="BG137" s="142">
        <f>IF(O137="zákl. přenesená",K137,0)</f>
        <v>0</v>
      </c>
      <c r="BH137" s="142">
        <f>IF(O137="sníž. přenesená",K137,0)</f>
        <v>0</v>
      </c>
      <c r="BI137" s="142">
        <f>IF(O137="nulová",K137,0)</f>
        <v>0</v>
      </c>
      <c r="BJ137" s="16" t="s">
        <v>85</v>
      </c>
      <c r="BK137" s="142">
        <f>ROUND(P137*H137,2)</f>
        <v>0</v>
      </c>
      <c r="BL137" s="16" t="s">
        <v>131</v>
      </c>
      <c r="BM137" s="141" t="s">
        <v>170</v>
      </c>
    </row>
    <row r="138" spans="2:65" s="1" customFormat="1" ht="39">
      <c r="B138" s="31"/>
      <c r="D138" s="143" t="s">
        <v>133</v>
      </c>
      <c r="F138" s="144" t="s">
        <v>171</v>
      </c>
      <c r="I138" s="145"/>
      <c r="J138" s="145"/>
      <c r="M138" s="31"/>
      <c r="N138" s="146"/>
      <c r="X138" s="55"/>
      <c r="AT138" s="16" t="s">
        <v>133</v>
      </c>
      <c r="AU138" s="16" t="s">
        <v>87</v>
      </c>
    </row>
    <row r="139" spans="2:65" s="1" customFormat="1" ht="23.45" customHeight="1">
      <c r="B139" s="31"/>
      <c r="C139" s="129" t="s">
        <v>172</v>
      </c>
      <c r="D139" s="129" t="s">
        <v>126</v>
      </c>
      <c r="E139" s="130" t="s">
        <v>173</v>
      </c>
      <c r="F139" s="131" t="s">
        <v>174</v>
      </c>
      <c r="G139" s="132" t="s">
        <v>137</v>
      </c>
      <c r="H139" s="133">
        <v>100</v>
      </c>
      <c r="I139" s="134"/>
      <c r="J139" s="134"/>
      <c r="K139" s="135">
        <f>ROUND(P139*H139,2)</f>
        <v>0</v>
      </c>
      <c r="L139" s="131" t="s">
        <v>149</v>
      </c>
      <c r="M139" s="31"/>
      <c r="N139" s="136" t="s">
        <v>1</v>
      </c>
      <c r="O139" s="137" t="s">
        <v>43</v>
      </c>
      <c r="P139" s="138">
        <f>I139+J139</f>
        <v>0</v>
      </c>
      <c r="Q139" s="138">
        <f>ROUND(I139*H139,2)</f>
        <v>0</v>
      </c>
      <c r="R139" s="138">
        <f>ROUND(J139*H139,2)</f>
        <v>0</v>
      </c>
      <c r="T139" s="139">
        <f>S139*H139</f>
        <v>0</v>
      </c>
      <c r="U139" s="139">
        <v>0</v>
      </c>
      <c r="V139" s="139">
        <f>U139*H139</f>
        <v>0</v>
      </c>
      <c r="W139" s="139">
        <v>0</v>
      </c>
      <c r="X139" s="140">
        <f>W139*H139</f>
        <v>0</v>
      </c>
      <c r="AR139" s="141" t="s">
        <v>131</v>
      </c>
      <c r="AT139" s="141" t="s">
        <v>126</v>
      </c>
      <c r="AU139" s="141" t="s">
        <v>87</v>
      </c>
      <c r="AY139" s="16" t="s">
        <v>124</v>
      </c>
      <c r="BE139" s="142">
        <f>IF(O139="základní",K139,0)</f>
        <v>0</v>
      </c>
      <c r="BF139" s="142">
        <f>IF(O139="snížená",K139,0)</f>
        <v>0</v>
      </c>
      <c r="BG139" s="142">
        <f>IF(O139="zákl. přenesená",K139,0)</f>
        <v>0</v>
      </c>
      <c r="BH139" s="142">
        <f>IF(O139="sníž. přenesená",K139,0)</f>
        <v>0</v>
      </c>
      <c r="BI139" s="142">
        <f>IF(O139="nulová",K139,0)</f>
        <v>0</v>
      </c>
      <c r="BJ139" s="16" t="s">
        <v>85</v>
      </c>
      <c r="BK139" s="142">
        <f>ROUND(P139*H139,2)</f>
        <v>0</v>
      </c>
      <c r="BL139" s="16" t="s">
        <v>131</v>
      </c>
      <c r="BM139" s="141" t="s">
        <v>175</v>
      </c>
    </row>
    <row r="140" spans="2:65" s="1" customFormat="1" ht="19.5">
      <c r="B140" s="31"/>
      <c r="D140" s="143" t="s">
        <v>133</v>
      </c>
      <c r="F140" s="144" t="s">
        <v>176</v>
      </c>
      <c r="I140" s="145"/>
      <c r="J140" s="145"/>
      <c r="M140" s="31"/>
      <c r="N140" s="146"/>
      <c r="X140" s="55"/>
      <c r="AT140" s="16" t="s">
        <v>133</v>
      </c>
      <c r="AU140" s="16" t="s">
        <v>87</v>
      </c>
    </row>
    <row r="141" spans="2:65" s="1" customFormat="1" ht="23.45" customHeight="1">
      <c r="B141" s="31"/>
      <c r="C141" s="129" t="s">
        <v>177</v>
      </c>
      <c r="D141" s="129" t="s">
        <v>126</v>
      </c>
      <c r="E141" s="130" t="s">
        <v>178</v>
      </c>
      <c r="F141" s="131" t="s">
        <v>179</v>
      </c>
      <c r="G141" s="132" t="s">
        <v>129</v>
      </c>
      <c r="H141" s="133">
        <v>4</v>
      </c>
      <c r="I141" s="134"/>
      <c r="J141" s="134"/>
      <c r="K141" s="135">
        <f>ROUND(P141*H141,2)</f>
        <v>0</v>
      </c>
      <c r="L141" s="131" t="s">
        <v>149</v>
      </c>
      <c r="M141" s="31"/>
      <c r="N141" s="136" t="s">
        <v>1</v>
      </c>
      <c r="O141" s="137" t="s">
        <v>43</v>
      </c>
      <c r="P141" s="138">
        <f>I141+J141</f>
        <v>0</v>
      </c>
      <c r="Q141" s="138">
        <f>ROUND(I141*H141,2)</f>
        <v>0</v>
      </c>
      <c r="R141" s="138">
        <f>ROUND(J141*H141,2)</f>
        <v>0</v>
      </c>
      <c r="T141" s="139">
        <f>S141*H141</f>
        <v>0</v>
      </c>
      <c r="U141" s="139">
        <v>0</v>
      </c>
      <c r="V141" s="139">
        <f>U141*H141</f>
        <v>0</v>
      </c>
      <c r="W141" s="139">
        <v>0</v>
      </c>
      <c r="X141" s="140">
        <f>W141*H141</f>
        <v>0</v>
      </c>
      <c r="AR141" s="141" t="s">
        <v>131</v>
      </c>
      <c r="AT141" s="141" t="s">
        <v>126</v>
      </c>
      <c r="AU141" s="141" t="s">
        <v>87</v>
      </c>
      <c r="AY141" s="16" t="s">
        <v>124</v>
      </c>
      <c r="BE141" s="142">
        <f>IF(O141="základní",K141,0)</f>
        <v>0</v>
      </c>
      <c r="BF141" s="142">
        <f>IF(O141="snížená",K141,0)</f>
        <v>0</v>
      </c>
      <c r="BG141" s="142">
        <f>IF(O141="zákl. přenesená",K141,0)</f>
        <v>0</v>
      </c>
      <c r="BH141" s="142">
        <f>IF(O141="sníž. přenesená",K141,0)</f>
        <v>0</v>
      </c>
      <c r="BI141" s="142">
        <f>IF(O141="nulová",K141,0)</f>
        <v>0</v>
      </c>
      <c r="BJ141" s="16" t="s">
        <v>85</v>
      </c>
      <c r="BK141" s="142">
        <f>ROUND(P141*H141,2)</f>
        <v>0</v>
      </c>
      <c r="BL141" s="16" t="s">
        <v>131</v>
      </c>
      <c r="BM141" s="141" t="s">
        <v>180</v>
      </c>
    </row>
    <row r="142" spans="2:65" s="1" customFormat="1" ht="39">
      <c r="B142" s="31"/>
      <c r="D142" s="143" t="s">
        <v>133</v>
      </c>
      <c r="F142" s="144" t="s">
        <v>181</v>
      </c>
      <c r="I142" s="145"/>
      <c r="J142" s="145"/>
      <c r="M142" s="31"/>
      <c r="N142" s="146"/>
      <c r="X142" s="55"/>
      <c r="AT142" s="16" t="s">
        <v>133</v>
      </c>
      <c r="AU142" s="16" t="s">
        <v>87</v>
      </c>
    </row>
    <row r="143" spans="2:65" s="1" customFormat="1" ht="23.45" customHeight="1">
      <c r="B143" s="31"/>
      <c r="C143" s="129" t="s">
        <v>182</v>
      </c>
      <c r="D143" s="129" t="s">
        <v>126</v>
      </c>
      <c r="E143" s="130" t="s">
        <v>183</v>
      </c>
      <c r="F143" s="131" t="s">
        <v>184</v>
      </c>
      <c r="G143" s="132" t="s">
        <v>129</v>
      </c>
      <c r="H143" s="133">
        <v>4</v>
      </c>
      <c r="I143" s="134"/>
      <c r="J143" s="134"/>
      <c r="K143" s="135">
        <f>ROUND(P143*H143,2)</f>
        <v>0</v>
      </c>
      <c r="L143" s="131" t="s">
        <v>149</v>
      </c>
      <c r="M143" s="31"/>
      <c r="N143" s="136" t="s">
        <v>1</v>
      </c>
      <c r="O143" s="137" t="s">
        <v>43</v>
      </c>
      <c r="P143" s="138">
        <f>I143+J143</f>
        <v>0</v>
      </c>
      <c r="Q143" s="138">
        <f>ROUND(I143*H143,2)</f>
        <v>0</v>
      </c>
      <c r="R143" s="138">
        <f>ROUND(J143*H143,2)</f>
        <v>0</v>
      </c>
      <c r="T143" s="139">
        <f>S143*H143</f>
        <v>0</v>
      </c>
      <c r="U143" s="139">
        <v>0</v>
      </c>
      <c r="V143" s="139">
        <f>U143*H143</f>
        <v>0</v>
      </c>
      <c r="W143" s="139">
        <v>0</v>
      </c>
      <c r="X143" s="140">
        <f>W143*H143</f>
        <v>0</v>
      </c>
      <c r="AR143" s="141" t="s">
        <v>131</v>
      </c>
      <c r="AT143" s="141" t="s">
        <v>126</v>
      </c>
      <c r="AU143" s="141" t="s">
        <v>87</v>
      </c>
      <c r="AY143" s="16" t="s">
        <v>124</v>
      </c>
      <c r="BE143" s="142">
        <f>IF(O143="základní",K143,0)</f>
        <v>0</v>
      </c>
      <c r="BF143" s="142">
        <f>IF(O143="snížená",K143,0)</f>
        <v>0</v>
      </c>
      <c r="BG143" s="142">
        <f>IF(O143="zákl. přenesená",K143,0)</f>
        <v>0</v>
      </c>
      <c r="BH143" s="142">
        <f>IF(O143="sníž. přenesená",K143,0)</f>
        <v>0</v>
      </c>
      <c r="BI143" s="142">
        <f>IF(O143="nulová",K143,0)</f>
        <v>0</v>
      </c>
      <c r="BJ143" s="16" t="s">
        <v>85</v>
      </c>
      <c r="BK143" s="142">
        <f>ROUND(P143*H143,2)</f>
        <v>0</v>
      </c>
      <c r="BL143" s="16" t="s">
        <v>131</v>
      </c>
      <c r="BM143" s="141" t="s">
        <v>185</v>
      </c>
    </row>
    <row r="144" spans="2:65" s="1" customFormat="1" ht="29.25">
      <c r="B144" s="31"/>
      <c r="D144" s="143" t="s">
        <v>133</v>
      </c>
      <c r="F144" s="144" t="s">
        <v>186</v>
      </c>
      <c r="I144" s="145"/>
      <c r="J144" s="145"/>
      <c r="M144" s="31"/>
      <c r="N144" s="146"/>
      <c r="X144" s="55"/>
      <c r="AT144" s="16" t="s">
        <v>133</v>
      </c>
      <c r="AU144" s="16" t="s">
        <v>87</v>
      </c>
    </row>
    <row r="145" spans="2:65" s="1" customFormat="1" ht="23.45" customHeight="1">
      <c r="B145" s="31"/>
      <c r="C145" s="129" t="s">
        <v>187</v>
      </c>
      <c r="D145" s="129" t="s">
        <v>126</v>
      </c>
      <c r="E145" s="130" t="s">
        <v>188</v>
      </c>
      <c r="F145" s="131" t="s">
        <v>189</v>
      </c>
      <c r="G145" s="132" t="s">
        <v>190</v>
      </c>
      <c r="H145" s="133">
        <v>7.2</v>
      </c>
      <c r="I145" s="134"/>
      <c r="J145" s="134"/>
      <c r="K145" s="135">
        <f>ROUND(P145*H145,2)</f>
        <v>0</v>
      </c>
      <c r="L145" s="131" t="s">
        <v>149</v>
      </c>
      <c r="M145" s="31"/>
      <c r="N145" s="136" t="s">
        <v>1</v>
      </c>
      <c r="O145" s="137" t="s">
        <v>43</v>
      </c>
      <c r="P145" s="138">
        <f>I145+J145</f>
        <v>0</v>
      </c>
      <c r="Q145" s="138">
        <f>ROUND(I145*H145,2)</f>
        <v>0</v>
      </c>
      <c r="R145" s="138">
        <f>ROUND(J145*H145,2)</f>
        <v>0</v>
      </c>
      <c r="T145" s="139">
        <f>S145*H145</f>
        <v>0</v>
      </c>
      <c r="U145" s="139">
        <v>0</v>
      </c>
      <c r="V145" s="139">
        <f>U145*H145</f>
        <v>0</v>
      </c>
      <c r="W145" s="139">
        <v>0</v>
      </c>
      <c r="X145" s="140">
        <f>W145*H145</f>
        <v>0</v>
      </c>
      <c r="AR145" s="141" t="s">
        <v>131</v>
      </c>
      <c r="AT145" s="141" t="s">
        <v>126</v>
      </c>
      <c r="AU145" s="141" t="s">
        <v>87</v>
      </c>
      <c r="AY145" s="16" t="s">
        <v>124</v>
      </c>
      <c r="BE145" s="142">
        <f>IF(O145="základní",K145,0)</f>
        <v>0</v>
      </c>
      <c r="BF145" s="142">
        <f>IF(O145="snížená",K145,0)</f>
        <v>0</v>
      </c>
      <c r="BG145" s="142">
        <f>IF(O145="zákl. přenesená",K145,0)</f>
        <v>0</v>
      </c>
      <c r="BH145" s="142">
        <f>IF(O145="sníž. přenesená",K145,0)</f>
        <v>0</v>
      </c>
      <c r="BI145" s="142">
        <f>IF(O145="nulová",K145,0)</f>
        <v>0</v>
      </c>
      <c r="BJ145" s="16" t="s">
        <v>85</v>
      </c>
      <c r="BK145" s="142">
        <f>ROUND(P145*H145,2)</f>
        <v>0</v>
      </c>
      <c r="BL145" s="16" t="s">
        <v>131</v>
      </c>
      <c r="BM145" s="141" t="s">
        <v>191</v>
      </c>
    </row>
    <row r="146" spans="2:65" s="1" customFormat="1" ht="29.25">
      <c r="B146" s="31"/>
      <c r="D146" s="143" t="s">
        <v>133</v>
      </c>
      <c r="F146" s="144" t="s">
        <v>192</v>
      </c>
      <c r="I146" s="145"/>
      <c r="J146" s="145"/>
      <c r="M146" s="31"/>
      <c r="N146" s="146"/>
      <c r="X146" s="55"/>
      <c r="AT146" s="16" t="s">
        <v>133</v>
      </c>
      <c r="AU146" s="16" t="s">
        <v>87</v>
      </c>
    </row>
    <row r="147" spans="2:65" s="14" customFormat="1" ht="11.25">
      <c r="B147" s="161"/>
      <c r="D147" s="143" t="s">
        <v>152</v>
      </c>
      <c r="E147" s="162" t="s">
        <v>1</v>
      </c>
      <c r="F147" s="163" t="s">
        <v>193</v>
      </c>
      <c r="H147" s="162" t="s">
        <v>1</v>
      </c>
      <c r="I147" s="164"/>
      <c r="J147" s="164"/>
      <c r="M147" s="161"/>
      <c r="N147" s="165"/>
      <c r="X147" s="166"/>
      <c r="AT147" s="162" t="s">
        <v>152</v>
      </c>
      <c r="AU147" s="162" t="s">
        <v>87</v>
      </c>
      <c r="AV147" s="14" t="s">
        <v>85</v>
      </c>
      <c r="AW147" s="14" t="s">
        <v>5</v>
      </c>
      <c r="AX147" s="14" t="s">
        <v>80</v>
      </c>
      <c r="AY147" s="162" t="s">
        <v>124</v>
      </c>
    </row>
    <row r="148" spans="2:65" s="12" customFormat="1" ht="11.25">
      <c r="B148" s="147"/>
      <c r="D148" s="143" t="s">
        <v>152</v>
      </c>
      <c r="E148" s="148" t="s">
        <v>1</v>
      </c>
      <c r="F148" s="149" t="s">
        <v>194</v>
      </c>
      <c r="H148" s="150">
        <v>7.2</v>
      </c>
      <c r="I148" s="151"/>
      <c r="J148" s="151"/>
      <c r="M148" s="147"/>
      <c r="N148" s="152"/>
      <c r="X148" s="153"/>
      <c r="AT148" s="148" t="s">
        <v>152</v>
      </c>
      <c r="AU148" s="148" t="s">
        <v>87</v>
      </c>
      <c r="AV148" s="12" t="s">
        <v>87</v>
      </c>
      <c r="AW148" s="12" t="s">
        <v>5</v>
      </c>
      <c r="AX148" s="12" t="s">
        <v>85</v>
      </c>
      <c r="AY148" s="148" t="s">
        <v>124</v>
      </c>
    </row>
    <row r="149" spans="2:65" s="11" customFormat="1" ht="22.9" customHeight="1">
      <c r="B149" s="116"/>
      <c r="D149" s="117" t="s">
        <v>79</v>
      </c>
      <c r="E149" s="127" t="s">
        <v>162</v>
      </c>
      <c r="F149" s="127" t="s">
        <v>195</v>
      </c>
      <c r="I149" s="119"/>
      <c r="J149" s="119"/>
      <c r="K149" s="128">
        <f>BK149</f>
        <v>0</v>
      </c>
      <c r="M149" s="116"/>
      <c r="N149" s="121"/>
      <c r="Q149" s="122">
        <f>SUM(Q150:Q151)</f>
        <v>0</v>
      </c>
      <c r="R149" s="122">
        <f>SUM(R150:R151)</f>
        <v>0</v>
      </c>
      <c r="T149" s="123">
        <f>SUM(T150:T151)</f>
        <v>0</v>
      </c>
      <c r="V149" s="123">
        <f>SUM(V150:V151)</f>
        <v>3.3E-4</v>
      </c>
      <c r="X149" s="124">
        <f>SUM(X150:X151)</f>
        <v>0</v>
      </c>
      <c r="AR149" s="117" t="s">
        <v>85</v>
      </c>
      <c r="AT149" s="125" t="s">
        <v>79</v>
      </c>
      <c r="AU149" s="125" t="s">
        <v>85</v>
      </c>
      <c r="AY149" s="117" t="s">
        <v>124</v>
      </c>
      <c r="BK149" s="126">
        <f>SUM(BK150:BK151)</f>
        <v>0</v>
      </c>
    </row>
    <row r="150" spans="2:65" s="1" customFormat="1" ht="13.9" customHeight="1">
      <c r="B150" s="31"/>
      <c r="C150" s="129" t="s">
        <v>196</v>
      </c>
      <c r="D150" s="129" t="s">
        <v>126</v>
      </c>
      <c r="E150" s="130" t="s">
        <v>197</v>
      </c>
      <c r="F150" s="131" t="s">
        <v>198</v>
      </c>
      <c r="G150" s="132" t="s">
        <v>199</v>
      </c>
      <c r="H150" s="133">
        <v>1</v>
      </c>
      <c r="I150" s="134"/>
      <c r="J150" s="134"/>
      <c r="K150" s="135">
        <f>ROUND(P150*H150,2)</f>
        <v>0</v>
      </c>
      <c r="L150" s="131" t="s">
        <v>1</v>
      </c>
      <c r="M150" s="31"/>
      <c r="N150" s="136" t="s">
        <v>1</v>
      </c>
      <c r="O150" s="137" t="s">
        <v>43</v>
      </c>
      <c r="P150" s="138">
        <f>I150+J150</f>
        <v>0</v>
      </c>
      <c r="Q150" s="138">
        <f>ROUND(I150*H150,2)</f>
        <v>0</v>
      </c>
      <c r="R150" s="138">
        <f>ROUND(J150*H150,2)</f>
        <v>0</v>
      </c>
      <c r="T150" s="139">
        <f>S150*H150</f>
        <v>0</v>
      </c>
      <c r="U150" s="139">
        <v>3.3E-4</v>
      </c>
      <c r="V150" s="139">
        <f>U150*H150</f>
        <v>3.3E-4</v>
      </c>
      <c r="W150" s="139">
        <v>0</v>
      </c>
      <c r="X150" s="140">
        <f>W150*H150</f>
        <v>0</v>
      </c>
      <c r="AR150" s="141" t="s">
        <v>131</v>
      </c>
      <c r="AT150" s="141" t="s">
        <v>126</v>
      </c>
      <c r="AU150" s="141" t="s">
        <v>87</v>
      </c>
      <c r="AY150" s="16" t="s">
        <v>124</v>
      </c>
      <c r="BE150" s="142">
        <f>IF(O150="základní",K150,0)</f>
        <v>0</v>
      </c>
      <c r="BF150" s="142">
        <f>IF(O150="snížená",K150,0)</f>
        <v>0</v>
      </c>
      <c r="BG150" s="142">
        <f>IF(O150="zákl. přenesená",K150,0)</f>
        <v>0</v>
      </c>
      <c r="BH150" s="142">
        <f>IF(O150="sníž. přenesená",K150,0)</f>
        <v>0</v>
      </c>
      <c r="BI150" s="142">
        <f>IF(O150="nulová",K150,0)</f>
        <v>0</v>
      </c>
      <c r="BJ150" s="16" t="s">
        <v>85</v>
      </c>
      <c r="BK150" s="142">
        <f>ROUND(P150*H150,2)</f>
        <v>0</v>
      </c>
      <c r="BL150" s="16" t="s">
        <v>131</v>
      </c>
      <c r="BM150" s="141" t="s">
        <v>200</v>
      </c>
    </row>
    <row r="151" spans="2:65" s="1" customFormat="1" ht="19.5">
      <c r="B151" s="31"/>
      <c r="D151" s="143" t="s">
        <v>133</v>
      </c>
      <c r="F151" s="144" t="s">
        <v>201</v>
      </c>
      <c r="I151" s="145"/>
      <c r="J151" s="145"/>
      <c r="M151" s="31"/>
      <c r="N151" s="146"/>
      <c r="X151" s="55"/>
      <c r="AT151" s="16" t="s">
        <v>133</v>
      </c>
      <c r="AU151" s="16" t="s">
        <v>87</v>
      </c>
    </row>
    <row r="152" spans="2:65" s="11" customFormat="1" ht="22.9" customHeight="1">
      <c r="B152" s="116"/>
      <c r="D152" s="117" t="s">
        <v>79</v>
      </c>
      <c r="E152" s="127" t="s">
        <v>202</v>
      </c>
      <c r="F152" s="127" t="s">
        <v>203</v>
      </c>
      <c r="I152" s="119"/>
      <c r="J152" s="119"/>
      <c r="K152" s="128">
        <f>BK152</f>
        <v>0</v>
      </c>
      <c r="M152" s="116"/>
      <c r="N152" s="121"/>
      <c r="Q152" s="122">
        <f>SUM(Q153:Q154)</f>
        <v>0</v>
      </c>
      <c r="R152" s="122">
        <f>SUM(R153:R154)</f>
        <v>0</v>
      </c>
      <c r="T152" s="123">
        <f>SUM(T153:T154)</f>
        <v>0</v>
      </c>
      <c r="V152" s="123">
        <f>SUM(V153:V154)</f>
        <v>0</v>
      </c>
      <c r="X152" s="124">
        <f>SUM(X153:X154)</f>
        <v>0</v>
      </c>
      <c r="AR152" s="117" t="s">
        <v>85</v>
      </c>
      <c r="AT152" s="125" t="s">
        <v>79</v>
      </c>
      <c r="AU152" s="125" t="s">
        <v>85</v>
      </c>
      <c r="AY152" s="117" t="s">
        <v>124</v>
      </c>
      <c r="BK152" s="126">
        <f>SUM(BK153:BK154)</f>
        <v>0</v>
      </c>
    </row>
    <row r="153" spans="2:65" s="1" customFormat="1" ht="23.45" customHeight="1">
      <c r="B153" s="31"/>
      <c r="C153" s="129" t="s">
        <v>204</v>
      </c>
      <c r="D153" s="129" t="s">
        <v>126</v>
      </c>
      <c r="E153" s="130" t="s">
        <v>205</v>
      </c>
      <c r="F153" s="131" t="s">
        <v>206</v>
      </c>
      <c r="G153" s="132" t="s">
        <v>190</v>
      </c>
      <c r="H153" s="133">
        <v>0.25</v>
      </c>
      <c r="I153" s="134"/>
      <c r="J153" s="134"/>
      <c r="K153" s="135">
        <f>ROUND(P153*H153,2)</f>
        <v>0</v>
      </c>
      <c r="L153" s="131" t="s">
        <v>149</v>
      </c>
      <c r="M153" s="31"/>
      <c r="N153" s="136" t="s">
        <v>1</v>
      </c>
      <c r="O153" s="137" t="s">
        <v>43</v>
      </c>
      <c r="P153" s="138">
        <f>I153+J153</f>
        <v>0</v>
      </c>
      <c r="Q153" s="138">
        <f>ROUND(I153*H153,2)</f>
        <v>0</v>
      </c>
      <c r="R153" s="138">
        <f>ROUND(J153*H153,2)</f>
        <v>0</v>
      </c>
      <c r="T153" s="139">
        <f>S153*H153</f>
        <v>0</v>
      </c>
      <c r="U153" s="139">
        <v>0</v>
      </c>
      <c r="V153" s="139">
        <f>U153*H153</f>
        <v>0</v>
      </c>
      <c r="W153" s="139">
        <v>0</v>
      </c>
      <c r="X153" s="140">
        <f>W153*H153</f>
        <v>0</v>
      </c>
      <c r="AR153" s="141" t="s">
        <v>131</v>
      </c>
      <c r="AT153" s="141" t="s">
        <v>126</v>
      </c>
      <c r="AU153" s="141" t="s">
        <v>87</v>
      </c>
      <c r="AY153" s="16" t="s">
        <v>124</v>
      </c>
      <c r="BE153" s="142">
        <f>IF(O153="základní",K153,0)</f>
        <v>0</v>
      </c>
      <c r="BF153" s="142">
        <f>IF(O153="snížená",K153,0)</f>
        <v>0</v>
      </c>
      <c r="BG153" s="142">
        <f>IF(O153="zákl. přenesená",K153,0)</f>
        <v>0</v>
      </c>
      <c r="BH153" s="142">
        <f>IF(O153="sníž. přenesená",K153,0)</f>
        <v>0</v>
      </c>
      <c r="BI153" s="142">
        <f>IF(O153="nulová",K153,0)</f>
        <v>0</v>
      </c>
      <c r="BJ153" s="16" t="s">
        <v>85</v>
      </c>
      <c r="BK153" s="142">
        <f>ROUND(P153*H153,2)</f>
        <v>0</v>
      </c>
      <c r="BL153" s="16" t="s">
        <v>131</v>
      </c>
      <c r="BM153" s="141" t="s">
        <v>207</v>
      </c>
    </row>
    <row r="154" spans="2:65" s="1" customFormat="1" ht="11.25">
      <c r="B154" s="31"/>
      <c r="D154" s="143" t="s">
        <v>133</v>
      </c>
      <c r="F154" s="144" t="s">
        <v>208</v>
      </c>
      <c r="I154" s="145"/>
      <c r="J154" s="145"/>
      <c r="M154" s="31"/>
      <c r="N154" s="146"/>
      <c r="X154" s="55"/>
      <c r="AT154" s="16" t="s">
        <v>133</v>
      </c>
      <c r="AU154" s="16" t="s">
        <v>87</v>
      </c>
    </row>
    <row r="155" spans="2:65" s="11" customFormat="1" ht="25.9" customHeight="1">
      <c r="B155" s="116"/>
      <c r="D155" s="117" t="s">
        <v>79</v>
      </c>
      <c r="E155" s="118" t="s">
        <v>209</v>
      </c>
      <c r="F155" s="118" t="s">
        <v>210</v>
      </c>
      <c r="I155" s="119"/>
      <c r="J155" s="119"/>
      <c r="K155" s="120">
        <f>BK155</f>
        <v>0</v>
      </c>
      <c r="M155" s="116"/>
      <c r="N155" s="121"/>
      <c r="Q155" s="122">
        <f>Q156+Q163</f>
        <v>0</v>
      </c>
      <c r="R155" s="122">
        <f>R156+R163</f>
        <v>0</v>
      </c>
      <c r="T155" s="123">
        <f>T156+T163</f>
        <v>0</v>
      </c>
      <c r="V155" s="123">
        <f>V156+V163</f>
        <v>3.0000000000000003E-4</v>
      </c>
      <c r="X155" s="124">
        <f>X156+X163</f>
        <v>0</v>
      </c>
      <c r="AR155" s="117" t="s">
        <v>156</v>
      </c>
      <c r="AT155" s="125" t="s">
        <v>79</v>
      </c>
      <c r="AU155" s="125" t="s">
        <v>80</v>
      </c>
      <c r="AY155" s="117" t="s">
        <v>124</v>
      </c>
      <c r="BK155" s="126">
        <f>BK156+BK163</f>
        <v>0</v>
      </c>
    </row>
    <row r="156" spans="2:65" s="11" customFormat="1" ht="22.9" customHeight="1">
      <c r="B156" s="116"/>
      <c r="D156" s="117" t="s">
        <v>79</v>
      </c>
      <c r="E156" s="127" t="s">
        <v>211</v>
      </c>
      <c r="F156" s="127" t="s">
        <v>212</v>
      </c>
      <c r="I156" s="119"/>
      <c r="J156" s="119"/>
      <c r="K156" s="128">
        <f>BK156</f>
        <v>0</v>
      </c>
      <c r="M156" s="116"/>
      <c r="N156" s="121"/>
      <c r="Q156" s="122">
        <f>SUM(Q157:Q162)</f>
        <v>0</v>
      </c>
      <c r="R156" s="122">
        <f>SUM(R157:R162)</f>
        <v>0</v>
      </c>
      <c r="T156" s="123">
        <f>SUM(T157:T162)</f>
        <v>0</v>
      </c>
      <c r="V156" s="123">
        <f>SUM(V157:V162)</f>
        <v>3.0000000000000003E-4</v>
      </c>
      <c r="X156" s="124">
        <f>SUM(X157:X162)</f>
        <v>0</v>
      </c>
      <c r="AR156" s="117" t="s">
        <v>156</v>
      </c>
      <c r="AT156" s="125" t="s">
        <v>79</v>
      </c>
      <c r="AU156" s="125" t="s">
        <v>85</v>
      </c>
      <c r="AY156" s="117" t="s">
        <v>124</v>
      </c>
      <c r="BK156" s="126">
        <f>SUM(BK157:BK162)</f>
        <v>0</v>
      </c>
    </row>
    <row r="157" spans="2:65" s="1" customFormat="1" ht="23.45" customHeight="1">
      <c r="B157" s="31"/>
      <c r="C157" s="129" t="s">
        <v>213</v>
      </c>
      <c r="D157" s="129" t="s">
        <v>126</v>
      </c>
      <c r="E157" s="130" t="s">
        <v>214</v>
      </c>
      <c r="F157" s="131" t="s">
        <v>215</v>
      </c>
      <c r="G157" s="132" t="s">
        <v>190</v>
      </c>
      <c r="H157" s="133">
        <v>2</v>
      </c>
      <c r="I157" s="134"/>
      <c r="J157" s="134"/>
      <c r="K157" s="135">
        <f>ROUND(P157*H157,2)</f>
        <v>0</v>
      </c>
      <c r="L157" s="131" t="s">
        <v>149</v>
      </c>
      <c r="M157" s="31"/>
      <c r="N157" s="136" t="s">
        <v>1</v>
      </c>
      <c r="O157" s="137" t="s">
        <v>43</v>
      </c>
      <c r="P157" s="138">
        <f>I157+J157</f>
        <v>0</v>
      </c>
      <c r="Q157" s="138">
        <f>ROUND(I157*H157,2)</f>
        <v>0</v>
      </c>
      <c r="R157" s="138">
        <f>ROUND(J157*H157,2)</f>
        <v>0</v>
      </c>
      <c r="T157" s="139">
        <f>S157*H157</f>
        <v>0</v>
      </c>
      <c r="U157" s="139">
        <v>0</v>
      </c>
      <c r="V157" s="139">
        <f>U157*H157</f>
        <v>0</v>
      </c>
      <c r="W157" s="139">
        <v>0</v>
      </c>
      <c r="X157" s="140">
        <f>W157*H157</f>
        <v>0</v>
      </c>
      <c r="AR157" s="141" t="s">
        <v>216</v>
      </c>
      <c r="AT157" s="141" t="s">
        <v>126</v>
      </c>
      <c r="AU157" s="141" t="s">
        <v>87</v>
      </c>
      <c r="AY157" s="16" t="s">
        <v>124</v>
      </c>
      <c r="BE157" s="142">
        <f>IF(O157="základní",K157,0)</f>
        <v>0</v>
      </c>
      <c r="BF157" s="142">
        <f>IF(O157="snížená",K157,0)</f>
        <v>0</v>
      </c>
      <c r="BG157" s="142">
        <f>IF(O157="zákl. přenesená",K157,0)</f>
        <v>0</v>
      </c>
      <c r="BH157" s="142">
        <f>IF(O157="sníž. přenesená",K157,0)</f>
        <v>0</v>
      </c>
      <c r="BI157" s="142">
        <f>IF(O157="nulová",K157,0)</f>
        <v>0</v>
      </c>
      <c r="BJ157" s="16" t="s">
        <v>85</v>
      </c>
      <c r="BK157" s="142">
        <f>ROUND(P157*H157,2)</f>
        <v>0</v>
      </c>
      <c r="BL157" s="16" t="s">
        <v>216</v>
      </c>
      <c r="BM157" s="141" t="s">
        <v>217</v>
      </c>
    </row>
    <row r="158" spans="2:65" s="1" customFormat="1" ht="11.25">
      <c r="B158" s="31"/>
      <c r="D158" s="143" t="s">
        <v>133</v>
      </c>
      <c r="F158" s="144" t="s">
        <v>218</v>
      </c>
      <c r="I158" s="145"/>
      <c r="J158" s="145"/>
      <c r="M158" s="31"/>
      <c r="N158" s="146"/>
      <c r="X158" s="55"/>
      <c r="AT158" s="16" t="s">
        <v>133</v>
      </c>
      <c r="AU158" s="16" t="s">
        <v>87</v>
      </c>
    </row>
    <row r="159" spans="2:65" s="1" customFormat="1" ht="23.45" customHeight="1">
      <c r="B159" s="31"/>
      <c r="C159" s="167" t="s">
        <v>9</v>
      </c>
      <c r="D159" s="167" t="s">
        <v>219</v>
      </c>
      <c r="E159" s="168" t="s">
        <v>220</v>
      </c>
      <c r="F159" s="169" t="s">
        <v>221</v>
      </c>
      <c r="G159" s="170" t="s">
        <v>159</v>
      </c>
      <c r="H159" s="171">
        <v>1600</v>
      </c>
      <c r="I159" s="172"/>
      <c r="J159" s="173"/>
      <c r="K159" s="174">
        <f>ROUND(P159*H159,2)</f>
        <v>0</v>
      </c>
      <c r="L159" s="169" t="s">
        <v>149</v>
      </c>
      <c r="M159" s="175"/>
      <c r="N159" s="176" t="s">
        <v>1</v>
      </c>
      <c r="O159" s="137" t="s">
        <v>43</v>
      </c>
      <c r="P159" s="138">
        <f>I159+J159</f>
        <v>0</v>
      </c>
      <c r="Q159" s="138">
        <f>ROUND(I159*H159,2)</f>
        <v>0</v>
      </c>
      <c r="R159" s="138">
        <f>ROUND(J159*H159,2)</f>
        <v>0</v>
      </c>
      <c r="T159" s="139">
        <f>S159*H159</f>
        <v>0</v>
      </c>
      <c r="U159" s="139">
        <v>0</v>
      </c>
      <c r="V159" s="139">
        <f>U159*H159</f>
        <v>0</v>
      </c>
      <c r="W159" s="139">
        <v>0</v>
      </c>
      <c r="X159" s="140">
        <f>W159*H159</f>
        <v>0</v>
      </c>
      <c r="AR159" s="141" t="s">
        <v>216</v>
      </c>
      <c r="AT159" s="141" t="s">
        <v>219</v>
      </c>
      <c r="AU159" s="141" t="s">
        <v>87</v>
      </c>
      <c r="AY159" s="16" t="s">
        <v>124</v>
      </c>
      <c r="BE159" s="142">
        <f>IF(O159="základní",K159,0)</f>
        <v>0</v>
      </c>
      <c r="BF159" s="142">
        <f>IF(O159="snížená",K159,0)</f>
        <v>0</v>
      </c>
      <c r="BG159" s="142">
        <f>IF(O159="zákl. přenesená",K159,0)</f>
        <v>0</v>
      </c>
      <c r="BH159" s="142">
        <f>IF(O159="sníž. přenesená",K159,0)</f>
        <v>0</v>
      </c>
      <c r="BI159" s="142">
        <f>IF(O159="nulová",K159,0)</f>
        <v>0</v>
      </c>
      <c r="BJ159" s="16" t="s">
        <v>85</v>
      </c>
      <c r="BK159" s="142">
        <f>ROUND(P159*H159,2)</f>
        <v>0</v>
      </c>
      <c r="BL159" s="16" t="s">
        <v>216</v>
      </c>
      <c r="BM159" s="141" t="s">
        <v>222</v>
      </c>
    </row>
    <row r="160" spans="2:65" s="1" customFormat="1" ht="11.25">
      <c r="B160" s="31"/>
      <c r="D160" s="143" t="s">
        <v>133</v>
      </c>
      <c r="F160" s="144" t="s">
        <v>223</v>
      </c>
      <c r="I160" s="145"/>
      <c r="J160" s="145"/>
      <c r="M160" s="31"/>
      <c r="N160" s="146"/>
      <c r="X160" s="55"/>
      <c r="AT160" s="16" t="s">
        <v>133</v>
      </c>
      <c r="AU160" s="16" t="s">
        <v>87</v>
      </c>
    </row>
    <row r="161" spans="2:65" s="1" customFormat="1" ht="23.45" customHeight="1">
      <c r="B161" s="31"/>
      <c r="C161" s="167" t="s">
        <v>224</v>
      </c>
      <c r="D161" s="167" t="s">
        <v>219</v>
      </c>
      <c r="E161" s="168" t="s">
        <v>225</v>
      </c>
      <c r="F161" s="169" t="s">
        <v>226</v>
      </c>
      <c r="G161" s="170" t="s">
        <v>159</v>
      </c>
      <c r="H161" s="171">
        <v>30</v>
      </c>
      <c r="I161" s="172"/>
      <c r="J161" s="173"/>
      <c r="K161" s="174">
        <f>ROUND(P161*H161,2)</f>
        <v>0</v>
      </c>
      <c r="L161" s="169" t="s">
        <v>149</v>
      </c>
      <c r="M161" s="175"/>
      <c r="N161" s="176" t="s">
        <v>1</v>
      </c>
      <c r="O161" s="137" t="s">
        <v>43</v>
      </c>
      <c r="P161" s="138">
        <f>I161+J161</f>
        <v>0</v>
      </c>
      <c r="Q161" s="138">
        <f>ROUND(I161*H161,2)</f>
        <v>0</v>
      </c>
      <c r="R161" s="138">
        <f>ROUND(J161*H161,2)</f>
        <v>0</v>
      </c>
      <c r="T161" s="139">
        <f>S161*H161</f>
        <v>0</v>
      </c>
      <c r="U161" s="139">
        <v>1.0000000000000001E-5</v>
      </c>
      <c r="V161" s="139">
        <f>U161*H161</f>
        <v>3.0000000000000003E-4</v>
      </c>
      <c r="W161" s="139">
        <v>0</v>
      </c>
      <c r="X161" s="140">
        <f>W161*H161</f>
        <v>0</v>
      </c>
      <c r="AR161" s="141" t="s">
        <v>216</v>
      </c>
      <c r="AT161" s="141" t="s">
        <v>219</v>
      </c>
      <c r="AU161" s="141" t="s">
        <v>87</v>
      </c>
      <c r="AY161" s="16" t="s">
        <v>124</v>
      </c>
      <c r="BE161" s="142">
        <f>IF(O161="základní",K161,0)</f>
        <v>0</v>
      </c>
      <c r="BF161" s="142">
        <f>IF(O161="snížená",K161,0)</f>
        <v>0</v>
      </c>
      <c r="BG161" s="142">
        <f>IF(O161="zákl. přenesená",K161,0)</f>
        <v>0</v>
      </c>
      <c r="BH161" s="142">
        <f>IF(O161="sníž. přenesená",K161,0)</f>
        <v>0</v>
      </c>
      <c r="BI161" s="142">
        <f>IF(O161="nulová",K161,0)</f>
        <v>0</v>
      </c>
      <c r="BJ161" s="16" t="s">
        <v>85</v>
      </c>
      <c r="BK161" s="142">
        <f>ROUND(P161*H161,2)</f>
        <v>0</v>
      </c>
      <c r="BL161" s="16" t="s">
        <v>216</v>
      </c>
      <c r="BM161" s="141" t="s">
        <v>227</v>
      </c>
    </row>
    <row r="162" spans="2:65" s="1" customFormat="1" ht="11.25">
      <c r="B162" s="31"/>
      <c r="D162" s="143" t="s">
        <v>133</v>
      </c>
      <c r="F162" s="144" t="s">
        <v>228</v>
      </c>
      <c r="I162" s="145"/>
      <c r="J162" s="145"/>
      <c r="M162" s="31"/>
      <c r="N162" s="146"/>
      <c r="X162" s="55"/>
      <c r="AT162" s="16" t="s">
        <v>133</v>
      </c>
      <c r="AU162" s="16" t="s">
        <v>87</v>
      </c>
    </row>
    <row r="163" spans="2:65" s="11" customFormat="1" ht="22.9" customHeight="1">
      <c r="B163" s="116"/>
      <c r="D163" s="117" t="s">
        <v>79</v>
      </c>
      <c r="E163" s="127" t="s">
        <v>229</v>
      </c>
      <c r="F163" s="127" t="s">
        <v>230</v>
      </c>
      <c r="I163" s="119"/>
      <c r="J163" s="119"/>
      <c r="K163" s="128">
        <f>BK163</f>
        <v>0</v>
      </c>
      <c r="M163" s="116"/>
      <c r="N163" s="121"/>
      <c r="Q163" s="122">
        <f>SUM(Q164:Q167)</f>
        <v>0</v>
      </c>
      <c r="R163" s="122">
        <f>SUM(R164:R167)</f>
        <v>0</v>
      </c>
      <c r="T163" s="123">
        <f>SUM(T164:T167)</f>
        <v>0</v>
      </c>
      <c r="V163" s="123">
        <f>SUM(V164:V167)</f>
        <v>0</v>
      </c>
      <c r="X163" s="124">
        <f>SUM(X164:X167)</f>
        <v>0</v>
      </c>
      <c r="AR163" s="117" t="s">
        <v>156</v>
      </c>
      <c r="AT163" s="125" t="s">
        <v>79</v>
      </c>
      <c r="AU163" s="125" t="s">
        <v>85</v>
      </c>
      <c r="AY163" s="117" t="s">
        <v>124</v>
      </c>
      <c r="BK163" s="126">
        <f>SUM(BK164:BK167)</f>
        <v>0</v>
      </c>
    </row>
    <row r="164" spans="2:65" s="1" customFormat="1" ht="23.45" customHeight="1">
      <c r="B164" s="31"/>
      <c r="C164" s="129" t="s">
        <v>231</v>
      </c>
      <c r="D164" s="129" t="s">
        <v>126</v>
      </c>
      <c r="E164" s="130" t="s">
        <v>232</v>
      </c>
      <c r="F164" s="131" t="s">
        <v>233</v>
      </c>
      <c r="G164" s="132" t="s">
        <v>199</v>
      </c>
      <c r="H164" s="133">
        <v>1</v>
      </c>
      <c r="I164" s="134"/>
      <c r="J164" s="134"/>
      <c r="K164" s="135">
        <f>ROUND(P164*H164,2)</f>
        <v>0</v>
      </c>
      <c r="L164" s="131" t="s">
        <v>149</v>
      </c>
      <c r="M164" s="31"/>
      <c r="N164" s="136" t="s">
        <v>1</v>
      </c>
      <c r="O164" s="137" t="s">
        <v>43</v>
      </c>
      <c r="P164" s="138">
        <f>I164+J164</f>
        <v>0</v>
      </c>
      <c r="Q164" s="138">
        <f>ROUND(I164*H164,2)</f>
        <v>0</v>
      </c>
      <c r="R164" s="138">
        <f>ROUND(J164*H164,2)</f>
        <v>0</v>
      </c>
      <c r="T164" s="139">
        <f>S164*H164</f>
        <v>0</v>
      </c>
      <c r="U164" s="139">
        <v>0</v>
      </c>
      <c r="V164" s="139">
        <f>U164*H164</f>
        <v>0</v>
      </c>
      <c r="W164" s="139">
        <v>0</v>
      </c>
      <c r="X164" s="140">
        <f>W164*H164</f>
        <v>0</v>
      </c>
      <c r="AR164" s="141" t="s">
        <v>216</v>
      </c>
      <c r="AT164" s="141" t="s">
        <v>126</v>
      </c>
      <c r="AU164" s="141" t="s">
        <v>87</v>
      </c>
      <c r="AY164" s="16" t="s">
        <v>124</v>
      </c>
      <c r="BE164" s="142">
        <f>IF(O164="základní",K164,0)</f>
        <v>0</v>
      </c>
      <c r="BF164" s="142">
        <f>IF(O164="snížená",K164,0)</f>
        <v>0</v>
      </c>
      <c r="BG164" s="142">
        <f>IF(O164="zákl. přenesená",K164,0)</f>
        <v>0</v>
      </c>
      <c r="BH164" s="142">
        <f>IF(O164="sníž. přenesená",K164,0)</f>
        <v>0</v>
      </c>
      <c r="BI164" s="142">
        <f>IF(O164="nulová",K164,0)</f>
        <v>0</v>
      </c>
      <c r="BJ164" s="16" t="s">
        <v>85</v>
      </c>
      <c r="BK164" s="142">
        <f>ROUND(P164*H164,2)</f>
        <v>0</v>
      </c>
      <c r="BL164" s="16" t="s">
        <v>216</v>
      </c>
      <c r="BM164" s="141" t="s">
        <v>234</v>
      </c>
    </row>
    <row r="165" spans="2:65" s="1" customFormat="1" ht="11.25">
      <c r="B165" s="31"/>
      <c r="D165" s="143" t="s">
        <v>133</v>
      </c>
      <c r="F165" s="144" t="s">
        <v>230</v>
      </c>
      <c r="I165" s="145"/>
      <c r="J165" s="145"/>
      <c r="M165" s="31"/>
      <c r="N165" s="146"/>
      <c r="X165" s="55"/>
      <c r="AT165" s="16" t="s">
        <v>133</v>
      </c>
      <c r="AU165" s="16" t="s">
        <v>87</v>
      </c>
    </row>
    <row r="166" spans="2:65" s="1" customFormat="1" ht="23.45" customHeight="1">
      <c r="B166" s="31"/>
      <c r="C166" s="129" t="s">
        <v>235</v>
      </c>
      <c r="D166" s="129" t="s">
        <v>126</v>
      </c>
      <c r="E166" s="130" t="s">
        <v>236</v>
      </c>
      <c r="F166" s="131" t="s">
        <v>237</v>
      </c>
      <c r="G166" s="132" t="s">
        <v>199</v>
      </c>
      <c r="H166" s="133">
        <v>1</v>
      </c>
      <c r="I166" s="134"/>
      <c r="J166" s="134"/>
      <c r="K166" s="135">
        <f>ROUND(P166*H166,2)</f>
        <v>0</v>
      </c>
      <c r="L166" s="131" t="s">
        <v>149</v>
      </c>
      <c r="M166" s="31"/>
      <c r="N166" s="136" t="s">
        <v>1</v>
      </c>
      <c r="O166" s="137" t="s">
        <v>43</v>
      </c>
      <c r="P166" s="138">
        <f>I166+J166</f>
        <v>0</v>
      </c>
      <c r="Q166" s="138">
        <f>ROUND(I166*H166,2)</f>
        <v>0</v>
      </c>
      <c r="R166" s="138">
        <f>ROUND(J166*H166,2)</f>
        <v>0</v>
      </c>
      <c r="T166" s="139">
        <f>S166*H166</f>
        <v>0</v>
      </c>
      <c r="U166" s="139">
        <v>0</v>
      </c>
      <c r="V166" s="139">
        <f>U166*H166</f>
        <v>0</v>
      </c>
      <c r="W166" s="139">
        <v>0</v>
      </c>
      <c r="X166" s="140">
        <f>W166*H166</f>
        <v>0</v>
      </c>
      <c r="AR166" s="141" t="s">
        <v>216</v>
      </c>
      <c r="AT166" s="141" t="s">
        <v>126</v>
      </c>
      <c r="AU166" s="141" t="s">
        <v>87</v>
      </c>
      <c r="AY166" s="16" t="s">
        <v>124</v>
      </c>
      <c r="BE166" s="142">
        <f>IF(O166="základní",K166,0)</f>
        <v>0</v>
      </c>
      <c r="BF166" s="142">
        <f>IF(O166="snížená",K166,0)</f>
        <v>0</v>
      </c>
      <c r="BG166" s="142">
        <f>IF(O166="zákl. přenesená",K166,0)</f>
        <v>0</v>
      </c>
      <c r="BH166" s="142">
        <f>IF(O166="sníž. přenesená",K166,0)</f>
        <v>0</v>
      </c>
      <c r="BI166" s="142">
        <f>IF(O166="nulová",K166,0)</f>
        <v>0</v>
      </c>
      <c r="BJ166" s="16" t="s">
        <v>85</v>
      </c>
      <c r="BK166" s="142">
        <f>ROUND(P166*H166,2)</f>
        <v>0</v>
      </c>
      <c r="BL166" s="16" t="s">
        <v>216</v>
      </c>
      <c r="BM166" s="141" t="s">
        <v>238</v>
      </c>
    </row>
    <row r="167" spans="2:65" s="1" customFormat="1" ht="11.25">
      <c r="B167" s="31"/>
      <c r="D167" s="143" t="s">
        <v>133</v>
      </c>
      <c r="F167" s="144" t="s">
        <v>239</v>
      </c>
      <c r="I167" s="145"/>
      <c r="J167" s="145"/>
      <c r="M167" s="31"/>
      <c r="N167" s="177"/>
      <c r="O167" s="178"/>
      <c r="P167" s="178"/>
      <c r="Q167" s="178"/>
      <c r="R167" s="178"/>
      <c r="S167" s="178"/>
      <c r="T167" s="178"/>
      <c r="U167" s="178"/>
      <c r="V167" s="178"/>
      <c r="W167" s="178"/>
      <c r="X167" s="179"/>
      <c r="AT167" s="16" t="s">
        <v>133</v>
      </c>
      <c r="AU167" s="16" t="s">
        <v>87</v>
      </c>
    </row>
    <row r="168" spans="2:65" s="1" customFormat="1" ht="6.95" customHeight="1">
      <c r="B168" s="43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31"/>
    </row>
  </sheetData>
  <sheetProtection algorithmName="SHA-512" hashValue="Pb21+l6nZv2KaJe8xLdWNXMadcJCLWqnC7p1+a/9jxd2puQUtxmcNYH0XQw8+umkul+Pl61a1gxdFUpzM1kqwA==" saltValue="+o36iazMF8EyVzaMnWXzHzTAJK6DNISTU2GX1eh3/1ve3MVI1rksvrrc+dQfYGP3daoc0lkxacKl1hnpWqYk1w==" spinCount="100000" sheet="1" objects="1" scenarios="1" formatColumns="0" formatRows="0" autoFilter="0"/>
  <autoFilter ref="C118:L167" xr:uid="{00000000-0009-0000-0000-000001000000}"/>
  <mergeCells count="6">
    <mergeCell ref="M2:Z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2020_08 - Český Krumlov_H...</vt:lpstr>
      <vt:lpstr>'2020_08 - Český Krumlov_H...'!Názvy_tisku</vt:lpstr>
      <vt:lpstr>'Rekapitulace stavby'!Názvy_tisku</vt:lpstr>
      <vt:lpstr>'2020_08 - Český Krumlov_H...'!Oblast_tisku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Alec\Alex</dc:creator>
  <cp:lastModifiedBy>Petr Pešek</cp:lastModifiedBy>
  <dcterms:created xsi:type="dcterms:W3CDTF">2020-11-21T10:53:05Z</dcterms:created>
  <dcterms:modified xsi:type="dcterms:W3CDTF">2023-02-06T11:14:47Z</dcterms:modified>
</cp:coreProperties>
</file>