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3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_rels/externalLink3.xml.rels" ContentType="application/vnd.openxmlformats-package.relationships+xml"/>
  <Override PartName="/xl/externalLinks/_rels/externalLink2.xml.rels" ContentType="application/vnd.openxmlformats-package.relationships+xml"/>
  <Override PartName="/xl/externalLinks/_rels/externalLink1.xml.rels" ContentType="application/vnd.openxmlformats-package.relationship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pol." sheetId="1" state="visible" r:id="rId2"/>
    <sheet name="vegetační up." sheetId="2" state="visible" r:id="rId3"/>
    <sheet name="elektro" sheetId="3" state="visible" r:id="rId4"/>
    <sheet name="vodovod" sheetId="4" state="visible" r:id="rId5"/>
    <sheet name="kanalizace" sheetId="5" state="visible" r:id="rId6"/>
  </sheets>
  <externalReferences>
    <externalReference r:id="rId7"/>
    <externalReference r:id="rId8"/>
    <externalReference r:id="rId9"/>
  </externalReferences>
  <definedNames>
    <definedName function="false" hidden="false" localSheetId="2" name="_xlnm.Print_Area" vbProcedure="false">elektro!$A$1:$G$140</definedName>
    <definedName function="false" hidden="false" localSheetId="2" name="_xlnm.Print_Titles" vbProcedure="false">elektro!$1:$4</definedName>
    <definedName function="false" hidden="false" localSheetId="4" name="_xlnm.Print_Area" vbProcedure="false">kanalizace!$A$1:$G$376</definedName>
    <definedName function="false" hidden="false" localSheetId="4" name="_xlnm.Print_Titles" vbProcedure="false">kanalizace!$1:$4</definedName>
    <definedName function="false" hidden="false" localSheetId="0" name="_xlnm.Print_Area" vbProcedure="false">'pol.'!$A$1:$H$192</definedName>
    <definedName function="false" hidden="false" localSheetId="0" name="_xlnm.Print_Titles" vbProcedure="false">'pol.'!$1:$4</definedName>
    <definedName function="false" hidden="false" localSheetId="1" name="_xlnm.Print_Area" vbProcedure="false">'vegetační up.'!$A$1:$H$72</definedName>
    <definedName function="false" hidden="false" localSheetId="1" name="_xlnm.Print_Titles" vbProcedure="false">'vegetační up.'!$1:$4</definedName>
    <definedName function="false" hidden="false" localSheetId="3" name="_xlnm.Print_Area" vbProcedure="false">vodovod!$A$1:$G$146</definedName>
    <definedName function="false" hidden="false" localSheetId="3" name="_xlnm.Print_Titles" vbProcedure="false">vodovod!$1:$4</definedName>
    <definedName function="false" hidden="false" name="cisloobjektu" vbProcedure="false">'[3]Krycí list'!$A$4</definedName>
    <definedName function="false" hidden="false" name="cislostavby" vbProcedure="false">'[3]Krycí list'!$A$6</definedName>
    <definedName function="false" hidden="false" name="Dodavka" vbProcedure="false">[3]Rekapitulace!$G$13</definedName>
    <definedName function="false" hidden="false" name="Dodavka0" vbProcedure="false">elektro!#ref!</definedName>
    <definedName function="false" hidden="false" name="HSV" vbProcedure="false">[3]Rekapitulace!$E$13</definedName>
    <definedName function="false" hidden="false" name="HSV0" vbProcedure="false">elektro!#ref!</definedName>
    <definedName function="false" hidden="false" name="HZS" vbProcedure="false">[3]Rekapitulace!$I$13</definedName>
    <definedName function="false" hidden="false" name="HZS0" vbProcedure="false">elektro!#ref!</definedName>
    <definedName function="false" hidden="false" name="Mont" vbProcedure="false">[3]Rekapitulace!$H$13</definedName>
    <definedName function="false" hidden="false" name="Montaz0" vbProcedure="false">elektro!#ref!</definedName>
    <definedName function="false" hidden="false" name="nazevobjektu" vbProcedure="false">'[3]Krycí list'!$C$4</definedName>
    <definedName function="false" hidden="false" name="nazevstavby" vbProcedure="false">'[3]Krycí list'!$C$6</definedName>
    <definedName function="false" hidden="false" name="PocetMJ" vbProcedure="false">'[3]Krycí list'!$G$7</definedName>
    <definedName function="false" hidden="false" name="PSV" vbProcedure="false">[3]Rekapitulace!$F$13</definedName>
    <definedName function="false" hidden="false" name="PSV0" vbProcedure="false">elektro!#ref!</definedName>
    <definedName function="false" hidden="false" name="SazbaDPH1" vbProcedure="false">'[2]Krycí list'!$C$30</definedName>
    <definedName function="false" hidden="false" name="SazbaDPH2" vbProcedure="false">'[2]Krycí list'!$C$32</definedName>
    <definedName function="false" hidden="false" name="SloupecCC" vbProcedure="false">elektro!$G$3</definedName>
    <definedName function="false" hidden="false" name="SloupecCisloPol" vbProcedure="false">elektro!$B$3</definedName>
    <definedName function="false" hidden="false" name="SloupecJC" vbProcedure="false">elektro!$F$3</definedName>
    <definedName function="false" hidden="false" name="SloupecMJ" vbProcedure="false">elektro!$D$3</definedName>
    <definedName function="false" hidden="false" name="SloupecMnozstvi" vbProcedure="false">elektro!$E$3</definedName>
    <definedName function="false" hidden="false" name="SloupecNazPol" vbProcedure="false">elektro!$C$3</definedName>
    <definedName function="false" hidden="false" name="SloupecPC" vbProcedure="false">elektro!$A$3</definedName>
    <definedName function="false" hidden="false" name="Typ" vbProcedure="false">elektro!#ref!</definedName>
    <definedName function="false" hidden="false" name="VRN" vbProcedure="false">[3]Rekapitulace!$H$19</definedName>
    <definedName function="false" hidden="false" name="VRNKc" vbProcedure="false">[2]rekapitulace!#ref!</definedName>
    <definedName function="false" hidden="false" name="VRNnazev" vbProcedure="false">[2]rekapitulace!#ref!</definedName>
    <definedName function="false" hidden="false" name="VRNproc" vbProcedure="false">[2]rekapitulace!#ref!</definedName>
    <definedName function="false" hidden="false" name="VRNzakl" vbProcedure="false">[2]rekapitulace!#ref!</definedName>
    <definedName function="false" hidden="false" localSheetId="2" name="solver_lin" vbProcedure="false">0</definedName>
    <definedName function="false" hidden="false" localSheetId="2" name="solver_num" vbProcedure="false">0</definedName>
    <definedName function="false" hidden="false" localSheetId="2" name="solver_opt" vbProcedure="false">elektro!#ref!</definedName>
    <definedName function="false" hidden="false" localSheetId="2" name="solver_typ" vbProcedure="false">1</definedName>
    <definedName function="false" hidden="false" localSheetId="2" name="solver_val" vbProcedure="false">0</definedName>
    <definedName function="false" hidden="false" localSheetId="3" name="cisloobjektu" vbProcedure="false">'[2]Krycí list'!$A$5</definedName>
    <definedName function="false" hidden="false" localSheetId="3" name="cislostavby" vbProcedure="false">'[2]Krycí list'!$A$7</definedName>
    <definedName function="false" hidden="false" localSheetId="3" name="Dodavka" vbProcedure="false">vodovod!#ref!</definedName>
    <definedName function="false" hidden="false" localSheetId="3" name="Dodavka0" vbProcedure="false">vodovod!#ref!</definedName>
    <definedName function="false" hidden="false" localSheetId="3" name="HSV" vbProcedure="false">vodovod!$G$145</definedName>
    <definedName function="false" hidden="false" localSheetId="3" name="HSV0" vbProcedure="false">vodovod!#ref!</definedName>
    <definedName function="false" hidden="false" localSheetId="3" name="HZS" vbProcedure="false">vodovod!#ref!</definedName>
    <definedName function="false" hidden="false" localSheetId="3" name="HZS0" vbProcedure="false">vodovod!#ref!</definedName>
    <definedName function="false" hidden="false" localSheetId="3" name="Mont" vbProcedure="false">vodovod!#ref!</definedName>
    <definedName function="false" hidden="false" localSheetId="3" name="Montaz0" vbProcedure="false">vodovod!#ref!</definedName>
    <definedName function="false" hidden="false" localSheetId="3" name="nazevobjektu" vbProcedure="false">'[2]Krycí list'!$C$5</definedName>
    <definedName function="false" hidden="false" localSheetId="3" name="nazevstavby" vbProcedure="false">'[2]Krycí list'!$C$7</definedName>
    <definedName function="false" hidden="false" localSheetId="3" name="PocetMJ" vbProcedure="false">'[2]Krycí list'!$G$6</definedName>
    <definedName function="false" hidden="false" localSheetId="3" name="PSV" vbProcedure="false">vodovod!$F$145</definedName>
    <definedName function="false" hidden="false" localSheetId="3" name="PSV0" vbProcedure="false">vodovod!#ref!</definedName>
    <definedName function="false" hidden="false" localSheetId="3" name="SloupecCC" vbProcedure="false">vodovod!#ref!</definedName>
    <definedName function="false" hidden="false" localSheetId="3" name="SloupecCisloPol" vbProcedure="false">vodovod!#ref!</definedName>
    <definedName function="false" hidden="false" localSheetId="3" name="SloupecJC" vbProcedure="false">vodovod!#ref!</definedName>
    <definedName function="false" hidden="false" localSheetId="3" name="SloupecMJ" vbProcedure="false">vodovod!#ref!</definedName>
    <definedName function="false" hidden="false" localSheetId="3" name="SloupecMnozstvi" vbProcedure="false">vodovod!#ref!</definedName>
    <definedName function="false" hidden="false" localSheetId="3" name="SloupecNazPol" vbProcedure="false">vodovod!#ref!</definedName>
    <definedName function="false" hidden="false" localSheetId="3" name="SloupecPC" vbProcedure="false">vodovod!#ref!</definedName>
    <definedName function="false" hidden="false" localSheetId="3" name="solver_lin" vbProcedure="false">0</definedName>
    <definedName function="false" hidden="false" localSheetId="3" name="solver_num" vbProcedure="false">0</definedName>
    <definedName function="false" hidden="false" localSheetId="3" name="solver_opt" vbProcedure="false">vodovod!#ref!</definedName>
    <definedName function="false" hidden="false" localSheetId="3" name="solver_typ" vbProcedure="false">1</definedName>
    <definedName function="false" hidden="false" localSheetId="3" name="solver_val" vbProcedure="false">0</definedName>
    <definedName function="false" hidden="false" localSheetId="3" name="Typ" vbProcedure="false">vodovod!#ref!</definedName>
    <definedName function="false" hidden="false" localSheetId="3" name="VRN" vbProcedure="false">[2]Rekapitulace!$H$28</definedName>
    <definedName function="false" hidden="false" localSheetId="4" name="cisloobjektu" vbProcedure="false">'[1]Krycí list'!$A$5</definedName>
    <definedName function="false" hidden="false" localSheetId="4" name="cislostavby" vbProcedure="false">'[1]Krycí list'!$A$7</definedName>
    <definedName function="false" hidden="false" localSheetId="4" name="Dodavka" vbProcedure="false">[1]Rekapitulace!$G$15</definedName>
    <definedName function="false" hidden="false" localSheetId="4" name="Dodavka0" vbProcedure="false">kanalizace!#ref!</definedName>
    <definedName function="false" hidden="false" localSheetId="4" name="HSV" vbProcedure="false">[1]Rekapitulace!$E$15</definedName>
    <definedName function="false" hidden="false" localSheetId="4" name="HSV0" vbProcedure="false">kanalizace!#ref!</definedName>
    <definedName function="false" hidden="false" localSheetId="4" name="HZS" vbProcedure="false">[1]Rekapitulace!$I$15</definedName>
    <definedName function="false" hidden="false" localSheetId="4" name="HZS0" vbProcedure="false">kanalizace!#ref!</definedName>
    <definedName function="false" hidden="false" localSheetId="4" name="Mont" vbProcedure="false">[1]Rekapitulace!$H$15</definedName>
    <definedName function="false" hidden="false" localSheetId="4" name="Montaz0" vbProcedure="false">kanalizace!#ref!</definedName>
    <definedName function="false" hidden="false" localSheetId="4" name="nazevobjektu" vbProcedure="false">'[1]Krycí list'!$C$5</definedName>
    <definedName function="false" hidden="false" localSheetId="4" name="nazevstavby" vbProcedure="false">'[1]Krycí list'!$C$7</definedName>
    <definedName function="false" hidden="false" localSheetId="4" name="PocetMJ" vbProcedure="false">'[1]Krycí list'!$G$6</definedName>
    <definedName function="false" hidden="false" localSheetId="4" name="PSV" vbProcedure="false">[1]Rekapitulace!$F$15</definedName>
    <definedName function="false" hidden="false" localSheetId="4" name="PSV0" vbProcedure="false">kanalizace!#ref!</definedName>
    <definedName function="false" hidden="false" localSheetId="4" name="SazbaDPH1" vbProcedure="false">'[1]Krycí list'!$C$30</definedName>
    <definedName function="false" hidden="false" localSheetId="4" name="SazbaDPH2" vbProcedure="false">'[1]Krycí list'!$C$32</definedName>
    <definedName function="false" hidden="false" localSheetId="4" name="SloupecCC" vbProcedure="false">kanalizace!#ref!</definedName>
    <definedName function="false" hidden="false" localSheetId="4" name="SloupecCisloPol" vbProcedure="false">kanalizace!#ref!</definedName>
    <definedName function="false" hidden="false" localSheetId="4" name="SloupecJC" vbProcedure="false">kanalizace!#ref!</definedName>
    <definedName function="false" hidden="false" localSheetId="4" name="SloupecMJ" vbProcedure="false">kanalizace!#ref!</definedName>
    <definedName function="false" hidden="false" localSheetId="4" name="SloupecMnozstvi" vbProcedure="false">kanalizace!#ref!</definedName>
    <definedName function="false" hidden="false" localSheetId="4" name="SloupecNazPol" vbProcedure="false">kanalizace!#ref!</definedName>
    <definedName function="false" hidden="false" localSheetId="4" name="SloupecPC" vbProcedure="false">kanalizace!#ref!</definedName>
    <definedName function="false" hidden="false" localSheetId="4" name="solver_lin" vbProcedure="false">0</definedName>
    <definedName function="false" hidden="false" localSheetId="4" name="solver_num" vbProcedure="false">0</definedName>
    <definedName function="false" hidden="false" localSheetId="4" name="solver_opt" vbProcedure="false">kanalizace!#ref!</definedName>
    <definedName function="false" hidden="false" localSheetId="4" name="solver_typ" vbProcedure="false">1</definedName>
    <definedName function="false" hidden="false" localSheetId="4" name="solver_val" vbProcedure="false">0</definedName>
    <definedName function="false" hidden="false" localSheetId="4" name="Typ" vbProcedure="false">kanalizace!#ref!</definedName>
    <definedName function="false" hidden="false" localSheetId="4" name="VRN" vbProcedure="false">[1]Rekapitulace!$H$28</definedName>
    <definedName function="false" hidden="false" localSheetId="4" name="VRNKc" vbProcedure="false">[1]rekapitulace!#ref!</definedName>
    <definedName function="false" hidden="false" localSheetId="4" name="VRNnazev" vbProcedure="false">[1]rekapitulace!#ref!</definedName>
    <definedName function="false" hidden="false" localSheetId="4" name="VRNproc" vbProcedure="false">[1]rekapitulace!#ref!</definedName>
    <definedName function="false" hidden="false" localSheetId="4" name="VRNzakl" vbProcedure="false">[1]rekapitulace!#ref!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<sst xmlns="http://schemas.openxmlformats.org/spreadsheetml/2006/main" count="2187" uniqueCount="1116">
  <si>
    <r>
      <rPr>
        <b val="true"/>
        <sz val="10"/>
        <rFont val="Arial"/>
        <family val="2"/>
        <charset val="238"/>
      </rPr>
      <t xml:space="preserve">stavba : Hřbitov Český Krumlov</t>
    </r>
    <r>
      <rPr>
        <sz val="10"/>
        <rFont val="Arial"/>
        <family val="2"/>
        <charset val="238"/>
      </rPr>
      <t xml:space="preserve"> - Hřbitovní ul.</t>
    </r>
    <r>
      <rPr>
        <b val="true"/>
        <sz val="10"/>
        <rFont val="Arial"/>
        <family val="2"/>
        <charset val="238"/>
      </rPr>
      <t xml:space="preserve"> </t>
    </r>
  </si>
  <si>
    <t xml:space="preserve">SO 01  Soupis prací</t>
  </si>
  <si>
    <t xml:space="preserve">              listopad 2020</t>
  </si>
  <si>
    <t xml:space="preserve"> Investor : Město Český Krumlov Náměstí Svornosti 1</t>
  </si>
  <si>
    <t xml:space="preserve">Stavební část</t>
  </si>
  <si>
    <t xml:space="preserve">pol.č.</t>
  </si>
  <si>
    <t xml:space="preserve">Kód</t>
  </si>
  <si>
    <t xml:space="preserve">Popis</t>
  </si>
  <si>
    <t xml:space="preserve">MJ</t>
  </si>
  <si>
    <t xml:space="preserve">počet</t>
  </si>
  <si>
    <t xml:space="preserve">Jedn. cena</t>
  </si>
  <si>
    <t xml:space="preserve">Cena</t>
  </si>
  <si>
    <t xml:space="preserve">CS</t>
  </si>
  <si>
    <t xml:space="preserve">Jedn. hmotn.</t>
  </si>
  <si>
    <t xml:space="preserve">Hmotnost</t>
  </si>
  <si>
    <t xml:space="preserve">Jedn. suť</t>
  </si>
  <si>
    <t xml:space="preserve">Suť</t>
  </si>
  <si>
    <t xml:space="preserve">Bourání konstrukcí</t>
  </si>
  <si>
    <t xml:space="preserve">1</t>
  </si>
  <si>
    <t xml:space="preserve">Bourání základů z betonu prostého</t>
  </si>
  <si>
    <r>
      <rPr>
        <sz val="9"/>
        <rFont val="Arial"/>
        <family val="2"/>
        <charset val="238"/>
      </rPr>
      <t xml:space="preserve">m</t>
    </r>
    <r>
      <rPr>
        <vertAlign val="superscript"/>
        <sz val="9"/>
        <rFont val="Arial"/>
        <family val="2"/>
        <charset val="238"/>
      </rPr>
      <t xml:space="preserve">3</t>
    </r>
  </si>
  <si>
    <t xml:space="preserve">URS 2021/I</t>
  </si>
  <si>
    <t xml:space="preserve">záhon A</t>
  </si>
  <si>
    <t xml:space="preserve">(6,7+1,91)*0,4*0,8</t>
  </si>
  <si>
    <t xml:space="preserve">nádrž voda</t>
  </si>
  <si>
    <t xml:space="preserve">1,6*1,9*0,25</t>
  </si>
  <si>
    <t xml:space="preserve">Bourání zdiva nadzákladového kamenného na MC přes 1 m3</t>
  </si>
  <si>
    <t xml:space="preserve">(6,7+1,91)*0,3*0,7</t>
  </si>
  <si>
    <r>
      <rPr>
        <sz val="11"/>
        <color rgb="FF000000"/>
        <rFont val="Segoe UI"/>
        <family val="2"/>
        <charset val="238"/>
      </rPr>
      <t xml:space="preserve">m</t>
    </r>
    <r>
      <rPr>
        <vertAlign val="superscript"/>
        <sz val="11"/>
        <color rgb="FF000000"/>
        <rFont val="Segoe UI"/>
        <family val="2"/>
        <charset val="238"/>
      </rPr>
      <t xml:space="preserve">3</t>
    </r>
  </si>
  <si>
    <t xml:space="preserve">Bourání zdiva nadzákladového z betonu prostého přes 1 m3</t>
  </si>
  <si>
    <t xml:space="preserve">(1,6+1,9-0,4)*0,20*0,9*2</t>
  </si>
  <si>
    <r>
      <rPr>
        <b val="true"/>
        <i val="true"/>
        <sz val="10"/>
        <rFont val="Arial"/>
        <family val="2"/>
        <charset val="238"/>
      </rPr>
      <t xml:space="preserve">Zpevněné plochy</t>
    </r>
    <r>
      <rPr>
        <i val="true"/>
        <sz val="10"/>
        <rFont val="Arial"/>
        <family val="2"/>
        <charset val="238"/>
      </rPr>
      <t xml:space="preserve"> - předpoklad 20% ručně 80% strojně</t>
    </r>
  </si>
  <si>
    <t xml:space="preserve">Dlažba kolem kaple = velká kostka tl. 180 mm+ podklad ŠD 200 mm</t>
  </si>
  <si>
    <t xml:space="preserve">m2</t>
  </si>
  <si>
    <t xml:space="preserve">Dlažba zámková= tl. 80 mm+ podklad ŠD 200 mm</t>
  </si>
  <si>
    <t xml:space="preserve">Asfaltové plochy = živice 100 mm+200 mm ŠD</t>
  </si>
  <si>
    <r>
      <rPr>
        <b val="true"/>
        <i val="true"/>
        <sz val="9"/>
        <rFont val="Arial"/>
        <family val="2"/>
        <charset val="238"/>
      </rPr>
      <t xml:space="preserve">poznámka</t>
    </r>
    <r>
      <rPr>
        <i val="true"/>
        <sz val="9"/>
        <rFont val="Arial"/>
        <family val="2"/>
        <charset val="238"/>
      </rPr>
      <t xml:space="preserve"> : všechny výměry jsou určené digitálně z výkresů.</t>
    </r>
  </si>
  <si>
    <r>
      <rPr>
        <sz val="9"/>
        <rFont val="Arial"/>
        <family val="2"/>
        <charset val="238"/>
      </rPr>
      <t xml:space="preserve">Rozebrání dlažeb s přemístěním hmot na skládku na vzdálenost do 3 m nebo s naložením na dopravní prostředek, s jakoukoliv výplní spár</t>
    </r>
    <r>
      <rPr>
        <u val="single"/>
        <sz val="9"/>
        <rFont val="Arial"/>
        <family val="2"/>
        <charset val="238"/>
      </rPr>
      <t xml:space="preserve"> ručně </t>
    </r>
    <r>
      <rPr>
        <sz val="9"/>
        <rFont val="Arial"/>
        <family val="2"/>
        <charset val="238"/>
      </rPr>
      <t xml:space="preserve">z velkých kostek s ložem z kameniva</t>
    </r>
  </si>
  <si>
    <r>
      <rPr>
        <sz val="9"/>
        <rFont val="Arial"/>
        <family val="2"/>
        <charset val="238"/>
      </rPr>
      <t xml:space="preserve">m</t>
    </r>
    <r>
      <rPr>
        <vertAlign val="superscript"/>
        <sz val="9"/>
        <rFont val="Arial"/>
        <family val="2"/>
        <charset val="238"/>
      </rPr>
      <t xml:space="preserve">2</t>
    </r>
  </si>
  <si>
    <r>
      <rPr>
        <sz val="9"/>
        <rFont val="Arial"/>
        <family val="2"/>
        <charset val="238"/>
      </rPr>
      <t xml:space="preserve">Rozebrání dlažeb vozovek z velkých kostek s ložem z kameniva </t>
    </r>
    <r>
      <rPr>
        <u val="single"/>
        <sz val="9"/>
        <rFont val="Arial"/>
        <family val="2"/>
        <charset val="238"/>
      </rPr>
      <t xml:space="preserve">strojně</t>
    </r>
    <r>
      <rPr>
        <sz val="9"/>
        <rFont val="Arial"/>
        <family val="2"/>
        <charset val="238"/>
      </rPr>
      <t xml:space="preserve"> pl přes 50 do 200 m2</t>
    </r>
  </si>
  <si>
    <r>
      <rPr>
        <sz val="9"/>
        <rFont val="Arial"/>
        <family val="2"/>
        <charset val="238"/>
      </rPr>
      <t xml:space="preserve">Odstranění podkladu z kameniva drceného tl 200 mm </t>
    </r>
    <r>
      <rPr>
        <u val="single"/>
        <sz val="9"/>
        <rFont val="Arial"/>
        <family val="2"/>
        <charset val="238"/>
      </rPr>
      <t xml:space="preserve">ručně</t>
    </r>
  </si>
  <si>
    <r>
      <rPr>
        <sz val="9"/>
        <rFont val="Arial"/>
        <family val="2"/>
        <charset val="238"/>
      </rPr>
      <t xml:space="preserve">Odstranění podkladu z kameniva drceného tl 200 mm </t>
    </r>
    <r>
      <rPr>
        <u val="single"/>
        <sz val="9"/>
        <rFont val="Arial"/>
        <family val="2"/>
        <charset val="238"/>
      </rPr>
      <t xml:space="preserve">strojně</t>
    </r>
    <r>
      <rPr>
        <sz val="9"/>
        <rFont val="Arial"/>
        <family val="2"/>
        <charset val="238"/>
      </rPr>
      <t xml:space="preserve"> pl přes 50 do 200 m2</t>
    </r>
  </si>
  <si>
    <r>
      <rPr>
        <sz val="9"/>
        <rFont val="Arial"/>
        <family val="2"/>
        <charset val="238"/>
      </rPr>
      <t xml:space="preserve">Odstranění podkladů nebo krytů </t>
    </r>
    <r>
      <rPr>
        <u val="single"/>
        <sz val="9"/>
        <rFont val="Arial"/>
        <family val="2"/>
        <charset val="238"/>
      </rPr>
      <t xml:space="preserve">ručně</t>
    </r>
    <r>
      <rPr>
        <sz val="9"/>
        <rFont val="Arial"/>
        <family val="2"/>
        <charset val="238"/>
      </rPr>
      <t xml:space="preserve"> s přemístěním hmot na skládku na vzdálenost do 3 m nebo s naložením na dopravní prostředek živičných, o tl. vrstvy přes 50 do 100 mm</t>
    </r>
  </si>
  <si>
    <r>
      <rPr>
        <sz val="9"/>
        <rFont val="Arial"/>
        <family val="2"/>
        <charset val="238"/>
      </rPr>
      <t xml:space="preserve">Odstranění podkladu živičného tl 100 mm </t>
    </r>
    <r>
      <rPr>
        <u val="single"/>
        <sz val="9"/>
        <rFont val="Arial"/>
        <family val="2"/>
        <charset val="238"/>
      </rPr>
      <t xml:space="preserve">strojně</t>
    </r>
    <r>
      <rPr>
        <sz val="9"/>
        <rFont val="Arial"/>
        <family val="2"/>
        <charset val="238"/>
      </rPr>
      <t xml:space="preserve"> pl přes 200 m2</t>
    </r>
  </si>
  <si>
    <t xml:space="preserve">Vytrhání obrub s vybouráním lože, s přemístěním hmot na skládku na vzdálenost do 3 m nebo s naložením na dopravní prostředek z krajníků nebo obrubníků stojatých</t>
  </si>
  <si>
    <t xml:space="preserve">m</t>
  </si>
  <si>
    <t xml:space="preserve">1372 + 72 </t>
  </si>
  <si>
    <t xml:space="preserve">979024443</t>
  </si>
  <si>
    <t xml:space="preserve">Očištění vybouraných obrubníků a krajníků silničních</t>
  </si>
  <si>
    <t xml:space="preserve">kolem kaple</t>
  </si>
  <si>
    <t xml:space="preserve">TZ</t>
  </si>
  <si>
    <t xml:space="preserve">Očištění dlažebních kostek velkých s původním spárováním kamenivem těženým</t>
  </si>
  <si>
    <r>
      <rPr>
        <sz val="9"/>
        <rFont val="Arial"/>
        <family val="2"/>
        <charset val="238"/>
      </rPr>
      <t xml:space="preserve">Řezání stávajícího živičného krytu hl do 100 mm </t>
    </r>
    <r>
      <rPr>
        <i val="true"/>
        <sz val="9"/>
        <rFont val="Arial"/>
        <family val="2"/>
        <charset val="238"/>
      </rPr>
      <t xml:space="preserve">- odhadem</t>
    </r>
  </si>
  <si>
    <t xml:space="preserve">Bourání schodišťových stupňů betonových zhotovených na místě</t>
  </si>
  <si>
    <t xml:space="preserve">odhadem 1 m3 = 1,0/(0,3*0,15)=</t>
  </si>
  <si>
    <t xml:space="preserve">Odvoz suti a vybouraných hmot na skládku nebo meziskládku do 1 km se složením</t>
  </si>
  <si>
    <t xml:space="preserve">t</t>
  </si>
  <si>
    <t xml:space="preserve">Příplatek k odvozu suti a vybouraných hmot na skládku ZKD 1 km přes 1 km - 3x</t>
  </si>
  <si>
    <t xml:space="preserve">dlažba kolem kaple ,odvoz na deponii investora</t>
  </si>
  <si>
    <r>
      <rPr>
        <sz val="9"/>
        <rFont val="Arial"/>
        <family val="2"/>
        <charset val="238"/>
      </rPr>
      <t xml:space="preserve">Příplatek k odvozu suti a vybouraných hmot na skládku ZKD 1 km přes 1 km - 14x </t>
    </r>
    <r>
      <rPr>
        <i val="true"/>
        <sz val="9"/>
        <rFont val="Arial"/>
        <family val="2"/>
        <charset val="238"/>
      </rPr>
      <t xml:space="preserve">= celkem tun - obrubníky-dlažba</t>
    </r>
  </si>
  <si>
    <t xml:space="preserve">Poplatek za uložení na skládce (skládkovné) odpadu asfaltového bez dehtu kód odpadu 17 03 02</t>
  </si>
  <si>
    <t xml:space="preserve">Poplatek za uložení na skládce zeminy a kamení kód odpadu 170504</t>
  </si>
  <si>
    <t xml:space="preserve">Poplatek za uložení na skládce (skládkovné) stavebního odpadu betonového kód odpadu 17 01 01</t>
  </si>
  <si>
    <t xml:space="preserve">Demolice</t>
  </si>
  <si>
    <r>
      <rPr>
        <sz val="9"/>
        <rFont val="Arial"/>
        <family val="2"/>
        <charset val="238"/>
      </rPr>
      <t xml:space="preserve">Demolice budov dřevěných jednostranně obitých postupným rozebíráním  - </t>
    </r>
    <r>
      <rPr>
        <i val="true"/>
        <sz val="9"/>
        <rFont val="Arial"/>
        <family val="2"/>
        <charset val="238"/>
      </rPr>
      <t xml:space="preserve">přístřešek  4*3*3</t>
    </r>
  </si>
  <si>
    <t xml:space="preserve">Vodorovné doprava suti s naložením a složením na skládku do 1 km</t>
  </si>
  <si>
    <r>
      <rPr>
        <sz val="9"/>
        <rFont val="Arial"/>
        <family val="2"/>
        <charset val="238"/>
      </rPr>
      <t xml:space="preserve">Příplatek k vodorovnému přemístění suti na skládku ZKD 1 km přes 1 km</t>
    </r>
    <r>
      <rPr>
        <b val="true"/>
        <sz val="9"/>
        <rFont val="Arial"/>
        <family val="2"/>
        <charset val="238"/>
      </rPr>
      <t xml:space="preserve"> 14x</t>
    </r>
  </si>
  <si>
    <t xml:space="preserve">Poplatek za uložení na skládce (skládkovné) stavebního odpadu dřevěného kód odpadu 17 02 01</t>
  </si>
  <si>
    <t xml:space="preserve">Zemní práce</t>
  </si>
  <si>
    <t xml:space="preserve">Sejmutí ornice plochy přes 500 m2 tl vrstvy do 200 mm strojně</t>
  </si>
  <si>
    <t xml:space="preserve">plocha dle podkladů projektanta</t>
  </si>
  <si>
    <t xml:space="preserve">Hloubení rýh nezapažených š do 800 mm v hornině třídy těžitelnosti I, skupiny 3 objem přes 100 m3 strojně</t>
  </si>
  <si>
    <t xml:space="preserve">zástěna a</t>
  </si>
  <si>
    <t xml:space="preserve">(1,35*0,55+3,55*0,35)*(0,71-0,49)</t>
  </si>
  <si>
    <r>
      <rPr>
        <i val="true"/>
        <sz val="9"/>
        <rFont val="Arial"/>
        <family val="2"/>
        <charset val="238"/>
      </rPr>
      <t xml:space="preserve">m</t>
    </r>
    <r>
      <rPr>
        <i val="true"/>
        <vertAlign val="superscript"/>
        <sz val="9"/>
        <rFont val="Arial"/>
        <family val="2"/>
        <charset val="238"/>
      </rPr>
      <t xml:space="preserve">3</t>
    </r>
  </si>
  <si>
    <t xml:space="preserve">lavičky 01</t>
  </si>
  <si>
    <t xml:space="preserve">0,5*0,5*0,6*2*8</t>
  </si>
  <si>
    <t xml:space="preserve">lavičky 02</t>
  </si>
  <si>
    <t xml:space="preserve">0,25*0,25*0,75*2*20</t>
  </si>
  <si>
    <t xml:space="preserve">lavičky 03</t>
  </si>
  <si>
    <t xml:space="preserve">0,5*0,5*0,5*2*0</t>
  </si>
  <si>
    <t xml:space="preserve">drenáže</t>
  </si>
  <si>
    <t xml:space="preserve">680*0,32*0,3*0,3</t>
  </si>
  <si>
    <r>
      <rPr>
        <sz val="9"/>
        <rFont val="Arial"/>
        <family val="2"/>
        <charset val="238"/>
      </rPr>
      <t xml:space="preserve">Odkopávky a prokopávky nezapažené v hornině třídy těžitelnosti I, skupiny 3 objem do 1000 m3</t>
    </r>
    <r>
      <rPr>
        <u val="single"/>
        <sz val="9"/>
        <rFont val="Arial"/>
        <family val="2"/>
        <charset val="238"/>
      </rPr>
      <t xml:space="preserve"> strojně</t>
    </r>
  </si>
  <si>
    <t xml:space="preserve">záhon</t>
  </si>
  <si>
    <t xml:space="preserve">6,7*1,91*0,7</t>
  </si>
  <si>
    <r>
      <rPr>
        <i val="true"/>
        <sz val="11"/>
        <color rgb="FF000000"/>
        <rFont val="Segoe UI"/>
        <family val="2"/>
        <charset val="238"/>
      </rPr>
      <t xml:space="preserve">m</t>
    </r>
    <r>
      <rPr>
        <i val="true"/>
        <vertAlign val="superscript"/>
        <sz val="11"/>
        <color rgb="FF000000"/>
        <rFont val="Segoe UI"/>
        <family val="2"/>
        <charset val="238"/>
      </rPr>
      <t xml:space="preserve">3</t>
    </r>
  </si>
  <si>
    <t xml:space="preserve">tl.</t>
  </si>
  <si>
    <t xml:space="preserve">skladba R1 m2</t>
  </si>
  <si>
    <t xml:space="preserve">skladba R2 m2</t>
  </si>
  <si>
    <t xml:space="preserve">skladba R3 m2</t>
  </si>
  <si>
    <t xml:space="preserve">skladba R4 m2</t>
  </si>
  <si>
    <t xml:space="preserve">skladba R5 m2</t>
  </si>
  <si>
    <t xml:space="preserve">skladba R6 bm</t>
  </si>
  <si>
    <t xml:space="preserve">odpočty objemu započteného v bourání a skrývce</t>
  </si>
  <si>
    <t xml:space="preserve">dlažba kaple</t>
  </si>
  <si>
    <r>
      <rPr>
        <i val="true"/>
        <sz val="11"/>
        <rFont val="Segoe UI"/>
        <family val="2"/>
        <charset val="238"/>
      </rPr>
      <t xml:space="preserve">m</t>
    </r>
    <r>
      <rPr>
        <i val="true"/>
        <vertAlign val="superscript"/>
        <sz val="11"/>
        <rFont val="Segoe UI"/>
        <family val="2"/>
        <charset val="238"/>
      </rPr>
      <t xml:space="preserve">3</t>
    </r>
  </si>
  <si>
    <t xml:space="preserve">dlaž.zámková</t>
  </si>
  <si>
    <t xml:space="preserve">skrývka ornice</t>
  </si>
  <si>
    <t xml:space="preserve">živice </t>
  </si>
  <si>
    <t xml:space="preserve">odkopávky celkem</t>
  </si>
  <si>
    <r>
      <rPr>
        <b val="true"/>
        <i val="true"/>
        <sz val="11"/>
        <rFont val="Segoe UI"/>
        <family val="2"/>
        <charset val="238"/>
      </rPr>
      <t xml:space="preserve">m</t>
    </r>
    <r>
      <rPr>
        <b val="true"/>
        <i val="true"/>
        <vertAlign val="superscript"/>
        <sz val="11"/>
        <rFont val="Segoe UI"/>
        <family val="2"/>
        <charset val="238"/>
      </rPr>
      <t xml:space="preserve">3</t>
    </r>
  </si>
  <si>
    <r>
      <rPr>
        <i val="true"/>
        <sz val="9"/>
        <rFont val="Arial"/>
        <family val="2"/>
        <charset val="238"/>
      </rPr>
      <t xml:space="preserve">z toho</t>
    </r>
    <r>
      <rPr>
        <b val="true"/>
        <i val="true"/>
        <sz val="9"/>
        <rFont val="Arial"/>
        <family val="2"/>
        <charset val="238"/>
      </rPr>
      <t xml:space="preserve"> strojně </t>
    </r>
    <r>
      <rPr>
        <i val="true"/>
        <sz val="9"/>
        <rFont val="Arial"/>
        <family val="2"/>
        <charset val="238"/>
      </rPr>
      <t xml:space="preserve">odhadem 90%</t>
    </r>
  </si>
  <si>
    <t xml:space="preserve">m3</t>
  </si>
  <si>
    <r>
      <rPr>
        <i val="true"/>
        <sz val="9"/>
        <rFont val="Arial"/>
        <family val="2"/>
        <charset val="238"/>
      </rPr>
      <t xml:space="preserve">z toho </t>
    </r>
    <r>
      <rPr>
        <b val="true"/>
        <i val="true"/>
        <sz val="9"/>
        <rFont val="Arial"/>
        <family val="2"/>
        <charset val="238"/>
      </rPr>
      <t xml:space="preserve">ručně </t>
    </r>
    <r>
      <rPr>
        <i val="true"/>
        <sz val="9"/>
        <rFont val="Arial"/>
        <family val="2"/>
        <charset val="238"/>
      </rPr>
      <t xml:space="preserve">(kolem stromů,u hrobů atd.) odhadem 10%</t>
    </r>
  </si>
  <si>
    <r>
      <rPr>
        <sz val="9"/>
        <rFont val="Arial"/>
        <family val="2"/>
        <charset val="238"/>
      </rPr>
      <t xml:space="preserve">Odkopávky a prokopávky v hornině třídy těžitelnosti I, skupiny 3</t>
    </r>
    <r>
      <rPr>
        <u val="single"/>
        <sz val="9"/>
        <rFont val="Arial"/>
        <family val="2"/>
        <charset val="238"/>
      </rPr>
      <t xml:space="preserve"> ručně</t>
    </r>
  </si>
  <si>
    <t xml:space="preserve">Zřízení příložného pažení stěn výkopu hl do 4 m</t>
  </si>
  <si>
    <t xml:space="preserve">dle obrubníků = (1160+28)*0,8</t>
  </si>
  <si>
    <r>
      <rPr>
        <i val="true"/>
        <sz val="9"/>
        <rFont val="Arial"/>
        <family val="2"/>
        <charset val="238"/>
      </rPr>
      <t xml:space="preserve">m</t>
    </r>
    <r>
      <rPr>
        <i val="true"/>
        <vertAlign val="superscript"/>
        <sz val="9"/>
        <rFont val="Arial"/>
        <family val="2"/>
        <charset val="238"/>
      </rPr>
      <t xml:space="preserve">2</t>
    </r>
  </si>
  <si>
    <t xml:space="preserve">Odstranění příložného pažení stěn hl do 4 m</t>
  </si>
  <si>
    <t xml:space="preserve"> Úprava pláně vyrovnáním výškových rozdílů strojně v hornině třídy těžitelnosti I, skupiny 1 až 3 se zhutněním</t>
  </si>
  <si>
    <t xml:space="preserve">skladba R1+R2+R3+R4+R6+R5</t>
  </si>
  <si>
    <t xml:space="preserve">Vodorovné přemístění do 10000 m výkopku/sypaniny z horniny třídy těžitelnosti I, skupiny 1 až 3</t>
  </si>
  <si>
    <r>
      <rPr>
        <sz val="9"/>
        <rFont val="Arial"/>
        <family val="2"/>
        <charset val="238"/>
      </rPr>
      <t xml:space="preserve">Příplatek k vodorovnému přemístění výkopku/sypaniny z horniny třídy těžitelnosti I, skupiny 1 až 3 ZKD 1000 m přes 10000 m </t>
    </r>
    <r>
      <rPr>
        <b val="true"/>
        <i val="true"/>
        <sz val="9"/>
        <rFont val="Arial"/>
        <family val="2"/>
        <charset val="238"/>
      </rPr>
      <t xml:space="preserve"> 10x</t>
    </r>
  </si>
  <si>
    <r>
      <rPr>
        <sz val="9"/>
        <rFont val="Arial"/>
        <family val="2"/>
        <charset val="238"/>
      </rPr>
      <t xml:space="preserve">Uložení sypaniny z hornin nesoudržných a sypkých do násypů zhutněných v aktivní zóně silnic a dálnic - </t>
    </r>
    <r>
      <rPr>
        <i val="true"/>
        <sz val="9"/>
        <rFont val="Arial"/>
        <family val="2"/>
        <charset val="238"/>
      </rPr>
      <t xml:space="preserve">odhadem rezerva</t>
    </r>
  </si>
  <si>
    <t xml:space="preserve">Uložení sypaniny na skládky nebo meziskládky</t>
  </si>
  <si>
    <t xml:space="preserve">Poplatek za uložení na skládce (skládkovné) zeminy a kamení kód odpadu 17 05 04</t>
  </si>
  <si>
    <t xml:space="preserve">Základy</t>
  </si>
  <si>
    <t xml:space="preserve">Základové pásy z betonu tř. C 25/30</t>
  </si>
  <si>
    <t xml:space="preserve">(1,35*0,55+3,55*0,35)*0,71</t>
  </si>
  <si>
    <t xml:space="preserve">4*0,25*0,75*2*20</t>
  </si>
  <si>
    <t xml:space="preserve">Zřízení bednění základových pasů rovného</t>
  </si>
  <si>
    <t xml:space="preserve">(1,7+3,55+0,35+3+1,35+0,55)*0,49</t>
  </si>
  <si>
    <t xml:space="preserve">0,5*0,6*4*2*8</t>
  </si>
  <si>
    <t xml:space="preserve">0,25*0,75*4*2*20</t>
  </si>
  <si>
    <t xml:space="preserve">0,5*0,6*4*0</t>
  </si>
  <si>
    <t xml:space="preserve">Odstranění bednění základových pasů rovného</t>
  </si>
  <si>
    <t xml:space="preserve">Svislé konstrukce</t>
  </si>
  <si>
    <r>
      <rPr>
        <sz val="9"/>
        <rFont val="Arial"/>
        <family val="2"/>
        <charset val="238"/>
      </rPr>
      <t xml:space="preserve">341321410</t>
    </r>
    <r>
      <rPr>
        <b val="true"/>
        <sz val="9"/>
        <rFont val="Arial"/>
        <family val="2"/>
        <charset val="238"/>
      </rPr>
      <t xml:space="preserve">R</t>
    </r>
  </si>
  <si>
    <r>
      <rPr>
        <sz val="9"/>
        <rFont val="Arial"/>
        <family val="2"/>
        <charset val="238"/>
      </rPr>
      <t xml:space="preserve">Stěny nosné z </t>
    </r>
    <r>
      <rPr>
        <u val="single"/>
        <sz val="9"/>
        <rFont val="Arial"/>
        <family val="2"/>
        <charset val="238"/>
      </rPr>
      <t xml:space="preserve">probarveného betonu</t>
    </r>
    <r>
      <rPr>
        <sz val="9"/>
        <rFont val="Arial"/>
        <family val="2"/>
        <charset val="238"/>
      </rPr>
      <t xml:space="preserve"> ze ŽB tř. C 25/30 například RAL 7026  </t>
    </r>
    <r>
      <rPr>
        <i val="true"/>
        <sz val="9"/>
        <rFont val="Arial"/>
        <family val="2"/>
        <charset val="238"/>
      </rPr>
      <t xml:space="preserve">- podrobná specifikace konstrukce viz Technická zpráva</t>
    </r>
  </si>
  <si>
    <t xml:space="preserve">R -pol.</t>
  </si>
  <si>
    <t xml:space="preserve">poznámka :</t>
  </si>
  <si>
    <r>
      <rPr>
        <i val="true"/>
        <sz val="9"/>
        <rFont val="Arial"/>
        <family val="2"/>
        <charset val="238"/>
      </rPr>
      <t xml:space="preserve">JC je včetně dopravy </t>
    </r>
    <r>
      <rPr>
        <i val="true"/>
        <u val="single"/>
        <sz val="9"/>
        <rFont val="Arial"/>
        <family val="2"/>
        <charset val="238"/>
      </rPr>
      <t xml:space="preserve">z "mixu" čerpadlem na místo uložení</t>
    </r>
    <r>
      <rPr>
        <i val="true"/>
        <sz val="9"/>
        <rFont val="Arial"/>
        <family val="2"/>
        <charset val="238"/>
      </rPr>
      <t xml:space="preserve"> !</t>
    </r>
  </si>
  <si>
    <t xml:space="preserve">1,69*(0,15*(3,35-0,35)+0,35*1,5-1,5*0,125*0,5)-0,8*0,4*0,225</t>
  </si>
  <si>
    <t xml:space="preserve">Zřízení oboustranného bednění nosných nadzákladových zdí</t>
  </si>
  <si>
    <t xml:space="preserve">(0,35+1,35+3+0,15+3,35+1,5*1,1)*1,69+0,225*(0,8+0,4)*2+0,8*0,4</t>
  </si>
  <si>
    <t xml:space="preserve">Odstranění oboustranného bednění nosných nadzákladových zdí</t>
  </si>
  <si>
    <r>
      <rPr>
        <sz val="9"/>
        <rFont val="Arial"/>
        <family val="2"/>
        <charset val="238"/>
      </rPr>
      <t xml:space="preserve">Výztuž nosných zdí betonářskou ocelí 10 505 </t>
    </r>
    <r>
      <rPr>
        <i val="true"/>
        <sz val="9"/>
        <rFont val="Arial"/>
        <family val="2"/>
        <charset val="238"/>
      </rPr>
      <t xml:space="preserve">- výkres výztuže</t>
    </r>
  </si>
  <si>
    <t xml:space="preserve">Dodatečné vlepování betonářské výztuže včetně vyvrtání a vyčištění otvoru cementovou aktivovanou maltou průměr výztuže 12 mm - statika pol.2</t>
  </si>
  <si>
    <t xml:space="preserve">výztuž pol.2 </t>
  </si>
  <si>
    <t xml:space="preserve">0,15*15</t>
  </si>
  <si>
    <r>
      <rPr>
        <sz val="9"/>
        <rFont val="Arial"/>
        <family val="2"/>
        <charset val="238"/>
      </rPr>
      <t xml:space="preserve">311351911</t>
    </r>
    <r>
      <rPr>
        <b val="true"/>
        <sz val="9"/>
        <rFont val="Arial"/>
        <family val="2"/>
        <charset val="238"/>
      </rPr>
      <t xml:space="preserve">R</t>
    </r>
  </si>
  <si>
    <r>
      <rPr>
        <b val="true"/>
        <sz val="9"/>
        <rFont val="Arial"/>
        <family val="2"/>
        <charset val="238"/>
      </rPr>
      <t xml:space="preserve">Příplatek k cenám bednění </t>
    </r>
    <r>
      <rPr>
        <sz val="9"/>
        <rFont val="Arial"/>
        <family val="2"/>
        <charset val="238"/>
      </rPr>
      <t xml:space="preserve">nosných nadzákladových zdí za pohledový beton ,bednění bude připraveno například ze systému nosníkového bednění, který umožní dosáhnout vysoké nároky na pohledovost povrchu. </t>
    </r>
    <r>
      <rPr>
        <i val="true"/>
        <sz val="9"/>
        <rFont val="Arial"/>
        <family val="2"/>
        <charset val="238"/>
      </rPr>
      <t xml:space="preserve">Podrobný popis viz Technická zpráva</t>
    </r>
  </si>
  <si>
    <r>
      <rPr>
        <b val="true"/>
        <sz val="10"/>
        <color rgb="FF000080"/>
        <rFont val="Arial"/>
        <family val="2"/>
        <charset val="238"/>
      </rPr>
      <t xml:space="preserve">Komunikace -</t>
    </r>
    <r>
      <rPr>
        <sz val="10"/>
        <color rgb="FF000080"/>
        <rFont val="Arial"/>
        <family val="2"/>
        <charset val="238"/>
      </rPr>
      <t xml:space="preserve"> u všech vrstev zpevněných ploch je nutné dodržet v TZ </t>
    </r>
    <r>
      <rPr>
        <u val="single"/>
        <sz val="10"/>
        <color rgb="FF000080"/>
        <rFont val="Arial"/>
        <family val="2"/>
        <charset val="238"/>
      </rPr>
      <t xml:space="preserve">uvedené ČSN</t>
    </r>
  </si>
  <si>
    <r>
      <rPr>
        <sz val="9"/>
        <color rgb="FF002060"/>
        <rFont val="Arial"/>
        <family val="2"/>
        <charset val="238"/>
      </rPr>
      <t xml:space="preserve">Skladba</t>
    </r>
    <r>
      <rPr>
        <b val="true"/>
        <sz val="9"/>
        <color rgb="FF002060"/>
        <rFont val="Arial"/>
        <family val="2"/>
        <charset val="238"/>
      </rPr>
      <t xml:space="preserve"> R1 Dlažba odseková   </t>
    </r>
  </si>
  <si>
    <t xml:space="preserve">M2</t>
  </si>
  <si>
    <t xml:space="preserve">světlá=290 m2 tmavá 1447 m2</t>
  </si>
  <si>
    <r>
      <rPr>
        <sz val="9"/>
        <color rgb="FF002060"/>
        <rFont val="Arial"/>
        <family val="2"/>
        <charset val="238"/>
      </rPr>
      <t xml:space="preserve">Skladba</t>
    </r>
    <r>
      <rPr>
        <b val="true"/>
        <sz val="9"/>
        <color rgb="FF002060"/>
        <rFont val="Arial"/>
        <family val="2"/>
        <charset val="238"/>
      </rPr>
      <t xml:space="preserve"> R2  Mlat pojížděný</t>
    </r>
  </si>
  <si>
    <r>
      <rPr>
        <sz val="9"/>
        <color rgb="FF002060"/>
        <rFont val="Arial"/>
        <family val="2"/>
        <charset val="238"/>
      </rPr>
      <t xml:space="preserve">Skladba</t>
    </r>
    <r>
      <rPr>
        <b val="true"/>
        <sz val="9"/>
        <color rgb="FF002060"/>
        <rFont val="Arial"/>
        <family val="2"/>
        <charset val="238"/>
      </rPr>
      <t xml:space="preserve"> R3 Mlat mezi hroby  </t>
    </r>
  </si>
  <si>
    <r>
      <rPr>
        <sz val="9"/>
        <color rgb="FF002060"/>
        <rFont val="Arial"/>
        <family val="2"/>
        <charset val="238"/>
      </rPr>
      <t xml:space="preserve">Skladba</t>
    </r>
    <r>
      <rPr>
        <b val="true"/>
        <sz val="9"/>
        <color rgb="FF002060"/>
        <rFont val="Arial"/>
        <family val="2"/>
        <charset val="238"/>
      </rPr>
      <t xml:space="preserve"> R4 stěrkotrávník</t>
    </r>
  </si>
  <si>
    <r>
      <rPr>
        <sz val="9"/>
        <color rgb="FF002060"/>
        <rFont val="Arial"/>
        <family val="2"/>
        <charset val="238"/>
      </rPr>
      <t xml:space="preserve">Skladba</t>
    </r>
    <r>
      <rPr>
        <b val="true"/>
        <sz val="9"/>
        <color rgb="FF002060"/>
        <rFont val="Arial"/>
        <family val="2"/>
        <charset val="238"/>
      </rPr>
      <t xml:space="preserve"> R5 podlaha zástěn</t>
    </r>
    <r>
      <rPr>
        <sz val="9"/>
        <color rgb="FF002060"/>
        <rFont val="Arial"/>
        <family val="2"/>
        <charset val="238"/>
      </rPr>
      <t xml:space="preserve"> = 1,35*3 </t>
    </r>
  </si>
  <si>
    <r>
      <rPr>
        <sz val="9"/>
        <color rgb="FF002060"/>
        <rFont val="Arial"/>
        <family val="2"/>
        <charset val="238"/>
      </rPr>
      <t xml:space="preserve">Skladba</t>
    </r>
    <r>
      <rPr>
        <b val="true"/>
        <sz val="9"/>
        <color rgb="FF002060"/>
        <rFont val="Arial"/>
        <family val="2"/>
        <charset val="238"/>
      </rPr>
      <t xml:space="preserve"> R6 </t>
    </r>
    <r>
      <rPr>
        <sz val="9"/>
        <color rgb="FF002060"/>
        <rFont val="Arial"/>
        <family val="2"/>
        <charset val="238"/>
      </rPr>
      <t xml:space="preserve"> = </t>
    </r>
    <r>
      <rPr>
        <b val="true"/>
        <sz val="9"/>
        <color rgb="FF002060"/>
        <rFont val="Arial"/>
        <family val="2"/>
        <charset val="238"/>
      </rPr>
      <t xml:space="preserve">pásy kolem cest š.0,5m = 870 bm+204bm</t>
    </r>
  </si>
  <si>
    <t xml:space="preserve">bm</t>
  </si>
  <si>
    <r>
      <rPr>
        <sz val="9"/>
        <rFont val="Arial"/>
        <family val="2"/>
        <charset val="238"/>
      </rPr>
      <t xml:space="preserve">Kladení dlažby z kostek s provedením lože do tl.40 mm, s vyplněním spár, s dvojím beraněním a se smetením přebytečného materiálu na krajnici , do lože z kameniva těženého -</t>
    </r>
    <r>
      <rPr>
        <i val="true"/>
        <u val="single"/>
        <sz val="9"/>
        <rFont val="Arial"/>
        <family val="2"/>
        <charset val="238"/>
      </rPr>
      <t xml:space="preserve"> srovnatelně pro odsekovou dlažbu R1 ,dvoubarevné provedení</t>
    </r>
  </si>
  <si>
    <r>
      <rPr>
        <sz val="9"/>
        <color rgb="FF000000"/>
        <rFont val="Arial"/>
        <family val="2"/>
        <charset val="238"/>
      </rPr>
      <t xml:space="preserve">m</t>
    </r>
    <r>
      <rPr>
        <vertAlign val="superscript"/>
        <sz val="9"/>
        <color rgb="FF000000"/>
        <rFont val="Arial"/>
        <family val="2"/>
        <charset val="238"/>
      </rPr>
      <t xml:space="preserve">2</t>
    </r>
  </si>
  <si>
    <r>
      <rPr>
        <sz val="9"/>
        <rFont val="Arial"/>
        <family val="2"/>
        <charset val="238"/>
      </rPr>
      <t xml:space="preserve">Dodávka dlažby </t>
    </r>
    <r>
      <rPr>
        <b val="true"/>
        <sz val="9"/>
        <rFont val="Arial"/>
        <family val="2"/>
        <charset val="238"/>
      </rPr>
      <t xml:space="preserve">světlé </t>
    </r>
    <r>
      <rPr>
        <sz val="9"/>
        <rFont val="Arial"/>
        <family val="2"/>
        <charset val="238"/>
      </rPr>
      <t xml:space="preserve"> - Odseky od žulových štípaných kostek netříděné  tl.150 mm 1 tuna = cca 7,0 m2</t>
    </r>
  </si>
  <si>
    <t xml:space="preserve">tun</t>
  </si>
  <si>
    <t xml:space="preserve">290 m2/6</t>
  </si>
  <si>
    <r>
      <rPr>
        <sz val="9"/>
        <rFont val="Arial"/>
        <family val="2"/>
        <charset val="238"/>
      </rPr>
      <t xml:space="preserve">Dodávka dlažby </t>
    </r>
    <r>
      <rPr>
        <b val="true"/>
        <sz val="9"/>
        <rFont val="Arial"/>
        <family val="2"/>
        <charset val="238"/>
      </rPr>
      <t xml:space="preserve">tmavé </t>
    </r>
    <r>
      <rPr>
        <sz val="9"/>
        <rFont val="Arial"/>
        <family val="2"/>
        <charset val="238"/>
      </rPr>
      <t xml:space="preserve"> - Odseky od žulových štípaných kostek netříděné  tl.150 mm 1 tuna = cca 7,0 m2</t>
    </r>
  </si>
  <si>
    <t xml:space="preserve">1447 m2/6</t>
  </si>
  <si>
    <t xml:space="preserve">Podklad ze štěrkodrtě ŠD tl 80 mm - R2+R3</t>
  </si>
  <si>
    <t xml:space="preserve">R2</t>
  </si>
  <si>
    <t xml:space="preserve">R3</t>
  </si>
  <si>
    <t xml:space="preserve">Podklad ze štěrkodrtě ŠD tl 150 mm - R1+R2+R5+R6=bm*0,25</t>
  </si>
  <si>
    <t xml:space="preserve">R1</t>
  </si>
  <si>
    <t xml:space="preserve">R5</t>
  </si>
  <si>
    <t xml:space="preserve">R6 = bm * 0,25</t>
  </si>
  <si>
    <r>
      <rPr>
        <sz val="9"/>
        <rFont val="Arial"/>
        <family val="2"/>
        <charset val="238"/>
      </rPr>
      <t xml:space="preserve">Podklad z kameniva hrubého drceného vel. 32-63 mm </t>
    </r>
    <r>
      <rPr>
        <u val="single"/>
        <sz val="9"/>
        <rFont val="Arial"/>
        <family val="2"/>
        <charset val="238"/>
      </rPr>
      <t xml:space="preserve">tl. 190 mm</t>
    </r>
    <r>
      <rPr>
        <sz val="9"/>
        <rFont val="Arial"/>
        <family val="2"/>
        <charset val="238"/>
      </rPr>
      <t xml:space="preserve">  - </t>
    </r>
    <r>
      <rPr>
        <i val="true"/>
        <sz val="9"/>
        <rFont val="Arial"/>
        <family val="2"/>
        <charset val="238"/>
      </rPr>
      <t xml:space="preserve">srovnatelně</t>
    </r>
    <r>
      <rPr>
        <sz val="9"/>
        <rFont val="Arial"/>
        <family val="2"/>
        <charset val="238"/>
      </rPr>
      <t xml:space="preserve">  </t>
    </r>
    <r>
      <rPr>
        <i val="true"/>
        <sz val="9"/>
        <rFont val="Arial"/>
        <family val="2"/>
        <charset val="238"/>
      </rPr>
      <t xml:space="preserve"> R4+R6=bm*0,25</t>
    </r>
  </si>
  <si>
    <t xml:space="preserve">R4</t>
  </si>
  <si>
    <t xml:space="preserve">Podklad z kameniva hrubého drceného vel. 32-63 mm tl 220 mm  R2</t>
  </si>
  <si>
    <t xml:space="preserve">Podklad ze směsi stmelené cementem SC C 5/6 (KSC II) tl 150 mm - R1+R5</t>
  </si>
  <si>
    <t xml:space="preserve">Geotextilie pro separaci a filtraci netkaná hmot.do 200 g/m2 </t>
  </si>
  <si>
    <t xml:space="preserve">R1 2x</t>
  </si>
  <si>
    <t xml:space="preserve">R5 2x</t>
  </si>
  <si>
    <t xml:space="preserve">R6 = bm *( 0,25+0,5)</t>
  </si>
  <si>
    <t xml:space="preserve">564850000 R</t>
  </si>
  <si>
    <r>
      <rPr>
        <sz val="9"/>
        <rFont val="Arial"/>
        <family val="2"/>
        <charset val="238"/>
      </rPr>
      <t xml:space="preserve">Zahliněná lomová výsivka fr. 0/4 ML tl.40 mm  - </t>
    </r>
    <r>
      <rPr>
        <i val="true"/>
        <sz val="9"/>
        <rFont val="Arial"/>
        <family val="2"/>
        <charset val="238"/>
      </rPr>
      <t xml:space="preserve">R2+R3</t>
    </r>
  </si>
  <si>
    <t xml:space="preserve">R pol.</t>
  </si>
  <si>
    <t xml:space="preserve">564850002 R</t>
  </si>
  <si>
    <t xml:space="preserve">Štěrkotrávník  tl.150 mm -(10-20% obj. zeminy - kompostu a 80-90% obj. štěrku - zrnitost 0/32-0/45  </t>
  </si>
  <si>
    <t xml:space="preserve">R6</t>
  </si>
  <si>
    <r>
      <rPr>
        <sz val="9"/>
        <rFont val="Arial"/>
        <family val="2"/>
        <charset val="238"/>
      </rPr>
      <t xml:space="preserve">Úprava dlažby na linii, která rozděluje dva odstíny barvy dlažby R01 </t>
    </r>
    <r>
      <rPr>
        <i val="true"/>
        <sz val="9"/>
        <rFont val="Arial"/>
        <family val="2"/>
        <charset val="238"/>
      </rPr>
      <t xml:space="preserve">- srovnatelně</t>
    </r>
  </si>
  <si>
    <t xml:space="preserve">Osazení obrubníku kamenného stojatého bez boční opěry do lože z betonu prostého</t>
  </si>
  <si>
    <t xml:space="preserve"> obrubníku od kaple ,nyní u hrobek …...viz očištění obrubníků</t>
  </si>
  <si>
    <t xml:space="preserve">916330000 R</t>
  </si>
  <si>
    <r>
      <rPr>
        <sz val="9"/>
        <rFont val="Arial"/>
        <family val="2"/>
        <charset val="238"/>
      </rPr>
      <t xml:space="preserve">Ocelové obrubníky š. 250 mm, tl. 8 mm,kotvené do betonového lože cca 300x300 mm  označ.</t>
    </r>
    <r>
      <rPr>
        <b val="true"/>
        <sz val="9"/>
        <rFont val="Arial"/>
        <family val="2"/>
        <charset val="238"/>
      </rPr>
      <t xml:space="preserve">06a</t>
    </r>
  </si>
  <si>
    <r>
      <rPr>
        <sz val="9"/>
        <rFont val="Arial"/>
        <family val="2"/>
        <charset val="238"/>
      </rPr>
      <t xml:space="preserve">Ocelové obrubníky </t>
    </r>
    <r>
      <rPr>
        <u val="single"/>
        <sz val="9"/>
        <rFont val="Arial"/>
        <family val="2"/>
        <charset val="238"/>
      </rPr>
      <t xml:space="preserve">obloukové</t>
    </r>
    <r>
      <rPr>
        <sz val="9"/>
        <rFont val="Arial"/>
        <family val="2"/>
        <charset val="238"/>
      </rPr>
      <t xml:space="preserve"> š. 250 mm, tl. 8 mm,kotvené do betonového lože cca 300x300 mm  označ.</t>
    </r>
    <r>
      <rPr>
        <b val="true"/>
        <sz val="9"/>
        <rFont val="Arial"/>
        <family val="2"/>
        <charset val="238"/>
      </rPr>
      <t xml:space="preserve">06b</t>
    </r>
  </si>
  <si>
    <t xml:space="preserve">916330001 R</t>
  </si>
  <si>
    <r>
      <rPr>
        <sz val="9"/>
        <rFont val="Arial"/>
        <family val="2"/>
        <charset val="238"/>
      </rPr>
      <t xml:space="preserve">Ocel. Obrubník š.150 mm, tl. 5 mm na trny z konstr. oceli průměru 12 mm v rozteči 500 mm zakotvenéy do podkladní vrstvy zeminy a štěrku, případně v případě nutnosti do patky ze suchého betonu  označ.</t>
    </r>
    <r>
      <rPr>
        <b val="true"/>
        <sz val="9"/>
        <rFont val="Arial"/>
        <family val="2"/>
        <charset val="238"/>
      </rPr>
      <t xml:space="preserve">07</t>
    </r>
  </si>
  <si>
    <t xml:space="preserve">Podlahy a podlahové konstrukce</t>
  </si>
  <si>
    <t xml:space="preserve">631311136 R</t>
  </si>
  <si>
    <r>
      <rPr>
        <sz val="9"/>
        <rFont val="Arial"/>
        <family val="2"/>
        <charset val="238"/>
      </rPr>
      <t xml:space="preserve">Mazanina </t>
    </r>
    <r>
      <rPr>
        <b val="true"/>
        <sz val="9"/>
        <rFont val="Arial"/>
        <family val="2"/>
        <charset val="238"/>
      </rPr>
      <t xml:space="preserve">probarvená </t>
    </r>
    <r>
      <rPr>
        <sz val="9"/>
        <rFont val="Arial"/>
        <family val="2"/>
        <charset val="238"/>
      </rPr>
      <t xml:space="preserve">tl do 240 mm z betonu prostého bez zvýšených nároků na prostředí tř. C 25/30</t>
    </r>
    <r>
      <rPr>
        <i val="true"/>
        <sz val="9"/>
        <rFont val="Arial"/>
        <family val="2"/>
        <charset val="238"/>
      </rPr>
      <t xml:space="preserve"> - </t>
    </r>
    <r>
      <rPr>
        <b val="true"/>
        <i val="true"/>
        <sz val="9"/>
        <rFont val="Arial"/>
        <family val="2"/>
        <charset val="238"/>
      </rPr>
      <t xml:space="preserve">R5 </t>
    </r>
    <r>
      <rPr>
        <i val="true"/>
        <sz val="9"/>
        <rFont val="Arial"/>
        <family val="2"/>
        <charset val="238"/>
      </rPr>
      <t xml:space="preserve">*0,19</t>
    </r>
  </si>
  <si>
    <r>
      <rPr>
        <sz val="9"/>
        <rFont val="Arial"/>
        <family val="2"/>
        <charset val="238"/>
      </rPr>
      <t xml:space="preserve">Příplatek k mazanině tl do 240 mm za přehlazení </t>
    </r>
    <r>
      <rPr>
        <i val="true"/>
        <sz val="9"/>
        <rFont val="Arial"/>
        <family val="2"/>
        <charset val="238"/>
      </rPr>
      <t xml:space="preserve">= KARTÁČOVÁNÍ povrchu</t>
    </r>
  </si>
  <si>
    <t xml:space="preserve">Příplatek k cenám betonových mazanin za vyztužení polypropylenovými mikrovlákny objemové vyztužení 0,9 kg/m3</t>
  </si>
  <si>
    <t xml:space="preserve">Zřízení bednění rýh a hran v podlahách</t>
  </si>
  <si>
    <t xml:space="preserve">Odstranění bednění rýh a hran v podlahách</t>
  </si>
  <si>
    <t xml:space="preserve">Příplatek k mazanině tl do 240 mm za plochu do 5 m2</t>
  </si>
  <si>
    <r>
      <rPr>
        <b val="true"/>
        <sz val="9"/>
        <color rgb="FF000080"/>
        <rFont val="Arial"/>
        <family val="2"/>
        <charset val="238"/>
      </rPr>
      <t xml:space="preserve">Dokončující konstrukce a práce  </t>
    </r>
    <r>
      <rPr>
        <i val="true"/>
        <sz val="9"/>
        <color rgb="FF000080"/>
        <rFont val="Arial"/>
        <family val="2"/>
        <charset val="238"/>
      </rPr>
      <t xml:space="preserve">- podrobný popis viz  A600 tabulka výrobků</t>
    </r>
  </si>
  <si>
    <r>
      <rPr>
        <b val="true"/>
        <i val="true"/>
        <sz val="9"/>
        <rFont val="Arial"/>
        <family val="2"/>
        <charset val="238"/>
      </rPr>
      <t xml:space="preserve">Jednotková cena</t>
    </r>
    <r>
      <rPr>
        <i val="true"/>
        <sz val="9"/>
        <rFont val="Arial"/>
        <family val="2"/>
        <charset val="238"/>
      </rPr>
      <t xml:space="preserve"> je kompletní = za dodávku,montáž,přesun hmot a případné další nutné náklady</t>
    </r>
  </si>
  <si>
    <r>
      <rPr>
        <sz val="9"/>
        <rFont val="Arial"/>
        <family val="2"/>
        <charset val="238"/>
      </rPr>
      <t xml:space="preserve">Fontánka - výtokový prvek včetně časového tlačítkového ventilu</t>
    </r>
    <r>
      <rPr>
        <b val="true"/>
        <sz val="9"/>
        <rFont val="Arial"/>
        <family val="2"/>
        <charset val="238"/>
      </rPr>
      <t xml:space="preserve"> označ. 08</t>
    </r>
  </si>
  <si>
    <t xml:space="preserve">kpl</t>
  </si>
  <si>
    <r>
      <rPr>
        <sz val="9"/>
        <rFont val="Arial"/>
        <family val="2"/>
        <charset val="238"/>
      </rPr>
      <t xml:space="preserve">Kontejner 1100 l plastový s plochým víkem DOPNER, černý označ.</t>
    </r>
    <r>
      <rPr>
        <b val="true"/>
        <sz val="9"/>
        <rFont val="Arial"/>
        <family val="2"/>
        <charset val="238"/>
      </rPr>
      <t xml:space="preserve">12</t>
    </r>
  </si>
  <si>
    <t xml:space="preserve">ks</t>
  </si>
  <si>
    <r>
      <rPr>
        <sz val="9"/>
        <rFont val="Arial"/>
        <family val="2"/>
        <charset val="238"/>
      </rPr>
      <t xml:space="preserve">Kontejner 770 l BIO plastový DOPNER, hnědá označ.</t>
    </r>
    <r>
      <rPr>
        <b val="true"/>
        <sz val="9"/>
        <rFont val="Arial"/>
        <family val="2"/>
        <charset val="238"/>
      </rPr>
      <t xml:space="preserve">13</t>
    </r>
  </si>
  <si>
    <r>
      <rPr>
        <sz val="9"/>
        <rFont val="Arial"/>
        <family val="2"/>
        <charset val="238"/>
      </rPr>
      <t xml:space="preserve">Lavička betonová - prefabrikovaná označ.</t>
    </r>
    <r>
      <rPr>
        <b val="true"/>
        <sz val="9"/>
        <rFont val="Arial"/>
        <family val="2"/>
        <charset val="238"/>
      </rPr>
      <t xml:space="preserve">01</t>
    </r>
  </si>
  <si>
    <r>
      <rPr>
        <sz val="9"/>
        <rFont val="Arial"/>
        <family val="2"/>
        <charset val="238"/>
      </rPr>
      <t xml:space="preserve">Lavička dřevěná - kotvená  označ.</t>
    </r>
    <r>
      <rPr>
        <b val="true"/>
        <sz val="9"/>
        <rFont val="Arial"/>
        <family val="2"/>
        <charset val="238"/>
      </rPr>
      <t xml:space="preserve">02</t>
    </r>
  </si>
  <si>
    <t xml:space="preserve">Drenáže</t>
  </si>
  <si>
    <r>
      <rPr>
        <sz val="9"/>
        <rFont val="Arial"/>
        <family val="2"/>
        <charset val="238"/>
      </rPr>
      <t xml:space="preserve">Trativody z drenážních trubek pro liniové stavby a komunikace se zřízením štěrkového lože pod trubky a s jejich obsypem v otevřeném výkopu trubka korugovaná sendvičová PE-HD SN 8 perforace 220° - </t>
    </r>
    <r>
      <rPr>
        <i val="true"/>
        <sz val="9"/>
        <rFont val="Arial"/>
        <family val="2"/>
        <charset val="238"/>
      </rPr>
      <t xml:space="preserve">srovnatelně pro DN 125</t>
    </r>
  </si>
  <si>
    <t xml:space="preserve">Zřízení opláštění žeber nebo trativodů geotextilií v rýze nebo zářezu sklonu do 1:2</t>
  </si>
  <si>
    <t xml:space="preserve">geotextilie netkaná separační, ochranná, filtrační, drenážní PP 300g/m2</t>
  </si>
  <si>
    <t xml:space="preserve">Přesun hmot</t>
  </si>
  <si>
    <t xml:space="preserve">Přesun hmot pro pozemní komunikace s krytem dlážděným</t>
  </si>
  <si>
    <r>
      <rPr>
        <b val="true"/>
        <sz val="9"/>
        <color rgb="FF000080"/>
        <rFont val="Arial"/>
        <family val="2"/>
        <charset val="238"/>
      </rPr>
      <t xml:space="preserve">767- Konstrukce zámečnické </t>
    </r>
    <r>
      <rPr>
        <sz val="9"/>
        <color rgb="FF000080"/>
        <rFont val="Arial"/>
        <family val="2"/>
        <charset val="238"/>
      </rPr>
      <t xml:space="preserve">- </t>
    </r>
    <r>
      <rPr>
        <i val="true"/>
        <sz val="9"/>
        <color rgb="FF000080"/>
        <rFont val="Arial"/>
        <family val="2"/>
        <charset val="238"/>
      </rPr>
      <t xml:space="preserve">podrobný popis viz  A600 tabulka výrobků</t>
    </r>
  </si>
  <si>
    <r>
      <rPr>
        <sz val="9"/>
        <rFont val="Arial"/>
        <family val="2"/>
        <charset val="238"/>
      </rPr>
      <t xml:space="preserve">Krycí dvířka pro zásuvkovou krabici  - elektro NN označ.</t>
    </r>
    <r>
      <rPr>
        <b val="true"/>
        <sz val="9"/>
        <rFont val="Arial"/>
        <family val="2"/>
        <charset val="238"/>
      </rPr>
      <t xml:space="preserve">04</t>
    </r>
  </si>
  <si>
    <r>
      <rPr>
        <sz val="9"/>
        <rFont val="Arial"/>
        <family val="2"/>
        <charset val="238"/>
      </rPr>
      <t xml:space="preserve">Krycí plech drážky v žb stěně  pro vodovodního potrubí označ.</t>
    </r>
    <r>
      <rPr>
        <b val="true"/>
        <sz val="9"/>
        <rFont val="Arial"/>
        <family val="2"/>
        <charset val="238"/>
      </rPr>
      <t xml:space="preserve">05</t>
    </r>
  </si>
  <si>
    <r>
      <rPr>
        <sz val="9"/>
        <rFont val="Arial"/>
        <family val="2"/>
        <charset val="238"/>
      </rPr>
      <t xml:space="preserve">Zástěna pro kontejnery a - ocelová část  označ</t>
    </r>
    <r>
      <rPr>
        <b val="true"/>
        <sz val="9"/>
        <rFont val="Arial"/>
        <family val="2"/>
        <charset val="238"/>
      </rPr>
      <t xml:space="preserve">.15</t>
    </r>
  </si>
  <si>
    <r>
      <rPr>
        <sz val="9"/>
        <rFont val="Arial"/>
        <family val="2"/>
        <charset val="238"/>
      </rPr>
      <t xml:space="preserve">Podlahová vpust u fontánky označ.</t>
    </r>
    <r>
      <rPr>
        <b val="true"/>
        <sz val="9"/>
        <rFont val="Arial"/>
        <family val="2"/>
        <charset val="238"/>
      </rPr>
      <t xml:space="preserve">09</t>
    </r>
    <r>
      <rPr>
        <sz val="9"/>
        <rFont val="Arial"/>
        <family val="2"/>
        <charset val="238"/>
      </rPr>
      <t xml:space="preserve"> -atypická autorsky zpracovaná venkovní podlahová vpust DN 75 mm ….100 x 250 mm, hloubka 200 mm</t>
    </r>
  </si>
  <si>
    <t xml:space="preserve">783- Nátěry</t>
  </si>
  <si>
    <t xml:space="preserve">Obroušení omítek před provedením nátěru</t>
  </si>
  <si>
    <t xml:space="preserve">zástěna</t>
  </si>
  <si>
    <t xml:space="preserve">zástěna dle bednění + 0,35*1,35+3,35*0,15</t>
  </si>
  <si>
    <t xml:space="preserve">lavička 01</t>
  </si>
  <si>
    <t xml:space="preserve">(0,5*0,6*2+(0,5+0,6)*2*2)*8</t>
  </si>
  <si>
    <t xml:space="preserve">Okartáčování omítek před provedením nátěru</t>
  </si>
  <si>
    <t xml:space="preserve">Hydrofobizační nátěr omítek silikonový, transparentní, povrchů hladkých betonových povrchů nebo povrchů z desek na bázi dřeva (dřevovláknitých apod.)</t>
  </si>
  <si>
    <t xml:space="preserve">Vegetační úpravy</t>
  </si>
  <si>
    <t xml:space="preserve">A - Přípravné práce</t>
  </si>
  <si>
    <t xml:space="preserve">Odstranění křovin a stromů průměru kmene do 100 mm i s kořeny sklonu terénu do 1:5 ručně</t>
  </si>
  <si>
    <t xml:space="preserve">URS 2020/II</t>
  </si>
  <si>
    <t xml:space="preserve">Odstranění pařezů D do 0,4 m v rovině a svahu 1:5 s odklizením do 20 m a zasypáním jámy</t>
  </si>
  <si>
    <t xml:space="preserve">kus</t>
  </si>
  <si>
    <t xml:space="preserve">B - Zemní práce </t>
  </si>
  <si>
    <r>
      <rPr>
        <sz val="9"/>
        <rFont val="Arial"/>
        <family val="2"/>
        <charset val="238"/>
      </rPr>
      <t xml:space="preserve">Hloubení nezapažených rýh šířky přes 800 do 2 000 mm </t>
    </r>
    <r>
      <rPr>
        <b val="true"/>
        <sz val="9"/>
        <rFont val="Arial"/>
        <family val="2"/>
        <charset val="238"/>
      </rPr>
      <t xml:space="preserve">strojně</t>
    </r>
    <r>
      <rPr>
        <sz val="9"/>
        <rFont val="Arial"/>
        <family val="2"/>
        <charset val="238"/>
      </rPr>
      <t xml:space="preserve"> s urovnáním dna do předepsaného profilu a spádu v hornině třídy těžitelnosti I skupiny 3 přes 500 do 1 000 m3</t>
    </r>
  </si>
  <si>
    <r>
      <rPr>
        <sz val="9"/>
        <rFont val="Arial"/>
        <family val="2"/>
        <charset val="238"/>
      </rPr>
      <t xml:space="preserve">Hloubení rýh šířky přes 800 do 2 000 mm </t>
    </r>
    <r>
      <rPr>
        <b val="true"/>
        <sz val="9"/>
        <rFont val="Arial"/>
        <family val="2"/>
        <charset val="238"/>
      </rPr>
      <t xml:space="preserve">ručně </t>
    </r>
    <r>
      <rPr>
        <sz val="9"/>
        <rFont val="Arial"/>
        <family val="2"/>
        <charset val="238"/>
      </rPr>
      <t xml:space="preserve">zapažených i nezapažených, s urovnáním dna do předepsaného profilu a spádu v hornině třídy těžitelnosti I skupiny 3 soudržných</t>
    </r>
  </si>
  <si>
    <t xml:space="preserve">Výsad. jáma</t>
  </si>
  <si>
    <t xml:space="preserve">2,4*0,7*1,04*10</t>
  </si>
  <si>
    <t xml:space="preserve">2,4*0,8*1,04*28</t>
  </si>
  <si>
    <t xml:space="preserve">2,4*1*1,04*18</t>
  </si>
  <si>
    <t xml:space="preserve">2,4*1,4*1,04*10</t>
  </si>
  <si>
    <t xml:space="preserve">1,8*1,8*1,04*5</t>
  </si>
  <si>
    <t xml:space="preserve">2,55*2,55*1,04*2</t>
  </si>
  <si>
    <t xml:space="preserve">výkop pro buňky</t>
  </si>
  <si>
    <t xml:space="preserve">0,45*(1,04-0,49)*(66*4+2*9)</t>
  </si>
  <si>
    <t xml:space="preserve">rýhy celkem   </t>
  </si>
  <si>
    <r>
      <rPr>
        <i val="true"/>
        <sz val="9"/>
        <rFont val="Arial"/>
        <family val="2"/>
        <charset val="238"/>
      </rPr>
      <t xml:space="preserve">z toho hloubení rýh šířky přes 800 do 2 000 mm </t>
    </r>
    <r>
      <rPr>
        <b val="true"/>
        <i val="true"/>
        <sz val="9"/>
        <rFont val="Arial"/>
        <family val="2"/>
        <charset val="238"/>
      </rPr>
      <t xml:space="preserve">strojně</t>
    </r>
  </si>
  <si>
    <r>
      <rPr>
        <i val="true"/>
        <sz val="9"/>
        <rFont val="Arial"/>
        <family val="2"/>
        <charset val="238"/>
      </rPr>
      <t xml:space="preserve">z toho hloubení rýh šířky přes 800 do 2 000 mm </t>
    </r>
    <r>
      <rPr>
        <b val="true"/>
        <i val="true"/>
        <sz val="9"/>
        <rFont val="Arial"/>
        <family val="2"/>
        <charset val="238"/>
      </rPr>
      <t xml:space="preserve">ručně</t>
    </r>
  </si>
  <si>
    <t xml:space="preserve">Podsyp pod základové konstrukce se zhutněním z hrubého kameniva frakce 16 až 32 mm</t>
  </si>
  <si>
    <t xml:space="preserve">buňky</t>
  </si>
  <si>
    <t xml:space="preserve">0,6*0,65*(66*4+2*9)*0,1</t>
  </si>
  <si>
    <t xml:space="preserve">C - Výsadba stromů</t>
  </si>
  <si>
    <t xml:space="preserve">Výsadba dřeviny s balem do předem vyhloubené jamky se zalitím v rovině nebo na svahu do 1:5, při průměru balu přes 500 do 600 mm</t>
  </si>
  <si>
    <t xml:space="preserve">Acer campestre 'Elegant' Vk 3xp 200 14-16</t>
  </si>
  <si>
    <t xml:space="preserve">R-pol.</t>
  </si>
  <si>
    <t xml:space="preserve">Acer pseudoplatanus Vk 3xp 200 16-18</t>
  </si>
  <si>
    <t xml:space="preserve">Tilia cordata 'Rancho' Vk 3xp 200 16-18</t>
  </si>
  <si>
    <t xml:space="preserve">Tilia platyphyllos 'Fastigiata' Vk 3xp 200 16-18</t>
  </si>
  <si>
    <t xml:space="preserve">Zásyp sypaninou z jakékoliv horniny ručně s uložením výkopku ve vrstvách se zhutněním jam, šachet, rýh nebo kolem objektů v těchto vykopávkách</t>
  </si>
  <si>
    <t xml:space="preserve">2,4*(0,7-0,5)*10+(0,8-0,5)*28+(1-0,5)*18+(1,4-0,5)*10+(1,8-0,5)*1,8*5</t>
  </si>
  <si>
    <t xml:space="preserve">substrát A</t>
  </si>
  <si>
    <t xml:space="preserve">(2,55-0,5)*2,55*2</t>
  </si>
  <si>
    <t xml:space="preserve">celkem m2 -  tl.250 mm  </t>
  </si>
  <si>
    <t xml:space="preserve">substrát A  celkem</t>
  </si>
  <si>
    <r>
      <rPr>
        <b val="true"/>
        <i val="true"/>
        <sz val="9"/>
        <rFont val="Arial"/>
        <family val="2"/>
        <charset val="238"/>
      </rPr>
      <t xml:space="preserve">Substrát typ B</t>
    </r>
    <r>
      <rPr>
        <i val="true"/>
        <sz val="9"/>
        <rFont val="Arial"/>
        <family val="2"/>
        <charset val="238"/>
      </rPr>
      <t xml:space="preserve">, 68cm, včetně substrátu v buňkách</t>
    </r>
  </si>
  <si>
    <t xml:space="preserve">dodávka substrát organicko minerální -  typ A </t>
  </si>
  <si>
    <t xml:space="preserve">dodávka substrát minerální -  typ B</t>
  </si>
  <si>
    <t xml:space="preserve">hnojení přidáním hnojiva typu Osmocote 12-14 do substrátu typu A, 0,5kg/m3</t>
  </si>
  <si>
    <t xml:space="preserve">kg</t>
  </si>
  <si>
    <t xml:space="preserve">hnojivo (typu Osmocote; 12-14; 0,5kg/m3)</t>
  </si>
  <si>
    <t xml:space="preserve">aplikace ektomykorhizních přípravků do pěstebního substrátu typu A  (typu Symbivit; 12kg/m3)</t>
  </si>
  <si>
    <t xml:space="preserve">ektomykorhizní přípravek (typu Symbivit) </t>
  </si>
  <si>
    <t xml:space="preserve">aplikace půdních kondicionerů do pěstebního substrátu typu A (typu TerraCottem; 1,5kg/m3)</t>
  </si>
  <si>
    <t xml:space="preserve">půdní kondicioner (typu TerraCottem)</t>
  </si>
  <si>
    <t xml:space="preserve">ochranný nátěr typu Arboflex, bílý odstín (podkladová+vrchní vrstva)</t>
  </si>
  <si>
    <t xml:space="preserve">zálivka vysazeného stromu vodou, 100l </t>
  </si>
  <si>
    <t xml:space="preserve">Zhotovení závlahové mísy dřevin D do 0,5 m v rovině nebo na svahu do 1:5</t>
  </si>
  <si>
    <t xml:space="preserve">Ukotvení dřeviny dvěma kůly, délky přes 2 do 3 m</t>
  </si>
  <si>
    <t xml:space="preserve">Vyvazovací kůly ke stromům se špicí a fazetou dl.250cm tl.5 cm</t>
  </si>
  <si>
    <r>
      <rPr>
        <sz val="10"/>
        <rFont val="Arial"/>
        <family val="2"/>
        <charset val="238"/>
      </rPr>
      <t xml:space="preserve">prokořenitelné buňky ref.výrobek Treeparker - kompletní dodávka a montáž buněk dle předepsaného postupu výrobcem ,popis viz TZ -</t>
    </r>
    <r>
      <rPr>
        <b val="true"/>
        <sz val="10"/>
        <rFont val="Arial"/>
        <family val="2"/>
        <charset val="238"/>
      </rPr>
      <t xml:space="preserve">    pro 4 buňky</t>
    </r>
  </si>
  <si>
    <r>
      <rPr>
        <sz val="10"/>
        <rFont val="Arial"/>
        <family val="2"/>
        <charset val="238"/>
      </rPr>
      <t xml:space="preserve">prokořenitelné buňky ref.výrobek Treeparker - kompletní dodávka a montáž buněk dle předepsaného postupu výrobcem ,popis viz TZ -</t>
    </r>
    <r>
      <rPr>
        <b val="true"/>
        <sz val="10"/>
        <rFont val="Arial"/>
        <family val="2"/>
        <charset val="238"/>
      </rPr>
      <t xml:space="preserve">   pro 9 buněk</t>
    </r>
  </si>
  <si>
    <t xml:space="preserve">D - Trávníky</t>
  </si>
  <si>
    <t xml:space="preserve">Založení trávníku na půdě předem připravené plochy do 1000 m2 výsevem včetně utažení parkového v rovině nebo na svahu do 1:5,v ceně jsou i náklady na pokosení, naložení a odvoz odpadu do 20 km se složením.</t>
  </si>
  <si>
    <t xml:space="preserve">00572410</t>
  </si>
  <si>
    <t xml:space="preserve">dodávka osivo směs travní parková 30 g./m2</t>
  </si>
  <si>
    <t xml:space="preserve">Plošná úprava terénu přes 500 m2 zemina tř 1 až 4 nerovnosti do 100 mm v rovinně a svahu do 1:5</t>
  </si>
  <si>
    <t xml:space="preserve">Doplnění zeminy nebo substrátu na travnatých plochách tl 50 mm rovina v rovinně a svahu do 1:5</t>
  </si>
  <si>
    <t xml:space="preserve">dodávka subtrát parkový trávník 5cm  341 m2</t>
  </si>
  <si>
    <t xml:space="preserve">dodávka  subtrát štěrkový trávník 5 cm, 176+335 m2</t>
  </si>
  <si>
    <t xml:space="preserve">Zalití rostlin vodou plocha přes 20 m2  ….. 20l/m2</t>
  </si>
  <si>
    <t xml:space="preserve">hnojení přidáním hnojiva typu Osmocote 12-14 do substrátu, 0,5kg/m3</t>
  </si>
  <si>
    <t xml:space="preserve">Přesun hmot pro sadovnické a krajinářské úpravy vodorovně do 5000 m</t>
  </si>
  <si>
    <t xml:space="preserve">Rekapitulace </t>
  </si>
  <si>
    <t xml:space="preserve">Vegetační úpravy  celkem</t>
  </si>
  <si>
    <r>
      <rPr>
        <b val="true"/>
        <sz val="10"/>
        <rFont val="Arial"/>
        <family val="2"/>
        <charset val="238"/>
      </rPr>
      <t xml:space="preserve">stavba : Hřbitov Český Krumlov</t>
    </r>
    <r>
      <rPr>
        <sz val="10"/>
        <rFont val="Arial"/>
        <family val="2"/>
        <charset val="238"/>
      </rPr>
      <t xml:space="preserve"> - Hřbitovní ul.</t>
    </r>
  </si>
  <si>
    <t xml:space="preserve">SO 001  Soupis prací</t>
  </si>
  <si>
    <t xml:space="preserve"> listopad 2020</t>
  </si>
  <si>
    <t xml:space="preserve">Zařízení silnoproudé elektrotechniky</t>
  </si>
  <si>
    <t xml:space="preserve">P.č.</t>
  </si>
  <si>
    <t xml:space="preserve">Číslo položky</t>
  </si>
  <si>
    <t xml:space="preserve">Název položky</t>
  </si>
  <si>
    <t xml:space="preserve">množství</t>
  </si>
  <si>
    <t xml:space="preserve">cena / MJ</t>
  </si>
  <si>
    <t xml:space="preserve">celkem (Kč)</t>
  </si>
  <si>
    <t xml:space="preserve">Cenová soustava RTS 2021/I</t>
  </si>
  <si>
    <t xml:space="preserve">Díl:</t>
  </si>
  <si>
    <t xml:space="preserve">M20</t>
  </si>
  <si>
    <t xml:space="preserve">Demontaže</t>
  </si>
  <si>
    <t xml:space="preserve">210 01-PC001</t>
  </si>
  <si>
    <t xml:space="preserve">Demontáž stávajících zásuvkových skříní RZ včetně odpojení, ekologické likvidace odpadu</t>
  </si>
  <si>
    <t xml:space="preserve">E2: 2</t>
  </si>
  <si>
    <t xml:space="preserve">Celkem za</t>
  </si>
  <si>
    <t xml:space="preserve">M21</t>
  </si>
  <si>
    <t xml:space="preserve">Kabelové rozvody NN</t>
  </si>
  <si>
    <t xml:space="preserve">210 10-0252.R00</t>
  </si>
  <si>
    <t xml:space="preserve">Ukončení celoplast. kabelů zákl./pás.do 4x25 mm2 </t>
  </si>
  <si>
    <t xml:space="preserve">210 100252R00</t>
  </si>
  <si>
    <t xml:space="preserve">E2: 2+4+6</t>
  </si>
  <si>
    <t xml:space="preserve">210 10-0003.R00</t>
  </si>
  <si>
    <t xml:space="preserve">Ukončení vodičů v rozvaděči + zapojení do 16 mm2 </t>
  </si>
  <si>
    <t xml:space="preserve">210100003R00</t>
  </si>
  <si>
    <t xml:space="preserve">E2: 2+2</t>
  </si>
  <si>
    <t xml:space="preserve">210 10-0258.R00</t>
  </si>
  <si>
    <t xml:space="preserve">Ukončení celoplast. kabelů zákl./pás.do 5x4 mm2 </t>
  </si>
  <si>
    <t xml:space="preserve">210100258R00</t>
  </si>
  <si>
    <t xml:space="preserve">210 01-0134.R00</t>
  </si>
  <si>
    <t xml:space="preserve">Trubka ochranná z PE, uložená pevně, DN do 47 mm </t>
  </si>
  <si>
    <t xml:space="preserve">210010134R00</t>
  </si>
  <si>
    <t xml:space="preserve">345-PC002</t>
  </si>
  <si>
    <t xml:space="preserve">Trubka elektroinstalační tuhá z PVC DN42mm včetně příchytel</t>
  </si>
  <si>
    <t xml:space="preserve">211 01-0006.RT1</t>
  </si>
  <si>
    <t xml:space="preserve">Osazení hmoždinky do ostrých cihel/kamene, HM 8 včetně dodávky hmoždinky</t>
  </si>
  <si>
    <t xml:space="preserve">211010006RT1</t>
  </si>
  <si>
    <t xml:space="preserve">E2: 10+4</t>
  </si>
  <si>
    <t xml:space="preserve">211 01-0011.R00</t>
  </si>
  <si>
    <t xml:space="preserve">Osazení hmoždinky do tvrd.kamene/betonu, HM 10 </t>
  </si>
  <si>
    <t xml:space="preserve">211010011R00</t>
  </si>
  <si>
    <t xml:space="preserve">E2: 4+4+4+4</t>
  </si>
  <si>
    <t xml:space="preserve">210 02-0501.R00</t>
  </si>
  <si>
    <t xml:space="preserve">Žlab kabelový +kolena a T kusy,otevřený 100/60 ekvivalentní položka</t>
  </si>
  <si>
    <t xml:space="preserve">210020501R00</t>
  </si>
  <si>
    <t xml:space="preserve">E2: 5</t>
  </si>
  <si>
    <t xml:space="preserve">553-PC003</t>
  </si>
  <si>
    <t xml:space="preserve">Žlab kabelový drátěný 54/100mm cčetně příslušenství</t>
  </si>
  <si>
    <t xml:space="preserve">210 04-0702.R00</t>
  </si>
  <si>
    <t xml:space="preserve">Drážka pro trubku nebo kabel do D 48 mm přívod pro R-HŘBITOV - ekv.položka</t>
  </si>
  <si>
    <t xml:space="preserve">210040702R00</t>
  </si>
  <si>
    <t xml:space="preserve">E2: 2+4+3</t>
  </si>
  <si>
    <t xml:space="preserve">210 04-0722.R00</t>
  </si>
  <si>
    <t xml:space="preserve">Otvor pro jistící skříň 3 x 100 A - R-HŘBITOV ekvivalentní položka</t>
  </si>
  <si>
    <t xml:space="preserve">210040722R00</t>
  </si>
  <si>
    <t xml:space="preserve">E2: 1</t>
  </si>
  <si>
    <t xml:space="preserve">E2: 4</t>
  </si>
  <si>
    <t xml:space="preserve">210 12-0451.R00</t>
  </si>
  <si>
    <t xml:space="preserve">Jistič vzduchový 3pólový do 32 A bez krytu ekvivalentní položka</t>
  </si>
  <si>
    <t xml:space="preserve">210120451R00</t>
  </si>
  <si>
    <t xml:space="preserve">358-PC004</t>
  </si>
  <si>
    <t xml:space="preserve">Jistič do 63 A 3pólový charakter. B 32B-3 </t>
  </si>
  <si>
    <t xml:space="preserve">210 29-0842.R00</t>
  </si>
  <si>
    <t xml:space="preserve">Demontáž/montáž krytu ocelopl. rozvaděče nad 70 cm </t>
  </si>
  <si>
    <t xml:space="preserve">210290842R00</t>
  </si>
  <si>
    <t xml:space="preserve">E3: 1</t>
  </si>
  <si>
    <t xml:space="preserve">210 19-0042.R00</t>
  </si>
  <si>
    <t xml:space="preserve">Osazení R-HŘBITOV do výklenku ekvivalentní položka</t>
  </si>
  <si>
    <t xml:space="preserve">210190042R00</t>
  </si>
  <si>
    <t xml:space="preserve">357-PC005</t>
  </si>
  <si>
    <t xml:space="preserve">Rozvodnice R-HŘBITOV (5xOPV 22/3 vč.pojistek) ekvivalentní typová rozvodnice RP5 - DCK</t>
  </si>
  <si>
    <t xml:space="preserve">Osazení zásuvkových skříní RZ do výklenku, na zeď ekvivalentní položka</t>
  </si>
  <si>
    <t xml:space="preserve">357-PC006</t>
  </si>
  <si>
    <t xml:space="preserve">Skříň zásuvková RZ, přívod 3xCYKY do 4x25, proud.chr.30mA, zas.3x230V, 16A, 1x400V-16A, 32A</t>
  </si>
  <si>
    <t xml:space="preserve">210 29-3003.PC</t>
  </si>
  <si>
    <t xml:space="preserve">Montáž ochranné stříšky RZ2 </t>
  </si>
  <si>
    <t xml:space="preserve">553-PC007</t>
  </si>
  <si>
    <t xml:space="preserve">Stříška na zásuvkovou skříň RZ2 </t>
  </si>
  <si>
    <t xml:space="preserve">210 19-0003.R00</t>
  </si>
  <si>
    <t xml:space="preserve">Montáž celoplechových rozvodnic do váhy 100 kg energetický sloupek - ekvivalentní položka</t>
  </si>
  <si>
    <t xml:space="preserve">210190003R00</t>
  </si>
  <si>
    <t xml:space="preserve">357-PC008</t>
  </si>
  <si>
    <t xml:space="preserve">Energetický sloupek s proud.chráničem 30mA 2xzásuvka 230V/16A, 1xzásuvka400V, 16A</t>
  </si>
  <si>
    <t xml:space="preserve">212 19-0005.R00</t>
  </si>
  <si>
    <t xml:space="preserve">Osazení kabelové vývodky P 36 </t>
  </si>
  <si>
    <t xml:space="preserve">212190005R00</t>
  </si>
  <si>
    <t xml:space="preserve">D2: 2+3+3+2</t>
  </si>
  <si>
    <t xml:space="preserve">345-PC009</t>
  </si>
  <si>
    <t xml:space="preserve">Vývodka elektroinstalační PVC P36 rovná </t>
  </si>
  <si>
    <t xml:space="preserve">210 22-0022.R00</t>
  </si>
  <si>
    <t xml:space="preserve">Vedení uzemňovací v zemi FeZn, D 8 - 10 mm </t>
  </si>
  <si>
    <t xml:space="preserve">210220022R00</t>
  </si>
  <si>
    <t xml:space="preserve">E2: 3+3+3+3+5</t>
  </si>
  <si>
    <t xml:space="preserve">354-PC010</t>
  </si>
  <si>
    <t xml:space="preserve">Drát uzemňovací pozinkovaný 8 mm </t>
  </si>
  <si>
    <t xml:space="preserve">E2: 75+15+92+89</t>
  </si>
  <si>
    <t xml:space="preserve">354-PC011</t>
  </si>
  <si>
    <t xml:space="preserve">Drát uzemňovací pozinkovaný 10 mm </t>
  </si>
  <si>
    <t xml:space="preserve">210 22-0301.R00</t>
  </si>
  <si>
    <t xml:space="preserve">Svorka hromosvodová do 2 šroubů /SS, SZ, SO/ </t>
  </si>
  <si>
    <t xml:space="preserve">210220301R00</t>
  </si>
  <si>
    <t xml:space="preserve">E2: 10+8</t>
  </si>
  <si>
    <t xml:space="preserve">354-PC012</t>
  </si>
  <si>
    <t xml:space="preserve">Svorka SSR - zesílená </t>
  </si>
  <si>
    <t xml:space="preserve">354-PC013</t>
  </si>
  <si>
    <t xml:space="preserve">Svorka universální SUA nerez </t>
  </si>
  <si>
    <t xml:space="preserve">210 29-2022.R00</t>
  </si>
  <si>
    <t xml:space="preserve">Vypnutí vedení a zajištění tabulkou proti zapnutí </t>
  </si>
  <si>
    <t xml:space="preserve">210292022R00</t>
  </si>
  <si>
    <t xml:space="preserve">210 80-0505.R00</t>
  </si>
  <si>
    <t xml:space="preserve">Vodič nn a vn CY 2,5 mm2 uložený v trubkách protahovací drát v rezervním trubkování</t>
  </si>
  <si>
    <t xml:space="preserve">210800505R00</t>
  </si>
  <si>
    <t xml:space="preserve">E2: 10+10+22+22+22</t>
  </si>
  <si>
    <t xml:space="preserve">341-PC014</t>
  </si>
  <si>
    <t xml:space="preserve">Vodič silový CY hnědý 2,50 mm2 - drát </t>
  </si>
  <si>
    <t xml:space="preserve">210 80-0549.R00</t>
  </si>
  <si>
    <t xml:space="preserve">Vodič nn a vn CY 16 mm2 uložený pevně </t>
  </si>
  <si>
    <t xml:space="preserve">210800549R00</t>
  </si>
  <si>
    <t xml:space="preserve">E2: 14+4</t>
  </si>
  <si>
    <t xml:space="preserve">341-PC015</t>
  </si>
  <si>
    <t xml:space="preserve">Vodič silový CYA zelenožlutý 16,00 mm2 - drát </t>
  </si>
  <si>
    <t xml:space="preserve">210 81-0015.R00</t>
  </si>
  <si>
    <t xml:space="preserve">Kabel CYKY-m 750 V 5 x 1,5 mm2 volně uložený </t>
  </si>
  <si>
    <t xml:space="preserve">210810015R00</t>
  </si>
  <si>
    <t xml:space="preserve">E3: 14+124</t>
  </si>
  <si>
    <t xml:space="preserve">341-PC016</t>
  </si>
  <si>
    <t xml:space="preserve">Kabel silový s Cu jádrem 750 V CYKY 5 x 1,5 mm2 </t>
  </si>
  <si>
    <t xml:space="preserve">210 81-0014.R00</t>
  </si>
  <si>
    <t xml:space="preserve">Kabel CYKY-m 750 V 4 x 16 mm2 volně uložený </t>
  </si>
  <si>
    <t xml:space="preserve">210810014R00</t>
  </si>
  <si>
    <t xml:space="preserve">E2: 73+124</t>
  </si>
  <si>
    <t xml:space="preserve">341-PC017</t>
  </si>
  <si>
    <t xml:space="preserve">Kabel silový s Cu jádrem 750 V CYKY 4B x16 mm2 </t>
  </si>
  <si>
    <t xml:space="preserve">210 81-0089.R00</t>
  </si>
  <si>
    <t xml:space="preserve">Kabel CYKY-m 1 kV 4 x 25 mm2 volně uložený </t>
  </si>
  <si>
    <t xml:space="preserve">210810089R00</t>
  </si>
  <si>
    <t xml:space="preserve">E2: 14+251</t>
  </si>
  <si>
    <t xml:space="preserve">341-PC018</t>
  </si>
  <si>
    <t xml:space="preserve">Kabel silový s Cu jádrem 1 kV 1-CYKY 4 x 25 mm2 </t>
  </si>
  <si>
    <t xml:space="preserve">210 95-0101.RT1</t>
  </si>
  <si>
    <t xml:space="preserve">Štítek označovací na kabel včetně dodávky štítku</t>
  </si>
  <si>
    <t xml:space="preserve">210950101RT1</t>
  </si>
  <si>
    <t xml:space="preserve">E2: 3+1+1+3</t>
  </si>
  <si>
    <t xml:space="preserve">141 R00</t>
  </si>
  <si>
    <t xml:space="preserve">Přirážka na podružný materiál </t>
  </si>
  <si>
    <t xml:space="preserve">%</t>
  </si>
  <si>
    <t xml:space="preserve">142 R00</t>
  </si>
  <si>
    <t xml:space="preserve">Přirážka na prořez </t>
  </si>
  <si>
    <t xml:space="preserve">201 R00</t>
  </si>
  <si>
    <t xml:space="preserve">Podíl přidružených výkonů </t>
  </si>
  <si>
    <t xml:space="preserve">M46</t>
  </si>
  <si>
    <t xml:space="preserve">Zemní práce při montážích</t>
  </si>
  <si>
    <t xml:space="preserve">460 01-0023.RT2</t>
  </si>
  <si>
    <t xml:space="preserve">Vytýčení kabelové trasy ve volném terénu délka trasy do 500 m</t>
  </si>
  <si>
    <t xml:space="preserve">km</t>
  </si>
  <si>
    <t xml:space="preserve">460010023RT2</t>
  </si>
  <si>
    <t xml:space="preserve">E2: (47+92+89+30+15)*0,001</t>
  </si>
  <si>
    <t xml:space="preserve">460 20-0004.R00</t>
  </si>
  <si>
    <t xml:space="preserve">Výkop kabelové rýhy 20/20 cm, hornina 4 ekvivalentní položka</t>
  </si>
  <si>
    <t xml:space="preserve">460200004R00</t>
  </si>
  <si>
    <t xml:space="preserve">E2: 47+92+89+30+15</t>
  </si>
  <si>
    <t xml:space="preserve">460 20-0134.RT1</t>
  </si>
  <si>
    <t xml:space="preserve">Výkop kabelové rýhy 35/50 cm  hor.4 strojní výkop rýhy</t>
  </si>
  <si>
    <t xml:space="preserve">460200134RT1</t>
  </si>
  <si>
    <t xml:space="preserve">E2: 47+92+89</t>
  </si>
  <si>
    <t xml:space="preserve">460 20-0234.RT1</t>
  </si>
  <si>
    <t xml:space="preserve">Výkop kabelové rýhy 50/50 cm  hor.4 strojní výkop rýhy</t>
  </si>
  <si>
    <t xml:space="preserve">460200234RT1</t>
  </si>
  <si>
    <t xml:space="preserve">E2: 30+15</t>
  </si>
  <si>
    <t xml:space="preserve">460 30-0001.RT1</t>
  </si>
  <si>
    <t xml:space="preserve">Záhrn rýh strojem v zastavěném prostoru záhrn rýh a úprava terénu</t>
  </si>
  <si>
    <t xml:space="preserve">460300001RT1</t>
  </si>
  <si>
    <t xml:space="preserve">E2: (47+92+89)*0,26*0,35</t>
  </si>
  <si>
    <t xml:space="preserve">E2: (30+15)*0,26*0,5</t>
  </si>
  <si>
    <t xml:space="preserve">460 30-0006.RT1</t>
  </si>
  <si>
    <t xml:space="preserve">Hutnění zeminy po vrstvách 20 cm hutnění po strojním záhrnu rýh</t>
  </si>
  <si>
    <t xml:space="preserve">460300006RT1</t>
  </si>
  <si>
    <t xml:space="preserve">460 42-0018.RT3</t>
  </si>
  <si>
    <t xml:space="preserve">Zřízení kabelového lože v rýze š. do 35 cm z písku </t>
  </si>
  <si>
    <t xml:space="preserve">460420018RT3</t>
  </si>
  <si>
    <t xml:space="preserve">460 42-0022.RT3</t>
  </si>
  <si>
    <t xml:space="preserve">Zřízení kabelového lože v rýze š. do 65 cm z písku lože tloušťky 20 cm</t>
  </si>
  <si>
    <t xml:space="preserve">460420022RT3</t>
  </si>
  <si>
    <t xml:space="preserve">460 42-0501.RT1</t>
  </si>
  <si>
    <t xml:space="preserve">Křížovatka se stáv. sítěmi Čevak - ekv.položka dodávka a osazení betonového žlabu</t>
  </si>
  <si>
    <t xml:space="preserve">460420501RT1</t>
  </si>
  <si>
    <t xml:space="preserve">460 49-0012.RT1</t>
  </si>
  <si>
    <t xml:space="preserve">Zakrytí kabelu výstražnou folií PVC, šířka 33 cm fólie PVC šířka 33 cm</t>
  </si>
  <si>
    <t xml:space="preserve">460490012RT1</t>
  </si>
  <si>
    <t xml:space="preserve">460 51-0021.RT1</t>
  </si>
  <si>
    <t xml:space="preserve">Kabelový prostup z plast.trub, DN do 10,5 cm včetně dodávky trub DN 50mm</t>
  </si>
  <si>
    <t xml:space="preserve">460510021RT1</t>
  </si>
  <si>
    <t xml:space="preserve">E2: 20+20+20+71+9+9+118+238</t>
  </si>
  <si>
    <t xml:space="preserve">460 57-0004.R00</t>
  </si>
  <si>
    <t xml:space="preserve">Zához rýhy 20/20 cm, hornina třídy 4, se zhutněním ekvivalentní popložka</t>
  </si>
  <si>
    <t xml:space="preserve">460570004R00</t>
  </si>
  <si>
    <t xml:space="preserve">460 60-0001.RT1</t>
  </si>
  <si>
    <t xml:space="preserve">Naložení a odvoz zeminy ocenění viz rozpočet stavební části</t>
  </si>
  <si>
    <t xml:space="preserve">460600001RT1</t>
  </si>
  <si>
    <t xml:space="preserve">E2: (47+92+89)*0,24*0,35</t>
  </si>
  <si>
    <t xml:space="preserve">E2: (30+15)*0,24*0,5</t>
  </si>
  <si>
    <t xml:space="preserve">460 62-0014.R00</t>
  </si>
  <si>
    <t xml:space="preserve">Provizorní úprava terénu v přírodní hornině 4 </t>
  </si>
  <si>
    <t xml:space="preserve">460620014R00</t>
  </si>
  <si>
    <t xml:space="preserve">E2: (47+92+89)*0,35</t>
  </si>
  <si>
    <t xml:space="preserve">E2: (30+15)*0,5</t>
  </si>
  <si>
    <t xml:space="preserve">460 70-0001.RT1</t>
  </si>
  <si>
    <t xml:space="preserve">Označení kabelového vedení osazení a dodání kabelového označníku</t>
  </si>
  <si>
    <t xml:space="preserve">460700001RT1</t>
  </si>
  <si>
    <t xml:space="preserve">E2: 8</t>
  </si>
  <si>
    <t xml:space="preserve">460 68-0021.RT2</t>
  </si>
  <si>
    <t xml:space="preserve">Průraz zdivem v cihlové zdi tloušťky 15 cm plochy do 0,025 m2</t>
  </si>
  <si>
    <t xml:space="preserve">460680021RT2</t>
  </si>
  <si>
    <t xml:space="preserve">460 68-0023.RT2</t>
  </si>
  <si>
    <t xml:space="preserve">Průraz zdivem v cihlové zdi tloušťky 45 cm plochy do 0,025 m2</t>
  </si>
  <si>
    <t xml:space="preserve">460680023RT2</t>
  </si>
  <si>
    <t xml:space="preserve">460 92-PC019</t>
  </si>
  <si>
    <t xml:space="preserve">Zaměření a zobrazení kabel. trasy na pevný bod včetně vytýčení stávajícího kabelu VO</t>
  </si>
  <si>
    <t xml:space="preserve">M96</t>
  </si>
  <si>
    <t xml:space="preserve">Výchozí revize</t>
  </si>
  <si>
    <t xml:space="preserve">210-PC022</t>
  </si>
  <si>
    <t xml:space="preserve">Výchozí revize </t>
  </si>
  <si>
    <t xml:space="preserve">hod</t>
  </si>
  <si>
    <t xml:space="preserve">M83</t>
  </si>
  <si>
    <t xml:space="preserve">Rozpočtová rezerva demontáž HDSS + vypínač</t>
  </si>
  <si>
    <t xml:space="preserve">210 19-PC020</t>
  </si>
  <si>
    <t xml:space="preserve">Demontáž stávající HDSS včetně vypínače prověření a odpojení stávající EI</t>
  </si>
  <si>
    <t xml:space="preserve">REKAPITULACE</t>
  </si>
  <si>
    <t xml:space="preserve">Demontáže</t>
  </si>
  <si>
    <t xml:space="preserve">Zařízení silnoproudé elektrotechniky  Celkem</t>
  </si>
  <si>
    <t xml:space="preserve"> březen 2021</t>
  </si>
  <si>
    <t xml:space="preserve">Rozvod vody</t>
  </si>
  <si>
    <t xml:space="preserve">Cenová soustava RTS 2020/II</t>
  </si>
  <si>
    <t xml:space="preserve">132201112R00</t>
  </si>
  <si>
    <t xml:space="preserve">Hloubení rýh š.do 60 cm v hor.3 nad 100 m3,STROJNĚ </t>
  </si>
  <si>
    <t xml:space="preserve">z hloubky výkopů je odečtena skladba chodníků 0,5 m:</t>
  </si>
  <si>
    <t xml:space="preserve">z hloubky výkopů je odečtena sakladba chodníků 0,5 m:</t>
  </si>
  <si>
    <t xml:space="preserve">větev V1-4,V8:266,0*0,6*0,9</t>
  </si>
  <si>
    <t xml:space="preserve">výměna vodovodní přípojky:16,0*0,6*0,9</t>
  </si>
  <si>
    <t xml:space="preserve">132201119R00</t>
  </si>
  <si>
    <t xml:space="preserve">Příplatek za lepivost - hloubení rýh 60 cm v hor.3 </t>
  </si>
  <si>
    <t xml:space="preserve">133201102R00</t>
  </si>
  <si>
    <t xml:space="preserve">Hloubení šachet v hor.3 do 100 m3 </t>
  </si>
  <si>
    <t xml:space="preserve">vypouštěcí šachty:1,5*1,5*1,05*2</t>
  </si>
  <si>
    <t xml:space="preserve">133201109R00</t>
  </si>
  <si>
    <t xml:space="preserve">Příplatek za lepivost - hloubení šachet v hor.3 </t>
  </si>
  <si>
    <t xml:space="preserve">151101101R00</t>
  </si>
  <si>
    <t xml:space="preserve">Pažení a rozepření stěn rýh - příložné - hl. do 2m </t>
  </si>
  <si>
    <t xml:space="preserve">1 stranné v souběhu s kanalizací:(4,0+18,0+7,0+8,0+27,0*2+24,0)*0,9</t>
  </si>
  <si>
    <t xml:space="preserve">2 straně mimo souběh s kanalizací:(282,0-115,0)*2*0,9+1,5*1,5*2*2</t>
  </si>
  <si>
    <t xml:space="preserve">151101111R00</t>
  </si>
  <si>
    <t xml:space="preserve">Odstranění pažení stěn rýh - příložné - hl. do 2 m </t>
  </si>
  <si>
    <t xml:space="preserve">161101101R00</t>
  </si>
  <si>
    <t xml:space="preserve">Svislé přemístění výkopku z hor.1-4 do 2,5 m </t>
  </si>
  <si>
    <t xml:space="preserve">30%:(152,28+4,73)*0,3</t>
  </si>
  <si>
    <t xml:space="preserve">162301102R00</t>
  </si>
  <si>
    <t xml:space="preserve">Vodorovné přemístění výkopku z hor.1-4 do 1000 m </t>
  </si>
  <si>
    <t xml:space="preserve">tam a zpět do zásypů: 88,8*2</t>
  </si>
  <si>
    <t xml:space="preserve">zpět do zásypů:88,8</t>
  </si>
  <si>
    <t xml:space="preserve">162701105R00</t>
  </si>
  <si>
    <t xml:space="preserve">Vodorovné přemístění výkopku z hor.1-4 do 10000 m </t>
  </si>
  <si>
    <t xml:space="preserve">zbývající výkopy na skládku:152,28+4,73-88,8</t>
  </si>
  <si>
    <t xml:space="preserve">162701109R00</t>
  </si>
  <si>
    <r>
      <rPr>
        <sz val="8"/>
        <rFont val="Arial"/>
        <family val="2"/>
        <charset val="238"/>
      </rPr>
      <t xml:space="preserve">Příplatek k vod. přemístění hor.1-4 za další 1 km </t>
    </r>
    <r>
      <rPr>
        <i val="true"/>
        <sz val="8"/>
        <rFont val="Arial"/>
        <family val="2"/>
        <charset val="238"/>
      </rPr>
      <t xml:space="preserve"> 5x</t>
    </r>
  </si>
  <si>
    <t xml:space="preserve">zbývající výkopy na skládku:5*68,21</t>
  </si>
  <si>
    <t xml:space="preserve">zbývající výkopy na skládku:10*68,21</t>
  </si>
  <si>
    <t xml:space="preserve">167101102R00</t>
  </si>
  <si>
    <t xml:space="preserve">Nakládání výkopku z hor.1-4 v množství nad 100 m3  </t>
  </si>
  <si>
    <t xml:space="preserve">zemina pro zásypy</t>
  </si>
  <si>
    <t xml:space="preserve">zemina pro odvoz na skládku z meziskládky:68,21</t>
  </si>
  <si>
    <t xml:space="preserve">171201201R00</t>
  </si>
  <si>
    <t xml:space="preserve">Uložení sypaniny na skládku </t>
  </si>
  <si>
    <t xml:space="preserve">skládka:68,21</t>
  </si>
  <si>
    <t xml:space="preserve">199 00-0002.R00 </t>
  </si>
  <si>
    <t xml:space="preserve">Poplatek za skládku horniny 1- 4</t>
  </si>
  <si>
    <t xml:space="preserve">174101101R00</t>
  </si>
  <si>
    <t xml:space="preserve">Zásyp jam, rýh, šachet se zhutněním </t>
  </si>
  <si>
    <t xml:space="preserve">potrubí:266,0*0,6*(0,9-0,1-0,3)</t>
  </si>
  <si>
    <t xml:space="preserve">VŠ:(1,5*1,5-0,5*0,5)*1,05*2</t>
  </si>
  <si>
    <t xml:space="preserve">výměna vodovodní přípojky:16,0*0,6*(0,9-0,1-0,3)</t>
  </si>
  <si>
    <t xml:space="preserve">175101101RT2</t>
  </si>
  <si>
    <t xml:space="preserve">Obsyp potrubí bez prohození sypaniny s dodáním štěrkopísku frakce 0 - 22 mm</t>
  </si>
  <si>
    <t xml:space="preserve">vodovod:(266,0+16,0)*0,6*0,3</t>
  </si>
  <si>
    <t xml:space="preserve">181101102R00</t>
  </si>
  <si>
    <t xml:space="preserve">Úprava pláně v zářezech v hor. 1-4, se zhutněním </t>
  </si>
  <si>
    <t xml:space="preserve">(266,0+16,0)*0,6+1,5*1,5*2</t>
  </si>
  <si>
    <t xml:space="preserve">181201102R00</t>
  </si>
  <si>
    <t xml:space="preserve">Úprava pláně v násypech v hor. 1-4, se zhutněním </t>
  </si>
  <si>
    <t xml:space="preserve">45</t>
  </si>
  <si>
    <t xml:space="preserve">Podkladní a vedlejší konstrukce</t>
  </si>
  <si>
    <t xml:space="preserve">451572211R00</t>
  </si>
  <si>
    <t xml:space="preserve">Lože pod potrubí z kameniva těženého 4 - 8 mm </t>
  </si>
  <si>
    <t xml:space="preserve">potrubí:(266,0+16,0)*0,6*0,1</t>
  </si>
  <si>
    <t xml:space="preserve">VŠ:1,0*1,0*0,1*2</t>
  </si>
  <si>
    <t xml:space="preserve">5</t>
  </si>
  <si>
    <t xml:space="preserve">Komunikace</t>
  </si>
  <si>
    <t xml:space="preserve">599000010RAB</t>
  </si>
  <si>
    <t xml:space="preserve">Rozebrání a oprava asfaltové komunikace řezání,výměna podkladu tl. 50 cm, asfaltobet.10 cm</t>
  </si>
  <si>
    <t xml:space="preserve">výměna vodovodní přípojky:16,0*0,8</t>
  </si>
  <si>
    <t xml:space="preserve">8</t>
  </si>
  <si>
    <t xml:space="preserve">Trubní vedení</t>
  </si>
  <si>
    <t xml:space="preserve">871151121R00</t>
  </si>
  <si>
    <t xml:space="preserve">Montáž trubek polyetylenových ve výkopu d 25 mm </t>
  </si>
  <si>
    <t xml:space="preserve">871171121R00</t>
  </si>
  <si>
    <t xml:space="preserve">Montáž trubek polyetylenových ve výkopu d 40 mm </t>
  </si>
  <si>
    <t xml:space="preserve">871181121R00</t>
  </si>
  <si>
    <t xml:space="preserve">Montáž trubek polyetylenových ve výkopu d 50 mm </t>
  </si>
  <si>
    <t xml:space="preserve">871211121R00</t>
  </si>
  <si>
    <t xml:space="preserve">Montáž trubek polyetylenových ve výkopu d 63 mm </t>
  </si>
  <si>
    <t xml:space="preserve">871812112R00</t>
  </si>
  <si>
    <t xml:space="preserve">Příplatek za položení signalizačního vodiče </t>
  </si>
  <si>
    <t xml:space="preserve">877152121R00</t>
  </si>
  <si>
    <t xml:space="preserve">Přirážka za 1 spoj elektrotvarovky d 25 mm </t>
  </si>
  <si>
    <t xml:space="preserve">877162121R00</t>
  </si>
  <si>
    <t xml:space="preserve">Přirážka za 1 spoj elektrotvarovky d 32 mm </t>
  </si>
  <si>
    <t xml:space="preserve">877172121R00</t>
  </si>
  <si>
    <t xml:space="preserve">Přirážka za 1 spoj elektrotvarovky d 40 mm </t>
  </si>
  <si>
    <t xml:space="preserve">877182121R00</t>
  </si>
  <si>
    <t xml:space="preserve">Přirážka za 1 spoj elektrotvarovky d 50 mm </t>
  </si>
  <si>
    <t xml:space="preserve">877212121R00</t>
  </si>
  <si>
    <t xml:space="preserve">Přirážka za 1 spoj elektrotvarovky d 63 mm </t>
  </si>
  <si>
    <t xml:space="preserve">879151111</t>
  </si>
  <si>
    <t xml:space="preserve">Montáž napojení vodovodní přípojky DN 25 </t>
  </si>
  <si>
    <t xml:space="preserve">879172199R00</t>
  </si>
  <si>
    <t xml:space="preserve">Příplatek za montáž vodovodních přípojek DN 32-80 </t>
  </si>
  <si>
    <t xml:space="preserve">879221111</t>
  </si>
  <si>
    <t xml:space="preserve">Montáž napojení vodovodní přípojky DN 63 </t>
  </si>
  <si>
    <t xml:space="preserve">891153111R00</t>
  </si>
  <si>
    <t xml:space="preserve">Montáž armatur  přípojky DN 20 </t>
  </si>
  <si>
    <t xml:space="preserve">891173111R00</t>
  </si>
  <si>
    <t xml:space="preserve">Montáž armatur  přípojky DN 32 </t>
  </si>
  <si>
    <t xml:space="preserve">891183111R00</t>
  </si>
  <si>
    <t xml:space="preserve">Montáž armatur  přípojky DN 40 </t>
  </si>
  <si>
    <t xml:space="preserve">891213111R00</t>
  </si>
  <si>
    <t xml:space="preserve">Montáž armatur  přípojky DN 50 </t>
  </si>
  <si>
    <t xml:space="preserve">891217111R00</t>
  </si>
  <si>
    <t xml:space="preserve">Montáž hydrantů podzemních DN 50 </t>
  </si>
  <si>
    <t xml:space="preserve">891249111R00</t>
  </si>
  <si>
    <t xml:space="preserve">Montáž navrtávacích pasů DN 80 </t>
  </si>
  <si>
    <t xml:space="preserve">892233111R00</t>
  </si>
  <si>
    <t xml:space="preserve">Desinfekce vodovodního potrubí DN 70 </t>
  </si>
  <si>
    <t xml:space="preserve">892241111R00</t>
  </si>
  <si>
    <t xml:space="preserve">Tlaková zkouška vodovodního potrubí DN 80 </t>
  </si>
  <si>
    <t xml:space="preserve">892372111R00</t>
  </si>
  <si>
    <t xml:space="preserve">Zabezpečení konců vodovod. potrubí DN 300 </t>
  </si>
  <si>
    <t xml:space="preserve">úsek</t>
  </si>
  <si>
    <t xml:space="preserve">899401111R00</t>
  </si>
  <si>
    <t xml:space="preserve">Osazení poklopů litinových ventilových </t>
  </si>
  <si>
    <t xml:space="preserve">899401113R00</t>
  </si>
  <si>
    <t xml:space="preserve">Osazení poklopů litinových hydrantových </t>
  </si>
  <si>
    <t xml:space="preserve">899721112</t>
  </si>
  <si>
    <t xml:space="preserve">Fólie výstražná z PVC š. 30 cm , bílá </t>
  </si>
  <si>
    <t xml:space="preserve">899731114</t>
  </si>
  <si>
    <t xml:space="preserve">Vodič signalizační CYY 6 mm2 </t>
  </si>
  <si>
    <t xml:space="preserve">14143001</t>
  </si>
  <si>
    <t xml:space="preserve">Trubka ocelová pozinkovaná závitová G 1/2"</t>
  </si>
  <si>
    <t xml:space="preserve">14143002</t>
  </si>
  <si>
    <t xml:space="preserve">Trubka ocelová pozinkovaná závitová G 3/4"</t>
  </si>
  <si>
    <t xml:space="preserve">28612000</t>
  </si>
  <si>
    <t xml:space="preserve">HD-PE tlaková voda PE 100, SDR 11 d 25x2,3 mm černá s modrými pruhy</t>
  </si>
  <si>
    <t xml:space="preserve">28612003</t>
  </si>
  <si>
    <t xml:space="preserve">HD-PE tlaková voda PE 100, SDR 11 d 40x3,7 mm černá s modrými pruhy</t>
  </si>
  <si>
    <t xml:space="preserve">28612004</t>
  </si>
  <si>
    <t xml:space="preserve">HD-PE tlaková voda PE 100, SDR 11 d 50x4,6 mm černá s modrými pruhy</t>
  </si>
  <si>
    <t xml:space="preserve">28612005</t>
  </si>
  <si>
    <t xml:space="preserve">HD-PE tlaková voda PE 100, SDR 11 d 63x5,8 mm černá s modrými pruhy</t>
  </si>
  <si>
    <t xml:space="preserve">28613008</t>
  </si>
  <si>
    <t xml:space="preserve">Celoplastový kulový kohout SDR 11 D 40 PE 100 (DN 32)</t>
  </si>
  <si>
    <t xml:space="preserve">28613009</t>
  </si>
  <si>
    <t xml:space="preserve">Celoplastový kulový kohout SDR 11 D 50 PE 100 (DN 40)</t>
  </si>
  <si>
    <t xml:space="preserve">28613010</t>
  </si>
  <si>
    <t xml:space="preserve">Celoplastový kulový kohout SDR 11 D 63 PE 100 (DN 50)</t>
  </si>
  <si>
    <t xml:space="preserve">28613011</t>
  </si>
  <si>
    <t xml:space="preserve">Zemní souprava teleskopická pro KK s fixací, krycí hloubka 1,1-1,6 m</t>
  </si>
  <si>
    <t xml:space="preserve">28613012</t>
  </si>
  <si>
    <t xml:space="preserve">Kruhový plovoucí poklop pro KK s fixací (modrá barva)</t>
  </si>
  <si>
    <t xml:space="preserve">28613013</t>
  </si>
  <si>
    <t xml:space="preserve">Fixační podložka pod poklop KK</t>
  </si>
  <si>
    <t xml:space="preserve">28613014</t>
  </si>
  <si>
    <t xml:space="preserve">Tvarovka plastová voda elektrospojka SDR 11 d 40 PE 100</t>
  </si>
  <si>
    <t xml:space="preserve">28613015</t>
  </si>
  <si>
    <t xml:space="preserve">Tvarovka plastová voda elektrospojka SDR 11 d 50 PE 100</t>
  </si>
  <si>
    <t xml:space="preserve">28613016</t>
  </si>
  <si>
    <t xml:space="preserve">Tvarovka plastová voda elektrospojka SDR 11 d 63 PE 100</t>
  </si>
  <si>
    <t xml:space="preserve">28613017</t>
  </si>
  <si>
    <t xml:space="preserve">Tvarovka plastová voda elektro T kus 90° redukovaný SDR 11 d 50/25  PE 100</t>
  </si>
  <si>
    <t xml:space="preserve">28613018</t>
  </si>
  <si>
    <t xml:space="preserve">Tvarovka plastová voda elektro T kus 90° redukovaný SDR 11 d 63/40  PE 100</t>
  </si>
  <si>
    <t xml:space="preserve">28613019</t>
  </si>
  <si>
    <t xml:space="preserve">Tvarovka plastová voda elektro T kus 90° redukovaný SDR 11 d 63/50  PE 100</t>
  </si>
  <si>
    <t xml:space="preserve">28613020</t>
  </si>
  <si>
    <t xml:space="preserve">Tvarovka plastová voda elektro T kus 90° rovnoramenný SDR 11 d 63/63  PE 100</t>
  </si>
  <si>
    <t xml:space="preserve">28613021</t>
  </si>
  <si>
    <t xml:space="preserve">Tvarovka plastová voda elektroredukce SDR 11 d 50/40  PE 100</t>
  </si>
  <si>
    <t xml:space="preserve">28613022</t>
  </si>
  <si>
    <t xml:space="preserve">Tvarovka plastová voda elektrokoleno 90° SDR 11 d 25 PE 100</t>
  </si>
  <si>
    <t xml:space="preserve">28613023</t>
  </si>
  <si>
    <t xml:space="preserve">Tvarovka plastová voda elektrokoleno 90° SDR 11 d 40 PE 100</t>
  </si>
  <si>
    <t xml:space="preserve">28613024</t>
  </si>
  <si>
    <t xml:space="preserve">Tvarovka plastová voda elektrokoleno 90° SDR 11 d 50 PE 100</t>
  </si>
  <si>
    <t xml:space="preserve">28613025</t>
  </si>
  <si>
    <t xml:space="preserve">Tvarovka plastová voda elektrozáslepka SDR 11 d 40 PE 100</t>
  </si>
  <si>
    <t xml:space="preserve">28613026</t>
  </si>
  <si>
    <t xml:space="preserve">Tvarovka plastová voda elektrozáslepka SDR 11 d 50 PE 100</t>
  </si>
  <si>
    <t xml:space="preserve">28613027</t>
  </si>
  <si>
    <t xml:space="preserve">Tvarovka plastová voda elektrozáslepka SDR 11 d 63 PE 100</t>
  </si>
  <si>
    <t xml:space="preserve">28690001</t>
  </si>
  <si>
    <t xml:space="preserve">Vypouštěcí šachta 500x500 mm, hl. 1,45 m vč. poklopu</t>
  </si>
  <si>
    <t xml:space="preserve">42210001</t>
  </si>
  <si>
    <t xml:space="preserve">Proplachovací souprava DN 50 výška krytí 1250 mm</t>
  </si>
  <si>
    <t xml:space="preserve">42210002</t>
  </si>
  <si>
    <t xml:space="preserve">Klasik uliční poklop hydrantový lirinový</t>
  </si>
  <si>
    <t xml:space="preserve">42210003</t>
  </si>
  <si>
    <t xml:space="preserve">Podkladová deska pro uliční poklop hydrantový</t>
  </si>
  <si>
    <t xml:space="preserve">42210004</t>
  </si>
  <si>
    <t xml:space="preserve">Hydrantová drenáž pro plnoprůtokový hydrant</t>
  </si>
  <si>
    <t xml:space="preserve">55110001</t>
  </si>
  <si>
    <t xml:space="preserve">Kulový uzávěr voda s odvodněním DN 20, závit vnitřní-vnitřní, niklovaná mosaz</t>
  </si>
  <si>
    <t xml:space="preserve">55110002</t>
  </si>
  <si>
    <t xml:space="preserve">Vypouštěcí kulový uzávěr DN 15 niklovaná mosaz</t>
  </si>
  <si>
    <t xml:space="preserve">55110003</t>
  </si>
  <si>
    <t xml:space="preserve">Kulový uzávěr nezámrzný DN 15, PN 20 niklovaná mosaz s přípojkou na hadici</t>
  </si>
  <si>
    <t xml:space="preserve">55110004</t>
  </si>
  <si>
    <t xml:space="preserve">Mrazuvzdorný ventil DN 20 s automat.vypouštěním výkon 40l/min,povrch z matného chromu</t>
  </si>
  <si>
    <t xml:space="preserve">odolný proti povětrnostním vlivům:2</t>
  </si>
  <si>
    <t xml:space="preserve">55110005</t>
  </si>
  <si>
    <t xml:space="preserve">Kulový uzávěr voda  závit vnitřní-vnitřní  niklovaná mosaz DN 50</t>
  </si>
  <si>
    <t xml:space="preserve">96</t>
  </si>
  <si>
    <t xml:space="preserve">969011131R00</t>
  </si>
  <si>
    <t xml:space="preserve">Vybourání vodovod., plynového vedení DN do 125 mm </t>
  </si>
  <si>
    <t xml:space="preserve">výměna vodovodní přípojky:16,0</t>
  </si>
  <si>
    <t xml:space="preserve">971042361R00</t>
  </si>
  <si>
    <t xml:space="preserve">Vybourání otvorů zdi betonové pl. 0,09 m2, tl.60cm </t>
  </si>
  <si>
    <t xml:space="preserve">upřesnit- průchod základem pro trubky V3:1</t>
  </si>
  <si>
    <t xml:space="preserve">99</t>
  </si>
  <si>
    <t xml:space="preserve">Staveništní přesun hmot</t>
  </si>
  <si>
    <t xml:space="preserve">998276201R00</t>
  </si>
  <si>
    <t xml:space="preserve">Přesun hmot, trub.vedení plast. obsypaná kamenivem </t>
  </si>
  <si>
    <t xml:space="preserve">D96</t>
  </si>
  <si>
    <t xml:space="preserve">Přesuny suti a vybouraných hmot</t>
  </si>
  <si>
    <t xml:space="preserve">979082213R00</t>
  </si>
  <si>
    <t xml:space="preserve">Vodorovná doprava suti po suchu do 1 km </t>
  </si>
  <si>
    <t xml:space="preserve">979082219R00</t>
  </si>
  <si>
    <t xml:space="preserve">Příplatek za dopravu suti po suchu za další 1 km do 20 km</t>
  </si>
  <si>
    <t xml:space="preserve">979087212R00</t>
  </si>
  <si>
    <t xml:space="preserve">Nakládání suti na dopravní prostředky </t>
  </si>
  <si>
    <t xml:space="preserve">979 99-0101.R00</t>
  </si>
  <si>
    <t xml:space="preserve">Poplatek za skládku stavební suti </t>
  </si>
  <si>
    <t xml:space="preserve">    REKAPITULACE  STAVEBNÍCH  DÍLŮ</t>
  </si>
  <si>
    <t xml:space="preserve">Stavební díl</t>
  </si>
  <si>
    <t xml:space="preserve">HSV</t>
  </si>
  <si>
    <t xml:space="preserve">CELKEM  OBJEKT</t>
  </si>
  <si>
    <t xml:space="preserve">Dešťová kanalizace</t>
  </si>
  <si>
    <t xml:space="preserve">131301112R00</t>
  </si>
  <si>
    <t xml:space="preserve">Hloubení nezapaž. jam hor.4 do 10000 m3, STROJNĚ </t>
  </si>
  <si>
    <t xml:space="preserve">RT1- polovina výkopů v chodníku (odpočet z hloubek výkopů skladby komunikace 0,5 m), polovina v nezperněném terénu:(4,6*1,7+6,0*2,4)*0,5*(1,9+2,1)*0,5+(4,6*1,7+6,0*2,4)*0,5*(1,4+1,6)*0,5</t>
  </si>
  <si>
    <t xml:space="preserve">RT1- polovina výkopů v chodníku (opočet z hloubek výkopů skladby komunikace 0,5 m), polovina v nezperněném terénu:(4,6*1,7+6,0*2,4)*0,5*(1,9+2,1)*0,5+(4,6*1,7+6,0*2,4)*0,5*(1,4+1,6)*0,5</t>
  </si>
  <si>
    <t xml:space="preserve">131301209R00</t>
  </si>
  <si>
    <t xml:space="preserve">Příplatek za lepivost - hloubení nezap.jam v hor.4</t>
  </si>
  <si>
    <t xml:space="preserve">132301213R00</t>
  </si>
  <si>
    <t xml:space="preserve">Hloubení rýh šířky do 200 cm v hor.4 do 10000 m3 </t>
  </si>
  <si>
    <t xml:space="preserve">z hloubky výkopů je odečtena skladba komunikací 0,5 m:</t>
  </si>
  <si>
    <t xml:space="preserve">rýhy k ÚV vč. výkopů pro ÚV:</t>
  </si>
  <si>
    <t xml:space="preserve">větev A:</t>
  </si>
  <si>
    <t xml:space="preserve">Ša-ÚV 21:5,6*0,8*(1,25+1,43)*0,5+14,8*0,8*(1,43+1,05)*0,5+27,4*0,8*1,05</t>
  </si>
  <si>
    <t xml:space="preserve">24,9*0,8*(1,05+0,88)*0,5+35,0*0,8*(0,88+1,37)*0,5</t>
  </si>
  <si>
    <t xml:space="preserve">34,6*0,8*(1,37+2,21)*0,5+36,0*0,8*(2,21+1,6)*0,5</t>
  </si>
  <si>
    <t xml:space="preserve">25,7*0,8*(1,6+0,85)*0,5+2,8*(0,85+0,8)*0,5</t>
  </si>
  <si>
    <t xml:space="preserve">větev A1:</t>
  </si>
  <si>
    <t xml:space="preserve">Š4-ÚV 5 :11,9*0,8*(0,85+0,8)*0,5</t>
  </si>
  <si>
    <t xml:space="preserve">větev A2:</t>
  </si>
  <si>
    <t xml:space="preserve">Š5-ÚV 9:28,3*0,8*(1,34+0,8)*0,5</t>
  </si>
  <si>
    <t xml:space="preserve">větev A3:</t>
  </si>
  <si>
    <t xml:space="preserve">Š7-D2:25,6*0,8*(1,6+1,1)*0,5</t>
  </si>
  <si>
    <t xml:space="preserve">přípojky k ÚV (A):</t>
  </si>
  <si>
    <t xml:space="preserve">ÚV1:11,5*0,8*(1,24+0,3)*0,5</t>
  </si>
  <si>
    <t xml:space="preserve">ÚV2,3:1,5*0,8*(1,05+0,3)*0,5*2</t>
  </si>
  <si>
    <t xml:space="preserve">ÚV4:1,5*0,8*(1,0+0,3)*0,5</t>
  </si>
  <si>
    <t xml:space="preserve">ÚV6,7:1,5*0,8*(1,13+0,3)*0,5*2</t>
  </si>
  <si>
    <t xml:space="preserve">ÚV8:1,5*0,8*(1,07+0,3)*0,5</t>
  </si>
  <si>
    <t xml:space="preserve">ÚV10:1,5*0,8*(1,37+0,3)*0,5</t>
  </si>
  <si>
    <t xml:space="preserve">ÚV11:1,5*0,8*(1,89+0,3)*0,5</t>
  </si>
  <si>
    <t xml:space="preserve">ÚV12-16:0,8*0,8*(2,21+1,91+1,6*2+1,35)</t>
  </si>
  <si>
    <t xml:space="preserve">ÚV17,18:2,5*0,8*(1,6+0,3)*0,5*2</t>
  </si>
  <si>
    <t xml:space="preserve">ÚV19,20:2,5*0,8*(1,23+0,3)*0,5*2</t>
  </si>
  <si>
    <t xml:space="preserve">ÚV 22:1,6*0,8*(0,85+0,8)*0,5</t>
  </si>
  <si>
    <t xml:space="preserve">k D4:3,0*0,8*1,9</t>
  </si>
  <si>
    <t xml:space="preserve">větev B:</t>
  </si>
  <si>
    <t xml:space="preserve">Š1-12:36,5*0,8*(1,4+1,1)*0,5+45,1*0,8*(1,1+1,13)*0,5</t>
  </si>
  <si>
    <t xml:space="preserve">32,5*0,8*(1,13+1,33)*0,5+35,2*0,8*(1,33+1,1)*0,5</t>
  </si>
  <si>
    <t xml:space="preserve">větevB1:</t>
  </si>
  <si>
    <t xml:space="preserve">Š11-ÚV31:27,3*0,8*(1,3+0,8)*0,5</t>
  </si>
  <si>
    <t xml:space="preserve">k D1:2,5*0,8*1,1</t>
  </si>
  <si>
    <t xml:space="preserve">přípojky k ÚV (B):</t>
  </si>
  <si>
    <t xml:space="preserve">ÚV23,24:1,5*0,8*(1,3+0,3)*0,5*2</t>
  </si>
  <si>
    <t xml:space="preserve">ÚV25,26,27:1,5*0,8*(1,1+0,3)*0,5*3</t>
  </si>
  <si>
    <t xml:space="preserve">ÚV28,29:1,5*0,8*(1,25+0,3)*0,5*2</t>
  </si>
  <si>
    <t xml:space="preserve">ÚV30:1,5*0,8*(0,95+0,3)*0,5</t>
  </si>
  <si>
    <t xml:space="preserve">ÚV32,33:1,5*0,8*(1,25+0,3)*0,5*2</t>
  </si>
  <si>
    <t xml:space="preserve">ÚV34:2,5*0,8*(1,1+0,3)*0,5</t>
  </si>
  <si>
    <t xml:space="preserve">DV(dvorní vtok):2,5*0,8*0,80*2</t>
  </si>
  <si>
    <t xml:space="preserve">větec C:</t>
  </si>
  <si>
    <t xml:space="preserve">Š1-ÚV51:22,2*0,8*(1,43+1,17)*0,5+27,8*0,8*(1,17+1,15)*0,5</t>
  </si>
  <si>
    <t xml:space="preserve">7,5*0,8*(1,15+1,1)*0,5+24,8*0,8*(1,1+1,37)*0,5</t>
  </si>
  <si>
    <t xml:space="preserve">5,3*0,8*(1,37+0,8)*0,5</t>
  </si>
  <si>
    <t xml:space="preserve">větev C1:</t>
  </si>
  <si>
    <t xml:space="preserve">Š13-ÚV37:25,8*0,8*(1,27+0,8)*0,5</t>
  </si>
  <si>
    <t xml:space="preserve">větev C2:</t>
  </si>
  <si>
    <t xml:space="preserve">ÚV39:15,8*0,8*(0,91+0,8)*0,5</t>
  </si>
  <si>
    <t xml:space="preserve">Š14-ÚV41:18,5*0,8*(1,17+0,8)*0,8</t>
  </si>
  <si>
    <t xml:space="preserve">větev C3:</t>
  </si>
  <si>
    <t xml:space="preserve">Š16-ÚV45:(8,1+17,3)*0,8*(1,1+0,8)*0,5</t>
  </si>
  <si>
    <t xml:space="preserve">přípojky k ÚV (C):</t>
  </si>
  <si>
    <t xml:space="preserve">ÚV35,36:2,0*0,8*(1,37+0,3)*0,5</t>
  </si>
  <si>
    <t xml:space="preserve">ÚV38:2,0*0,8*(0,91+0,8)*0,5</t>
  </si>
  <si>
    <t xml:space="preserve">ÚV40:1,5*0,8*(1,17+0,3)*0,5</t>
  </si>
  <si>
    <t xml:space="preserve">ÚV42:2,5*0,8*(1,16+0,3)*0,5</t>
  </si>
  <si>
    <t xml:space="preserve">ÚV43:2,0*0,8*(1,15+0,8)*0,5</t>
  </si>
  <si>
    <t xml:space="preserve">ÚV44:1,5*0,8*(1,05+0,3)*0,5</t>
  </si>
  <si>
    <t xml:space="preserve">ÚV46,47,48,49:2,0*0,8*(1,23+0,3)*0,5*4</t>
  </si>
  <si>
    <t xml:space="preserve">ÚV50:2,0*0,8*(1,37+0,3)*0,5</t>
  </si>
  <si>
    <t xml:space="preserve">Mezisoučet</t>
  </si>
  <si>
    <t xml:space="preserve">Začátek provozního součtu</t>
  </si>
  <si>
    <t xml:space="preserve">šachty Š1-17:1,43+1,05*2+0,88+1,37+2,21+1,6+0,85+1,1+1,13+1,33+1,1+1,3+1,17</t>
  </si>
  <si>
    <t xml:space="preserve">1,15+1,1+1,37</t>
  </si>
  <si>
    <t xml:space="preserve">Konec provozního součtu</t>
  </si>
  <si>
    <t xml:space="preserve">hloubky x šířky:21,19*1,5*1,5</t>
  </si>
  <si>
    <t xml:space="preserve">Ša:2,0*2,0*2,15</t>
  </si>
  <si>
    <t xml:space="preserve">Šb:2,0*2,0*2,15</t>
  </si>
  <si>
    <t xml:space="preserve">rýhy od RT1 k Šb (mimo zpevněné plochy):7,5*0,8*1,95</t>
  </si>
  <si>
    <t xml:space="preserve">od RT1 DV (dvorní vtok):(5,0+1,0)*0,8*1,7</t>
  </si>
  <si>
    <t xml:space="preserve">132301219R00</t>
  </si>
  <si>
    <t xml:space="preserve">Příplatek za lepivost - hloubení rýh 200cm v hor.4 </t>
  </si>
  <si>
    <t xml:space="preserve">139601102R00</t>
  </si>
  <si>
    <t xml:space="preserve">Ruční výkop jam, rýh a šachet v hornině tř. 3 </t>
  </si>
  <si>
    <t xml:space="preserve">ve dně rýhy pro pojistnou drenáž:78,0*0,20*0,20</t>
  </si>
  <si>
    <t xml:space="preserve">rýhy 2 strana:(668,61+19,86)/0,8*2-18,0*2,21*2-0,8*2,21*2+3,0*1,9*2</t>
  </si>
  <si>
    <t xml:space="preserve">šachty Š1-5,7-17:(1,5*4-0,8*2)*21,19</t>
  </si>
  <si>
    <t xml:space="preserve">odpočet v místě souběhu svodou (upřesnit):-1*(18+7+15+8+30+27)*1,3</t>
  </si>
  <si>
    <t xml:space="preserve">151101102R00</t>
  </si>
  <si>
    <t xml:space="preserve">Pažení a rozepření stěn rýh - příložné - hl. do 4m </t>
  </si>
  <si>
    <t xml:space="preserve">Ša,b, :(2,0*4-0,8*2)*(2,15+2,21)</t>
  </si>
  <si>
    <t xml:space="preserve">Š6:(1,5+0,7*2)*2,15</t>
  </si>
  <si>
    <t xml:space="preserve">výkop větev A , ÚV12 1 strana :18,0*2,21+0,8*2,21*2</t>
  </si>
  <si>
    <t xml:space="preserve">151101112R00</t>
  </si>
  <si>
    <t xml:space="preserve">Odstranění pažení stěn rýh - příložné - hl. do 4 m </t>
  </si>
  <si>
    <t xml:space="preserve">30% z výkopů:(757,91+38,89+3,12)*0,3</t>
  </si>
  <si>
    <t xml:space="preserve">zpět do zásypů:487,68</t>
  </si>
  <si>
    <t xml:space="preserve">zbývající výkopy na skládku:757,91+38,89+3,12-487,68</t>
  </si>
  <si>
    <r>
      <rPr>
        <sz val="8"/>
        <rFont val="Arial"/>
        <family val="2"/>
        <charset val="238"/>
      </rPr>
      <t xml:space="preserve">Příplatek k vod. přemístění hor.1-4 za další 1 km </t>
    </r>
    <r>
      <rPr>
        <b val="true"/>
        <sz val="8"/>
        <rFont val="Arial"/>
        <family val="2"/>
        <charset val="238"/>
      </rPr>
      <t xml:space="preserve">5 x</t>
    </r>
  </si>
  <si>
    <t xml:space="preserve">5*312,24</t>
  </si>
  <si>
    <t xml:space="preserve">10*312,24</t>
  </si>
  <si>
    <t xml:space="preserve">Nakládání výkopku z hor.1-4 v množství nad 100 m3 </t>
  </si>
  <si>
    <t xml:space="preserve">zemina pro odvoz na skládku z meziskládky:312,24</t>
  </si>
  <si>
    <t xml:space="preserve">skládka:312,24</t>
  </si>
  <si>
    <t xml:space="preserve">výkopy rýh:673,17+19,86</t>
  </si>
  <si>
    <t xml:space="preserve">odpočet obsypy potrubí + lože:-204,27-57,42</t>
  </si>
  <si>
    <t xml:space="preserve">odpočet ÚV a DV:-0,3*0,3*(0,2*38+0,7*13)-0,3*0,3*0,7*4</t>
  </si>
  <si>
    <t xml:space="preserve">kolem Š1-17:(1,5*1,5-3,14*0,25*0,25)*21,19</t>
  </si>
  <si>
    <t xml:space="preserve">nad RT1 - polovina v chodníku, polovina v nezpevn.terénu:5,6*2,2*0,60+5,6*2,2*0,10</t>
  </si>
  <si>
    <t xml:space="preserve">kolem Ša,b:(2,0*2,0-3,14*0,55*0,55)*(0,3+1,65)</t>
  </si>
  <si>
    <t xml:space="preserve">Obsyp potrubí bez prohození sypaniny s dodáním štěrkopísku</t>
  </si>
  <si>
    <t xml:space="preserve">kanalizační potrubí:704,2*0,8*0,40</t>
  </si>
  <si>
    <t xml:space="preserve">odpočet potrubí:-3,14*0,125*13,1-3,14*0,1*0,1*344,3-3,14*0,08*0,08*151,7</t>
  </si>
  <si>
    <t xml:space="preserve">-3,14*0,065*0,065*99,8-3,14*0,05*0,05*95,3</t>
  </si>
  <si>
    <t xml:space="preserve">pojistná drenáž:78,0*(0,20*0,20-3,14*0,05*0,05)</t>
  </si>
  <si>
    <t xml:space="preserve">175101201R00</t>
  </si>
  <si>
    <t xml:space="preserve">Obsyp objektu bez prohození sypaniny </t>
  </si>
  <si>
    <t xml:space="preserve">kamenivo fr.8-16:</t>
  </si>
  <si>
    <t xml:space="preserve">RT1:(4,8*3,6+5,8*4,6)*0,5*1,1-3,6*2,4*0,9</t>
  </si>
  <si>
    <t xml:space="preserve">Ša,b:(2,0*2,0-3,14*0,55*0,55)*(0,6+1,1)</t>
  </si>
  <si>
    <t xml:space="preserve">704,2*0,8+1,5*1,5*17+2,0*2,0*2+4,6*3,4</t>
  </si>
  <si>
    <t xml:space="preserve">704,2*0,8+1,5*1,5*17+2,0*2,0*2+4,6*3,4-0,30*0,30*21-3,14*0,3*0,3*2</t>
  </si>
  <si>
    <t xml:space="preserve">583415065</t>
  </si>
  <si>
    <t xml:space="preserve">Kamenivo drcené frakce  8/16</t>
  </si>
  <si>
    <t xml:space="preserve">T</t>
  </si>
  <si>
    <t xml:space="preserve">obsypy objektů:21,59*1,87</t>
  </si>
  <si>
    <t xml:space="preserve">potrubí kanalizace:704,20*0,80*0,10</t>
  </si>
  <si>
    <t xml:space="preserve">Š1-17:0,8*0,8*17*0,10</t>
  </si>
  <si>
    <t xml:space="preserve">451573111R00</t>
  </si>
  <si>
    <t xml:space="preserve">Lože pod potrubí ze štěrkopísku </t>
  </si>
  <si>
    <t xml:space="preserve">RT1:4,6*3,4*0,20</t>
  </si>
  <si>
    <t xml:space="preserve">Ša,b:2,0*2,0*0,10*2</t>
  </si>
  <si>
    <t xml:space="preserve">452311131R00</t>
  </si>
  <si>
    <t xml:space="preserve">Desky podkladní pod potrubí z betonu C 12/15 </t>
  </si>
  <si>
    <t xml:space="preserve">pod RT1:4,8*3,6*0,10</t>
  </si>
  <si>
    <t xml:space="preserve">452351101R00</t>
  </si>
  <si>
    <t xml:space="preserve">Bednění desek nebo sedlových loží vč. odbednění</t>
  </si>
  <si>
    <t xml:space="preserve">pod RT1:(4,8+3,6)*2*0,10</t>
  </si>
  <si>
    <t xml:space="preserve">871219111R00</t>
  </si>
  <si>
    <t xml:space="preserve">Kladení dren. potrubí flexi .PVC DN 100</t>
  </si>
  <si>
    <t xml:space="preserve">pojistná drenáž:78,0</t>
  </si>
  <si>
    <t xml:space="preserve">871251111R00</t>
  </si>
  <si>
    <t xml:space="preserve">Montáž trubek z tvrdého PVC ve výkopu d 110 mm </t>
  </si>
  <si>
    <t xml:space="preserve">větev A:2,0</t>
  </si>
  <si>
    <t xml:space="preserve">větev A1:11,1</t>
  </si>
  <si>
    <t xml:space="preserve">přípojky k ÚV :</t>
  </si>
  <si>
    <t xml:space="preserve">větev A-A3:1,5*9+2,5*4</t>
  </si>
  <si>
    <t xml:space="preserve">svislé k ÚV12-16:2,0*2+1,6*2+1,5</t>
  </si>
  <si>
    <t xml:space="preserve">větev B,B1:1,5*10+2,5*3</t>
  </si>
  <si>
    <t xml:space="preserve">větev C-C4:2,0*8+1,5*2+2,5</t>
  </si>
  <si>
    <t xml:space="preserve">od RT1 k dvorním vtokům:6,0</t>
  </si>
  <si>
    <t xml:space="preserve">k D4 svislá:1,5</t>
  </si>
  <si>
    <t xml:space="preserve">871311111R00</t>
  </si>
  <si>
    <t xml:space="preserve">Montáž trubek z tvrdého PVC ve výkopu d 160 mm </t>
  </si>
  <si>
    <t xml:space="preserve">DN 125:</t>
  </si>
  <si>
    <t xml:space="preserve">větev A2:17,0</t>
  </si>
  <si>
    <t xml:space="preserve">větev B1:16,5</t>
  </si>
  <si>
    <t xml:space="preserve">větev C1:17,7</t>
  </si>
  <si>
    <t xml:space="preserve">větev C2:15,0</t>
  </si>
  <si>
    <t xml:space="preserve">větev C3:17,7</t>
  </si>
  <si>
    <t xml:space="preserve">větev C4:8,4</t>
  </si>
  <si>
    <t xml:space="preserve">svislé k D1,2,3:1,5*3</t>
  </si>
  <si>
    <t xml:space="preserve">k D4:3,0</t>
  </si>
  <si>
    <t xml:space="preserve">DN 160:</t>
  </si>
  <si>
    <t xml:space="preserve">větev A:25,7</t>
  </si>
  <si>
    <t xml:space="preserve">větev A2:10,5</t>
  </si>
  <si>
    <t xml:space="preserve">větev A3:25,6</t>
  </si>
  <si>
    <t xml:space="preserve">větev B:35,2</t>
  </si>
  <si>
    <t xml:space="preserve">větev B1:10,0</t>
  </si>
  <si>
    <t xml:space="preserve">větev C:29,3</t>
  </si>
  <si>
    <t xml:space="preserve">větev C1:7,3</t>
  </si>
  <si>
    <t xml:space="preserve">větev C4:8,1</t>
  </si>
  <si>
    <t xml:space="preserve">871351111R00</t>
  </si>
  <si>
    <t xml:space="preserve">Montáž trubek z tvrdého PVC ve výkopu d 225 mm </t>
  </si>
  <si>
    <t xml:space="preserve">DN 200:</t>
  </si>
  <si>
    <t xml:space="preserve">větev A:172,7</t>
  </si>
  <si>
    <t xml:space="preserve">větev B:114,1</t>
  </si>
  <si>
    <t xml:space="preserve">větev C:57,5</t>
  </si>
  <si>
    <t xml:space="preserve">871371111R00</t>
  </si>
  <si>
    <t xml:space="preserve">Montáž trubek z tvrdého PVC ve výkopu d 315 mm </t>
  </si>
  <si>
    <t xml:space="preserve">DN 250:</t>
  </si>
  <si>
    <t xml:space="preserve">větev A:5,6</t>
  </si>
  <si>
    <t xml:space="preserve">od RT1 k Šb:7,5</t>
  </si>
  <si>
    <t xml:space="preserve">877313123R00</t>
  </si>
  <si>
    <t xml:space="preserve">Montáž tvarovek jednoos. plast. gum.kroužek DN 150 </t>
  </si>
  <si>
    <t xml:space="preserve">DN 110:</t>
  </si>
  <si>
    <t xml:space="preserve">koleno:</t>
  </si>
  <si>
    <t xml:space="preserve">k ÚV 1-51:2*51</t>
  </si>
  <si>
    <t xml:space="preserve">k dverním vtokům:4</t>
  </si>
  <si>
    <t xml:space="preserve">k D1:1</t>
  </si>
  <si>
    <t xml:space="preserve">k D2,3,4:2*3</t>
  </si>
  <si>
    <t xml:space="preserve">koleno (87):</t>
  </si>
  <si>
    <t xml:space="preserve">větev A1, A2:1+1</t>
  </si>
  <si>
    <t xml:space="preserve">B.B1:1</t>
  </si>
  <si>
    <t xml:space="preserve">C1:1</t>
  </si>
  <si>
    <t xml:space="preserve">koleno (45):</t>
  </si>
  <si>
    <t xml:space="preserve">C2:1</t>
  </si>
  <si>
    <t xml:space="preserve">redukce 125/110:</t>
  </si>
  <si>
    <t xml:space="preserve">k UV5,9,31,37,39,41,45:7</t>
  </si>
  <si>
    <t xml:space="preserve">větev A3:2</t>
  </si>
  <si>
    <t xml:space="preserve">redukce 160/125:</t>
  </si>
  <si>
    <t xml:space="preserve">větev A2:1</t>
  </si>
  <si>
    <t xml:space="preserve">B1:1</t>
  </si>
  <si>
    <t xml:space="preserve">redukce 160/110:</t>
  </si>
  <si>
    <t xml:space="preserve">k D2,3:2</t>
  </si>
  <si>
    <t xml:space="preserve">k UV51:1</t>
  </si>
  <si>
    <t xml:space="preserve">877353121R00</t>
  </si>
  <si>
    <t xml:space="preserve">Montáž tvarovek odboč. plast. gum. kroužek DN 200 </t>
  </si>
  <si>
    <t xml:space="preserve">odbočky:</t>
  </si>
  <si>
    <t xml:space="preserve">110/110:</t>
  </si>
  <si>
    <t xml:space="preserve">od RT1 k DV:1</t>
  </si>
  <si>
    <t xml:space="preserve">125/110:</t>
  </si>
  <si>
    <t xml:space="preserve">k UV38,40,44:3</t>
  </si>
  <si>
    <t xml:space="preserve">k D4 :1</t>
  </si>
  <si>
    <t xml:space="preserve">160/110:</t>
  </si>
  <si>
    <t xml:space="preserve">kÚV 8,15-20,30,32-34,46-50:16</t>
  </si>
  <si>
    <t xml:space="preserve">větev B k dvor.vtoku:2</t>
  </si>
  <si>
    <t xml:space="preserve">200/110:</t>
  </si>
  <si>
    <t xml:space="preserve">k ÚV 1-4,6,7,10-14,23-29,35,36,42,43:22</t>
  </si>
  <si>
    <t xml:space="preserve">877353123R00</t>
  </si>
  <si>
    <t xml:space="preserve">Montáž tvarovek jednoos. plast. gum.kroužek DN 200 </t>
  </si>
  <si>
    <t xml:space="preserve">větev B:1</t>
  </si>
  <si>
    <t xml:space="preserve">877363123R00</t>
  </si>
  <si>
    <t xml:space="preserve">Montáž tvarovek jednoos. plast. gum.kroužek DN 250 </t>
  </si>
  <si>
    <t xml:space="preserve">větev A:1</t>
  </si>
  <si>
    <t xml:space="preserve">od RT1 k Šb:1</t>
  </si>
  <si>
    <t xml:space="preserve">větev B1:1</t>
  </si>
  <si>
    <t xml:space="preserve">892575111R00</t>
  </si>
  <si>
    <t xml:space="preserve">Zabezpečení konců a zkouška vzduch. kan. DN do 200 </t>
  </si>
  <si>
    <t xml:space="preserve">892585111R00</t>
  </si>
  <si>
    <t xml:space="preserve">Zabezpečení konců a zkouška vzduch. kan. DN do 300 </t>
  </si>
  <si>
    <t xml:space="preserve">892855116R00</t>
  </si>
  <si>
    <t xml:space="preserve">Kontrola kanalizace TV kamerou nad 500 m </t>
  </si>
  <si>
    <t xml:space="preserve">705,7+0,425*17+1,0*2</t>
  </si>
  <si>
    <t xml:space="preserve">894432113R00</t>
  </si>
  <si>
    <t xml:space="preserve">Osazení plastové šachty drenážní </t>
  </si>
  <si>
    <t xml:space="preserve">895942001</t>
  </si>
  <si>
    <t xml:space="preserve">Osazení vpusti uliční  a dvorní </t>
  </si>
  <si>
    <t xml:space="preserve">ÚV 1-51:51</t>
  </si>
  <si>
    <t xml:space="preserve">DV:4</t>
  </si>
  <si>
    <t xml:space="preserve">895971210</t>
  </si>
  <si>
    <t xml:space="preserve">Montáž retenční   galerie , šachet  Ša, Šb včetně izolace</t>
  </si>
  <si>
    <t xml:space="preserve">899711122R00</t>
  </si>
  <si>
    <t xml:space="preserve">Fólie výstražná z PVC </t>
  </si>
  <si>
    <t xml:space="preserve">894431313RAA</t>
  </si>
  <si>
    <t xml:space="preserve">Šachta, D 425 mm, dl.šach.roury 1,50 m, sběrná dno KG D 110 mm, poklop litina 12,5 t</t>
  </si>
  <si>
    <t xml:space="preserve">Š8:1</t>
  </si>
  <si>
    <t xml:space="preserve">894431313RB0</t>
  </si>
  <si>
    <t xml:space="preserve">Šachta, D 425 mm, dl.šach.roury 1,50 m, sběrná dno KG D 125 mm, poklop litina 12,5 t</t>
  </si>
  <si>
    <t xml:space="preserve">Š12:1</t>
  </si>
  <si>
    <t xml:space="preserve">894431313RBA</t>
  </si>
  <si>
    <t xml:space="preserve">Šachta, D 425 mm, dl.šach.roury 1,50 m, sběrná dno KG D 160 mm, poklop litina 12,5 t</t>
  </si>
  <si>
    <t xml:space="preserve">Š16:1</t>
  </si>
  <si>
    <t xml:space="preserve">894431313RCA</t>
  </si>
  <si>
    <t xml:space="preserve">Šachta, D 425 mm, dl.šach.roury 1,50 m, sběrná dno KG D 200 mm, poklop litina 12,5 t</t>
  </si>
  <si>
    <t xml:space="preserve">Š2,3,4,9:4</t>
  </si>
  <si>
    <t xml:space="preserve">894431323RBA</t>
  </si>
  <si>
    <t xml:space="preserve">Šachta, D 425 mm, dl.šach.roury 2,0 m, sběrná dno KG D 160 mm, poklop litina 12,5 t</t>
  </si>
  <si>
    <t xml:space="preserve">Š7,11,17:3</t>
  </si>
  <si>
    <t xml:space="preserve">894431323RCA</t>
  </si>
  <si>
    <t xml:space="preserve">Šachta, D 425 mm, dl.šach.roury 2,0 m, sběrná dno KG D 200 mm, poklop litina 12,5 t</t>
  </si>
  <si>
    <t xml:space="preserve">Š1,5,10,13,14,15:6</t>
  </si>
  <si>
    <t xml:space="preserve">894431333RCA</t>
  </si>
  <si>
    <t xml:space="preserve">Šachta, D 425 mm, dl.šach.roury 3,0 m, sběrná dno KG D 200 mm, poklop litina 12,5 t</t>
  </si>
  <si>
    <t xml:space="preserve">Š6:1,</t>
  </si>
  <si>
    <t xml:space="preserve">28611001</t>
  </si>
  <si>
    <t xml:space="preserve">Trubka kanalizační SN 10 PVC  DN 110</t>
  </si>
  <si>
    <t xml:space="preserve">96,8*1,015</t>
  </si>
  <si>
    <t xml:space="preserve">28611002</t>
  </si>
  <si>
    <t xml:space="preserve">Trubka kanalizační SN 4 PVC  DN 125</t>
  </si>
  <si>
    <t xml:space="preserve">251,5*1,015</t>
  </si>
  <si>
    <t xml:space="preserve">28611003</t>
  </si>
  <si>
    <t xml:space="preserve">Trubka kanalizační SN 10 PVC  DN 160</t>
  </si>
  <si>
    <t xml:space="preserve">151,7*1,015</t>
  </si>
  <si>
    <t xml:space="preserve">28611005</t>
  </si>
  <si>
    <t xml:space="preserve">Trubka kanalizační SN 10 PVC  DN 200</t>
  </si>
  <si>
    <t xml:space="preserve">344,3*1,015</t>
  </si>
  <si>
    <t xml:space="preserve">28611006</t>
  </si>
  <si>
    <t xml:space="preserve">Trubka kanalizační SN 10 PVC  DN 250</t>
  </si>
  <si>
    <t xml:space="preserve">13,1*1,015</t>
  </si>
  <si>
    <t xml:space="preserve">28611223.A</t>
  </si>
  <si>
    <t xml:space="preserve">Trubka PVC drenážní flexibilní d 100 mm</t>
  </si>
  <si>
    <t xml:space="preserve">78,0*1,015</t>
  </si>
  <si>
    <t xml:space="preserve">28652001</t>
  </si>
  <si>
    <t xml:space="preserve">Koleno kanalizační  110/ 45° PVC</t>
  </si>
  <si>
    <t xml:space="preserve">28652002</t>
  </si>
  <si>
    <t xml:space="preserve">Koleno kanalizační  125/ 45° PVC</t>
  </si>
  <si>
    <t xml:space="preserve">28652003</t>
  </si>
  <si>
    <t xml:space="preserve">Koleno kanalizační  125/ 87° PVC</t>
  </si>
  <si>
    <t xml:space="preserve">28652004</t>
  </si>
  <si>
    <t xml:space="preserve">Koleno kanalizační  160/45° PVC</t>
  </si>
  <si>
    <t xml:space="preserve">28652005</t>
  </si>
  <si>
    <t xml:space="preserve">Koleno kanalizační  200/ 87° PVC</t>
  </si>
  <si>
    <t xml:space="preserve">28652006</t>
  </si>
  <si>
    <t xml:space="preserve">Koleno kanalizační  250/ 87° PVC</t>
  </si>
  <si>
    <t xml:space="preserve">28652007</t>
  </si>
  <si>
    <t xml:space="preserve">Koleno kanalizační  250/ 45° PVC</t>
  </si>
  <si>
    <t xml:space="preserve">28652008</t>
  </si>
  <si>
    <t xml:space="preserve">Redukce kanalizační  125/ 110 PVC</t>
  </si>
  <si>
    <t xml:space="preserve">28652009</t>
  </si>
  <si>
    <t xml:space="preserve">Redukce kanalizační  160/ 110 PVC</t>
  </si>
  <si>
    <t xml:space="preserve">28652010</t>
  </si>
  <si>
    <t xml:space="preserve">Redukce kanalizační  160/ 125 PVC</t>
  </si>
  <si>
    <t xml:space="preserve">28652011</t>
  </si>
  <si>
    <t xml:space="preserve">Odbočka kanalizační 110/ 110/45° PVC</t>
  </si>
  <si>
    <t xml:space="preserve">28652012</t>
  </si>
  <si>
    <t xml:space="preserve">Odbočka kanalizační  125/ 110/45° PVC</t>
  </si>
  <si>
    <t xml:space="preserve">28652013</t>
  </si>
  <si>
    <t xml:space="preserve">Odbočka kanalizační  160/ 110/45° PVC</t>
  </si>
  <si>
    <t xml:space="preserve">28652014</t>
  </si>
  <si>
    <t xml:space="preserve">Odbočka kanalizační  200/ 110/45° PVC</t>
  </si>
  <si>
    <t xml:space="preserve">286700001</t>
  </si>
  <si>
    <t xml:space="preserve">Drenážní šachta D 400 pro pojistnou drenáž se dnem, poklop litinový D 400</t>
  </si>
  <si>
    <t xml:space="preserve">28680001</t>
  </si>
  <si>
    <t xml:space="preserve">Dvorní vpusť s ocelovým mřížovým pororoštem 20/30 B125 kN, stavební výška 702 mm</t>
  </si>
  <si>
    <t xml:space="preserve">dvorní vpust 300x300 + nástavec v. 25 cm:</t>
  </si>
  <si>
    <t xml:space="preserve">ÚV 1-4,6-8,10-20,23-30,32-36,40,42,44-51:51-13</t>
  </si>
  <si>
    <t xml:space="preserve">28680002</t>
  </si>
  <si>
    <t xml:space="preserve">Dvorní vpusť s ocelovým mřížovým pororoštem 20/30 B125 kN, stavební výška 1202 mm</t>
  </si>
  <si>
    <t xml:space="preserve">dvorní vpust 300x300 + 3x nástavec v. 25 cm:</t>
  </si>
  <si>
    <t xml:space="preserve">ÚV 5,9,21,22,31,50,51,45,35,39,35,37,41:13</t>
  </si>
  <si>
    <t xml:space="preserve">ÚV 5,9,21,22,31,50,51,45,53,39,37,37,41:13</t>
  </si>
  <si>
    <t xml:space="preserve">28680003</t>
  </si>
  <si>
    <t xml:space="preserve">Velkokapacitní dvorní vtok DN110 svislý odtok mřížka LT 260/260 mm, odkalovací koš (12,5 t)</t>
  </si>
  <si>
    <t xml:space="preserve">28680004</t>
  </si>
  <si>
    <t xml:space="preserve">Velkokapacitní dvorní vtok DN110 svislý odtok mřížka nerez 226/226 mm, odkalovací koš (1,5 t)</t>
  </si>
  <si>
    <t xml:space="preserve">28697900</t>
  </si>
  <si>
    <t xml:space="preserve">Retenční  galerie 2,4x3,6x0,9m, izolace retenční objem 7,39 m3 obsahuje:</t>
  </si>
  <si>
    <r>
      <rPr>
        <sz val="8"/>
        <rFont val="Arial"/>
        <family val="2"/>
        <charset val="238"/>
      </rPr>
      <t xml:space="preserve">vsakovací blok </t>
    </r>
    <r>
      <rPr>
        <sz val="8"/>
        <rFont val="Arial Narrow"/>
        <family val="2"/>
        <charset val="238"/>
      </rPr>
      <t xml:space="preserve">600x300x600 mm (ŠxVxD) </t>
    </r>
    <r>
      <rPr>
        <sz val="8"/>
        <rFont val="Arial"/>
        <family val="2"/>
        <charset val="238"/>
      </rPr>
      <t xml:space="preserve">s kanálkem DN 180</t>
    </r>
  </si>
  <si>
    <t xml:space="preserve">vsakovací blok 600 x 300 x 600 mm  (ŠxVxD)</t>
  </si>
  <si>
    <t xml:space="preserve">vsakovací blok 600 x 600 x 600 mm (ŠxVxD)</t>
  </si>
  <si>
    <t xml:space="preserve">vsakovací blok kontrolní 600 x 600 mm (jedná se o 1 komponent: 4 ks na 1 box 600 x 600 x 600 mm)</t>
  </si>
  <si>
    <t xml:space="preserve">box konektor – mašlička </t>
  </si>
  <si>
    <t xml:space="preserve">spojovací clip</t>
  </si>
  <si>
    <t xml:space="preserve">smykový konektor</t>
  </si>
  <si>
    <t xml:space="preserve">koncová stěna pro kontrolní box, předformované otvory</t>
  </si>
  <si>
    <t xml:space="preserve">geotextilie  200/m2, šíře 2 m – role 100 m2, PP</t>
  </si>
  <si>
    <t xml:space="preserve">hydroizolační jednovrstvá syntetická fólie PVC-P tl. 1,5 mm, šířka pásu 2100 mm, role 42 m2, barva černá</t>
  </si>
  <si>
    <t xml:space="preserve">28697903</t>
  </si>
  <si>
    <t xml:space="preserve">Šachta kanalizační vtoková se sedimentačním prostorem a filtrem pevných částic DN 250 , H = 2,45 m   Ša obsahuje:</t>
  </si>
  <si>
    <t xml:space="preserve">poklop celolitinový s odvětráním</t>
  </si>
  <si>
    <t xml:space="preserve">Jímka 1100 , H = 2,526 m (2,026 + 0,5 m)</t>
  </si>
  <si>
    <t xml:space="preserve">filtr DN 250</t>
  </si>
  <si>
    <t xml:space="preserve">filtrační návrlek DN 250</t>
  </si>
  <si>
    <t xml:space="preserve">nátrubek DN 110</t>
  </si>
  <si>
    <t xml:space="preserve">nátrubek DN 250</t>
  </si>
  <si>
    <t xml:space="preserve">28697904</t>
  </si>
  <si>
    <t xml:space="preserve">Šachta kanalizační odtoková s regulovaným odtokem a bezpečnostním přepadem DN 250  H=1,95 m Šb obsahuje:</t>
  </si>
  <si>
    <t xml:space="preserve">Jímka 1100 , H = 2,0 m (1,5 + 0,5 m)</t>
  </si>
  <si>
    <t xml:space="preserve">bezpečnostní přepad DN 250 s regulací průtoku</t>
  </si>
  <si>
    <t xml:space="preserve">969021131R00</t>
  </si>
  <si>
    <t xml:space="preserve">Vybourání kanalizačního potrubí DN do 300 mm </t>
  </si>
  <si>
    <t xml:space="preserve">v místě nového potrubí:18+9+8+24+4*2+7+6</t>
  </si>
  <si>
    <t xml:space="preserve">969031001</t>
  </si>
  <si>
    <t xml:space="preserve">Demontáž uliční vpusti betonové vč. mříže </t>
  </si>
  <si>
    <t xml:space="preserve">upřesnit- průchod základem pro potrubí k Šb:1</t>
  </si>
  <si>
    <t xml:space="preserve">998276101R00</t>
  </si>
  <si>
    <t xml:space="preserve">Přesun hmot, trubní vedení plastová, otevř. výkop </t>
  </si>
  <si>
    <t xml:space="preserve">721</t>
  </si>
  <si>
    <t xml:space="preserve">Vnitřní kanalizace</t>
  </si>
  <si>
    <t xml:space="preserve">721242115R00</t>
  </si>
  <si>
    <t xml:space="preserve">Lapač střešních splavenin  DN 100 </t>
  </si>
  <si>
    <t xml:space="preserve">D1-4:4</t>
  </si>
  <si>
    <t xml:space="preserve">721242803R00</t>
  </si>
  <si>
    <t xml:space="preserve">Demontáž lapače střešních splavenin DN 100 </t>
  </si>
  <si>
    <t xml:space="preserve">721249001</t>
  </si>
  <si>
    <t xml:space="preserve">Přepojení deštového svodu do lapače </t>
  </si>
  <si>
    <t xml:space="preserve">998721201R00</t>
  </si>
  <si>
    <t xml:space="preserve">Přesun hmot pro vnitřní kanalizaci, výšky do 6 m </t>
  </si>
  <si>
    <t xml:space="preserve">        REKAPITULACE  STAVEBNÍCH  DÍLŮ</t>
  </si>
  <si>
    <t xml:space="preserve">     CELKEM  OBJEKT</t>
  </si>
</sst>
</file>

<file path=xl/styles.xml><?xml version="1.0" encoding="utf-8"?>
<styleSheet xmlns="http://schemas.openxmlformats.org/spreadsheetml/2006/main">
  <numFmts count="24">
    <numFmt numFmtId="164" formatCode="General"/>
    <numFmt numFmtId="165" formatCode="_-* #,##0.00&quot; Kč&quot;_-;\-* #,##0.00&quot; Kč&quot;_-;_-* \-??&quot; Kč&quot;_-;_-@_-"/>
    <numFmt numFmtId="166" formatCode="_-* #,##0.0&quot; Kč&quot;_-;\-* #,##0.0&quot; Kč&quot;_-;_-* \-??&quot; Kč&quot;_-;_-@_-"/>
    <numFmt numFmtId="167" formatCode="0.0000"/>
    <numFmt numFmtId="168" formatCode="0.000"/>
    <numFmt numFmtId="169" formatCode="_(#,##0\._);;;_(@_)"/>
    <numFmt numFmtId="170" formatCode="#,##0.00"/>
    <numFmt numFmtId="171" formatCode="0.00"/>
    <numFmt numFmtId="172" formatCode="_(#,##0.0_);[RED]&quot;- &quot;#,##0.0_);\–??;_(@_)"/>
    <numFmt numFmtId="173" formatCode="@"/>
    <numFmt numFmtId="174" formatCode="_(#,##0_);[RED]&quot;- &quot;#,##0_);\–??;_(@_)"/>
    <numFmt numFmtId="175" formatCode="_(#,##0.00_);[RED]&quot;- &quot;#,##0.00_);\–??;_(@_)"/>
    <numFmt numFmtId="176" formatCode="_(#,##0.000_);[RED]&quot;- &quot;#,##0.000_);\–??;_(@_)"/>
    <numFmt numFmtId="177" formatCode="0.0"/>
    <numFmt numFmtId="178" formatCode="_-* #,##0.00_-;\-* #,##0.00_-;_-* \-??_-;_-@_-"/>
    <numFmt numFmtId="179" formatCode="#,##0.00_ ;\-#,##0.00\ "/>
    <numFmt numFmtId="180" formatCode="0"/>
    <numFmt numFmtId="181" formatCode="General"/>
    <numFmt numFmtId="182" formatCode="_-* #,##0.000&quot; Kč&quot;_-;\-* #,##0.000&quot; Kč&quot;_-;_-* \-?&quot; Kč&quot;_-;_-@_-"/>
    <numFmt numFmtId="183" formatCode="#,##0.0"/>
    <numFmt numFmtId="184" formatCode="_(#,##0.00000_);[RED]&quot;- &quot;#,##0.00000_);\–??;_(@_)"/>
    <numFmt numFmtId="185" formatCode="0.000000"/>
    <numFmt numFmtId="186" formatCode="#,##0.0_ ;\-#,##0.0\ "/>
    <numFmt numFmtId="187" formatCode="#,##0"/>
  </numFmts>
  <fonts count="95">
    <font>
      <sz val="11"/>
      <color rgb="FF000000"/>
      <name val="Calibri"/>
      <family val="2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2"/>
      <charset val="238"/>
    </font>
    <font>
      <sz val="10"/>
      <name val="Arial CE"/>
      <family val="2"/>
      <charset val="238"/>
    </font>
    <font>
      <sz val="10"/>
      <name val="Arial"/>
      <family val="0"/>
      <charset val="1"/>
    </font>
    <font>
      <b val="true"/>
      <sz val="10"/>
      <name val="Arial"/>
      <family val="2"/>
      <charset val="238"/>
    </font>
    <font>
      <sz val="8"/>
      <name val="Arial CE"/>
      <family val="0"/>
      <charset val="238"/>
    </font>
    <font>
      <sz val="10"/>
      <name val="Arial CE"/>
      <family val="0"/>
      <charset val="238"/>
    </font>
    <font>
      <b val="true"/>
      <sz val="10"/>
      <color rgb="FFFF0000"/>
      <name val="Arial CE"/>
      <family val="0"/>
      <charset val="238"/>
    </font>
    <font>
      <b val="true"/>
      <sz val="10"/>
      <color rgb="FFFF0000"/>
      <name val="Arial"/>
      <family val="2"/>
      <charset val="238"/>
    </font>
    <font>
      <sz val="9"/>
      <name val="Arial"/>
      <family val="2"/>
      <charset val="238"/>
    </font>
    <font>
      <sz val="9"/>
      <name val="Arial Narrow"/>
      <family val="2"/>
      <charset val="238"/>
    </font>
    <font>
      <sz val="7"/>
      <name val="Arial CE"/>
      <family val="0"/>
      <charset val="238"/>
    </font>
    <font>
      <sz val="7"/>
      <color rgb="FFFF0000"/>
      <name val="Arial CE"/>
      <family val="0"/>
      <charset val="238"/>
    </font>
    <font>
      <b val="true"/>
      <sz val="9"/>
      <color rgb="FFFF0000"/>
      <name val="Arial CE"/>
      <family val="0"/>
      <charset val="238"/>
    </font>
    <font>
      <sz val="8"/>
      <color rgb="FF000080"/>
      <name val="Arial"/>
      <family val="2"/>
      <charset val="238"/>
    </font>
    <font>
      <sz val="8"/>
      <color rgb="FF000080"/>
      <name val="Arial Narrow"/>
      <family val="2"/>
      <charset val="238"/>
    </font>
    <font>
      <sz val="8"/>
      <color rgb="FFFF0000"/>
      <name val="Arial"/>
      <family val="2"/>
      <charset val="238"/>
    </font>
    <font>
      <b val="true"/>
      <sz val="9"/>
      <color rgb="FF000080"/>
      <name val="Arial"/>
      <family val="2"/>
      <charset val="238"/>
    </font>
    <font>
      <b val="true"/>
      <sz val="9"/>
      <color rgb="FF000080"/>
      <name val="Arial Narrow"/>
      <family val="2"/>
      <charset val="238"/>
    </font>
    <font>
      <b val="true"/>
      <sz val="10"/>
      <color rgb="FF000080"/>
      <name val="Arial Narrow"/>
      <family val="2"/>
      <charset val="238"/>
    </font>
    <font>
      <b val="true"/>
      <sz val="9"/>
      <color rgb="FF000000"/>
      <name val="Arial Narrow"/>
      <family val="2"/>
      <charset val="238"/>
    </font>
    <font>
      <vertAlign val="superscript"/>
      <sz val="9"/>
      <name val="Arial"/>
      <family val="2"/>
      <charset val="238"/>
    </font>
    <font>
      <sz val="8"/>
      <name val="Arial Narrow"/>
      <family val="2"/>
      <charset val="238"/>
    </font>
    <font>
      <sz val="9"/>
      <color rgb="FF000000"/>
      <name val="Arial Narrow"/>
      <family val="2"/>
      <charset val="238"/>
    </font>
    <font>
      <sz val="9"/>
      <color rgb="FF000000"/>
      <name val="Arial"/>
      <family val="2"/>
      <charset val="238"/>
    </font>
    <font>
      <b val="true"/>
      <sz val="10"/>
      <color rgb="FFFF0000"/>
      <name val="Arial Narrow"/>
      <family val="2"/>
      <charset val="238"/>
    </font>
    <font>
      <i val="true"/>
      <sz val="9"/>
      <name val="Arial"/>
      <family val="2"/>
      <charset val="238"/>
    </font>
    <font>
      <b val="true"/>
      <sz val="9"/>
      <name val="Arial"/>
      <family val="2"/>
      <charset val="238"/>
    </font>
    <font>
      <sz val="11"/>
      <color rgb="FF000000"/>
      <name val="Segoe UI"/>
      <family val="2"/>
      <charset val="238"/>
    </font>
    <font>
      <vertAlign val="superscript"/>
      <sz val="11"/>
      <color rgb="FF000000"/>
      <name val="Segoe UI"/>
      <family val="2"/>
      <charset val="238"/>
    </font>
    <font>
      <b val="true"/>
      <i val="true"/>
      <sz val="10"/>
      <name val="Arial"/>
      <family val="2"/>
      <charset val="238"/>
    </font>
    <font>
      <i val="true"/>
      <sz val="10"/>
      <name val="Arial"/>
      <family val="2"/>
      <charset val="238"/>
    </font>
    <font>
      <i val="true"/>
      <sz val="9"/>
      <color rgb="FF002060"/>
      <name val="Arial"/>
      <family val="2"/>
      <charset val="238"/>
    </font>
    <font>
      <b val="true"/>
      <i val="true"/>
      <sz val="9"/>
      <name val="Arial"/>
      <family val="2"/>
      <charset val="238"/>
    </font>
    <font>
      <u val="single"/>
      <sz val="9"/>
      <name val="Arial"/>
      <family val="2"/>
      <charset val="238"/>
    </font>
    <font>
      <sz val="9"/>
      <name val="Arial CE"/>
      <family val="0"/>
      <charset val="1"/>
    </font>
    <font>
      <i val="true"/>
      <sz val="9"/>
      <color rgb="FF000000"/>
      <name val="Arial"/>
      <family val="2"/>
      <charset val="238"/>
    </font>
    <font>
      <b val="true"/>
      <sz val="9"/>
      <color rgb="FF000000"/>
      <name val="Arial"/>
      <family val="2"/>
      <charset val="238"/>
    </font>
    <font>
      <i val="true"/>
      <vertAlign val="superscript"/>
      <sz val="9"/>
      <name val="Arial"/>
      <family val="2"/>
      <charset val="238"/>
    </font>
    <font>
      <i val="true"/>
      <sz val="9"/>
      <color rgb="FFFF0000"/>
      <name val="Arial"/>
      <family val="2"/>
      <charset val="238"/>
    </font>
    <font>
      <i val="true"/>
      <sz val="11"/>
      <color rgb="FF000000"/>
      <name val="Segoe UI"/>
      <family val="2"/>
      <charset val="238"/>
    </font>
    <font>
      <i val="true"/>
      <vertAlign val="superscript"/>
      <sz val="11"/>
      <color rgb="FF000000"/>
      <name val="Segoe UI"/>
      <family val="2"/>
      <charset val="238"/>
    </font>
    <font>
      <i val="true"/>
      <sz val="9"/>
      <color rgb="FF000080"/>
      <name val="Arial"/>
      <family val="2"/>
      <charset val="238"/>
    </font>
    <font>
      <sz val="12"/>
      <color rgb="FF000000"/>
      <name val="Arial"/>
      <family val="2"/>
      <charset val="238"/>
    </font>
    <font>
      <i val="true"/>
      <sz val="11"/>
      <name val="Segoe UI"/>
      <family val="2"/>
      <charset val="238"/>
    </font>
    <font>
      <i val="true"/>
      <vertAlign val="superscript"/>
      <sz val="11"/>
      <name val="Segoe UI"/>
      <family val="2"/>
      <charset val="238"/>
    </font>
    <font>
      <b val="true"/>
      <i val="true"/>
      <sz val="11"/>
      <name val="Segoe UI"/>
      <family val="2"/>
      <charset val="238"/>
    </font>
    <font>
      <b val="true"/>
      <i val="true"/>
      <vertAlign val="superscript"/>
      <sz val="11"/>
      <name val="Segoe UI"/>
      <family val="2"/>
      <charset val="238"/>
    </font>
    <font>
      <sz val="11"/>
      <color rgb="FFFF0000"/>
      <name val="Arial Narrow"/>
      <family val="2"/>
      <charset val="238"/>
    </font>
    <font>
      <sz val="11"/>
      <name val="Calibri"/>
      <family val="2"/>
      <charset val="238"/>
    </font>
    <font>
      <i val="true"/>
      <u val="single"/>
      <sz val="9"/>
      <name val="Arial"/>
      <family val="2"/>
      <charset val="238"/>
    </font>
    <font>
      <sz val="9"/>
      <color rgb="FFFF0000"/>
      <name val="Arial"/>
      <family val="2"/>
      <charset val="238"/>
    </font>
    <font>
      <b val="true"/>
      <sz val="10"/>
      <color rgb="FF000080"/>
      <name val="Arial"/>
      <family val="2"/>
      <charset val="238"/>
    </font>
    <font>
      <sz val="10"/>
      <color rgb="FF000080"/>
      <name val="Arial"/>
      <family val="2"/>
      <charset val="238"/>
    </font>
    <font>
      <u val="single"/>
      <sz val="10"/>
      <color rgb="FF000080"/>
      <name val="Arial"/>
      <family val="2"/>
      <charset val="238"/>
    </font>
    <font>
      <sz val="9"/>
      <color rgb="FF002060"/>
      <name val="Arial"/>
      <family val="2"/>
      <charset val="238"/>
    </font>
    <font>
      <b val="true"/>
      <sz val="9"/>
      <color rgb="FF002060"/>
      <name val="Arial"/>
      <family val="2"/>
      <charset val="238"/>
    </font>
    <font>
      <b val="true"/>
      <sz val="11"/>
      <color rgb="FF002060"/>
      <name val="Calibri"/>
      <family val="2"/>
      <charset val="238"/>
    </font>
    <font>
      <sz val="11"/>
      <color rgb="FF002060"/>
      <name val="Calibri"/>
      <family val="2"/>
      <charset val="238"/>
    </font>
    <font>
      <vertAlign val="superscript"/>
      <sz val="9"/>
      <color rgb="FF000000"/>
      <name val="Arial"/>
      <family val="2"/>
      <charset val="238"/>
    </font>
    <font>
      <sz val="10"/>
      <color rgb="FFFF0000"/>
      <name val="Arial Narrow"/>
      <family val="2"/>
      <charset val="238"/>
    </font>
    <font>
      <sz val="9"/>
      <color rgb="FF000080"/>
      <name val="Arial"/>
      <family val="2"/>
      <charset val="238"/>
    </font>
    <font>
      <sz val="11"/>
      <color rgb="FFFF0000"/>
      <name val="Calibri"/>
      <family val="2"/>
      <charset val="238"/>
    </font>
    <font>
      <sz val="10"/>
      <color rgb="FF000000"/>
      <name val="Calibri"/>
      <family val="2"/>
      <charset val="238"/>
    </font>
    <font>
      <i val="true"/>
      <sz val="9"/>
      <name val="Arial Narrow"/>
      <family val="2"/>
      <charset val="238"/>
    </font>
    <font>
      <i val="true"/>
      <sz val="9"/>
      <color rgb="FF002060"/>
      <name val="Arial Narrow"/>
      <family val="2"/>
      <charset val="238"/>
    </font>
    <font>
      <i val="true"/>
      <sz val="10"/>
      <color rgb="FF002060"/>
      <name val="Arial"/>
      <family val="2"/>
      <charset val="238"/>
    </font>
    <font>
      <b val="true"/>
      <sz val="11"/>
      <color rgb="FF000000"/>
      <name val="Arial"/>
      <family val="2"/>
      <charset val="238"/>
    </font>
    <font>
      <sz val="11"/>
      <color rgb="FF000000"/>
      <name val="Arial"/>
      <family val="2"/>
      <charset val="238"/>
    </font>
    <font>
      <sz val="9"/>
      <name val="Arial CE"/>
      <family val="0"/>
      <charset val="238"/>
    </font>
    <font>
      <sz val="9"/>
      <name val="Arial CE"/>
      <family val="2"/>
      <charset val="238"/>
    </font>
    <font>
      <i val="true"/>
      <sz val="11"/>
      <color rgb="FF000000"/>
      <name val="Calibri"/>
      <family val="2"/>
      <charset val="238"/>
    </font>
    <font>
      <b val="true"/>
      <sz val="10"/>
      <name val="Arial CE"/>
      <family val="2"/>
      <charset val="238"/>
    </font>
    <font>
      <sz val="10"/>
      <color rgb="FFFFFFFF"/>
      <name val="Arial CE"/>
      <family val="2"/>
      <charset val="238"/>
    </font>
    <font>
      <sz val="8"/>
      <name val="Arial CE"/>
      <family val="2"/>
      <charset val="238"/>
    </font>
    <font>
      <sz val="8"/>
      <color rgb="FF0000FF"/>
      <name val="Arial CE"/>
      <family val="2"/>
      <charset val="238"/>
    </font>
    <font>
      <b val="true"/>
      <i val="true"/>
      <sz val="10"/>
      <name val="Arial CE"/>
      <family val="2"/>
      <charset val="238"/>
    </font>
    <font>
      <sz val="11"/>
      <name val="Arial CE"/>
      <family val="0"/>
      <charset val="238"/>
    </font>
    <font>
      <b val="true"/>
      <sz val="11"/>
      <name val="Arial CE"/>
      <family val="0"/>
      <charset val="238"/>
    </font>
    <font>
      <i val="true"/>
      <sz val="8"/>
      <name val="Arial CE"/>
      <family val="2"/>
      <charset val="238"/>
    </font>
    <font>
      <i val="true"/>
      <sz val="9"/>
      <name val="Arial CE"/>
      <family val="2"/>
      <charset val="238"/>
    </font>
    <font>
      <sz val="8"/>
      <name val="Arial"/>
      <family val="2"/>
      <charset val="238"/>
    </font>
    <font>
      <sz val="8"/>
      <color rgb="FF0000FF"/>
      <name val="Arial"/>
      <family val="2"/>
      <charset val="238"/>
    </font>
    <font>
      <sz val="8"/>
      <color rgb="FFFFFFFF"/>
      <name val="Arial"/>
      <family val="2"/>
      <charset val="238"/>
    </font>
    <font>
      <sz val="8"/>
      <color rgb="FF002060"/>
      <name val="Arial"/>
      <family val="2"/>
      <charset val="238"/>
    </font>
    <font>
      <i val="true"/>
      <sz val="8"/>
      <name val="Arial"/>
      <family val="2"/>
      <charset val="238"/>
    </font>
    <font>
      <b val="true"/>
      <sz val="14"/>
      <name val="Arial"/>
      <family val="2"/>
      <charset val="238"/>
    </font>
    <font>
      <sz val="8"/>
      <color rgb="FFFF6600"/>
      <name val="Arial"/>
      <family val="2"/>
      <charset val="238"/>
    </font>
    <font>
      <sz val="8"/>
      <color rgb="FF008000"/>
      <name val="Arial"/>
      <family val="2"/>
      <charset val="238"/>
    </font>
    <font>
      <b val="true"/>
      <sz val="8"/>
      <name val="Arial"/>
      <family val="2"/>
      <charset val="238"/>
    </font>
    <font>
      <b val="true"/>
      <sz val="12"/>
      <name val="Arial CE"/>
      <family val="0"/>
      <charset val="238"/>
    </font>
    <font>
      <b val="true"/>
      <sz val="10"/>
      <name val="Arial CE"/>
      <family val="0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99"/>
        <bgColor rgb="FFFFFFCC"/>
      </patternFill>
    </fill>
    <fill>
      <patternFill patternType="solid">
        <fgColor rgb="FFFFFFFF"/>
        <bgColor rgb="FFFFFFCC"/>
      </patternFill>
    </fill>
    <fill>
      <patternFill patternType="solid">
        <fgColor rgb="FFC0C0C0"/>
        <bgColor rgb="FFAFABAB"/>
      </patternFill>
    </fill>
    <fill>
      <patternFill patternType="solid">
        <fgColor rgb="FFAFABAB"/>
        <bgColor rgb="FFC0C0C0"/>
      </patternFill>
    </fill>
  </fills>
  <borders count="43">
    <border diagonalUp="false" diagonalDown="false">
      <left/>
      <right/>
      <top/>
      <bottom/>
      <diagonal/>
    </border>
    <border diagonalUp="false" diagonalDown="false">
      <left style="thin"/>
      <right/>
      <top style="thin"/>
      <bottom/>
      <diagonal/>
    </border>
    <border diagonalUp="false" diagonalDown="false">
      <left/>
      <right/>
      <top style="thin"/>
      <bottom/>
      <diagonal/>
    </border>
    <border diagonalUp="false" diagonalDown="false">
      <left/>
      <right style="thin"/>
      <top style="thin"/>
      <bottom/>
      <diagonal/>
    </border>
    <border diagonalUp="false" diagonalDown="false">
      <left style="thin"/>
      <right/>
      <top/>
      <bottom/>
      <diagonal/>
    </border>
    <border diagonalUp="false" diagonalDown="false">
      <left/>
      <right/>
      <top/>
      <bottom style="thin"/>
      <diagonal/>
    </border>
    <border diagonalUp="false" diagonalDown="false">
      <left/>
      <right style="thin"/>
      <top/>
      <bottom style="thin"/>
      <diagonal/>
    </border>
    <border diagonalUp="false" diagonalDown="false">
      <left style="thin"/>
      <right style="hair"/>
      <top style="thin"/>
      <bottom style="double"/>
      <diagonal/>
    </border>
    <border diagonalUp="false" diagonalDown="false">
      <left style="hair"/>
      <right style="hair"/>
      <top style="thin"/>
      <bottom style="double"/>
      <diagonal/>
    </border>
    <border diagonalUp="false" diagonalDown="false">
      <left style="hair"/>
      <right style="thin"/>
      <top style="thin"/>
      <bottom style="double"/>
      <diagonal/>
    </border>
    <border diagonalUp="false" diagonalDown="false">
      <left/>
      <right style="hair"/>
      <top style="thin"/>
      <bottom style="double"/>
      <diagonal/>
    </border>
    <border diagonalUp="false" diagonalDown="false">
      <left/>
      <right/>
      <top style="double"/>
      <bottom style="thin"/>
      <diagonal/>
    </border>
    <border diagonalUp="false" diagonalDown="false">
      <left style="hair"/>
      <right/>
      <top style="hair"/>
      <bottom style="hair"/>
      <diagonal/>
    </border>
    <border diagonalUp="false" diagonalDown="false">
      <left style="hair"/>
      <right style="hair"/>
      <top style="hair"/>
      <bottom style="hair"/>
      <diagonal/>
    </border>
    <border diagonalUp="false" diagonalDown="false">
      <left style="hair"/>
      <right style="hair"/>
      <top/>
      <bottom style="hair"/>
      <diagonal/>
    </border>
    <border diagonalUp="false" diagonalDown="false">
      <left style="hair"/>
      <right style="hair"/>
      <top style="hair"/>
      <bottom/>
      <diagonal/>
    </border>
    <border diagonalUp="false" diagonalDown="false"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 diagonalUp="false" diagonalDown="false">
      <left/>
      <right style="hair"/>
      <top style="hair"/>
      <bottom style="hair"/>
      <diagonal/>
    </border>
    <border diagonalUp="false" diagonalDown="false">
      <left style="hair"/>
      <right style="hair"/>
      <top/>
      <bottom/>
      <diagonal/>
    </border>
    <border diagonalUp="false" diagonalDown="false">
      <left style="hair"/>
      <right style="hair"/>
      <top style="hair"/>
      <bottom style="thin"/>
      <diagonal/>
    </border>
    <border diagonalUp="false" diagonalDown="false">
      <left style="thin"/>
      <right/>
      <top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/>
      <right/>
      <top style="thin"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 style="thin"/>
      <top/>
      <bottom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medium"/>
      <right/>
      <top style="medium"/>
      <bottom style="medium"/>
      <diagonal/>
    </border>
    <border diagonalUp="false" diagonalDown="false">
      <left/>
      <right/>
      <top style="medium"/>
      <bottom style="medium"/>
      <diagonal/>
    </border>
    <border diagonalUp="false" diagonalDown="false">
      <left style="thin"/>
      <right style="medium"/>
      <top style="medium"/>
      <bottom style="medium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thin"/>
      <right style="thin"/>
      <top style="hair"/>
      <bottom/>
      <diagonal/>
    </border>
    <border diagonalUp="false" diagonalDown="false">
      <left style="medium"/>
      <right/>
      <top/>
      <bottom/>
      <diagonal/>
    </border>
    <border diagonalUp="false" diagonalDown="false">
      <left/>
      <right style="thin"/>
      <top/>
      <bottom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 style="thin"/>
      <right/>
      <top style="thin"/>
      <bottom style="hair"/>
      <diagonal/>
    </border>
    <border diagonalUp="false" diagonalDown="false">
      <left/>
      <right/>
      <top style="thin"/>
      <bottom style="hair"/>
      <diagonal/>
    </border>
    <border diagonalUp="false" diagonalDown="false">
      <left style="thin"/>
      <right style="thin"/>
      <top style="thin"/>
      <bottom style="hair"/>
      <diagonal/>
    </border>
    <border diagonalUp="false" diagonalDown="false">
      <left style="thin"/>
      <right/>
      <top style="hair"/>
      <bottom style="hair"/>
      <diagonal/>
    </border>
    <border diagonalUp="false" diagonalDown="false">
      <left/>
      <right/>
      <top style="hair"/>
      <bottom style="hair"/>
      <diagonal/>
    </border>
    <border diagonalUp="false" diagonalDown="false">
      <left style="thin"/>
      <right style="thin"/>
      <top style="hair"/>
      <bottom style="hair"/>
      <diagonal/>
    </border>
    <border diagonalUp="false" diagonalDown="false">
      <left style="thin"/>
      <right/>
      <top style="hair"/>
      <bottom style="thin"/>
      <diagonal/>
    </border>
    <border diagonalUp="false" diagonalDown="false">
      <left/>
      <right/>
      <top style="hair"/>
      <bottom style="thin"/>
      <diagonal/>
    </border>
  </borders>
  <cellStyleXfs count="28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178" fontId="0" fillId="0" borderId="0" applyFont="true" applyBorder="false" applyAlignment="true" applyProtection="false">
      <alignment horizontal="general" vertical="bottom" textRotation="0" wrapText="false" indent="0" shrinkToFit="false"/>
    </xf>
    <xf numFmtId="41" fontId="1" fillId="0" borderId="0" applyFont="true" applyBorder="false" applyAlignment="false" applyProtection="false"/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5" fontId="4" fillId="0" borderId="0" applyFont="true" applyBorder="false" applyAlignment="true" applyProtection="false">
      <alignment horizontal="general" vertical="bottom" textRotation="0" wrapText="false" indent="0" shrinkToFit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479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0" xfId="17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7" fontId="0" fillId="0" borderId="0" xfId="0" applyFont="false" applyBorder="false" applyAlignment="true" applyProtection="false">
      <alignment horizontal="center" vertical="top" textRotation="0" wrapText="false" indent="0" shrinkToFit="false"/>
      <protection locked="true" hidden="false"/>
    </xf>
    <xf numFmtId="168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9" fontId="7" fillId="2" borderId="1" xfId="22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8" fillId="2" borderId="2" xfId="26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70" fontId="9" fillId="2" borderId="2" xfId="26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70" fontId="10" fillId="2" borderId="2" xfId="26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71" fontId="11" fillId="2" borderId="2" xfId="26" applyFont="true" applyBorder="true" applyAlignment="true" applyProtection="true">
      <alignment horizontal="left" vertical="top" textRotation="0" wrapText="false" indent="0" shrinkToFit="false"/>
      <protection locked="false" hidden="false"/>
    </xf>
    <xf numFmtId="172" fontId="0" fillId="2" borderId="2" xfId="0" applyFont="false" applyBorder="true" applyAlignment="true" applyProtection="true">
      <alignment horizontal="center" vertical="bottom" textRotation="0" wrapText="false" indent="0" shrinkToFit="false"/>
      <protection locked="false" hidden="false"/>
    </xf>
    <xf numFmtId="166" fontId="12" fillId="2" borderId="2" xfId="17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64" fontId="0" fillId="2" borderId="3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7" fontId="13" fillId="2" borderId="2" xfId="0" applyFont="true" applyBorder="true" applyAlignment="true" applyProtection="true">
      <alignment horizontal="center" vertical="top" textRotation="0" wrapText="false" indent="0" shrinkToFit="false"/>
      <protection locked="false" hidden="false"/>
    </xf>
    <xf numFmtId="168" fontId="12" fillId="2" borderId="2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73" fontId="12" fillId="2" borderId="2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6" fontId="14" fillId="2" borderId="3" xfId="17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14" fillId="2" borderId="0" xfId="17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15" fillId="2" borderId="0" xfId="17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0" fillId="0" borderId="0" xfId="0" applyFont="fals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4" fillId="2" borderId="4" xfId="22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8" fillId="2" borderId="5" xfId="26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70" fontId="9" fillId="2" borderId="5" xfId="26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70" fontId="8" fillId="2" borderId="5" xfId="26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71" fontId="16" fillId="2" borderId="5" xfId="26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72" fontId="0" fillId="2" borderId="5" xfId="0" applyFont="false" applyBorder="true" applyAlignment="true" applyProtection="true">
      <alignment horizontal="center" vertical="bottom" textRotation="0" wrapText="false" indent="0" shrinkToFit="false"/>
      <protection locked="false" hidden="false"/>
    </xf>
    <xf numFmtId="166" fontId="0" fillId="2" borderId="5" xfId="17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64" fontId="0" fillId="2" borderId="6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7" fontId="13" fillId="2" borderId="5" xfId="0" applyFont="true" applyBorder="true" applyAlignment="true" applyProtection="true">
      <alignment horizontal="center" vertical="top" textRotation="0" wrapText="false" indent="0" shrinkToFit="false"/>
      <protection locked="false" hidden="false"/>
    </xf>
    <xf numFmtId="168" fontId="12" fillId="2" borderId="5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0" fillId="2" borderId="5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6" fontId="14" fillId="2" borderId="6" xfId="17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73" fontId="17" fillId="2" borderId="7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73" fontId="17" fillId="2" borderId="8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17" fillId="2" borderId="8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71" fontId="17" fillId="2" borderId="8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72" fontId="17" fillId="2" borderId="8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6" fontId="17" fillId="2" borderId="8" xfId="17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73" fontId="17" fillId="2" borderId="9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7" fontId="18" fillId="2" borderId="10" xfId="0" applyFont="true" applyBorder="true" applyAlignment="true" applyProtection="true">
      <alignment horizontal="center" vertical="top" textRotation="0" wrapText="false" indent="0" shrinkToFit="false"/>
      <protection locked="false" hidden="false"/>
    </xf>
    <xf numFmtId="168" fontId="18" fillId="2" borderId="8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73" fontId="18" fillId="2" borderId="8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73" fontId="17" fillId="2" borderId="0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73" fontId="19" fillId="2" borderId="0" xfId="0" applyFont="true" applyBorder="false" applyAlignment="true" applyProtection="true">
      <alignment horizontal="center" vertical="center" textRotation="0" wrapText="false" indent="0" shrinkToFit="false"/>
      <protection locked="false" hidden="false"/>
    </xf>
    <xf numFmtId="173" fontId="17" fillId="2" borderId="0" xfId="0" applyFont="true" applyBorder="false" applyAlignment="true" applyProtection="true">
      <alignment horizontal="center" vertical="center" textRotation="0" wrapText="false" indent="0" shrinkToFit="false"/>
      <protection locked="false" hidden="false"/>
    </xf>
    <xf numFmtId="164" fontId="4" fillId="0" borderId="0" xfId="0" applyFont="true" applyBorder="false" applyAlignment="true" applyProtection="true">
      <alignment horizontal="general" vertical="center" textRotation="0" wrapText="false" indent="0" shrinkToFit="false"/>
      <protection locked="false" hidden="false"/>
    </xf>
    <xf numFmtId="173" fontId="17" fillId="2" borderId="11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17" fillId="2" borderId="11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71" fontId="17" fillId="2" borderId="11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72" fontId="17" fillId="2" borderId="11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6" fontId="17" fillId="2" borderId="11" xfId="17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7" fontId="18" fillId="2" borderId="11" xfId="0" applyFont="true" applyBorder="true" applyAlignment="true" applyProtection="true">
      <alignment horizontal="center" vertical="top" textRotation="0" wrapText="false" indent="0" shrinkToFit="false"/>
      <protection locked="false" hidden="false"/>
    </xf>
    <xf numFmtId="168" fontId="18" fillId="2" borderId="11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73" fontId="18" fillId="2" borderId="11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20" fillId="0" borderId="0" xfId="0" applyFont="true" applyBorder="false" applyAlignment="true" applyProtection="true">
      <alignment horizontal="left" vertical="bottom" textRotation="0" wrapText="false" indent="0" shrinkToFit="false"/>
      <protection locked="false" hidden="false"/>
    </xf>
    <xf numFmtId="173" fontId="20" fillId="0" borderId="0" xfId="0" applyFont="true" applyBorder="false" applyAlignment="true" applyProtection="true">
      <alignment horizontal="center" vertical="bottom" textRotation="0" wrapText="false" indent="0" shrinkToFit="false"/>
      <protection locked="false" hidden="false"/>
    </xf>
    <xf numFmtId="171" fontId="20" fillId="0" borderId="0" xfId="0" applyFont="true" applyBorder="false" applyAlignment="true" applyProtection="true">
      <alignment horizontal="center" vertical="bottom" textRotation="0" wrapText="false" indent="0" shrinkToFit="false"/>
      <protection locked="false" hidden="false"/>
    </xf>
    <xf numFmtId="172" fontId="20" fillId="0" borderId="0" xfId="0" applyFont="true" applyBorder="false" applyAlignment="true" applyProtection="true">
      <alignment horizontal="center" vertical="bottom" textRotation="0" wrapText="false" indent="0" shrinkToFit="false"/>
      <protection locked="false" hidden="false"/>
    </xf>
    <xf numFmtId="166" fontId="20" fillId="0" borderId="0" xfId="17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74" fontId="20" fillId="0" borderId="0" xfId="0" applyFont="true" applyBorder="false" applyAlignment="false" applyProtection="true">
      <alignment horizontal="general" vertical="bottom" textRotation="0" wrapText="false" indent="0" shrinkToFit="false"/>
      <protection locked="false" hidden="false"/>
    </xf>
    <xf numFmtId="167" fontId="21" fillId="0" borderId="0" xfId="0" applyFont="true" applyBorder="false" applyAlignment="true" applyProtection="true">
      <alignment horizontal="center" vertical="top" textRotation="0" wrapText="false" indent="0" shrinkToFit="false"/>
      <protection locked="false" hidden="false"/>
    </xf>
    <xf numFmtId="168" fontId="21" fillId="0" borderId="0" xfId="0" applyFont="true" applyBorder="false" applyAlignment="true" applyProtection="true">
      <alignment horizontal="center" vertical="bottom" textRotation="0" wrapText="false" indent="0" shrinkToFit="false"/>
      <protection locked="false" hidden="false"/>
    </xf>
    <xf numFmtId="175" fontId="21" fillId="0" borderId="0" xfId="0" applyFont="true" applyBorder="false" applyAlignment="false" applyProtection="true">
      <alignment horizontal="general" vertical="bottom" textRotation="0" wrapText="false" indent="0" shrinkToFit="false"/>
      <protection locked="false" hidden="false"/>
    </xf>
    <xf numFmtId="176" fontId="22" fillId="0" borderId="0" xfId="0" applyFont="true" applyBorder="false" applyAlignment="false" applyProtection="true">
      <alignment horizontal="general" vertical="bottom" textRotation="0" wrapText="false" indent="0" shrinkToFit="false"/>
      <protection locked="false" hidden="false"/>
    </xf>
    <xf numFmtId="172" fontId="22" fillId="0" borderId="0" xfId="0" applyFont="tru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4" fillId="0" borderId="0" xfId="0" applyFont="true" applyBorder="false" applyAlignment="false" applyProtection="true">
      <alignment horizontal="general" vertical="bottom" textRotation="0" wrapText="false" indent="0" shrinkToFit="false"/>
      <protection locked="false" hidden="false"/>
    </xf>
    <xf numFmtId="173" fontId="23" fillId="0" borderId="12" xfId="0" applyFont="true" applyBorder="true" applyAlignment="true" applyProtection="true">
      <alignment horizontal="center" vertical="top" textRotation="0" wrapText="false" indent="0" shrinkToFit="false"/>
      <protection locked="false" hidden="false"/>
    </xf>
    <xf numFmtId="164" fontId="12" fillId="3" borderId="13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2" fillId="3" borderId="13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77" fontId="12" fillId="3" borderId="13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72" fontId="12" fillId="3" borderId="13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6" fontId="12" fillId="3" borderId="13" xfId="17" applyFont="true" applyBorder="true" applyAlignment="true" applyProtection="true">
      <alignment horizontal="right" vertical="top" textRotation="0" wrapText="false" indent="0" shrinkToFit="false"/>
      <protection locked="false" hidden="false"/>
    </xf>
    <xf numFmtId="174" fontId="25" fillId="3" borderId="13" xfId="0" applyFont="true" applyBorder="true" applyAlignment="true" applyProtection="true">
      <alignment horizontal="center" vertical="top" textRotation="0" wrapText="false" indent="0" shrinkToFit="false"/>
      <protection locked="false" hidden="false"/>
    </xf>
    <xf numFmtId="167" fontId="13" fillId="0" borderId="14" xfId="0" applyFont="true" applyBorder="true" applyAlignment="true" applyProtection="true">
      <alignment horizontal="center" vertical="top" textRotation="0" wrapText="false" indent="0" shrinkToFit="false"/>
      <protection locked="false" hidden="false"/>
    </xf>
    <xf numFmtId="168" fontId="26" fillId="0" borderId="13" xfId="0" applyFont="true" applyBorder="true" applyAlignment="true" applyProtection="true">
      <alignment horizontal="center" vertical="top" textRotation="0" wrapText="false" indent="0" shrinkToFit="false"/>
      <protection locked="false" hidden="false"/>
    </xf>
    <xf numFmtId="172" fontId="26" fillId="0" borderId="13" xfId="0" applyFont="true" applyBorder="true" applyAlignment="true" applyProtection="true">
      <alignment horizontal="center" vertical="top" textRotation="0" wrapText="false" indent="0" shrinkToFit="false"/>
      <protection locked="false" hidden="false"/>
    </xf>
    <xf numFmtId="172" fontId="27" fillId="0" borderId="0" xfId="0" applyFont="true" applyBorder="true" applyAlignment="true" applyProtection="true">
      <alignment horizontal="center" vertical="top" textRotation="0" wrapText="false" indent="0" shrinkToFit="false"/>
      <protection locked="false" hidden="false"/>
    </xf>
    <xf numFmtId="172" fontId="28" fillId="0" borderId="0" xfId="0" applyFont="true" applyBorder="false" applyAlignment="true" applyProtection="true">
      <alignment horizontal="general" vertical="top" textRotation="0" wrapText="false" indent="0" shrinkToFit="false"/>
      <protection locked="false" hidden="false"/>
    </xf>
    <xf numFmtId="172" fontId="22" fillId="0" borderId="0" xfId="0" applyFont="true" applyBorder="false" applyAlignment="true" applyProtection="true">
      <alignment horizontal="general" vertical="top" textRotation="0" wrapText="false" indent="0" shrinkToFit="false"/>
      <protection locked="false" hidden="false"/>
    </xf>
    <xf numFmtId="164" fontId="4" fillId="0" borderId="0" xfId="0" applyFont="true" applyBorder="false" applyAlignment="true" applyProtection="true">
      <alignment horizontal="general" vertical="top" textRotation="0" wrapText="false" indent="0" shrinkToFit="false"/>
      <protection locked="false" hidden="false"/>
    </xf>
    <xf numFmtId="164" fontId="0" fillId="0" borderId="0" xfId="0" applyFont="false" applyBorder="false" applyAlignment="true" applyProtection="true">
      <alignment horizontal="general" vertical="top" textRotation="0" wrapText="false" indent="0" shrinkToFit="false"/>
      <protection locked="false" hidden="false"/>
    </xf>
    <xf numFmtId="164" fontId="29" fillId="3" borderId="15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29" fillId="0" borderId="0" xfId="0" applyFont="true" applyBorder="false" applyAlignment="true" applyProtection="true">
      <alignment horizontal="left" vertical="top" textRotation="0" wrapText="false" indent="0" shrinkToFit="false"/>
      <protection locked="false" hidden="false"/>
    </xf>
    <xf numFmtId="164" fontId="12" fillId="3" borderId="15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71" fontId="29" fillId="0" borderId="0" xfId="0" applyFont="true" applyBorder="false" applyAlignment="true" applyProtection="true">
      <alignment horizontal="center" vertical="top" textRotation="0" wrapText="false" indent="0" shrinkToFit="false"/>
      <protection locked="false" hidden="false"/>
    </xf>
    <xf numFmtId="167" fontId="13" fillId="0" borderId="13" xfId="0" applyFont="true" applyBorder="true" applyAlignment="true" applyProtection="true">
      <alignment horizontal="center" vertical="top" textRotation="0" wrapText="false" indent="0" shrinkToFit="false"/>
      <protection locked="false" hidden="false"/>
    </xf>
    <xf numFmtId="164" fontId="29" fillId="3" borderId="13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29" fillId="0" borderId="13" xfId="0" applyFont="true" applyBorder="true" applyAlignment="true" applyProtection="true">
      <alignment horizontal="left" vertical="top" textRotation="0" wrapText="false" indent="0" shrinkToFit="false"/>
      <protection locked="false" hidden="false"/>
    </xf>
    <xf numFmtId="171" fontId="29" fillId="0" borderId="13" xfId="0" applyFont="true" applyBorder="true" applyAlignment="true" applyProtection="true">
      <alignment horizontal="center" vertical="top" textRotation="0" wrapText="false" indent="0" shrinkToFit="false"/>
      <protection locked="false" hidden="false"/>
    </xf>
    <xf numFmtId="166" fontId="12" fillId="3" borderId="15" xfId="17" applyFont="true" applyBorder="true" applyAlignment="true" applyProtection="true">
      <alignment horizontal="right" vertical="top" textRotation="0" wrapText="false" indent="0" shrinkToFit="false"/>
      <protection locked="false" hidden="false"/>
    </xf>
    <xf numFmtId="174" fontId="25" fillId="3" borderId="15" xfId="0" applyFont="true" applyBorder="true" applyAlignment="true" applyProtection="true">
      <alignment horizontal="center" vertical="top" textRotation="0" wrapText="false" indent="0" shrinkToFit="false"/>
      <protection locked="false" hidden="false"/>
    </xf>
    <xf numFmtId="167" fontId="13" fillId="0" borderId="15" xfId="0" applyFont="true" applyBorder="true" applyAlignment="true" applyProtection="true">
      <alignment horizontal="center" vertical="top" textRotation="0" wrapText="false" indent="0" shrinkToFit="false"/>
      <protection locked="false" hidden="false"/>
    </xf>
    <xf numFmtId="168" fontId="26" fillId="0" borderId="15" xfId="0" applyFont="true" applyBorder="true" applyAlignment="true" applyProtection="true">
      <alignment horizontal="center" vertical="top" textRotation="0" wrapText="false" indent="0" shrinkToFit="false"/>
      <protection locked="false" hidden="false"/>
    </xf>
    <xf numFmtId="172" fontId="26" fillId="0" borderId="15" xfId="0" applyFont="true" applyBorder="true" applyAlignment="true" applyProtection="true">
      <alignment horizontal="center" vertical="top" textRotation="0" wrapText="false" indent="0" shrinkToFit="false"/>
      <protection locked="false" hidden="false"/>
    </xf>
    <xf numFmtId="173" fontId="30" fillId="0" borderId="13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12" fillId="3" borderId="13" xfId="0" applyFont="true" applyBorder="true" applyAlignment="true" applyProtection="false">
      <alignment horizontal="general" vertical="top" textRotation="0" wrapText="true" indent="1" shrinkToFit="false"/>
      <protection locked="true" hidden="false"/>
    </xf>
    <xf numFmtId="171" fontId="12" fillId="3" borderId="13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0" fillId="0" borderId="13" xfId="0" applyFont="false" applyBorder="true" applyAlignment="true" applyProtection="true">
      <alignment horizontal="general" vertical="top" textRotation="0" wrapText="false" indent="0" shrinkToFit="false"/>
      <protection locked="false" hidden="false"/>
    </xf>
    <xf numFmtId="164" fontId="31" fillId="3" borderId="13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72" fontId="20" fillId="0" borderId="13" xfId="0" applyFont="true" applyBorder="true" applyAlignment="true" applyProtection="true">
      <alignment horizontal="center" vertical="top" textRotation="0" wrapText="false" indent="0" shrinkToFit="false"/>
      <protection locked="false" hidden="false"/>
    </xf>
    <xf numFmtId="166" fontId="20" fillId="0" borderId="13" xfId="17" applyFont="true" applyBorder="true" applyAlignment="true" applyProtection="true">
      <alignment horizontal="general" vertical="top" textRotation="0" wrapText="false" indent="0" shrinkToFit="false"/>
      <protection locked="false" hidden="false"/>
    </xf>
    <xf numFmtId="174" fontId="20" fillId="0" borderId="13" xfId="0" applyFont="true" applyBorder="true" applyAlignment="true" applyProtection="true">
      <alignment horizontal="general" vertical="top" textRotation="0" wrapText="false" indent="0" shrinkToFit="false"/>
      <protection locked="false" hidden="false"/>
    </xf>
    <xf numFmtId="167" fontId="21" fillId="0" borderId="13" xfId="0" applyFont="true" applyBorder="true" applyAlignment="true" applyProtection="true">
      <alignment horizontal="center" vertical="top" textRotation="0" wrapText="false" indent="0" shrinkToFit="false"/>
      <protection locked="false" hidden="false"/>
    </xf>
    <xf numFmtId="168" fontId="21" fillId="0" borderId="13" xfId="0" applyFont="true" applyBorder="true" applyAlignment="true" applyProtection="true">
      <alignment horizontal="center" vertical="top" textRotation="0" wrapText="false" indent="0" shrinkToFit="false"/>
      <protection locked="false" hidden="false"/>
    </xf>
    <xf numFmtId="175" fontId="21" fillId="0" borderId="13" xfId="0" applyFont="true" applyBorder="true" applyAlignment="true" applyProtection="true">
      <alignment horizontal="general" vertical="top" textRotation="0" wrapText="false" indent="0" shrinkToFit="false"/>
      <protection locked="false" hidden="false"/>
    </xf>
    <xf numFmtId="172" fontId="22" fillId="0" borderId="13" xfId="0" applyFont="true" applyBorder="true" applyAlignment="true" applyProtection="true">
      <alignment horizontal="general" vertical="top" textRotation="0" wrapText="false" indent="0" shrinkToFit="false"/>
      <protection locked="false" hidden="false"/>
    </xf>
    <xf numFmtId="172" fontId="20" fillId="0" borderId="0" xfId="0" applyFont="true" applyBorder="true" applyAlignment="true" applyProtection="true">
      <alignment horizontal="general" vertical="top" textRotation="0" wrapText="false" indent="0" shrinkToFit="false"/>
      <protection locked="false" hidden="false"/>
    </xf>
    <xf numFmtId="172" fontId="12" fillId="3" borderId="0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12" fillId="0" borderId="0" xfId="0" applyFont="true" applyBorder="false" applyAlignment="true" applyProtection="true">
      <alignment horizontal="general" vertical="top" textRotation="0" wrapText="false" indent="0" shrinkToFit="false"/>
      <protection locked="false" hidden="false"/>
    </xf>
    <xf numFmtId="164" fontId="33" fillId="0" borderId="0" xfId="0" applyFont="true" applyBorder="false" applyAlignment="true" applyProtection="true">
      <alignment horizontal="left" vertical="bottom" textRotation="0" wrapText="false" indent="0" shrinkToFit="false"/>
      <protection locked="false" hidden="false"/>
    </xf>
    <xf numFmtId="164" fontId="29" fillId="0" borderId="0" xfId="0" applyFont="true" applyBorder="false" applyAlignment="true" applyProtection="true">
      <alignment horizontal="left" vertical="bottom" textRotation="0" wrapText="false" indent="0" shrinkToFit="false"/>
      <protection locked="false" hidden="false"/>
    </xf>
    <xf numFmtId="173" fontId="29" fillId="0" borderId="0" xfId="0" applyFont="true" applyBorder="false" applyAlignment="true" applyProtection="true">
      <alignment horizontal="center" vertical="bottom" textRotation="0" wrapText="false" indent="0" shrinkToFit="false"/>
      <protection locked="false" hidden="false"/>
    </xf>
    <xf numFmtId="171" fontId="29" fillId="0" borderId="0" xfId="0" applyFont="true" applyBorder="false" applyAlignment="true" applyProtection="true">
      <alignment horizontal="center" vertical="bottom" textRotation="0" wrapText="false" indent="0" shrinkToFit="false"/>
      <protection locked="false" hidden="false"/>
    </xf>
    <xf numFmtId="172" fontId="35" fillId="0" borderId="0" xfId="0" applyFont="true" applyBorder="false" applyAlignment="true" applyProtection="true">
      <alignment horizontal="center" vertical="bottom" textRotation="0" wrapText="false" indent="0" shrinkToFit="false"/>
      <protection locked="false" hidden="false"/>
    </xf>
    <xf numFmtId="172" fontId="12" fillId="0" borderId="0" xfId="0" applyFont="true" applyBorder="false" applyAlignment="false" applyProtection="true">
      <alignment horizontal="general" vertical="bottom" textRotation="0" wrapText="false" indent="0" shrinkToFit="false"/>
      <protection locked="false" hidden="false"/>
    </xf>
    <xf numFmtId="174" fontId="12" fillId="0" borderId="0" xfId="0" applyFont="true" applyBorder="false" applyAlignment="false" applyProtection="true">
      <alignment horizontal="general" vertical="bottom" textRotation="0" wrapText="false" indent="0" shrinkToFit="false"/>
      <protection locked="false" hidden="false"/>
    </xf>
    <xf numFmtId="167" fontId="12" fillId="0" borderId="0" xfId="0" applyFont="true" applyBorder="false" applyAlignment="true" applyProtection="true">
      <alignment horizontal="center" vertical="top" textRotation="0" wrapText="false" indent="0" shrinkToFit="false"/>
      <protection locked="false" hidden="false"/>
    </xf>
    <xf numFmtId="168" fontId="12" fillId="0" borderId="0" xfId="0" applyFont="true" applyBorder="false" applyAlignment="true" applyProtection="true">
      <alignment horizontal="center" vertical="bottom" textRotation="0" wrapText="false" indent="0" shrinkToFit="false"/>
      <protection locked="false" hidden="false"/>
    </xf>
    <xf numFmtId="175" fontId="12" fillId="0" borderId="0" xfId="0" applyFont="tru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12" fillId="0" borderId="0" xfId="0" applyFont="true" applyBorder="false" applyAlignment="false" applyProtection="true">
      <alignment horizontal="general" vertical="bottom" textRotation="0" wrapText="false" indent="0" shrinkToFit="false"/>
      <protection locked="false" hidden="false"/>
    </xf>
    <xf numFmtId="179" fontId="35" fillId="0" borderId="0" xfId="15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36" fillId="0" borderId="0" xfId="0" applyFont="true" applyBorder="false" applyAlignment="true" applyProtection="true">
      <alignment horizontal="left" vertical="center" textRotation="0" wrapText="false" indent="0" shrinkToFit="false"/>
      <protection locked="false" hidden="false"/>
    </xf>
    <xf numFmtId="164" fontId="12" fillId="0" borderId="0" xfId="0" applyFont="true" applyBorder="false" applyAlignment="true" applyProtection="true">
      <alignment horizontal="left" vertical="bottom" textRotation="0" wrapText="false" indent="0" shrinkToFit="false"/>
      <protection locked="false" hidden="false"/>
    </xf>
    <xf numFmtId="173" fontId="12" fillId="0" borderId="0" xfId="0" applyFont="true" applyBorder="false" applyAlignment="true" applyProtection="true">
      <alignment horizontal="center" vertical="bottom" textRotation="0" wrapText="false" indent="0" shrinkToFit="false"/>
      <protection locked="false" hidden="false"/>
    </xf>
    <xf numFmtId="171" fontId="12" fillId="0" borderId="0" xfId="0" applyFont="true" applyBorder="false" applyAlignment="true" applyProtection="true">
      <alignment horizontal="center" vertical="bottom" textRotation="0" wrapText="false" indent="0" shrinkToFit="false"/>
      <protection locked="false" hidden="false"/>
    </xf>
    <xf numFmtId="174" fontId="30" fillId="0" borderId="13" xfId="0" applyFont="true" applyBorder="true" applyAlignment="true" applyProtection="true">
      <alignment horizontal="center" vertical="top" textRotation="0" wrapText="false" indent="0" shrinkToFit="false"/>
      <protection locked="false" hidden="false"/>
    </xf>
    <xf numFmtId="171" fontId="12" fillId="3" borderId="15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72" fontId="12" fillId="3" borderId="13" xfId="0" applyFont="true" applyBorder="true" applyAlignment="true" applyProtection="true">
      <alignment horizontal="center" vertical="top" textRotation="0" wrapText="false" indent="0" shrinkToFit="false"/>
      <protection locked="false" hidden="false"/>
    </xf>
    <xf numFmtId="164" fontId="12" fillId="3" borderId="1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2" fillId="3" borderId="13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12" fillId="3" borderId="14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80" fontId="12" fillId="3" borderId="13" xfId="0" applyFont="true" applyBorder="true" applyAlignment="true" applyProtection="true">
      <alignment horizontal="center" vertical="top" textRotation="0" wrapText="false" indent="0" shrinkToFit="false"/>
      <protection locked="false" hidden="false"/>
    </xf>
    <xf numFmtId="167" fontId="12" fillId="3" borderId="13" xfId="0" applyFont="true" applyBorder="true" applyAlignment="true" applyProtection="true">
      <alignment horizontal="center" vertical="top" textRotation="0" wrapText="false" indent="0" shrinkToFit="false"/>
      <protection locked="false" hidden="false"/>
    </xf>
    <xf numFmtId="178" fontId="12" fillId="3" borderId="13" xfId="15" applyFont="true" applyBorder="true" applyAlignment="true" applyProtection="true">
      <alignment horizontal="general" vertical="top" textRotation="0" wrapText="false" indent="0" shrinkToFit="false"/>
      <protection locked="false" hidden="false"/>
    </xf>
    <xf numFmtId="164" fontId="27" fillId="3" borderId="13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79" fontId="12" fillId="3" borderId="13" xfId="15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72" fontId="27" fillId="3" borderId="13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6" fontId="12" fillId="3" borderId="13" xfId="17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4" fontId="27" fillId="3" borderId="13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76" fontId="12" fillId="3" borderId="13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12" fillId="3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29" fillId="3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73" fontId="38" fillId="3" borderId="16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38" fillId="3" borderId="16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79" fontId="27" fillId="3" borderId="13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72" fontId="39" fillId="3" borderId="13" xfId="0" applyFont="true" applyBorder="true" applyAlignment="true" applyProtection="false">
      <alignment horizontal="left" vertical="top" textRotation="0" wrapText="false" indent="0" shrinkToFit="false"/>
      <protection locked="true" hidden="false"/>
    </xf>
    <xf numFmtId="164" fontId="39" fillId="3" borderId="13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72" fontId="39" fillId="3" borderId="13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29" fillId="3" borderId="14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29" fillId="3" borderId="13" xfId="0" applyFont="true" applyBorder="true" applyAlignment="true" applyProtection="false">
      <alignment horizontal="general" vertical="top" textRotation="0" wrapText="true" indent="1" shrinkToFit="false"/>
      <protection locked="true" hidden="false"/>
    </xf>
    <xf numFmtId="179" fontId="29" fillId="3" borderId="14" xfId="15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74" fontId="40" fillId="3" borderId="13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72" fontId="27" fillId="3" borderId="13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29" fillId="3" borderId="13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79" fontId="29" fillId="3" borderId="13" xfId="15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81" fontId="40" fillId="3" borderId="13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79" fontId="12" fillId="3" borderId="15" xfId="15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12" fillId="3" borderId="13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76" fontId="12" fillId="3" borderId="0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72" fontId="12" fillId="3" borderId="13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2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left" vertical="bottom" textRotation="0" wrapText="false" indent="0" shrinkToFit="false"/>
      <protection locked="true" hidden="false"/>
    </xf>
    <xf numFmtId="174" fontId="30" fillId="0" borderId="0" xfId="0" applyFont="true" applyBorder="false" applyAlignment="false" applyProtection="true">
      <alignment horizontal="general" vertical="bottom" textRotation="0" wrapText="false" indent="0" shrinkToFit="false"/>
      <protection locked="false" hidden="false"/>
    </xf>
    <xf numFmtId="168" fontId="20" fillId="0" borderId="0" xfId="0" applyFont="true" applyBorder="false" applyAlignment="true" applyProtection="true">
      <alignment horizontal="center" vertical="bottom" textRotation="0" wrapText="false" indent="0" shrinkToFit="false"/>
      <protection locked="false" hidden="false"/>
    </xf>
    <xf numFmtId="182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7" fontId="12" fillId="3" borderId="13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8" fontId="12" fillId="3" borderId="13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8" fontId="12" fillId="3" borderId="0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83" fontId="12" fillId="3" borderId="13" xfId="15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77" fontId="12" fillId="3" borderId="13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7" fontId="26" fillId="0" borderId="13" xfId="0" applyFont="true" applyBorder="true" applyAlignment="true" applyProtection="true">
      <alignment horizontal="center" vertical="top" textRotation="0" wrapText="false" indent="0" shrinkToFit="false"/>
      <protection locked="false" hidden="false"/>
    </xf>
    <xf numFmtId="184" fontId="26" fillId="0" borderId="13" xfId="0" applyFont="true" applyBorder="true" applyAlignment="true" applyProtection="true">
      <alignment horizontal="center" vertical="top" textRotation="0" wrapText="false" indent="0" shrinkToFit="false"/>
      <protection locked="false" hidden="false"/>
    </xf>
    <xf numFmtId="172" fontId="26" fillId="0" borderId="0" xfId="0" applyFont="true" applyBorder="false" applyAlignment="true" applyProtection="true">
      <alignment horizontal="center" vertical="top" textRotation="0" wrapText="false" indent="0" shrinkToFit="false"/>
      <protection locked="false" hidden="false"/>
    </xf>
    <xf numFmtId="171" fontId="29" fillId="3" borderId="13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74" fontId="25" fillId="0" borderId="17" xfId="0" applyFont="true" applyBorder="true" applyAlignment="true" applyProtection="true">
      <alignment horizontal="center" vertical="top" textRotation="0" wrapText="false" indent="0" shrinkToFit="false"/>
      <protection locked="false" hidden="false"/>
    </xf>
    <xf numFmtId="164" fontId="42" fillId="3" borderId="13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2" fillId="3" borderId="13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43" fillId="3" borderId="13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79" fontId="29" fillId="0" borderId="13" xfId="15" applyFont="true" applyBorder="true" applyAlignment="true" applyProtection="true">
      <alignment horizontal="center" vertical="top" textRotation="0" wrapText="false" indent="0" shrinkToFit="false"/>
      <protection locked="false" hidden="false"/>
    </xf>
    <xf numFmtId="172" fontId="45" fillId="0" borderId="13" xfId="0" applyFont="true" applyBorder="true" applyAlignment="true" applyProtection="true">
      <alignment horizontal="center" vertical="top" textRotation="0" wrapText="false" indent="0" shrinkToFit="false"/>
      <protection locked="false" hidden="false"/>
    </xf>
    <xf numFmtId="171" fontId="29" fillId="0" borderId="13" xfId="0" applyFont="true" applyBorder="true" applyAlignment="true" applyProtection="true">
      <alignment horizontal="right" vertical="top" textRotation="0" wrapText="false" indent="0" shrinkToFit="false"/>
      <protection locked="false" hidden="false"/>
    </xf>
    <xf numFmtId="175" fontId="29" fillId="0" borderId="13" xfId="0" applyFont="true" applyBorder="true" applyAlignment="true" applyProtection="true">
      <alignment horizontal="center" vertical="top" textRotation="0" wrapText="false" indent="0" shrinkToFit="false"/>
      <protection locked="false" hidden="false"/>
    </xf>
    <xf numFmtId="171" fontId="29" fillId="0" borderId="15" xfId="0" applyFont="true" applyBorder="true" applyAlignment="true" applyProtection="true">
      <alignment horizontal="right" vertical="top" textRotation="0" wrapText="false" indent="0" shrinkToFit="false"/>
      <protection locked="false" hidden="false"/>
    </xf>
    <xf numFmtId="164" fontId="4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71" fontId="29" fillId="0" borderId="13" xfId="0" applyFont="true" applyBorder="true" applyAlignment="true" applyProtection="true">
      <alignment horizontal="left" vertical="top" textRotation="0" wrapText="false" indent="0" shrinkToFit="false"/>
      <protection locked="false" hidden="false"/>
    </xf>
    <xf numFmtId="164" fontId="43" fillId="3" borderId="14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79" fontId="29" fillId="0" borderId="18" xfId="15" applyFont="true" applyBorder="true" applyAlignment="true" applyProtection="true">
      <alignment horizontal="center" vertical="top" textRotation="0" wrapText="false" indent="0" shrinkToFit="false"/>
      <protection locked="false" hidden="false"/>
    </xf>
    <xf numFmtId="171" fontId="29" fillId="0" borderId="18" xfId="0" applyFont="true" applyBorder="true" applyAlignment="true" applyProtection="true">
      <alignment horizontal="right" vertical="top" textRotation="0" wrapText="false" indent="0" shrinkToFit="false"/>
      <protection locked="false" hidden="false"/>
    </xf>
    <xf numFmtId="164" fontId="47" fillId="3" borderId="13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71" fontId="29" fillId="0" borderId="19" xfId="0" applyFont="true" applyBorder="true" applyAlignment="true" applyProtection="true">
      <alignment horizontal="right" vertical="top" textRotation="0" wrapText="false" indent="0" shrinkToFit="false"/>
      <protection locked="false" hidden="false"/>
    </xf>
    <xf numFmtId="164" fontId="47" fillId="3" borderId="19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79" fontId="29" fillId="0" borderId="19" xfId="15" applyFont="true" applyBorder="true" applyAlignment="true" applyProtection="true">
      <alignment horizontal="center" vertical="top" textRotation="0" wrapText="false" indent="0" shrinkToFit="false"/>
      <protection locked="false" hidden="false"/>
    </xf>
    <xf numFmtId="164" fontId="36" fillId="0" borderId="13" xfId="0" applyFont="true" applyBorder="true" applyAlignment="true" applyProtection="true">
      <alignment horizontal="right" vertical="center" textRotation="0" wrapText="false" indent="0" shrinkToFit="false"/>
      <protection locked="false" hidden="false"/>
    </xf>
    <xf numFmtId="164" fontId="49" fillId="3" borderId="1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1" fontId="36" fillId="0" borderId="14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72" fontId="30" fillId="0" borderId="13" xfId="0" applyFont="true" applyBorder="true" applyAlignment="true" applyProtection="true">
      <alignment horizontal="center" vertical="top" textRotation="0" wrapText="false" indent="0" shrinkToFit="false"/>
      <protection locked="false" hidden="false"/>
    </xf>
    <xf numFmtId="166" fontId="29" fillId="3" borderId="13" xfId="17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27" fillId="3" borderId="1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7" fillId="3" borderId="13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72" fontId="12" fillId="3" borderId="13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72" fontId="51" fillId="0" borderId="0" xfId="0" applyFont="true" applyBorder="true" applyAlignment="true" applyProtection="true">
      <alignment horizontal="left" vertical="top" textRotation="0" wrapText="false" indent="0" shrinkToFit="false"/>
      <protection locked="false" hidden="false"/>
    </xf>
    <xf numFmtId="171" fontId="29" fillId="3" borderId="0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0" fillId="3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2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71" fontId="12" fillId="3" borderId="13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13" fillId="3" borderId="13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12" fillId="3" borderId="1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7" fontId="27" fillId="3" borderId="13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40" fillId="3" borderId="0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12" fillId="3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4" fontId="25" fillId="0" borderId="13" xfId="0" applyFont="true" applyBorder="true" applyAlignment="true" applyProtection="true">
      <alignment horizontal="center" vertical="top" textRotation="0" wrapText="false" indent="0" shrinkToFit="false"/>
      <protection locked="false" hidden="false"/>
    </xf>
    <xf numFmtId="167" fontId="12" fillId="0" borderId="13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8" fontId="12" fillId="0" borderId="13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12" fillId="0" borderId="13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top" textRotation="0" wrapText="false" indent="0" shrinkToFit="false"/>
      <protection locked="true" hidden="false"/>
    </xf>
    <xf numFmtId="164" fontId="36" fillId="3" borderId="13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2" fillId="3" borderId="13" xfId="0" applyFont="true" applyBorder="true" applyAlignment="true" applyProtection="false">
      <alignment horizontal="right" vertical="top" textRotation="0" wrapText="true" indent="1" shrinkToFit="false"/>
      <protection locked="true" hidden="false"/>
    </xf>
    <xf numFmtId="177" fontId="12" fillId="0" borderId="13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71" fontId="54" fillId="3" borderId="13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30" fillId="3" borderId="13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55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58" fillId="3" borderId="0" xfId="0" applyFont="true" applyBorder="false" applyAlignment="true" applyProtection="true">
      <alignment horizontal="right" vertical="bottom" textRotation="0" wrapText="false" indent="0" shrinkToFit="false"/>
      <protection locked="false" hidden="false"/>
    </xf>
    <xf numFmtId="164" fontId="60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71" fontId="60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35" fillId="3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59" fillId="3" borderId="0" xfId="17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64" fontId="58" fillId="0" borderId="0" xfId="0" applyFont="true" applyBorder="false" applyAlignment="true" applyProtection="true">
      <alignment horizontal="right" vertical="bottom" textRotation="0" wrapText="false" indent="0" shrinkToFit="false"/>
      <protection locked="false" hidden="false"/>
    </xf>
    <xf numFmtId="164" fontId="61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59" fillId="0" borderId="0" xfId="17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71" fontId="60" fillId="3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73" fontId="40" fillId="3" borderId="13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27" fillId="3" borderId="13" xfId="0" applyFont="true" applyBorder="true" applyAlignment="true" applyProtection="false">
      <alignment horizontal="general" vertical="top" textRotation="0" wrapText="true" indent="1" shrinkToFit="false"/>
      <protection locked="true" hidden="false"/>
    </xf>
    <xf numFmtId="164" fontId="29" fillId="3" borderId="13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27" fillId="3" borderId="13" xfId="0" applyFont="true" applyBorder="true" applyAlignment="true" applyProtection="false">
      <alignment horizontal="left" vertical="top" textRotation="0" wrapText="false" indent="0" shrinkToFit="false"/>
      <protection locked="true" hidden="false"/>
    </xf>
    <xf numFmtId="164" fontId="27" fillId="3" borderId="13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79" fontId="27" fillId="3" borderId="13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85" fontId="13" fillId="3" borderId="13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79" fontId="12" fillId="3" borderId="14" xfId="15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12" fillId="3" borderId="14" xfId="0" applyFont="true" applyBorder="true" applyAlignment="true" applyProtection="false">
      <alignment horizontal="general" vertical="top" textRotation="0" wrapText="true" indent="1" shrinkToFit="false"/>
      <protection locked="true" hidden="false"/>
    </xf>
    <xf numFmtId="177" fontId="27" fillId="3" borderId="13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7" fontId="0" fillId="3" borderId="13" xfId="0" applyFont="false" applyBorder="true" applyAlignment="true" applyProtection="false">
      <alignment horizontal="center" vertical="top" textRotation="0" wrapText="false" indent="0" shrinkToFit="false"/>
      <protection locked="true" hidden="false"/>
    </xf>
    <xf numFmtId="172" fontId="63" fillId="0" borderId="0" xfId="0" applyFont="true" applyBorder="false" applyAlignment="true" applyProtection="true">
      <alignment horizontal="general" vertical="top" textRotation="0" wrapText="false" indent="0" shrinkToFit="false"/>
      <protection locked="false" hidden="false"/>
    </xf>
    <xf numFmtId="164" fontId="36" fillId="0" borderId="0" xfId="0" applyFont="true" applyBorder="false" applyAlignment="true" applyProtection="true">
      <alignment horizontal="left" vertical="bottom" textRotation="0" wrapText="false" indent="0" shrinkToFit="false"/>
      <protection locked="false" hidden="false"/>
    </xf>
    <xf numFmtId="186" fontId="12" fillId="3" borderId="13" xfId="15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78" fontId="12" fillId="3" borderId="13" xfId="15" applyFont="true" applyBorder="true" applyAlignment="true" applyProtection="true">
      <alignment horizontal="right" vertical="top" textRotation="0" wrapText="false" indent="1" shrinkToFit="false"/>
      <protection locked="true" hidden="false"/>
    </xf>
    <xf numFmtId="164" fontId="0" fillId="0" borderId="13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7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2" fillId="0" borderId="13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27" fillId="0" borderId="1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27" fillId="0" borderId="13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7" fontId="0" fillId="0" borderId="13" xfId="0" applyFont="false" applyBorder="true" applyAlignment="true" applyProtection="false">
      <alignment horizontal="center" vertical="top" textRotation="0" wrapText="false" indent="0" shrinkToFit="false"/>
      <protection locked="true" hidden="false"/>
    </xf>
    <xf numFmtId="168" fontId="0" fillId="0" borderId="13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77" fontId="27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0" fillId="0" borderId="0" xfId="17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29" fillId="3" borderId="13" xfId="0" applyFont="true" applyBorder="true" applyAlignment="true" applyProtection="false">
      <alignment horizontal="right" vertical="top" textRotation="0" wrapText="true" indent="1" shrinkToFit="false"/>
      <protection locked="true" hidden="false"/>
    </xf>
    <xf numFmtId="171" fontId="29" fillId="3" borderId="13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55" fillId="0" borderId="0" xfId="0" applyFont="true" applyBorder="false" applyAlignment="true" applyProtection="true">
      <alignment horizontal="left" vertical="bottom" textRotation="0" wrapText="false" indent="0" shrinkToFit="false"/>
      <protection locked="false" hidden="false"/>
    </xf>
    <xf numFmtId="166" fontId="55" fillId="0" borderId="0" xfId="17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72" fontId="28" fillId="0" borderId="0" xfId="0" applyFont="tru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30" fillId="3" borderId="13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6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6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12" fillId="3" borderId="13" xfId="25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29" fillId="0" borderId="13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29" fillId="3" borderId="13" xfId="25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71" fontId="29" fillId="0" borderId="13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6" fontId="12" fillId="3" borderId="13" xfId="17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7" fontId="12" fillId="3" borderId="14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67" fillId="3" borderId="13" xfId="0" applyFont="true" applyBorder="true" applyAlignment="true" applyProtection="false">
      <alignment horizontal="general" vertical="top" textRotation="0" wrapText="true" indent="1" shrinkToFit="false"/>
      <protection locked="true" hidden="false"/>
    </xf>
    <xf numFmtId="164" fontId="29" fillId="3" borderId="13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29" fillId="3" borderId="19" xfId="25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71" fontId="29" fillId="3" borderId="19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13" fillId="3" borderId="13" xfId="0" applyFont="true" applyBorder="true" applyAlignment="true" applyProtection="false">
      <alignment horizontal="general" vertical="top" textRotation="0" wrapText="true" indent="1" shrinkToFit="false"/>
      <protection locked="true" hidden="false"/>
    </xf>
    <xf numFmtId="164" fontId="36" fillId="3" borderId="13" xfId="0" applyFont="true" applyBorder="true" applyAlignment="true" applyProtection="false">
      <alignment horizontal="right" vertical="top" textRotation="0" wrapText="true" indent="1" shrinkToFit="false"/>
      <protection locked="true" hidden="false"/>
    </xf>
    <xf numFmtId="164" fontId="36" fillId="3" borderId="14" xfId="25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71" fontId="36" fillId="3" borderId="14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71" fontId="29" fillId="0" borderId="13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35" fillId="3" borderId="13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35" fillId="3" borderId="13" xfId="0" applyFont="true" applyBorder="true" applyAlignment="true" applyProtection="false">
      <alignment horizontal="left" vertical="top" textRotation="0" wrapText="false" indent="0" shrinkToFit="false"/>
      <protection locked="true" hidden="false"/>
    </xf>
    <xf numFmtId="164" fontId="35" fillId="3" borderId="13" xfId="25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72" fontId="35" fillId="3" borderId="13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6" fontId="35" fillId="3" borderId="13" xfId="17" applyFont="true" applyBorder="true" applyAlignment="true" applyProtection="true">
      <alignment horizontal="right" vertical="top" textRotation="0" wrapText="false" indent="0" shrinkToFit="false"/>
      <protection locked="false" hidden="false"/>
    </xf>
    <xf numFmtId="187" fontId="35" fillId="3" borderId="13" xfId="25" applyFont="true" applyBorder="true" applyAlignment="true" applyProtection="true">
      <alignment horizontal="center" vertical="top" textRotation="0" wrapText="false" indent="0" shrinkToFit="false"/>
      <protection locked="false" hidden="false"/>
    </xf>
    <xf numFmtId="171" fontId="29" fillId="0" borderId="19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29" fillId="0" borderId="13" xfId="0" applyFont="true" applyBorder="true" applyAlignment="true" applyProtection="false">
      <alignment horizontal="right" vertical="top" textRotation="0" wrapText="false" indent="0" shrinkToFit="false"/>
      <protection locked="true" hidden="false"/>
    </xf>
    <xf numFmtId="164" fontId="29" fillId="3" borderId="14" xfId="25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71" fontId="29" fillId="0" borderId="14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36" fillId="3" borderId="13" xfId="25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71" fontId="36" fillId="0" borderId="13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36" fillId="3" borderId="13" xfId="0" applyFont="true" applyBorder="true" applyAlignment="true" applyProtection="false">
      <alignment horizontal="general" vertical="top" textRotation="0" wrapText="true" indent="1" shrinkToFit="false"/>
      <protection locked="true" hidden="false"/>
    </xf>
    <xf numFmtId="164" fontId="35" fillId="3" borderId="13" xfId="25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71" fontId="35" fillId="3" borderId="13" xfId="25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72" fontId="35" fillId="3" borderId="13" xfId="25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12" fillId="3" borderId="13" xfId="25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71" fontId="27" fillId="0" borderId="0" xfId="0" applyFont="true" applyBorder="false" applyAlignment="true" applyProtection="false">
      <alignment horizontal="center" vertical="top" textRotation="0" wrapText="false" indent="0" shrinkToFit="false"/>
      <protection locked="true" hidden="false"/>
    </xf>
    <xf numFmtId="172" fontId="12" fillId="3" borderId="13" xfId="25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87" fontId="12" fillId="3" borderId="13" xfId="25" applyFont="true" applyBorder="true" applyAlignment="true" applyProtection="true">
      <alignment horizontal="center" vertical="top" textRotation="0" wrapText="false" indent="0" shrinkToFit="false"/>
      <protection locked="false" hidden="false"/>
    </xf>
    <xf numFmtId="171" fontId="12" fillId="3" borderId="13" xfId="25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12" fillId="3" borderId="13" xfId="25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4" fillId="0" borderId="13" xfId="25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77" fontId="12" fillId="3" borderId="13" xfId="25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4" fillId="0" borderId="13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80" fontId="12" fillId="0" borderId="13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30" fillId="3" borderId="0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12" fillId="3" borderId="0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12" fillId="3" borderId="0" xfId="25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12" fillId="3" borderId="0" xfId="25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72" fontId="12" fillId="3" borderId="0" xfId="25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6" fontId="12" fillId="3" borderId="0" xfId="17" applyFont="true" applyBorder="true" applyAlignment="true" applyProtection="true">
      <alignment horizontal="right" vertical="top" textRotation="0" wrapText="false" indent="0" shrinkToFit="false"/>
      <protection locked="false" hidden="false"/>
    </xf>
    <xf numFmtId="187" fontId="12" fillId="3" borderId="0" xfId="25" applyFont="true" applyBorder="true" applyAlignment="true" applyProtection="true">
      <alignment horizontal="center" vertical="top" textRotation="0" wrapText="false" indent="0" shrinkToFit="false"/>
      <protection locked="false" hidden="false"/>
    </xf>
    <xf numFmtId="167" fontId="13" fillId="0" borderId="0" xfId="0" applyFont="true" applyBorder="true" applyAlignment="true" applyProtection="true">
      <alignment horizontal="center" vertical="top" textRotation="0" wrapText="false" indent="0" shrinkToFit="false"/>
      <protection locked="false" hidden="false"/>
    </xf>
    <xf numFmtId="168" fontId="26" fillId="0" borderId="0" xfId="0" applyFont="true" applyBorder="true" applyAlignment="true" applyProtection="true">
      <alignment horizontal="center" vertical="top" textRotation="0" wrapText="false" indent="0" shrinkToFit="false"/>
      <protection locked="false" hidden="false"/>
    </xf>
    <xf numFmtId="172" fontId="26" fillId="0" borderId="0" xfId="0" applyFont="true" applyBorder="true" applyAlignment="true" applyProtection="true">
      <alignment horizontal="center" vertical="top" textRotation="0" wrapText="false" indent="0" shrinkToFit="false"/>
      <protection locked="false" hidden="false"/>
    </xf>
    <xf numFmtId="173" fontId="35" fillId="3" borderId="13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87" fontId="68" fillId="3" borderId="13" xfId="25" applyFont="true" applyBorder="true" applyAlignment="true" applyProtection="true">
      <alignment horizontal="center" vertical="top" textRotation="0" wrapText="false" indent="0" shrinkToFit="false"/>
      <protection locked="false" hidden="false"/>
    </xf>
    <xf numFmtId="171" fontId="12" fillId="3" borderId="13" xfId="0" applyFont="true" applyBorder="true" applyAlignment="true" applyProtection="false">
      <alignment horizontal="right" vertical="top" textRotation="0" wrapText="false" indent="1" shrinkToFit="false"/>
      <protection locked="true" hidden="false"/>
    </xf>
    <xf numFmtId="164" fontId="4" fillId="3" borderId="13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4" fillId="3" borderId="13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71" fontId="4" fillId="3" borderId="13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69" fillId="3" borderId="13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69" fillId="3" borderId="13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71" fontId="69" fillId="3" borderId="13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27" fillId="0" borderId="12" xfId="0" applyFont="true" applyBorder="true" applyAlignment="true" applyProtection="false">
      <alignment horizontal="left" vertical="top" textRotation="0" wrapText="false" indent="0" shrinkToFit="false"/>
      <protection locked="true" hidden="false"/>
    </xf>
    <xf numFmtId="164" fontId="12" fillId="0" borderId="13" xfId="0" applyFont="true" applyBorder="true" applyAlignment="true" applyProtection="false">
      <alignment horizontal="left" vertical="top" textRotation="0" wrapText="false" indent="0" shrinkToFit="false"/>
      <protection locked="true" hidden="false"/>
    </xf>
    <xf numFmtId="171" fontId="12" fillId="0" borderId="13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87" fontId="12" fillId="0" borderId="13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4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1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71" fillId="0" borderId="0" xfId="17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1" fillId="0" borderId="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71" fillId="0" borderId="5" xfId="17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0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70" fillId="0" borderId="0" xfId="17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xfId="27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27" applyFont="false" applyBorder="false" applyAlignment="true" applyProtection="false">
      <alignment horizontal="right" vertical="bottom" textRotation="0" wrapText="false" indent="0" shrinkToFit="false"/>
      <protection locked="true" hidden="false"/>
    </xf>
    <xf numFmtId="171" fontId="5" fillId="0" borderId="0" xfId="27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6" fontId="12" fillId="2" borderId="2" xfId="17" applyFont="true" applyBorder="true" applyAlignment="true" applyProtection="true">
      <alignment horizontal="left" vertical="bottom" textRotation="0" wrapText="false" indent="0" shrinkToFit="false"/>
      <protection locked="false" hidden="false"/>
    </xf>
    <xf numFmtId="164" fontId="4" fillId="2" borderId="20" xfId="22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73" fontId="72" fillId="2" borderId="21" xfId="27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72" fillId="2" borderId="22" xfId="27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2" fillId="2" borderId="21" xfId="27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3" fillId="0" borderId="23" xfId="27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3" xfId="27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74" fillId="0" borderId="23" xfId="27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23" xfId="27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23" xfId="27" applyFont="fals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75" fillId="0" borderId="24" xfId="27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3" fontId="75" fillId="0" borderId="24" xfId="27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75" fillId="0" borderId="24" xfId="27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24" xfId="27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24" xfId="27" applyFont="fals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5" fillId="0" borderId="24" xfId="27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76" fillId="0" borderId="0" xfId="27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5" xfId="27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3" fontId="77" fillId="0" borderId="25" xfId="27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77" fillId="0" borderId="25" xfId="27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73" fontId="77" fillId="0" borderId="25" xfId="27" applyFont="true" applyBorder="true" applyAlignment="true" applyProtection="false">
      <alignment horizontal="center" vertical="bottom" textRotation="0" wrapText="false" indent="0" shrinkToFit="true"/>
      <protection locked="true" hidden="false"/>
    </xf>
    <xf numFmtId="170" fontId="77" fillId="0" borderId="25" xfId="27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77" fillId="0" borderId="25" xfId="17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3" fillId="0" borderId="25" xfId="27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3" fontId="73" fillId="0" borderId="25" xfId="27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78" fillId="0" borderId="4" xfId="27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70" fontId="78" fillId="0" borderId="25" xfId="27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78" fillId="0" borderId="25" xfId="27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5" fontId="78" fillId="0" borderId="25" xfId="17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5" fillId="0" borderId="26" xfId="27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73" fontId="79" fillId="0" borderId="26" xfId="27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81" fontId="79" fillId="0" borderId="26" xfId="27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0" fontId="5" fillId="0" borderId="26" xfId="27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75" fillId="0" borderId="26" xfId="17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87" fontId="5" fillId="0" borderId="0" xfId="27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5" fillId="0" borderId="25" xfId="27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3" fontId="75" fillId="0" borderId="25" xfId="27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75" fillId="0" borderId="25" xfId="27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25" xfId="27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5" fillId="0" borderId="25" xfId="17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0" fontId="5" fillId="0" borderId="26" xfId="27" applyFont="false" applyBorder="true" applyAlignment="true" applyProtection="false">
      <alignment horizontal="right" vertical="bottom" textRotation="0" wrapText="false" indent="0" shrinkToFit="false"/>
      <protection locked="true" hidden="false"/>
    </xf>
    <xf numFmtId="165" fontId="5" fillId="0" borderId="0" xfId="17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80" fillId="0" borderId="0" xfId="27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81" fillId="0" borderId="0" xfId="27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80" fillId="0" borderId="0" xfId="27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6" fontId="5" fillId="0" borderId="0" xfId="17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80" fillId="0" borderId="0" xfId="27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27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27" applyFont="fals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5" fillId="2" borderId="27" xfId="27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81" fillId="2" borderId="28" xfId="27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5" fillId="2" borderId="28" xfId="27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81" fillId="2" borderId="29" xfId="17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1" fontId="5" fillId="0" borderId="0" xfId="27" applyFont="fals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82" fillId="0" borderId="0" xfId="27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83" fillId="0" borderId="0" xfId="27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87" fontId="83" fillId="0" borderId="0" xfId="27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70" fontId="83" fillId="0" borderId="0" xfId="27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72" fontId="5" fillId="2" borderId="2" xfId="24" applyFont="false" applyBorder="true" applyAlignment="true" applyProtection="true">
      <alignment horizontal="center" vertical="bottom" textRotation="0" wrapText="false" indent="0" shrinkToFit="false"/>
      <protection locked="false" hidden="false"/>
    </xf>
    <xf numFmtId="166" fontId="12" fillId="2" borderId="2" xfId="21" applyFont="true" applyBorder="true" applyAlignment="true" applyProtection="true">
      <alignment horizontal="left" vertical="bottom" textRotation="0" wrapText="false" indent="0" shrinkToFit="false"/>
      <protection locked="false" hidden="false"/>
    </xf>
    <xf numFmtId="164" fontId="5" fillId="2" borderId="3" xfId="24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72" fontId="5" fillId="2" borderId="5" xfId="24" applyFont="false" applyBorder="true" applyAlignment="true" applyProtection="true">
      <alignment horizontal="center" vertical="bottom" textRotation="0" wrapText="false" indent="0" shrinkToFit="false"/>
      <protection locked="false" hidden="false"/>
    </xf>
    <xf numFmtId="166" fontId="0" fillId="2" borderId="5" xfId="21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64" fontId="5" fillId="2" borderId="6" xfId="24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7" fillId="0" borderId="25" xfId="27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3" fontId="7" fillId="0" borderId="25" xfId="27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7" fillId="0" borderId="30" xfId="27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23" xfId="27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23" xfId="27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4" fillId="0" borderId="22" xfId="27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84" fillId="0" borderId="24" xfId="27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73" fontId="84" fillId="0" borderId="24" xfId="27" applyFont="true" applyBorder="true" applyAlignment="true" applyProtection="false">
      <alignment horizontal="left" vertical="top" textRotation="0" wrapText="false" indent="0" shrinkToFit="false"/>
      <protection locked="true" hidden="false"/>
    </xf>
    <xf numFmtId="164" fontId="84" fillId="0" borderId="24" xfId="27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73" fontId="84" fillId="0" borderId="24" xfId="27" applyFont="true" applyBorder="true" applyAlignment="true" applyProtection="false">
      <alignment horizontal="center" vertical="bottom" textRotation="0" wrapText="false" indent="0" shrinkToFit="true"/>
      <protection locked="true" hidden="false"/>
    </xf>
    <xf numFmtId="170" fontId="84" fillId="0" borderId="24" xfId="27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70" fontId="84" fillId="0" borderId="1" xfId="27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70" fontId="84" fillId="0" borderId="24" xfId="27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2" fillId="0" borderId="25" xfId="27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3" fontId="12" fillId="0" borderId="25" xfId="27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73" fontId="85" fillId="3" borderId="31" xfId="27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70" fontId="85" fillId="3" borderId="31" xfId="27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85" fillId="3" borderId="4" xfId="27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85" fillId="0" borderId="25" xfId="24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86" fillId="0" borderId="0" xfId="27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73" fontId="87" fillId="3" borderId="24" xfId="27" applyFont="true" applyBorder="true" applyAlignment="true" applyProtection="false">
      <alignment horizontal="left" vertical="top" textRotation="0" wrapText="false" indent="0" shrinkToFit="false"/>
      <protection locked="true" hidden="false"/>
    </xf>
    <xf numFmtId="173" fontId="12" fillId="3" borderId="25" xfId="27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73" fontId="84" fillId="3" borderId="24" xfId="27" applyFont="true" applyBorder="true" applyAlignment="true" applyProtection="false">
      <alignment horizontal="left" vertical="top" textRotation="0" wrapText="false" indent="0" shrinkToFit="false"/>
      <protection locked="true" hidden="false"/>
    </xf>
    <xf numFmtId="164" fontId="4" fillId="4" borderId="21" xfId="27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3" fontId="33" fillId="4" borderId="21" xfId="27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81" fontId="33" fillId="4" borderId="30" xfId="27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4" borderId="23" xfId="27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0" fontId="4" fillId="4" borderId="23" xfId="27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70" fontId="7" fillId="4" borderId="21" xfId="27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21" xfId="27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84" fillId="3" borderId="24" xfId="27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73" fontId="89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73" fontId="89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73" fontId="7" fillId="4" borderId="3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4" borderId="2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4" borderId="2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3" fontId="12" fillId="0" borderId="3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81" fontId="12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83" fontId="4" fillId="0" borderId="3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7" fillId="4" borderId="3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7" fillId="4" borderId="2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83" fontId="7" fillId="4" borderId="3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7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73" fontId="58" fillId="3" borderId="25" xfId="27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85" fillId="0" borderId="33" xfId="24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73" fontId="90" fillId="3" borderId="31" xfId="27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70" fontId="90" fillId="3" borderId="31" xfId="27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73" fontId="91" fillId="3" borderId="31" xfId="27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70" fontId="91" fillId="3" borderId="31" xfId="27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73" fontId="87" fillId="0" borderId="24" xfId="27" applyFont="true" applyBorder="true" applyAlignment="true" applyProtection="false">
      <alignment horizontal="left" vertical="top" textRotation="0" wrapText="false" indent="0" shrinkToFit="false"/>
      <protection locked="true" hidden="false"/>
    </xf>
    <xf numFmtId="173" fontId="84" fillId="0" borderId="24" xfId="27" applyFont="true" applyBorder="true" applyAlignment="true" applyProtection="false">
      <alignment horizontal="center" vertical="center" textRotation="0" wrapText="false" indent="0" shrinkToFit="true"/>
      <protection locked="true" hidden="false"/>
    </xf>
    <xf numFmtId="164" fontId="84" fillId="0" borderId="24" xfId="27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3" fontId="84" fillId="0" borderId="24" xfId="27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84" fillId="0" borderId="24" xfId="27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70" fontId="84" fillId="0" borderId="24" xfId="27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70" fontId="84" fillId="0" borderId="24" xfId="27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76" fillId="0" borderId="0" xfId="27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70" fontId="4" fillId="4" borderId="22" xfId="27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70" fontId="5" fillId="0" borderId="0" xfId="27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73" fontId="85" fillId="3" borderId="25" xfId="27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70" fontId="85" fillId="3" borderId="25" xfId="27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70" fontId="84" fillId="3" borderId="24" xfId="27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93" fillId="0" borderId="0" xfId="27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35" xfId="27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36" xfId="27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83" fontId="5" fillId="0" borderId="37" xfId="27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38" xfId="27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39" xfId="27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83" fontId="5" fillId="0" borderId="40" xfId="27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41" xfId="27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42" xfId="27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83" fontId="5" fillId="0" borderId="31" xfId="27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94" fillId="5" borderId="20" xfId="27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94" fillId="5" borderId="5" xfId="27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4" fillId="5" borderId="23" xfId="27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83" fontId="94" fillId="5" borderId="34" xfId="15" applyFont="true" applyBorder="true" applyAlignment="true" applyProtection="true">
      <alignment horizontal="general" vertical="center" textRotation="0" wrapText="false" indent="0" shrinkToFit="false"/>
      <protection locked="true" hidden="false"/>
    </xf>
  </cellXfs>
  <cellStyles count="14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Měna 2" xfId="20"/>
    <cellStyle name="Měna 3" xfId="21"/>
    <cellStyle name="Normal 2" xfId="22"/>
    <cellStyle name="Normální 2" xfId="23"/>
    <cellStyle name="Normální 3" xfId="24"/>
    <cellStyle name="Normální 3 2" xfId="25"/>
    <cellStyle name="normální_List1" xfId="26"/>
    <cellStyle name="normální_POL.XLS" xfId="27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548235"/>
      <rgbColor rgb="FF800080"/>
      <rgbColor rgb="FF008080"/>
      <rgbColor rgb="FFC0C0C0"/>
      <rgbColor rgb="FF808080"/>
      <rgbColor rgb="FFAFABAB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000"/>
      <rgbColor rgb="FFFF9900"/>
      <rgbColor rgb="FFFF6600"/>
      <rgbColor rgb="FF666699"/>
      <rgbColor rgb="FF969696"/>
      <rgbColor rgb="FF002060"/>
      <rgbColor rgb="FF339966"/>
      <rgbColor rgb="FF003300"/>
      <rgbColor rgb="FF333300"/>
      <rgbColor rgb="FFC55A11"/>
      <rgbColor rgb="FF993366"/>
      <rgbColor rgb="FF2F5597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externalLink" Target="externalLinks/externalLink3.xml"/><Relationship Id="rId8" Type="http://schemas.openxmlformats.org/officeDocument/2006/relationships/externalLink" Target="externalLinks/externalLink2.xml"/><Relationship Id="rId9" Type="http://schemas.openxmlformats.org/officeDocument/2006/relationships/externalLink" Target="externalLinks/externalLink1.xml"/><Relationship Id="rId10" Type="http://schemas.openxmlformats.org/officeDocument/2006/relationships/sharedStrings" Target="sharedStrings.xml"/>
</Relationships>
</file>

<file path=xl/externalLinks/_rels/externalLink1.xml.rels><?xml version="1.0" encoding="UTF-8"?>
<Relationships xmlns="http://schemas.openxmlformats.org/package/2006/relationships"><Relationship Id="rId1" Type="http://schemas.openxmlformats.org/officeDocument/2006/relationships/externalLinkPath" Target="ROZTYLY/AppData/Local/Temp/Rar$DIa17192.25744/H&#345;bitov%20&#268;esk&#253;%20Krumlov%20f&#225;ze%201%20kanalizace%20R.xls" TargetMode="External"/>
</Relationships>
</file>

<file path=xl/externalLinks/_rels/externalLink2.xml.rels><?xml version="1.0" encoding="UTF-8"?>
<Relationships xmlns="http://schemas.openxmlformats.org/package/2006/relationships"><Relationship Id="rId1" Type="http://schemas.openxmlformats.org/officeDocument/2006/relationships/externalLinkPath" Target="ROZTYLY/Desktop/H&#345;bitov%20&#268;esk&#253;%20Krumlov%20f&#225;ze%201%20voda.xls" TargetMode="External"/>
</Relationships>
</file>

<file path=xl/externalLinks/_rels/externalLink3.xml.rels><?xml version="1.0" encoding="UTF-8"?>
<Relationships xmlns="http://schemas.openxmlformats.org/package/2006/relationships"><Relationship Id="rId1" Type="http://schemas.openxmlformats.org/officeDocument/2006/relationships/externalLinkPath" Target="ROZTYLY/AppData/Local/Temp/Rar$DIa15608.21020/SO%20001%20-%20rozpocet%20(1).xls" TargetMode="External"/>
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Položky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Položky"/>
    </sheetNames>
    <sheetDataSet>
      <sheetData sheetId="0"/>
      <sheetData sheetId="1"/>
      <sheetData sheetId="2">
        <row r="5">
          <cell r="B5" t="str">
            <v>1</v>
          </cell>
          <cell r="C5" t="str">
            <v>Zemní práce</v>
          </cell>
        </row>
        <row r="53">
          <cell r="B53" t="str">
            <v>45</v>
          </cell>
          <cell r="C53" t="str">
            <v>Podkladní a vedlejší konstrukce</v>
          </cell>
        </row>
        <row r="58">
          <cell r="B58" t="str">
            <v>5</v>
          </cell>
          <cell r="C58" t="str">
            <v>Komunikace</v>
          </cell>
        </row>
        <row r="62">
          <cell r="B62" t="str">
            <v>8</v>
          </cell>
          <cell r="C62" t="str">
            <v>Trubní vedení</v>
          </cell>
        </row>
        <row r="127">
          <cell r="B127" t="str">
            <v>96</v>
          </cell>
          <cell r="C127" t="str">
            <v>Bourání konstrukcí</v>
          </cell>
        </row>
        <row r="133">
          <cell r="B133" t="str">
            <v>99</v>
          </cell>
          <cell r="C133" t="str">
            <v>Staveništní přesun hmot</v>
          </cell>
        </row>
        <row r="136">
          <cell r="B136" t="str">
            <v>D96</v>
          </cell>
          <cell r="C136" t="str">
            <v>Přesuny suti a vybouraných hmot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Položky"/>
    </sheetNames>
    <sheetDataSet>
      <sheetData sheetId="0"/>
      <sheetData sheetId="1"/>
      <sheetData sheetId="2"/>
    </sheetDataSet>
  </externalBook>
</externalLink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tabColor rgb="FFFFFF00"/>
    <pageSetUpPr fitToPage="false"/>
  </sheetPr>
  <dimension ref="A1:Z192"/>
  <sheetViews>
    <sheetView showFormulas="false" showGridLines="true" showRowColHeaders="true" showZeros="true" rightToLeft="false" tabSelected="true" showOutlineSymbols="true" defaultGridColor="true" view="normal" topLeftCell="A202" colorId="64" zoomScale="100" zoomScaleNormal="100" zoomScalePageLayoutView="100" workbookViewId="0">
      <selection pane="topLeft" activeCell="N17" activeCellId="0" sqref="N17"/>
    </sheetView>
  </sheetViews>
  <sheetFormatPr defaultColWidth="8.6875" defaultRowHeight="16.5" zeroHeight="false" outlineLevelRow="0" outlineLevelCol="0"/>
  <cols>
    <col collapsed="false" customWidth="true" hidden="false" outlineLevel="0" max="1" min="1" style="0" width="4.86"/>
    <col collapsed="false" customWidth="true" hidden="false" outlineLevel="0" max="2" min="2" style="0" width="13.01"/>
    <col collapsed="false" customWidth="true" hidden="false" outlineLevel="0" max="3" min="3" style="0" width="64.28"/>
    <col collapsed="false" customWidth="true" hidden="false" outlineLevel="0" max="4" min="4" style="0" width="6.15"/>
    <col collapsed="false" customWidth="true" hidden="false" outlineLevel="0" max="5" min="5" style="0" width="10.42"/>
    <col collapsed="false" customWidth="true" hidden="false" outlineLevel="0" max="6" min="6" style="0" width="11.14"/>
    <col collapsed="false" customWidth="true" hidden="false" outlineLevel="0" max="7" min="7" style="1" width="16"/>
    <col collapsed="false" customWidth="true" hidden="false" outlineLevel="0" max="8" min="8" style="0" width="8.57"/>
    <col collapsed="false" customWidth="true" hidden="false" outlineLevel="0" max="9" min="9" style="2" width="8.29"/>
    <col collapsed="false" customWidth="true" hidden="false" outlineLevel="0" max="10" min="10" style="3" width="10.85"/>
    <col collapsed="false" customWidth="true" hidden="false" outlineLevel="0" max="11" min="11" style="0" width="8.14"/>
    <col collapsed="false" customWidth="true" hidden="false" outlineLevel="0" max="12" min="12" style="0" width="9.14"/>
    <col collapsed="false" customWidth="true" hidden="false" outlineLevel="0" max="13" min="13" style="0" width="13.7"/>
    <col collapsed="false" customWidth="true" hidden="false" outlineLevel="0" max="14" min="14" style="0" width="26.85"/>
    <col collapsed="false" customWidth="true" hidden="false" outlineLevel="0" max="15" min="15" style="0" width="9.42"/>
  </cols>
  <sheetData>
    <row r="1" s="18" customFormat="true" ht="16.5" hidden="false" customHeight="true" outlineLevel="0" collapsed="false">
      <c r="A1" s="4" t="s">
        <v>0</v>
      </c>
      <c r="B1" s="5"/>
      <c r="C1" s="6"/>
      <c r="D1" s="7"/>
      <c r="E1" s="8" t="s">
        <v>1</v>
      </c>
      <c r="F1" s="9"/>
      <c r="G1" s="10" t="s">
        <v>2</v>
      </c>
      <c r="H1" s="11"/>
      <c r="I1" s="12"/>
      <c r="J1" s="13"/>
      <c r="K1" s="14"/>
      <c r="L1" s="15"/>
      <c r="M1" s="16"/>
      <c r="N1" s="17"/>
      <c r="O1" s="16"/>
      <c r="P1" s="16"/>
      <c r="Q1" s="16"/>
      <c r="R1" s="16"/>
      <c r="S1" s="16"/>
      <c r="T1" s="16"/>
      <c r="U1" s="16"/>
      <c r="V1" s="16"/>
      <c r="W1" s="16"/>
      <c r="X1" s="16"/>
    </row>
    <row r="2" s="18" customFormat="true" ht="16.5" hidden="false" customHeight="true" outlineLevel="0" collapsed="false">
      <c r="A2" s="19" t="s">
        <v>3</v>
      </c>
      <c r="B2" s="20"/>
      <c r="C2" s="21"/>
      <c r="D2" s="22"/>
      <c r="E2" s="23" t="s">
        <v>4</v>
      </c>
      <c r="F2" s="24"/>
      <c r="G2" s="25"/>
      <c r="H2" s="26"/>
      <c r="I2" s="27"/>
      <c r="J2" s="28"/>
      <c r="K2" s="29"/>
      <c r="L2" s="30"/>
      <c r="M2" s="16"/>
      <c r="N2" s="17"/>
      <c r="O2" s="16"/>
      <c r="P2" s="16"/>
      <c r="Q2" s="16"/>
      <c r="R2" s="16"/>
      <c r="S2" s="16"/>
      <c r="T2" s="16"/>
      <c r="U2" s="16"/>
      <c r="V2" s="16"/>
      <c r="W2" s="16"/>
      <c r="X2" s="16"/>
    </row>
    <row r="3" s="18" customFormat="true" ht="16.5" hidden="false" customHeight="true" outlineLevel="0" collapsed="false">
      <c r="A3" s="31" t="s">
        <v>5</v>
      </c>
      <c r="B3" s="32" t="s">
        <v>6</v>
      </c>
      <c r="C3" s="33" t="s">
        <v>7</v>
      </c>
      <c r="D3" s="32" t="s">
        <v>8</v>
      </c>
      <c r="E3" s="34" t="s">
        <v>9</v>
      </c>
      <c r="F3" s="35" t="s">
        <v>10</v>
      </c>
      <c r="G3" s="36" t="s">
        <v>11</v>
      </c>
      <c r="H3" s="37" t="s">
        <v>12</v>
      </c>
      <c r="I3" s="38" t="s">
        <v>13</v>
      </c>
      <c r="J3" s="39" t="s">
        <v>14</v>
      </c>
      <c r="K3" s="40" t="s">
        <v>15</v>
      </c>
      <c r="L3" s="37" t="s">
        <v>16</v>
      </c>
      <c r="M3" s="41"/>
      <c r="N3" s="42"/>
      <c r="O3" s="43"/>
      <c r="P3" s="43"/>
      <c r="Q3" s="43"/>
      <c r="R3" s="43"/>
      <c r="S3" s="43"/>
      <c r="T3" s="43"/>
      <c r="U3" s="43"/>
      <c r="V3" s="43"/>
      <c r="W3" s="43"/>
      <c r="X3" s="43"/>
      <c r="Y3" s="44"/>
      <c r="Z3" s="44"/>
    </row>
    <row r="4" s="18" customFormat="true" ht="4.5" hidden="false" customHeight="true" outlineLevel="0" collapsed="false">
      <c r="A4" s="45"/>
      <c r="B4" s="45"/>
      <c r="C4" s="46"/>
      <c r="D4" s="45"/>
      <c r="E4" s="47"/>
      <c r="F4" s="48"/>
      <c r="G4" s="49"/>
      <c r="H4" s="45"/>
      <c r="I4" s="50"/>
      <c r="J4" s="51"/>
      <c r="K4" s="52"/>
      <c r="L4" s="45"/>
      <c r="M4" s="41"/>
      <c r="N4" s="42"/>
      <c r="O4" s="43"/>
      <c r="P4" s="43"/>
      <c r="Q4" s="43"/>
      <c r="R4" s="43"/>
      <c r="S4" s="43"/>
      <c r="T4" s="43"/>
      <c r="U4" s="43"/>
      <c r="V4" s="43"/>
      <c r="W4" s="43"/>
      <c r="X4" s="43"/>
      <c r="Y4" s="44"/>
      <c r="Z4" s="44"/>
    </row>
    <row r="5" s="18" customFormat="true" ht="21" hidden="false" customHeight="true" outlineLevel="0" collapsed="false">
      <c r="B5" s="53"/>
      <c r="C5" s="53" t="s">
        <v>17</v>
      </c>
      <c r="D5" s="54"/>
      <c r="E5" s="55"/>
      <c r="F5" s="56"/>
      <c r="G5" s="57" t="n">
        <f aca="false">SUM(G6:G38)</f>
        <v>755909.9056</v>
      </c>
      <c r="H5" s="58"/>
      <c r="I5" s="59"/>
      <c r="J5" s="60" t="n">
        <f aca="false">SUM(J6:J35)</f>
        <v>0</v>
      </c>
      <c r="K5" s="61"/>
      <c r="L5" s="60" t="n">
        <f aca="false">SUM(L6:L35)</f>
        <v>1248.06816555556</v>
      </c>
      <c r="M5" s="60"/>
      <c r="N5" s="57"/>
      <c r="O5" s="62"/>
      <c r="P5" s="63"/>
      <c r="Q5" s="63"/>
      <c r="R5" s="63"/>
      <c r="S5" s="63"/>
      <c r="T5" s="63"/>
      <c r="U5" s="63"/>
      <c r="V5" s="63"/>
      <c r="W5" s="63"/>
      <c r="X5" s="63"/>
      <c r="Y5" s="64"/>
      <c r="Z5" s="64"/>
    </row>
    <row r="6" s="79" customFormat="true" ht="16.5" hidden="false" customHeight="true" outlineLevel="0" collapsed="false">
      <c r="A6" s="65" t="s">
        <v>18</v>
      </c>
      <c r="B6" s="66" t="n">
        <v>961044111</v>
      </c>
      <c r="C6" s="66" t="s">
        <v>19</v>
      </c>
      <c r="D6" s="67" t="s">
        <v>20</v>
      </c>
      <c r="E6" s="68" t="n">
        <v>3.5152</v>
      </c>
      <c r="F6" s="69" t="n">
        <v>2500</v>
      </c>
      <c r="G6" s="70" t="n">
        <f aca="false">E6*F6</f>
        <v>8788</v>
      </c>
      <c r="H6" s="71" t="s">
        <v>21</v>
      </c>
      <c r="I6" s="72" t="n">
        <v>0</v>
      </c>
      <c r="J6" s="73" t="n">
        <f aca="false">E6*I6</f>
        <v>0</v>
      </c>
      <c r="K6" s="72" t="n">
        <v>2</v>
      </c>
      <c r="L6" s="74" t="n">
        <f aca="false">E6*K6</f>
        <v>7.0304</v>
      </c>
      <c r="M6" s="75"/>
      <c r="N6" s="76"/>
      <c r="O6" s="77"/>
      <c r="P6" s="77"/>
      <c r="Q6" s="77"/>
      <c r="R6" s="77"/>
      <c r="S6" s="77"/>
      <c r="T6" s="77"/>
      <c r="U6" s="77"/>
      <c r="V6" s="77"/>
      <c r="W6" s="77"/>
      <c r="X6" s="77"/>
      <c r="Y6" s="78"/>
      <c r="Z6" s="78"/>
    </row>
    <row r="7" s="79" customFormat="true" ht="16.5" hidden="false" customHeight="true" outlineLevel="0" collapsed="false">
      <c r="A7" s="65"/>
      <c r="B7" s="80" t="s">
        <v>22</v>
      </c>
      <c r="C7" s="81" t="s">
        <v>23</v>
      </c>
      <c r="D7" s="82" t="s">
        <v>20</v>
      </c>
      <c r="E7" s="83" t="n">
        <v>2.7552</v>
      </c>
      <c r="F7" s="69"/>
      <c r="G7" s="70"/>
      <c r="H7" s="71"/>
      <c r="I7" s="84"/>
      <c r="J7" s="73"/>
      <c r="K7" s="84"/>
      <c r="L7" s="74"/>
      <c r="M7" s="75"/>
      <c r="N7" s="76"/>
      <c r="O7" s="77"/>
      <c r="P7" s="77"/>
      <c r="Q7" s="77"/>
      <c r="R7" s="77"/>
      <c r="S7" s="77"/>
      <c r="T7" s="77"/>
      <c r="U7" s="77"/>
      <c r="V7" s="77"/>
      <c r="W7" s="77"/>
      <c r="X7" s="77"/>
      <c r="Y7" s="78"/>
      <c r="Z7" s="78"/>
    </row>
    <row r="8" s="79" customFormat="true" ht="16.5" hidden="false" customHeight="true" outlineLevel="0" collapsed="false">
      <c r="A8" s="65"/>
      <c r="B8" s="85" t="s">
        <v>24</v>
      </c>
      <c r="C8" s="86" t="s">
        <v>25</v>
      </c>
      <c r="D8" s="67" t="s">
        <v>20</v>
      </c>
      <c r="E8" s="87" t="n">
        <v>0.76</v>
      </c>
      <c r="F8" s="69"/>
      <c r="G8" s="88"/>
      <c r="H8" s="89"/>
      <c r="I8" s="90"/>
      <c r="J8" s="91"/>
      <c r="K8" s="90"/>
      <c r="L8" s="92"/>
      <c r="M8" s="75"/>
      <c r="N8" s="76"/>
      <c r="O8" s="77"/>
      <c r="P8" s="77"/>
      <c r="Q8" s="77"/>
      <c r="R8" s="77"/>
      <c r="S8" s="77"/>
      <c r="T8" s="77"/>
      <c r="U8" s="77"/>
      <c r="V8" s="77"/>
      <c r="W8" s="77"/>
      <c r="X8" s="77"/>
      <c r="Y8" s="78"/>
      <c r="Z8" s="78"/>
    </row>
    <row r="9" s="79" customFormat="true" ht="16.5" hidden="false" customHeight="true" outlineLevel="0" collapsed="false">
      <c r="A9" s="93" t="n">
        <f aca="false">A6+1</f>
        <v>2</v>
      </c>
      <c r="B9" s="66" t="n">
        <v>962022491</v>
      </c>
      <c r="C9" s="66" t="s">
        <v>26</v>
      </c>
      <c r="D9" s="94" t="s">
        <v>20</v>
      </c>
      <c r="E9" s="95" t="n">
        <v>1.8081</v>
      </c>
      <c r="F9" s="68" t="n">
        <v>1000</v>
      </c>
      <c r="G9" s="88" t="n">
        <f aca="false">E9*F9</f>
        <v>1808.1</v>
      </c>
      <c r="H9" s="71" t="s">
        <v>21</v>
      </c>
      <c r="I9" s="90" t="n">
        <v>0</v>
      </c>
      <c r="J9" s="91" t="n">
        <f aca="false">E9*I9</f>
        <v>0</v>
      </c>
      <c r="K9" s="90" t="n">
        <v>2.1</v>
      </c>
      <c r="L9" s="92" t="n">
        <f aca="false">E9*K9</f>
        <v>3.79701</v>
      </c>
      <c r="M9" s="75"/>
      <c r="N9" s="76"/>
      <c r="O9" s="77"/>
      <c r="P9" s="77"/>
      <c r="Q9" s="77"/>
      <c r="R9" s="77"/>
      <c r="S9" s="77"/>
      <c r="T9" s="77"/>
      <c r="U9" s="77"/>
      <c r="V9" s="77"/>
      <c r="W9" s="77"/>
      <c r="X9" s="77"/>
      <c r="Y9" s="78"/>
      <c r="Z9" s="78"/>
    </row>
    <row r="10" s="79" customFormat="true" ht="16.5" hidden="false" customHeight="true" outlineLevel="0" collapsed="false">
      <c r="A10" s="96"/>
      <c r="B10" s="85" t="s">
        <v>22</v>
      </c>
      <c r="C10" s="81" t="s">
        <v>27</v>
      </c>
      <c r="D10" s="97" t="s">
        <v>28</v>
      </c>
      <c r="E10" s="87" t="n">
        <v>1.8081</v>
      </c>
      <c r="F10" s="98"/>
      <c r="G10" s="99"/>
      <c r="H10" s="100"/>
      <c r="I10" s="101"/>
      <c r="J10" s="102"/>
      <c r="K10" s="103"/>
      <c r="L10" s="104"/>
      <c r="M10" s="105"/>
      <c r="N10" s="76"/>
      <c r="O10" s="77"/>
      <c r="P10" s="77"/>
      <c r="Q10" s="77"/>
      <c r="R10" s="77"/>
      <c r="S10" s="77"/>
      <c r="T10" s="77"/>
      <c r="U10" s="77"/>
      <c r="V10" s="77"/>
      <c r="W10" s="77"/>
      <c r="X10" s="77"/>
      <c r="Y10" s="78"/>
      <c r="Z10" s="78"/>
    </row>
    <row r="11" s="79" customFormat="true" ht="16.5" hidden="false" customHeight="true" outlineLevel="0" collapsed="false">
      <c r="A11" s="93" t="n">
        <f aca="false">A9+1</f>
        <v>3</v>
      </c>
      <c r="B11" s="66" t="n">
        <v>962042321</v>
      </c>
      <c r="C11" s="66" t="s">
        <v>29</v>
      </c>
      <c r="D11" s="94" t="s">
        <v>20</v>
      </c>
      <c r="E11" s="95" t="n">
        <v>1.116</v>
      </c>
      <c r="F11" s="68" t="n">
        <v>1850</v>
      </c>
      <c r="G11" s="70" t="n">
        <f aca="false">E11*F11</f>
        <v>2064.6</v>
      </c>
      <c r="H11" s="71" t="s">
        <v>21</v>
      </c>
      <c r="I11" s="84" t="n">
        <v>0</v>
      </c>
      <c r="J11" s="73" t="n">
        <f aca="false">E11*I11</f>
        <v>0</v>
      </c>
      <c r="K11" s="84" t="n">
        <v>2.2</v>
      </c>
      <c r="L11" s="74" t="n">
        <f aca="false">E11*K11</f>
        <v>2.4552</v>
      </c>
      <c r="M11" s="75"/>
      <c r="N11" s="76"/>
      <c r="O11" s="77"/>
      <c r="P11" s="77"/>
      <c r="Q11" s="77"/>
      <c r="R11" s="77"/>
      <c r="S11" s="77"/>
      <c r="T11" s="77"/>
      <c r="U11" s="77"/>
      <c r="V11" s="77"/>
      <c r="W11" s="77"/>
      <c r="X11" s="77"/>
      <c r="Y11" s="78"/>
      <c r="Z11" s="78"/>
    </row>
    <row r="12" s="79" customFormat="true" ht="16.5" hidden="false" customHeight="true" outlineLevel="0" collapsed="false">
      <c r="A12" s="65"/>
      <c r="B12" s="85" t="s">
        <v>24</v>
      </c>
      <c r="C12" s="86" t="s">
        <v>30</v>
      </c>
      <c r="D12" s="67" t="s">
        <v>20</v>
      </c>
      <c r="E12" s="87" t="n">
        <v>1.116</v>
      </c>
      <c r="F12" s="69"/>
      <c r="G12" s="69"/>
      <c r="H12" s="69"/>
      <c r="I12" s="69"/>
      <c r="J12" s="69"/>
      <c r="K12" s="69"/>
      <c r="L12" s="69"/>
      <c r="M12" s="106"/>
      <c r="N12" s="76"/>
      <c r="O12" s="77"/>
      <c r="P12" s="77"/>
      <c r="Q12" s="77"/>
      <c r="R12" s="77"/>
      <c r="S12" s="77"/>
      <c r="T12" s="77"/>
      <c r="U12" s="77"/>
      <c r="V12" s="77"/>
      <c r="W12" s="77"/>
      <c r="X12" s="77"/>
      <c r="Y12" s="78"/>
      <c r="Z12" s="78"/>
    </row>
    <row r="13" s="118" customFormat="true" ht="16.5" hidden="false" customHeight="true" outlineLevel="0" collapsed="false">
      <c r="A13" s="107"/>
      <c r="B13" s="108" t="s">
        <v>31</v>
      </c>
      <c r="C13" s="109"/>
      <c r="D13" s="110"/>
      <c r="E13" s="111"/>
      <c r="F13" s="112"/>
      <c r="G13" s="113"/>
      <c r="H13" s="114"/>
      <c r="I13" s="115"/>
      <c r="J13" s="116"/>
      <c r="K13" s="117"/>
      <c r="L13" s="117"/>
      <c r="M13" s="117"/>
      <c r="N13" s="76"/>
      <c r="O13" s="113"/>
      <c r="P13" s="113"/>
      <c r="Q13" s="113"/>
      <c r="R13" s="113"/>
      <c r="S13" s="113"/>
      <c r="T13" s="113"/>
      <c r="U13" s="113"/>
      <c r="V13" s="113"/>
      <c r="W13" s="113"/>
      <c r="X13" s="113"/>
    </row>
    <row r="14" s="118" customFormat="true" ht="16.5" hidden="false" customHeight="true" outlineLevel="0" collapsed="false">
      <c r="A14" s="107"/>
      <c r="B14" s="109" t="s">
        <v>32</v>
      </c>
      <c r="C14" s="109"/>
      <c r="D14" s="110" t="s">
        <v>33</v>
      </c>
      <c r="E14" s="111" t="n">
        <v>170</v>
      </c>
      <c r="F14" s="119"/>
      <c r="G14" s="113"/>
      <c r="H14" s="114"/>
      <c r="I14" s="115"/>
      <c r="J14" s="116"/>
      <c r="K14" s="117"/>
      <c r="L14" s="117"/>
      <c r="M14" s="117"/>
      <c r="N14" s="76"/>
      <c r="O14" s="113"/>
      <c r="P14" s="113"/>
      <c r="Q14" s="113"/>
      <c r="R14" s="113"/>
      <c r="S14" s="113"/>
      <c r="T14" s="113"/>
      <c r="U14" s="113"/>
      <c r="V14" s="113"/>
      <c r="W14" s="113"/>
      <c r="X14" s="113"/>
    </row>
    <row r="15" s="118" customFormat="true" ht="16.5" hidden="false" customHeight="true" outlineLevel="0" collapsed="false">
      <c r="A15" s="107"/>
      <c r="B15" s="109" t="s">
        <v>34</v>
      </c>
      <c r="C15" s="109"/>
      <c r="D15" s="110" t="s">
        <v>33</v>
      </c>
      <c r="E15" s="111" t="n">
        <v>0</v>
      </c>
      <c r="F15" s="119"/>
      <c r="G15" s="113"/>
      <c r="H15" s="114"/>
      <c r="I15" s="115"/>
      <c r="J15" s="116"/>
      <c r="K15" s="117"/>
      <c r="L15" s="117"/>
      <c r="M15" s="117"/>
      <c r="N15" s="76"/>
      <c r="O15" s="113"/>
      <c r="P15" s="113"/>
      <c r="Q15" s="113"/>
      <c r="R15" s="113"/>
      <c r="S15" s="113"/>
      <c r="T15" s="113"/>
      <c r="U15" s="113"/>
      <c r="V15" s="113"/>
      <c r="W15" s="113"/>
      <c r="X15" s="113"/>
    </row>
    <row r="16" s="118" customFormat="true" ht="16.5" hidden="false" customHeight="true" outlineLevel="0" collapsed="false">
      <c r="A16" s="107"/>
      <c r="B16" s="109" t="s">
        <v>35</v>
      </c>
      <c r="C16" s="109"/>
      <c r="D16" s="110" t="s">
        <v>33</v>
      </c>
      <c r="E16" s="111" t="n">
        <v>1602</v>
      </c>
      <c r="F16" s="119"/>
      <c r="G16" s="113"/>
      <c r="H16" s="114"/>
      <c r="I16" s="115"/>
      <c r="J16" s="116"/>
      <c r="K16" s="117"/>
      <c r="L16" s="117"/>
      <c r="M16" s="117"/>
      <c r="N16" s="76"/>
      <c r="O16" s="113"/>
      <c r="P16" s="113"/>
      <c r="Q16" s="113"/>
      <c r="R16" s="113"/>
      <c r="S16" s="113"/>
      <c r="T16" s="113"/>
      <c r="U16" s="113"/>
      <c r="V16" s="113"/>
      <c r="W16" s="113"/>
      <c r="X16" s="113"/>
    </row>
    <row r="17" s="118" customFormat="true" ht="16.5" hidden="false" customHeight="true" outlineLevel="0" collapsed="false">
      <c r="A17" s="107"/>
      <c r="B17" s="120" t="s">
        <v>36</v>
      </c>
      <c r="C17" s="121"/>
      <c r="D17" s="122"/>
      <c r="E17" s="123"/>
      <c r="F17" s="119"/>
      <c r="G17" s="119"/>
      <c r="H17" s="114"/>
      <c r="I17" s="115"/>
      <c r="J17" s="116"/>
      <c r="K17" s="117"/>
      <c r="L17" s="117"/>
      <c r="M17" s="117"/>
      <c r="N17" s="76"/>
      <c r="O17" s="113"/>
      <c r="P17" s="113"/>
      <c r="Q17" s="113"/>
      <c r="R17" s="113"/>
      <c r="S17" s="113"/>
      <c r="T17" s="113"/>
      <c r="U17" s="113"/>
      <c r="V17" s="113"/>
      <c r="W17" s="113"/>
      <c r="X17" s="113"/>
    </row>
    <row r="18" s="118" customFormat="true" ht="39" hidden="false" customHeight="true" outlineLevel="0" collapsed="false">
      <c r="A18" s="124" t="n">
        <f aca="false">A11+1</f>
        <v>4</v>
      </c>
      <c r="B18" s="66" t="n">
        <v>113106151</v>
      </c>
      <c r="C18" s="66" t="s">
        <v>37</v>
      </c>
      <c r="D18" s="94" t="s">
        <v>38</v>
      </c>
      <c r="E18" s="125" t="n">
        <v>34</v>
      </c>
      <c r="F18" s="126" t="n">
        <v>90</v>
      </c>
      <c r="G18" s="88" t="n">
        <f aca="false">E18*F18</f>
        <v>3060</v>
      </c>
      <c r="H18" s="71" t="s">
        <v>21</v>
      </c>
      <c r="I18" s="127" t="n">
        <v>0</v>
      </c>
      <c r="J18" s="73" t="n">
        <f aca="false">E18*I18</f>
        <v>0</v>
      </c>
      <c r="K18" s="128" t="n">
        <v>0.417</v>
      </c>
      <c r="L18" s="74" t="n">
        <f aca="false">E18*K18</f>
        <v>14.178</v>
      </c>
      <c r="M18" s="75"/>
      <c r="N18" s="76"/>
      <c r="O18" s="113"/>
      <c r="P18" s="113"/>
      <c r="Q18" s="113"/>
      <c r="R18" s="113"/>
      <c r="S18" s="113"/>
      <c r="T18" s="113"/>
      <c r="U18" s="113"/>
      <c r="V18" s="113"/>
      <c r="W18" s="113"/>
      <c r="X18" s="113"/>
    </row>
    <row r="19" s="118" customFormat="true" ht="27.75" hidden="false" customHeight="true" outlineLevel="0" collapsed="false">
      <c r="A19" s="124" t="n">
        <f aca="false">A18+1</f>
        <v>5</v>
      </c>
      <c r="B19" s="66" t="n">
        <v>113106211</v>
      </c>
      <c r="C19" s="66" t="s">
        <v>39</v>
      </c>
      <c r="D19" s="94" t="s">
        <v>38</v>
      </c>
      <c r="E19" s="125" t="n">
        <v>136</v>
      </c>
      <c r="F19" s="126" t="n">
        <v>30</v>
      </c>
      <c r="G19" s="88" t="n">
        <f aca="false">E19*F19</f>
        <v>4080</v>
      </c>
      <c r="H19" s="71" t="s">
        <v>21</v>
      </c>
      <c r="I19" s="127"/>
      <c r="J19" s="73" t="n">
        <v>0</v>
      </c>
      <c r="K19" s="128" t="n">
        <v>0.417</v>
      </c>
      <c r="L19" s="74" t="n">
        <f aca="false">E19*K19</f>
        <v>56.712</v>
      </c>
      <c r="M19" s="75"/>
      <c r="N19" s="76"/>
      <c r="O19" s="113"/>
      <c r="P19" s="113"/>
      <c r="Q19" s="113"/>
      <c r="R19" s="113"/>
      <c r="S19" s="113"/>
      <c r="T19" s="113"/>
      <c r="U19" s="113"/>
      <c r="V19" s="113"/>
      <c r="W19" s="113"/>
      <c r="X19" s="113"/>
    </row>
    <row r="20" s="118" customFormat="true" ht="16.5" hidden="false" customHeight="true" outlineLevel="0" collapsed="false">
      <c r="A20" s="124" t="n">
        <f aca="false">A19+1</f>
        <v>6</v>
      </c>
      <c r="B20" s="129" t="n">
        <v>113107122</v>
      </c>
      <c r="C20" s="129" t="s">
        <v>40</v>
      </c>
      <c r="D20" s="94" t="s">
        <v>38</v>
      </c>
      <c r="E20" s="125" t="n">
        <v>354.4</v>
      </c>
      <c r="F20" s="126" t="n">
        <v>240</v>
      </c>
      <c r="G20" s="88" t="n">
        <f aca="false">E20*F20</f>
        <v>85056</v>
      </c>
      <c r="H20" s="71" t="s">
        <v>21</v>
      </c>
      <c r="I20" s="130" t="n">
        <v>0</v>
      </c>
      <c r="J20" s="73" t="n">
        <f aca="false">E20*I20</f>
        <v>0</v>
      </c>
      <c r="K20" s="131" t="n">
        <v>0.29</v>
      </c>
      <c r="L20" s="74" t="n">
        <f aca="false">E20*K20</f>
        <v>102.776</v>
      </c>
      <c r="M20" s="75"/>
      <c r="N20" s="76"/>
      <c r="O20" s="113"/>
      <c r="P20" s="113"/>
      <c r="Q20" s="113"/>
      <c r="R20" s="113"/>
      <c r="S20" s="113"/>
      <c r="T20" s="113"/>
      <c r="U20" s="113"/>
      <c r="V20" s="113"/>
      <c r="W20" s="113"/>
      <c r="X20" s="113"/>
    </row>
    <row r="21" s="118" customFormat="true" ht="28.5" hidden="false" customHeight="true" outlineLevel="0" collapsed="false">
      <c r="A21" s="124" t="n">
        <f aca="false">A20+1</f>
        <v>7</v>
      </c>
      <c r="B21" s="66" t="n">
        <v>113107162</v>
      </c>
      <c r="C21" s="66" t="s">
        <v>41</v>
      </c>
      <c r="D21" s="94" t="s">
        <v>38</v>
      </c>
      <c r="E21" s="132" t="n">
        <v>1417.6</v>
      </c>
      <c r="F21" s="126" t="n">
        <v>40</v>
      </c>
      <c r="G21" s="88" t="n">
        <f aca="false">E21*F21</f>
        <v>56704</v>
      </c>
      <c r="H21" s="71" t="s">
        <v>21</v>
      </c>
      <c r="I21" s="130" t="n">
        <v>0</v>
      </c>
      <c r="J21" s="73" t="n">
        <f aca="false">E21*I21</f>
        <v>0</v>
      </c>
      <c r="K21" s="131" t="n">
        <v>0.29</v>
      </c>
      <c r="L21" s="74" t="n">
        <f aca="false">E21*K21</f>
        <v>411.104</v>
      </c>
      <c r="M21" s="75"/>
      <c r="N21" s="76"/>
      <c r="O21" s="113"/>
      <c r="P21" s="113"/>
      <c r="Q21" s="113"/>
      <c r="R21" s="113"/>
      <c r="S21" s="113"/>
      <c r="T21" s="113"/>
      <c r="U21" s="113"/>
      <c r="V21" s="113"/>
      <c r="W21" s="113"/>
      <c r="X21" s="113"/>
    </row>
    <row r="22" s="118" customFormat="true" ht="40.5" hidden="false" customHeight="true" outlineLevel="0" collapsed="false">
      <c r="A22" s="124" t="n">
        <f aca="false">A21+1</f>
        <v>8</v>
      </c>
      <c r="B22" s="66" t="n">
        <v>113107142</v>
      </c>
      <c r="C22" s="66" t="s">
        <v>42</v>
      </c>
      <c r="D22" s="94" t="s">
        <v>38</v>
      </c>
      <c r="E22" s="132" t="n">
        <v>320.4</v>
      </c>
      <c r="F22" s="126" t="n">
        <v>140</v>
      </c>
      <c r="G22" s="70" t="n">
        <f aca="false">E22*F22</f>
        <v>44856</v>
      </c>
      <c r="H22" s="71" t="s">
        <v>21</v>
      </c>
      <c r="I22" s="128" t="n">
        <v>0</v>
      </c>
      <c r="J22" s="73" t="n">
        <f aca="false">E22*I22</f>
        <v>0</v>
      </c>
      <c r="K22" s="128" t="n">
        <v>0.22</v>
      </c>
      <c r="L22" s="74" t="n">
        <f aca="false">E22*K22</f>
        <v>70.488</v>
      </c>
      <c r="M22" s="75"/>
      <c r="N22" s="76"/>
      <c r="O22" s="113"/>
      <c r="P22" s="113"/>
      <c r="Q22" s="113"/>
      <c r="R22" s="113"/>
      <c r="S22" s="113"/>
      <c r="T22" s="113"/>
      <c r="U22" s="113"/>
      <c r="V22" s="113"/>
      <c r="W22" s="113"/>
      <c r="X22" s="113"/>
    </row>
    <row r="23" s="118" customFormat="true" ht="18.75" hidden="false" customHeight="true" outlineLevel="0" collapsed="false">
      <c r="A23" s="124" t="n">
        <f aca="false">A22+1</f>
        <v>9</v>
      </c>
      <c r="B23" s="66" t="n">
        <v>113107242</v>
      </c>
      <c r="C23" s="66" t="s">
        <v>43</v>
      </c>
      <c r="D23" s="94" t="s">
        <v>38</v>
      </c>
      <c r="E23" s="132" t="n">
        <v>1281.6</v>
      </c>
      <c r="F23" s="126" t="n">
        <v>32</v>
      </c>
      <c r="G23" s="70" t="n">
        <f aca="false">E23*F23</f>
        <v>41011.2</v>
      </c>
      <c r="H23" s="71" t="s">
        <v>21</v>
      </c>
      <c r="I23" s="128" t="n">
        <v>0</v>
      </c>
      <c r="J23" s="73" t="n">
        <f aca="false">E23*I23</f>
        <v>0</v>
      </c>
      <c r="K23" s="128" t="n">
        <v>0.22</v>
      </c>
      <c r="L23" s="74" t="n">
        <f aca="false">E23*K23</f>
        <v>281.952</v>
      </c>
      <c r="M23" s="75"/>
      <c r="N23" s="76"/>
      <c r="O23" s="113"/>
      <c r="P23" s="113"/>
      <c r="Q23" s="113"/>
      <c r="R23" s="113"/>
      <c r="S23" s="113"/>
      <c r="T23" s="113"/>
      <c r="U23" s="113"/>
      <c r="V23" s="113"/>
      <c r="W23" s="113"/>
      <c r="X23" s="113"/>
    </row>
    <row r="24" s="118" customFormat="true" ht="37.5" hidden="false" customHeight="true" outlineLevel="0" collapsed="false">
      <c r="A24" s="124" t="n">
        <f aca="false">A23+1</f>
        <v>10</v>
      </c>
      <c r="B24" s="66" t="n">
        <v>113202111</v>
      </c>
      <c r="C24" s="66" t="s">
        <v>44</v>
      </c>
      <c r="D24" s="133" t="s">
        <v>45</v>
      </c>
      <c r="E24" s="134" t="n">
        <v>1444</v>
      </c>
      <c r="F24" s="135" t="n">
        <v>46</v>
      </c>
      <c r="G24" s="136" t="n">
        <f aca="false">F24*E24</f>
        <v>66424</v>
      </c>
      <c r="H24" s="137" t="n">
        <v>0</v>
      </c>
      <c r="I24" s="138" t="n">
        <f aca="false">H24*E24</f>
        <v>0</v>
      </c>
      <c r="J24" s="73" t="n">
        <f aca="false">E24*I24</f>
        <v>0</v>
      </c>
      <c r="K24" s="128" t="n">
        <v>0.205</v>
      </c>
      <c r="L24" s="74" t="n">
        <f aca="false">E24*K24</f>
        <v>296.02</v>
      </c>
      <c r="M24" s="75"/>
      <c r="N24" s="76"/>
      <c r="O24" s="113"/>
      <c r="P24" s="113"/>
      <c r="Q24" s="113"/>
      <c r="R24" s="113"/>
      <c r="S24" s="113"/>
      <c r="T24" s="113"/>
      <c r="U24" s="113"/>
      <c r="V24" s="113"/>
      <c r="W24" s="113"/>
      <c r="X24" s="113"/>
    </row>
    <row r="25" s="118" customFormat="true" ht="14.25" hidden="false" customHeight="true" outlineLevel="0" collapsed="false">
      <c r="A25" s="124"/>
      <c r="B25" s="139"/>
      <c r="C25" s="140" t="s">
        <v>46</v>
      </c>
      <c r="D25" s="133"/>
      <c r="E25" s="134"/>
      <c r="F25" s="135"/>
      <c r="G25" s="136"/>
      <c r="H25" s="137"/>
      <c r="I25" s="138"/>
      <c r="J25" s="73"/>
      <c r="K25" s="128"/>
      <c r="L25" s="74"/>
      <c r="M25" s="75"/>
      <c r="N25" s="76"/>
      <c r="O25" s="113"/>
      <c r="P25" s="113"/>
      <c r="Q25" s="113"/>
      <c r="R25" s="113"/>
      <c r="S25" s="113"/>
      <c r="T25" s="113"/>
      <c r="U25" s="113"/>
      <c r="V25" s="113"/>
      <c r="W25" s="113"/>
      <c r="X25" s="113"/>
    </row>
    <row r="26" s="118" customFormat="true" ht="16.5" hidden="false" customHeight="true" outlineLevel="0" collapsed="false">
      <c r="A26" s="124" t="n">
        <f aca="false">A24+1</f>
        <v>11</v>
      </c>
      <c r="B26" s="141" t="s">
        <v>47</v>
      </c>
      <c r="C26" s="142" t="s">
        <v>48</v>
      </c>
      <c r="D26" s="133" t="s">
        <v>45</v>
      </c>
      <c r="E26" s="143" t="n">
        <v>72</v>
      </c>
      <c r="F26" s="135" t="n">
        <v>29</v>
      </c>
      <c r="G26" s="70" t="n">
        <f aca="false">E26*F26</f>
        <v>2088</v>
      </c>
      <c r="H26" s="71" t="s">
        <v>21</v>
      </c>
      <c r="I26" s="128" t="n">
        <v>0</v>
      </c>
      <c r="J26" s="73" t="n">
        <f aca="false">E26*I26</f>
        <v>0</v>
      </c>
      <c r="K26" s="128" t="n">
        <v>0</v>
      </c>
      <c r="L26" s="74" t="n">
        <f aca="false">E26*K26</f>
        <v>0</v>
      </c>
      <c r="M26" s="75"/>
      <c r="N26" s="76"/>
      <c r="O26" s="113"/>
      <c r="P26" s="113"/>
      <c r="Q26" s="113"/>
      <c r="R26" s="113"/>
      <c r="S26" s="113"/>
      <c r="T26" s="113"/>
      <c r="U26" s="113"/>
      <c r="V26" s="113"/>
      <c r="W26" s="113"/>
      <c r="X26" s="113"/>
    </row>
    <row r="27" s="118" customFormat="true" ht="16.5" hidden="false" customHeight="true" outlineLevel="0" collapsed="false">
      <c r="A27" s="124"/>
      <c r="B27" s="143" t="s">
        <v>49</v>
      </c>
      <c r="C27" s="144" t="s">
        <v>50</v>
      </c>
      <c r="D27" s="145" t="s">
        <v>45</v>
      </c>
      <c r="E27" s="146" t="n">
        <v>72</v>
      </c>
      <c r="F27" s="135"/>
      <c r="G27" s="70"/>
      <c r="H27" s="71"/>
      <c r="I27" s="128"/>
      <c r="J27" s="73"/>
      <c r="K27" s="128"/>
      <c r="L27" s="74"/>
      <c r="M27" s="75"/>
      <c r="N27" s="76"/>
      <c r="O27" s="113"/>
      <c r="P27" s="113"/>
      <c r="Q27" s="113"/>
      <c r="R27" s="113"/>
      <c r="S27" s="113"/>
      <c r="T27" s="113"/>
      <c r="U27" s="113"/>
      <c r="V27" s="113"/>
      <c r="W27" s="113"/>
      <c r="X27" s="113"/>
    </row>
    <row r="28" s="118" customFormat="true" ht="25.5" hidden="false" customHeight="true" outlineLevel="0" collapsed="false">
      <c r="A28" s="124" t="n">
        <f aca="false">A26+1</f>
        <v>12</v>
      </c>
      <c r="B28" s="66" t="n">
        <v>979071011</v>
      </c>
      <c r="C28" s="66" t="s">
        <v>51</v>
      </c>
      <c r="D28" s="94" t="s">
        <v>38</v>
      </c>
      <c r="E28" s="134" t="n">
        <v>170</v>
      </c>
      <c r="F28" s="135" t="n">
        <v>32</v>
      </c>
      <c r="G28" s="70" t="n">
        <f aca="false">E28*F28</f>
        <v>5440</v>
      </c>
      <c r="H28" s="71" t="s">
        <v>21</v>
      </c>
      <c r="I28" s="128" t="n">
        <v>0</v>
      </c>
      <c r="J28" s="73" t="n">
        <v>0</v>
      </c>
      <c r="K28" s="128" t="n">
        <v>0</v>
      </c>
      <c r="L28" s="74" t="n">
        <v>0</v>
      </c>
      <c r="M28" s="75"/>
      <c r="N28" s="76"/>
      <c r="O28" s="113"/>
      <c r="P28" s="113"/>
      <c r="Q28" s="113"/>
      <c r="R28" s="113"/>
      <c r="S28" s="113"/>
      <c r="T28" s="113"/>
      <c r="U28" s="113"/>
      <c r="V28" s="113"/>
      <c r="W28" s="113"/>
      <c r="X28" s="113"/>
    </row>
    <row r="29" s="118" customFormat="true" ht="16.5" hidden="false" customHeight="true" outlineLevel="0" collapsed="false">
      <c r="A29" s="124" t="n">
        <f aca="false">A28+1</f>
        <v>13</v>
      </c>
      <c r="B29" s="66" t="n">
        <v>919735112</v>
      </c>
      <c r="C29" s="66" t="s">
        <v>52</v>
      </c>
      <c r="D29" s="133" t="s">
        <v>45</v>
      </c>
      <c r="E29" s="134" t="n">
        <v>10</v>
      </c>
      <c r="F29" s="135" t="n">
        <v>65</v>
      </c>
      <c r="G29" s="136" t="n">
        <f aca="false">F29*E29</f>
        <v>650</v>
      </c>
      <c r="H29" s="71" t="s">
        <v>21</v>
      </c>
      <c r="I29" s="138" t="n">
        <v>0</v>
      </c>
      <c r="J29" s="73" t="n">
        <f aca="false">E29*I29</f>
        <v>0</v>
      </c>
      <c r="K29" s="128" t="n">
        <v>0</v>
      </c>
      <c r="L29" s="74" t="n">
        <f aca="false">E29*K29</f>
        <v>0</v>
      </c>
      <c r="M29" s="75"/>
      <c r="N29" s="76"/>
      <c r="O29" s="113"/>
      <c r="P29" s="113"/>
      <c r="Q29" s="113"/>
      <c r="R29" s="113"/>
      <c r="S29" s="113"/>
      <c r="T29" s="113"/>
      <c r="U29" s="113"/>
      <c r="V29" s="113"/>
      <c r="W29" s="113"/>
      <c r="X29" s="113"/>
    </row>
    <row r="30" s="118" customFormat="true" ht="16.5" hidden="false" customHeight="true" outlineLevel="0" collapsed="false">
      <c r="A30" s="124" t="n">
        <f aca="false">A29+1</f>
        <v>14</v>
      </c>
      <c r="B30" s="66" t="n">
        <v>963042819</v>
      </c>
      <c r="C30" s="66" t="s">
        <v>53</v>
      </c>
      <c r="D30" s="94" t="s">
        <v>45</v>
      </c>
      <c r="E30" s="134" t="n">
        <v>22.2222222222222</v>
      </c>
      <c r="F30" s="135" t="n">
        <v>175</v>
      </c>
      <c r="G30" s="136" t="n">
        <f aca="false">F30*E30</f>
        <v>3888.88888888889</v>
      </c>
      <c r="H30" s="71" t="s">
        <v>21</v>
      </c>
      <c r="I30" s="128" t="n">
        <v>0</v>
      </c>
      <c r="J30" s="73" t="n">
        <f aca="false">E30*I30</f>
        <v>0</v>
      </c>
      <c r="K30" s="73" t="n">
        <v>0.07</v>
      </c>
      <c r="L30" s="74" t="n">
        <f aca="false">E30*K30</f>
        <v>1.55555555555556</v>
      </c>
      <c r="M30" s="75"/>
      <c r="N30" s="76"/>
      <c r="O30" s="113"/>
      <c r="P30" s="113"/>
      <c r="Q30" s="113"/>
      <c r="R30" s="113"/>
      <c r="S30" s="113"/>
      <c r="T30" s="113"/>
      <c r="U30" s="113"/>
      <c r="V30" s="113"/>
      <c r="W30" s="113"/>
      <c r="X30" s="113"/>
    </row>
    <row r="31" s="118" customFormat="true" ht="16.5" hidden="false" customHeight="true" outlineLevel="0" collapsed="false">
      <c r="A31" s="124"/>
      <c r="B31" s="129"/>
      <c r="C31" s="147" t="s">
        <v>54</v>
      </c>
      <c r="D31" s="148" t="s">
        <v>45</v>
      </c>
      <c r="E31" s="149" t="n">
        <v>22.2222222222222</v>
      </c>
      <c r="F31" s="135"/>
      <c r="G31" s="136"/>
      <c r="H31" s="137"/>
      <c r="I31" s="138"/>
      <c r="J31" s="73"/>
      <c r="K31" s="128"/>
      <c r="L31" s="74"/>
      <c r="M31" s="75"/>
      <c r="N31" s="76"/>
      <c r="O31" s="113"/>
      <c r="P31" s="113"/>
      <c r="Q31" s="113"/>
      <c r="R31" s="113"/>
      <c r="S31" s="113"/>
      <c r="T31" s="113"/>
      <c r="U31" s="113"/>
      <c r="V31" s="113"/>
      <c r="W31" s="113"/>
      <c r="X31" s="113"/>
    </row>
    <row r="32" s="118" customFormat="true" ht="26.25" hidden="false" customHeight="true" outlineLevel="0" collapsed="false">
      <c r="A32" s="150" t="n">
        <f aca="false">A30+1</f>
        <v>15</v>
      </c>
      <c r="B32" s="66" t="n">
        <v>997013501</v>
      </c>
      <c r="C32" s="66" t="s">
        <v>55</v>
      </c>
      <c r="D32" s="67" t="s">
        <v>56</v>
      </c>
      <c r="E32" s="134" t="n">
        <v>1248.06816555556</v>
      </c>
      <c r="F32" s="151" t="n">
        <v>70</v>
      </c>
      <c r="G32" s="136" t="n">
        <f aca="false">F32*E32</f>
        <v>87364.7715888889</v>
      </c>
      <c r="H32" s="137" t="n">
        <v>0</v>
      </c>
      <c r="I32" s="138" t="n">
        <f aca="false">H32*E32</f>
        <v>0</v>
      </c>
      <c r="J32" s="73" t="n">
        <f aca="false">E32*I32</f>
        <v>0</v>
      </c>
      <c r="K32" s="128" t="n">
        <v>0</v>
      </c>
      <c r="L32" s="74" t="n">
        <v>0</v>
      </c>
      <c r="M32" s="75"/>
      <c r="N32" s="76"/>
      <c r="O32" s="113"/>
      <c r="P32" s="113"/>
      <c r="Q32" s="113"/>
      <c r="R32" s="113"/>
      <c r="S32" s="113"/>
      <c r="T32" s="113"/>
      <c r="U32" s="113"/>
      <c r="V32" s="113"/>
      <c r="W32" s="113"/>
      <c r="X32" s="113"/>
    </row>
    <row r="33" s="118" customFormat="true" ht="15" hidden="false" customHeight="true" outlineLevel="0" collapsed="false">
      <c r="A33" s="150" t="n">
        <f aca="false">A32+1</f>
        <v>16</v>
      </c>
      <c r="B33" s="66" t="n">
        <v>997013509</v>
      </c>
      <c r="C33" s="66" t="s">
        <v>57</v>
      </c>
      <c r="D33" s="67" t="s">
        <v>56</v>
      </c>
      <c r="E33" s="134" t="n">
        <v>212.67</v>
      </c>
      <c r="F33" s="135" t="n">
        <v>5</v>
      </c>
      <c r="G33" s="136" t="n">
        <f aca="false">F33*E33</f>
        <v>1063.35</v>
      </c>
      <c r="H33" s="137" t="n">
        <v>0</v>
      </c>
      <c r="I33" s="138" t="n">
        <f aca="false">H33*E33</f>
        <v>0</v>
      </c>
      <c r="J33" s="73" t="n">
        <f aca="false">E33*I33</f>
        <v>0</v>
      </c>
      <c r="K33" s="128" t="n">
        <v>0</v>
      </c>
      <c r="L33" s="74" t="n">
        <v>0</v>
      </c>
      <c r="M33" s="75"/>
      <c r="N33" s="76"/>
      <c r="O33" s="113"/>
      <c r="P33" s="113"/>
      <c r="Q33" s="113"/>
      <c r="R33" s="113"/>
      <c r="S33" s="113"/>
      <c r="T33" s="113"/>
      <c r="U33" s="113"/>
      <c r="V33" s="113"/>
      <c r="W33" s="113"/>
      <c r="X33" s="113"/>
    </row>
    <row r="34" s="118" customFormat="true" ht="16.5" hidden="false" customHeight="true" outlineLevel="0" collapsed="false">
      <c r="A34" s="150"/>
      <c r="B34" s="66"/>
      <c r="C34" s="85" t="s">
        <v>58</v>
      </c>
      <c r="D34" s="152" t="s">
        <v>56</v>
      </c>
      <c r="E34" s="153" t="n">
        <v>70.89</v>
      </c>
      <c r="F34" s="135"/>
      <c r="G34" s="136"/>
      <c r="H34" s="137"/>
      <c r="I34" s="138"/>
      <c r="J34" s="73"/>
      <c r="K34" s="128"/>
      <c r="L34" s="74"/>
      <c r="M34" s="75"/>
      <c r="N34" s="76"/>
      <c r="O34" s="113"/>
      <c r="P34" s="113"/>
      <c r="Q34" s="113"/>
      <c r="R34" s="113"/>
      <c r="S34" s="113"/>
      <c r="T34" s="113"/>
      <c r="U34" s="113"/>
      <c r="V34" s="113"/>
      <c r="W34" s="113"/>
      <c r="X34" s="113"/>
    </row>
    <row r="35" customFormat="false" ht="24" hidden="false" customHeight="true" outlineLevel="0" collapsed="false">
      <c r="A35" s="150" t="n">
        <f aca="false">A33+1</f>
        <v>17</v>
      </c>
      <c r="B35" s="66" t="n">
        <v>997013509</v>
      </c>
      <c r="C35" s="66" t="s">
        <v>59</v>
      </c>
      <c r="D35" s="67" t="s">
        <v>56</v>
      </c>
      <c r="E35" s="134" t="n">
        <v>16273.8543177778</v>
      </c>
      <c r="F35" s="135" t="n">
        <v>5</v>
      </c>
      <c r="G35" s="136" t="n">
        <f aca="false">F35*E35</f>
        <v>81369.2715888889</v>
      </c>
      <c r="H35" s="137" t="n">
        <v>0</v>
      </c>
      <c r="I35" s="138" t="n">
        <f aca="false">H35*E35</f>
        <v>0</v>
      </c>
      <c r="J35" s="73" t="n">
        <f aca="false">E35*I35</f>
        <v>0</v>
      </c>
      <c r="K35" s="128" t="n">
        <v>0</v>
      </c>
      <c r="L35" s="74" t="n">
        <v>0</v>
      </c>
      <c r="M35" s="75"/>
      <c r="N35" s="76"/>
    </row>
    <row r="36" customFormat="false" ht="25.5" hidden="false" customHeight="true" outlineLevel="0" collapsed="false">
      <c r="A36" s="154" t="n">
        <f aca="false">A35+1</f>
        <v>18</v>
      </c>
      <c r="B36" s="66" t="n">
        <v>997221645</v>
      </c>
      <c r="C36" s="66" t="s">
        <v>60</v>
      </c>
      <c r="D36" s="67" t="s">
        <v>56</v>
      </c>
      <c r="E36" s="155" t="n">
        <v>352.44</v>
      </c>
      <c r="F36" s="69" t="n">
        <v>220</v>
      </c>
      <c r="G36" s="136" t="n">
        <f aca="false">F36*E36</f>
        <v>77536.8</v>
      </c>
      <c r="H36" s="137" t="n">
        <v>0</v>
      </c>
      <c r="I36" s="138" t="n">
        <f aca="false">H36*E36</f>
        <v>0</v>
      </c>
      <c r="J36" s="156"/>
      <c r="K36" s="156"/>
      <c r="L36" s="138"/>
      <c r="M36" s="157"/>
      <c r="N36" s="76"/>
    </row>
    <row r="37" customFormat="false" ht="17.25" hidden="false" customHeight="true" outlineLevel="0" collapsed="false">
      <c r="A37" s="154" t="n">
        <f aca="false">A36+1</f>
        <v>19</v>
      </c>
      <c r="B37" s="66" t="n">
        <v>997221655</v>
      </c>
      <c r="C37" s="66" t="s">
        <v>61</v>
      </c>
      <c r="D37" s="67" t="s">
        <v>56</v>
      </c>
      <c r="E37" s="155" t="n">
        <v>813.69701</v>
      </c>
      <c r="F37" s="158" t="n">
        <v>220</v>
      </c>
      <c r="G37" s="136" t="n">
        <f aca="false">F37*E37</f>
        <v>179013.3422</v>
      </c>
      <c r="H37" s="137" t="n">
        <v>0</v>
      </c>
      <c r="I37" s="138" t="n">
        <f aca="false">H37*E37</f>
        <v>0</v>
      </c>
      <c r="J37" s="156"/>
      <c r="K37" s="156"/>
      <c r="L37" s="138"/>
      <c r="M37" s="157"/>
      <c r="N37" s="76"/>
    </row>
    <row r="38" customFormat="false" ht="25.5" hidden="false" customHeight="true" outlineLevel="0" collapsed="false">
      <c r="A38" s="154" t="n">
        <f aca="false">A37+1</f>
        <v>20</v>
      </c>
      <c r="B38" s="66" t="n">
        <v>997221615</v>
      </c>
      <c r="C38" s="66" t="s">
        <v>62</v>
      </c>
      <c r="D38" s="67" t="s">
        <v>56</v>
      </c>
      <c r="E38" s="134" t="n">
        <v>11.0411555555556</v>
      </c>
      <c r="F38" s="158" t="n">
        <v>330</v>
      </c>
      <c r="G38" s="136" t="n">
        <f aca="false">F38*E38</f>
        <v>3643.58133333333</v>
      </c>
      <c r="H38" s="137" t="n">
        <v>0</v>
      </c>
      <c r="I38" s="138" t="n">
        <f aca="false">H38*E38</f>
        <v>0</v>
      </c>
      <c r="J38" s="156"/>
      <c r="K38" s="156"/>
      <c r="L38" s="138"/>
      <c r="M38" s="157"/>
      <c r="N38" s="76"/>
    </row>
    <row r="39" customFormat="false" ht="16.5" hidden="false" customHeight="true" outlineLevel="0" collapsed="false">
      <c r="B39" s="2"/>
      <c r="C39" s="3"/>
      <c r="F39" s="3"/>
      <c r="M39" s="159"/>
      <c r="N39" s="76"/>
    </row>
    <row r="40" customFormat="false" ht="16.5" hidden="false" customHeight="true" outlineLevel="0" collapsed="false">
      <c r="B40" s="160"/>
      <c r="C40" s="53" t="s">
        <v>63</v>
      </c>
      <c r="G40" s="57" t="n">
        <f aca="false">SUM(G41:G44)</f>
        <v>3910.2</v>
      </c>
      <c r="H40" s="161"/>
      <c r="I40" s="59"/>
      <c r="J40" s="60" t="n">
        <v>0</v>
      </c>
      <c r="L40" s="60" t="n">
        <f aca="false">L41</f>
        <v>0.66</v>
      </c>
      <c r="M40" s="162"/>
      <c r="N40" s="57"/>
      <c r="O40" s="163"/>
    </row>
    <row r="41" customFormat="false" ht="28.5" hidden="false" customHeight="true" outlineLevel="0" collapsed="false">
      <c r="A41" s="154" t="n">
        <f aca="false">A38+1</f>
        <v>21</v>
      </c>
      <c r="B41" s="66" t="n">
        <v>981011111</v>
      </c>
      <c r="C41" s="66" t="s">
        <v>64</v>
      </c>
      <c r="D41" s="94" t="s">
        <v>20</v>
      </c>
      <c r="E41" s="95" t="n">
        <v>36</v>
      </c>
      <c r="F41" s="68" t="n">
        <v>100</v>
      </c>
      <c r="G41" s="136" t="n">
        <f aca="false">F41*E41</f>
        <v>3600</v>
      </c>
      <c r="H41" s="71" t="s">
        <v>21</v>
      </c>
      <c r="I41" s="164" t="n">
        <v>0</v>
      </c>
      <c r="J41" s="164" t="n">
        <f aca="false">I41*E41</f>
        <v>0</v>
      </c>
      <c r="K41" s="164"/>
      <c r="L41" s="165" t="n">
        <f aca="false">4*3*0.1*0.55</f>
        <v>0.66</v>
      </c>
      <c r="M41" s="166"/>
      <c r="N41" s="76"/>
    </row>
    <row r="42" customFormat="false" ht="16.5" hidden="false" customHeight="true" outlineLevel="0" collapsed="false">
      <c r="A42" s="154" t="n">
        <f aca="false">A41+1</f>
        <v>22</v>
      </c>
      <c r="B42" s="66" t="n">
        <v>997006512</v>
      </c>
      <c r="C42" s="66" t="s">
        <v>65</v>
      </c>
      <c r="D42" s="67" t="s">
        <v>56</v>
      </c>
      <c r="E42" s="134" t="n">
        <v>0.66</v>
      </c>
      <c r="F42" s="167" t="n">
        <v>70</v>
      </c>
      <c r="G42" s="136" t="n">
        <f aca="false">F42*E42</f>
        <v>46.2</v>
      </c>
      <c r="H42" s="71" t="s">
        <v>21</v>
      </c>
      <c r="I42" s="164" t="n">
        <v>0</v>
      </c>
      <c r="J42" s="164" t="n">
        <f aca="false">I42*E42</f>
        <v>0</v>
      </c>
      <c r="K42" s="164" t="n">
        <v>0</v>
      </c>
      <c r="L42" s="165" t="n">
        <f aca="false">E42*K42</f>
        <v>0</v>
      </c>
      <c r="M42" s="166"/>
      <c r="N42" s="76"/>
    </row>
    <row r="43" customFormat="false" ht="16.5" hidden="false" customHeight="true" outlineLevel="0" collapsed="false">
      <c r="A43" s="154" t="n">
        <f aca="false">A42+1</f>
        <v>23</v>
      </c>
      <c r="B43" s="66" t="n">
        <v>997006519</v>
      </c>
      <c r="C43" s="66" t="s">
        <v>66</v>
      </c>
      <c r="D43" s="67" t="s">
        <v>56</v>
      </c>
      <c r="E43" s="134" t="n">
        <v>9.24</v>
      </c>
      <c r="F43" s="167" t="n">
        <v>5</v>
      </c>
      <c r="G43" s="136" t="n">
        <f aca="false">F43*E43</f>
        <v>46.2</v>
      </c>
      <c r="H43" s="71" t="s">
        <v>21</v>
      </c>
      <c r="I43" s="164" t="n">
        <v>0</v>
      </c>
      <c r="J43" s="164" t="n">
        <f aca="false">I43*E43</f>
        <v>0</v>
      </c>
      <c r="K43" s="164" t="n">
        <v>0</v>
      </c>
      <c r="L43" s="165" t="n">
        <f aca="false">E43*K43</f>
        <v>0</v>
      </c>
      <c r="M43" s="166"/>
      <c r="N43" s="76"/>
    </row>
    <row r="44" customFormat="false" ht="26.25" hidden="false" customHeight="true" outlineLevel="0" collapsed="false">
      <c r="A44" s="154" t="n">
        <f aca="false">A43+1</f>
        <v>24</v>
      </c>
      <c r="B44" s="66" t="n">
        <v>997013811</v>
      </c>
      <c r="C44" s="66" t="s">
        <v>67</v>
      </c>
      <c r="D44" s="67" t="s">
        <v>56</v>
      </c>
      <c r="E44" s="95" t="n">
        <v>0.66</v>
      </c>
      <c r="F44" s="168" t="n">
        <v>330</v>
      </c>
      <c r="G44" s="136" t="n">
        <f aca="false">F44*E44</f>
        <v>217.8</v>
      </c>
      <c r="H44" s="71" t="s">
        <v>21</v>
      </c>
      <c r="I44" s="164" t="n">
        <v>0</v>
      </c>
      <c r="J44" s="164" t="n">
        <f aca="false">I44*E44</f>
        <v>0</v>
      </c>
      <c r="K44" s="164" t="n">
        <v>0</v>
      </c>
      <c r="L44" s="165" t="n">
        <f aca="false">E44*K44</f>
        <v>0</v>
      </c>
      <c r="M44" s="166"/>
      <c r="N44" s="76"/>
    </row>
    <row r="45" customFormat="false" ht="16.5" hidden="false" customHeight="true" outlineLevel="0" collapsed="false">
      <c r="M45" s="159"/>
    </row>
    <row r="46" s="18" customFormat="true" ht="16.5" hidden="false" customHeight="true" outlineLevel="0" collapsed="false">
      <c r="B46" s="53"/>
      <c r="C46" s="53" t="s">
        <v>68</v>
      </c>
      <c r="D46" s="54"/>
      <c r="E46" s="55" t="n">
        <v>708.66376</v>
      </c>
      <c r="F46" s="56"/>
      <c r="G46" s="57" t="n">
        <f aca="false">SUM(G47:G83)</f>
        <v>836884.1769</v>
      </c>
      <c r="H46" s="58"/>
      <c r="I46" s="59"/>
      <c r="J46" s="60" t="n">
        <f aca="false">SUM(J49:J76)</f>
        <v>0.66528</v>
      </c>
      <c r="K46" s="61"/>
      <c r="L46" s="60" t="n">
        <f aca="false">SUM(L49:L76)</f>
        <v>0</v>
      </c>
      <c r="M46" s="162"/>
      <c r="N46" s="57"/>
      <c r="O46" s="163"/>
      <c r="P46" s="63"/>
      <c r="Q46" s="63"/>
      <c r="R46" s="63"/>
      <c r="S46" s="63"/>
      <c r="T46" s="63"/>
      <c r="U46" s="63"/>
      <c r="V46" s="63"/>
      <c r="W46" s="63"/>
      <c r="X46" s="63"/>
      <c r="Y46" s="64"/>
      <c r="Z46" s="64"/>
    </row>
    <row r="47" s="18" customFormat="true" ht="17.25" hidden="false" customHeight="true" outlineLevel="0" collapsed="false">
      <c r="A47" s="154" t="n">
        <f aca="false">A44+1</f>
        <v>25</v>
      </c>
      <c r="B47" s="66" t="n">
        <v>121151123</v>
      </c>
      <c r="C47" s="66" t="s">
        <v>69</v>
      </c>
      <c r="D47" s="67" t="s">
        <v>38</v>
      </c>
      <c r="E47" s="68" t="n">
        <v>718</v>
      </c>
      <c r="F47" s="168" t="n">
        <v>20</v>
      </c>
      <c r="G47" s="70" t="n">
        <f aca="false">E47*F47</f>
        <v>14360</v>
      </c>
      <c r="H47" s="71" t="s">
        <v>21</v>
      </c>
      <c r="I47" s="169" t="n">
        <v>0</v>
      </c>
      <c r="J47" s="73" t="n">
        <f aca="false">E47*I47</f>
        <v>0</v>
      </c>
      <c r="K47" s="170"/>
      <c r="L47" s="74" t="n">
        <f aca="false">E47*K47</f>
        <v>0</v>
      </c>
      <c r="M47" s="75"/>
      <c r="N47" s="76"/>
      <c r="O47" s="171"/>
      <c r="P47" s="171"/>
      <c r="Q47" s="171"/>
      <c r="R47" s="171"/>
      <c r="S47" s="171"/>
      <c r="T47" s="171"/>
      <c r="U47" s="171"/>
      <c r="V47" s="171"/>
      <c r="W47" s="171"/>
      <c r="X47" s="171"/>
      <c r="Y47" s="44"/>
      <c r="Z47" s="44"/>
    </row>
    <row r="48" s="18" customFormat="true" ht="16.5" hidden="false" customHeight="true" outlineLevel="0" collapsed="false">
      <c r="B48" s="53"/>
      <c r="C48" s="109" t="s">
        <v>70</v>
      </c>
      <c r="D48" s="54"/>
      <c r="E48" s="54"/>
      <c r="F48" s="56"/>
      <c r="G48" s="57"/>
      <c r="H48" s="58"/>
      <c r="I48" s="59"/>
      <c r="J48" s="60"/>
      <c r="K48" s="61"/>
      <c r="L48" s="60"/>
      <c r="M48" s="162"/>
      <c r="N48" s="76"/>
      <c r="O48" s="63"/>
      <c r="P48" s="63"/>
      <c r="Q48" s="63"/>
      <c r="R48" s="63"/>
      <c r="S48" s="63"/>
      <c r="T48" s="63"/>
      <c r="U48" s="63"/>
      <c r="V48" s="63"/>
      <c r="W48" s="63"/>
      <c r="X48" s="63"/>
      <c r="Y48" s="64"/>
      <c r="Z48" s="64"/>
    </row>
    <row r="49" s="18" customFormat="true" ht="28.5" hidden="false" customHeight="true" outlineLevel="0" collapsed="false">
      <c r="A49" s="154" t="n">
        <f aca="false">A47+1</f>
        <v>26</v>
      </c>
      <c r="B49" s="66" t="n">
        <v>132251104</v>
      </c>
      <c r="C49" s="66" t="s">
        <v>71</v>
      </c>
      <c r="D49" s="94" t="s">
        <v>20</v>
      </c>
      <c r="E49" s="68" t="n">
        <v>24.2957</v>
      </c>
      <c r="F49" s="168" t="n">
        <v>300</v>
      </c>
      <c r="G49" s="70" t="n">
        <f aca="false">E49*F49</f>
        <v>7288.71</v>
      </c>
      <c r="H49" s="71" t="s">
        <v>21</v>
      </c>
      <c r="I49" s="169" t="n">
        <v>0</v>
      </c>
      <c r="J49" s="73" t="n">
        <f aca="false">E49*I49</f>
        <v>0</v>
      </c>
      <c r="K49" s="170"/>
      <c r="L49" s="74" t="n">
        <f aca="false">E49*K49</f>
        <v>0</v>
      </c>
      <c r="M49" s="75"/>
      <c r="N49" s="76"/>
      <c r="O49" s="171"/>
      <c r="P49" s="171"/>
      <c r="Q49" s="171"/>
      <c r="R49" s="171"/>
      <c r="S49" s="171"/>
      <c r="T49" s="171"/>
      <c r="U49" s="171"/>
      <c r="V49" s="171"/>
      <c r="W49" s="171"/>
      <c r="X49" s="171"/>
      <c r="Y49" s="44"/>
      <c r="Z49" s="44"/>
    </row>
    <row r="50" s="18" customFormat="true" ht="14.25" hidden="false" customHeight="true" outlineLevel="0" collapsed="false">
      <c r="A50" s="154"/>
      <c r="B50" s="85" t="s">
        <v>72</v>
      </c>
      <c r="C50" s="85" t="s">
        <v>73</v>
      </c>
      <c r="D50" s="148" t="s">
        <v>74</v>
      </c>
      <c r="E50" s="172" t="n">
        <v>0.4367</v>
      </c>
      <c r="F50" s="168"/>
      <c r="G50" s="70"/>
      <c r="H50" s="173"/>
      <c r="I50" s="169"/>
      <c r="J50" s="73"/>
      <c r="K50" s="170"/>
      <c r="L50" s="74"/>
      <c r="M50" s="75"/>
      <c r="N50" s="76"/>
      <c r="O50" s="171"/>
      <c r="P50" s="171"/>
      <c r="Q50" s="171"/>
      <c r="R50" s="171"/>
      <c r="S50" s="171"/>
      <c r="T50" s="171"/>
      <c r="U50" s="171"/>
      <c r="V50" s="171"/>
      <c r="W50" s="171"/>
      <c r="X50" s="171"/>
      <c r="Y50" s="44"/>
      <c r="Z50" s="44"/>
    </row>
    <row r="51" s="18" customFormat="true" ht="14.25" hidden="false" customHeight="true" outlineLevel="0" collapsed="false">
      <c r="A51" s="154"/>
      <c r="B51" s="85" t="s">
        <v>75</v>
      </c>
      <c r="C51" s="85" t="s">
        <v>76</v>
      </c>
      <c r="D51" s="148" t="s">
        <v>74</v>
      </c>
      <c r="E51" s="172" t="n">
        <v>2.4</v>
      </c>
      <c r="F51" s="168"/>
      <c r="G51" s="70"/>
      <c r="H51" s="173"/>
      <c r="I51" s="169"/>
      <c r="J51" s="73"/>
      <c r="K51" s="170"/>
      <c r="L51" s="74"/>
      <c r="M51" s="75"/>
      <c r="N51" s="76"/>
      <c r="O51" s="171"/>
      <c r="P51" s="171"/>
      <c r="Q51" s="171"/>
      <c r="R51" s="171"/>
      <c r="S51" s="171"/>
      <c r="T51" s="171"/>
      <c r="U51" s="171"/>
      <c r="V51" s="171"/>
      <c r="W51" s="171"/>
      <c r="X51" s="171"/>
      <c r="Y51" s="44"/>
      <c r="Z51" s="44"/>
    </row>
    <row r="52" s="18" customFormat="true" ht="14.25" hidden="false" customHeight="true" outlineLevel="0" collapsed="false">
      <c r="A52" s="154"/>
      <c r="B52" s="85" t="s">
        <v>77</v>
      </c>
      <c r="C52" s="85" t="s">
        <v>78</v>
      </c>
      <c r="D52" s="148" t="s">
        <v>74</v>
      </c>
      <c r="E52" s="172" t="n">
        <v>1.875</v>
      </c>
      <c r="F52" s="168"/>
      <c r="G52" s="70"/>
      <c r="H52" s="173"/>
      <c r="I52" s="169"/>
      <c r="J52" s="73"/>
      <c r="K52" s="170"/>
      <c r="L52" s="74"/>
      <c r="M52" s="75"/>
      <c r="N52" s="76"/>
      <c r="O52" s="171"/>
      <c r="P52" s="171"/>
      <c r="Q52" s="171"/>
      <c r="R52" s="171"/>
      <c r="S52" s="171"/>
      <c r="T52" s="171"/>
      <c r="U52" s="171"/>
      <c r="V52" s="171"/>
      <c r="W52" s="171"/>
      <c r="X52" s="171"/>
      <c r="Y52" s="44"/>
      <c r="Z52" s="44"/>
    </row>
    <row r="53" s="18" customFormat="true" ht="14.25" hidden="false" customHeight="true" outlineLevel="0" collapsed="false">
      <c r="A53" s="154"/>
      <c r="B53" s="85" t="s">
        <v>79</v>
      </c>
      <c r="C53" s="85" t="s">
        <v>80</v>
      </c>
      <c r="D53" s="148" t="s">
        <v>74</v>
      </c>
      <c r="E53" s="172" t="n">
        <v>0</v>
      </c>
      <c r="F53" s="168"/>
      <c r="G53" s="70"/>
      <c r="H53" s="173"/>
      <c r="I53" s="169"/>
      <c r="J53" s="73"/>
      <c r="K53" s="170"/>
      <c r="L53" s="74"/>
      <c r="M53" s="75"/>
      <c r="N53" s="76"/>
      <c r="O53" s="171"/>
      <c r="P53" s="171"/>
      <c r="Q53" s="171"/>
      <c r="R53" s="171"/>
      <c r="S53" s="171"/>
      <c r="T53" s="171"/>
      <c r="U53" s="171"/>
      <c r="V53" s="171"/>
      <c r="W53" s="171"/>
      <c r="X53" s="171"/>
      <c r="Y53" s="44"/>
      <c r="Z53" s="44"/>
    </row>
    <row r="54" s="18" customFormat="true" ht="14.25" hidden="false" customHeight="true" outlineLevel="0" collapsed="false">
      <c r="A54" s="154"/>
      <c r="B54" s="85" t="s">
        <v>81</v>
      </c>
      <c r="C54" s="174" t="s">
        <v>82</v>
      </c>
      <c r="D54" s="148" t="s">
        <v>74</v>
      </c>
      <c r="E54" s="172" t="n">
        <v>19.584</v>
      </c>
      <c r="F54" s="168"/>
      <c r="G54" s="70"/>
      <c r="H54" s="173"/>
      <c r="I54" s="169"/>
      <c r="J54" s="73"/>
      <c r="K54" s="170"/>
      <c r="L54" s="74"/>
      <c r="M54" s="75"/>
      <c r="N54" s="76"/>
      <c r="O54" s="171"/>
      <c r="P54" s="171"/>
      <c r="Q54" s="171"/>
      <c r="R54" s="171"/>
      <c r="S54" s="171"/>
      <c r="T54" s="171"/>
      <c r="U54" s="171"/>
      <c r="V54" s="171"/>
      <c r="W54" s="171"/>
      <c r="X54" s="171"/>
      <c r="Y54" s="44"/>
      <c r="Z54" s="44"/>
    </row>
    <row r="55" customFormat="false" ht="24.75" hidden="false" customHeight="true" outlineLevel="0" collapsed="false">
      <c r="A55" s="154" t="n">
        <f aca="false">A49+1</f>
        <v>27</v>
      </c>
      <c r="B55" s="66" t="n">
        <v>122251105</v>
      </c>
      <c r="C55" s="175" t="s">
        <v>83</v>
      </c>
      <c r="D55" s="67" t="s">
        <v>20</v>
      </c>
      <c r="E55" s="134" t="n">
        <v>540.76806</v>
      </c>
      <c r="F55" s="168" t="n">
        <v>90</v>
      </c>
      <c r="G55" s="136" t="n">
        <f aca="false">F55*E55</f>
        <v>48669.1254</v>
      </c>
      <c r="H55" s="71" t="s">
        <v>21</v>
      </c>
      <c r="I55" s="169" t="n">
        <v>0</v>
      </c>
      <c r="J55" s="73" t="n">
        <f aca="false">E55*I55</f>
        <v>0</v>
      </c>
      <c r="K55" s="170"/>
      <c r="L55" s="74" t="n">
        <f aca="false">E55*K55</f>
        <v>0</v>
      </c>
      <c r="M55" s="75"/>
      <c r="N55" s="76"/>
    </row>
    <row r="56" s="79" customFormat="true" ht="15.75" hidden="false" customHeight="true" outlineLevel="0" collapsed="false">
      <c r="A56" s="154"/>
      <c r="B56" s="85" t="s">
        <v>84</v>
      </c>
      <c r="C56" s="86" t="s">
        <v>85</v>
      </c>
      <c r="D56" s="176" t="s">
        <v>86</v>
      </c>
      <c r="E56" s="177" t="n">
        <v>8.9579</v>
      </c>
      <c r="F56" s="178" t="s">
        <v>87</v>
      </c>
      <c r="G56" s="99"/>
      <c r="H56" s="100"/>
      <c r="I56" s="101"/>
      <c r="J56" s="102"/>
      <c r="K56" s="103"/>
      <c r="L56" s="104"/>
      <c r="M56" s="105"/>
      <c r="N56" s="76"/>
      <c r="O56" s="77"/>
      <c r="P56" s="77"/>
      <c r="Q56" s="77"/>
      <c r="R56" s="77"/>
      <c r="S56" s="77"/>
      <c r="T56" s="77"/>
      <c r="U56" s="77"/>
      <c r="V56" s="77"/>
      <c r="W56" s="77"/>
      <c r="X56" s="77"/>
      <c r="Y56" s="78"/>
      <c r="Z56" s="78"/>
    </row>
    <row r="57" customFormat="false" ht="15.75" hidden="false" customHeight="true" outlineLevel="0" collapsed="false">
      <c r="A57" s="154"/>
      <c r="B57" s="86" t="s">
        <v>88</v>
      </c>
      <c r="C57" s="179" t="n">
        <f aca="false">E111</f>
        <v>1737</v>
      </c>
      <c r="D57" s="176" t="s">
        <v>86</v>
      </c>
      <c r="E57" s="177" t="n">
        <v>851.13</v>
      </c>
      <c r="F57" s="180" t="n">
        <v>0.49</v>
      </c>
      <c r="G57" s="99"/>
      <c r="H57" s="100"/>
      <c r="I57" s="101"/>
      <c r="J57" s="102"/>
      <c r="K57" s="103"/>
      <c r="L57" s="104"/>
      <c r="M57" s="105"/>
      <c r="N57" s="76"/>
    </row>
    <row r="58" customFormat="false" ht="15.75" hidden="false" customHeight="true" outlineLevel="0" collapsed="false">
      <c r="A58" s="154"/>
      <c r="B58" s="86" t="s">
        <v>89</v>
      </c>
      <c r="C58" s="179" t="n">
        <f aca="false">E112</f>
        <v>399</v>
      </c>
      <c r="D58" s="176" t="s">
        <v>86</v>
      </c>
      <c r="E58" s="177" t="n">
        <v>195.51</v>
      </c>
      <c r="F58" s="180" t="n">
        <f aca="false">0.15+0.34</f>
        <v>0.49</v>
      </c>
      <c r="G58" s="99"/>
      <c r="H58" s="100"/>
      <c r="I58" s="101"/>
      <c r="J58" s="102"/>
      <c r="K58" s="103"/>
      <c r="L58" s="104"/>
      <c r="M58" s="105"/>
      <c r="N58" s="76"/>
    </row>
    <row r="59" customFormat="false" ht="15.75" hidden="false" customHeight="true" outlineLevel="0" collapsed="false">
      <c r="A59" s="154"/>
      <c r="B59" s="86" t="s">
        <v>90</v>
      </c>
      <c r="C59" s="181" t="n">
        <f aca="false">E113</f>
        <v>399</v>
      </c>
      <c r="D59" s="176" t="s">
        <v>86</v>
      </c>
      <c r="E59" s="177" t="n">
        <v>47.88</v>
      </c>
      <c r="F59" s="180" t="n">
        <v>0.12</v>
      </c>
      <c r="G59" s="99"/>
      <c r="H59" s="100"/>
      <c r="I59" s="101"/>
      <c r="J59" s="102"/>
      <c r="K59" s="103"/>
      <c r="L59" s="104"/>
      <c r="M59" s="105"/>
      <c r="N59" s="76"/>
    </row>
    <row r="60" customFormat="false" ht="15.75" hidden="false" customHeight="true" outlineLevel="0" collapsed="false">
      <c r="A60" s="154"/>
      <c r="B60" s="86" t="s">
        <v>91</v>
      </c>
      <c r="C60" s="181" t="n">
        <f aca="false">E114</f>
        <v>0</v>
      </c>
      <c r="D60" s="176" t="s">
        <v>86</v>
      </c>
      <c r="E60" s="177" t="n">
        <v>0</v>
      </c>
      <c r="F60" s="180" t="n">
        <v>0.34</v>
      </c>
      <c r="G60" s="99"/>
      <c r="H60" s="100"/>
      <c r="I60" s="101"/>
      <c r="J60" s="102"/>
      <c r="K60" s="103"/>
      <c r="L60" s="104"/>
      <c r="M60" s="105"/>
      <c r="N60" s="76"/>
    </row>
    <row r="61" customFormat="false" ht="15.75" hidden="false" customHeight="true" outlineLevel="0" collapsed="false">
      <c r="A61" s="154"/>
      <c r="B61" s="86" t="s">
        <v>92</v>
      </c>
      <c r="C61" s="181" t="n">
        <f aca="false">E115</f>
        <v>4.05</v>
      </c>
      <c r="D61" s="176" t="s">
        <v>86</v>
      </c>
      <c r="E61" s="177" t="n">
        <v>1.9845</v>
      </c>
      <c r="F61" s="180" t="n">
        <v>0.49</v>
      </c>
      <c r="G61" s="99"/>
      <c r="H61" s="100"/>
      <c r="I61" s="101"/>
      <c r="J61" s="102"/>
      <c r="K61" s="103"/>
      <c r="L61" s="104"/>
      <c r="M61" s="105"/>
      <c r="N61" s="76"/>
    </row>
    <row r="62" customFormat="false" ht="15.75" hidden="false" customHeight="true" outlineLevel="0" collapsed="false">
      <c r="A62" s="154"/>
      <c r="B62" s="86" t="s">
        <v>93</v>
      </c>
      <c r="C62" s="179" t="n">
        <f aca="false">870+204</f>
        <v>1074</v>
      </c>
      <c r="D62" s="176" t="s">
        <v>86</v>
      </c>
      <c r="E62" s="177" t="n">
        <v>184.191</v>
      </c>
      <c r="F62" s="180" t="n">
        <f aca="false">(0.5+0.2)*0.49*0.5</f>
        <v>0.1715</v>
      </c>
      <c r="G62" s="182"/>
      <c r="H62" s="100"/>
      <c r="I62" s="101"/>
      <c r="J62" s="102"/>
      <c r="K62" s="103"/>
      <c r="L62" s="104"/>
      <c r="M62" s="105"/>
      <c r="N62" s="76"/>
    </row>
    <row r="63" customFormat="false" ht="15.75" hidden="false" customHeight="true" outlineLevel="0" collapsed="false">
      <c r="A63" s="154"/>
      <c r="B63" s="86"/>
      <c r="C63" s="183" t="s">
        <v>94</v>
      </c>
      <c r="D63" s="184"/>
      <c r="E63" s="185"/>
      <c r="F63" s="180"/>
      <c r="G63" s="99"/>
      <c r="H63" s="100"/>
      <c r="I63" s="101"/>
      <c r="J63" s="102"/>
      <c r="K63" s="103"/>
      <c r="L63" s="104"/>
      <c r="M63" s="105"/>
      <c r="N63" s="76"/>
    </row>
    <row r="64" customFormat="false" ht="15.75" hidden="false" customHeight="true" outlineLevel="0" collapsed="false">
      <c r="A64" s="154"/>
      <c r="B64" s="85" t="s">
        <v>95</v>
      </c>
      <c r="C64" s="186" t="n">
        <f aca="false">E28</f>
        <v>170</v>
      </c>
      <c r="D64" s="187" t="s">
        <v>96</v>
      </c>
      <c r="E64" s="177" t="n">
        <v>-64.6</v>
      </c>
      <c r="F64" s="180" t="n">
        <v>-0.38</v>
      </c>
      <c r="G64" s="99"/>
      <c r="H64" s="100"/>
      <c r="I64" s="101"/>
      <c r="J64" s="102"/>
      <c r="K64" s="103"/>
      <c r="L64" s="104"/>
      <c r="M64" s="105"/>
      <c r="N64" s="76"/>
    </row>
    <row r="65" customFormat="false" ht="15.75" hidden="false" customHeight="true" outlineLevel="0" collapsed="false">
      <c r="A65" s="154"/>
      <c r="B65" s="85" t="s">
        <v>97</v>
      </c>
      <c r="C65" s="181" t="n">
        <f aca="false">E15</f>
        <v>0</v>
      </c>
      <c r="D65" s="187" t="s">
        <v>96</v>
      </c>
      <c r="E65" s="177" t="n">
        <v>0</v>
      </c>
      <c r="F65" s="180" t="n">
        <v>-0.28</v>
      </c>
      <c r="G65" s="99"/>
      <c r="H65" s="100"/>
      <c r="I65" s="101"/>
      <c r="J65" s="102"/>
      <c r="K65" s="103"/>
      <c r="L65" s="104"/>
      <c r="M65" s="105"/>
      <c r="N65" s="76"/>
    </row>
    <row r="66" customFormat="false" ht="15.75" hidden="false" customHeight="true" outlineLevel="0" collapsed="false">
      <c r="A66" s="154"/>
      <c r="B66" s="85" t="s">
        <v>98</v>
      </c>
      <c r="C66" s="181" t="n">
        <f aca="false">E47</f>
        <v>718</v>
      </c>
      <c r="D66" s="187" t="s">
        <v>96</v>
      </c>
      <c r="E66" s="177" t="n">
        <v>-143.6</v>
      </c>
      <c r="F66" s="180" t="n">
        <v>-0.2</v>
      </c>
      <c r="G66" s="99"/>
      <c r="H66" s="100"/>
      <c r="I66" s="101"/>
      <c r="J66" s="102"/>
      <c r="K66" s="103"/>
      <c r="L66" s="104"/>
      <c r="M66" s="105"/>
      <c r="N66" s="76"/>
    </row>
    <row r="67" customFormat="false" ht="15.75" hidden="false" customHeight="true" outlineLevel="0" collapsed="false">
      <c r="A67" s="154"/>
      <c r="B67" s="86" t="s">
        <v>99</v>
      </c>
      <c r="C67" s="188" t="n">
        <f aca="false">E16</f>
        <v>1602</v>
      </c>
      <c r="D67" s="189" t="s">
        <v>96</v>
      </c>
      <c r="E67" s="190" t="n">
        <v>-480.6</v>
      </c>
      <c r="F67" s="180" t="n">
        <v>-0.3</v>
      </c>
      <c r="G67" s="99"/>
      <c r="H67" s="100"/>
      <c r="I67" s="101"/>
      <c r="J67" s="102"/>
      <c r="K67" s="103"/>
      <c r="L67" s="104"/>
      <c r="M67" s="105"/>
      <c r="N67" s="76"/>
    </row>
    <row r="68" customFormat="false" ht="15.75" hidden="false" customHeight="true" outlineLevel="0" collapsed="false">
      <c r="A68" s="154"/>
      <c r="B68" s="85"/>
      <c r="C68" s="191" t="s">
        <v>100</v>
      </c>
      <c r="D68" s="192" t="s">
        <v>101</v>
      </c>
      <c r="E68" s="193" t="n">
        <v>600.8534</v>
      </c>
      <c r="F68" s="194"/>
      <c r="G68" s="99"/>
      <c r="H68" s="100"/>
      <c r="I68" s="101"/>
      <c r="J68" s="102"/>
      <c r="K68" s="103"/>
      <c r="L68" s="104"/>
      <c r="M68" s="105"/>
      <c r="N68" s="76"/>
    </row>
    <row r="69" customFormat="false" ht="16.5" hidden="false" customHeight="true" outlineLevel="0" collapsed="false">
      <c r="A69" s="154"/>
      <c r="B69" s="85"/>
      <c r="C69" s="85" t="s">
        <v>102</v>
      </c>
      <c r="D69" s="152" t="s">
        <v>103</v>
      </c>
      <c r="E69" s="172" t="n">
        <v>540.76806</v>
      </c>
      <c r="F69" s="85"/>
      <c r="G69" s="195"/>
      <c r="H69" s="85"/>
      <c r="I69" s="85"/>
      <c r="J69" s="85"/>
      <c r="K69" s="85"/>
      <c r="L69" s="85"/>
      <c r="M69" s="140"/>
      <c r="N69" s="76"/>
    </row>
    <row r="70" customFormat="false" ht="16.5" hidden="false" customHeight="true" outlineLevel="0" collapsed="false">
      <c r="A70" s="154"/>
      <c r="B70" s="85"/>
      <c r="C70" s="85" t="s">
        <v>104</v>
      </c>
      <c r="D70" s="152" t="s">
        <v>103</v>
      </c>
      <c r="E70" s="172" t="n">
        <v>60.08534</v>
      </c>
      <c r="F70" s="85"/>
      <c r="G70" s="195"/>
      <c r="H70" s="85"/>
      <c r="I70" s="85"/>
      <c r="J70" s="85"/>
      <c r="K70" s="85"/>
      <c r="L70" s="85"/>
      <c r="M70" s="140"/>
      <c r="N70" s="76"/>
    </row>
    <row r="71" customFormat="false" ht="16.5" hidden="false" customHeight="true" outlineLevel="0" collapsed="false">
      <c r="A71" s="154" t="n">
        <f aca="false">A55+1</f>
        <v>28</v>
      </c>
      <c r="B71" s="66" t="n">
        <v>122211101</v>
      </c>
      <c r="C71" s="66" t="s">
        <v>105</v>
      </c>
      <c r="D71" s="94" t="s">
        <v>20</v>
      </c>
      <c r="E71" s="172" t="n">
        <v>60.08534</v>
      </c>
      <c r="F71" s="168" t="n">
        <v>1000</v>
      </c>
      <c r="G71" s="136" t="n">
        <f aca="false">F71*E71</f>
        <v>60085.34</v>
      </c>
      <c r="H71" s="71" t="s">
        <v>21</v>
      </c>
      <c r="I71" s="169" t="n">
        <v>0</v>
      </c>
      <c r="J71" s="73" t="n">
        <f aca="false">E71*I71</f>
        <v>0</v>
      </c>
      <c r="K71" s="170"/>
      <c r="L71" s="74" t="n">
        <f aca="false">E71*K71</f>
        <v>0</v>
      </c>
      <c r="M71" s="75"/>
      <c r="N71" s="76"/>
    </row>
    <row r="72" customFormat="false" ht="16.5" hidden="false" customHeight="true" outlineLevel="0" collapsed="false">
      <c r="A72" s="154"/>
      <c r="B72" s="66"/>
      <c r="C72" s="66"/>
      <c r="D72" s="94"/>
      <c r="E72" s="172"/>
      <c r="F72" s="168"/>
      <c r="G72" s="136"/>
      <c r="H72" s="173"/>
      <c r="I72" s="169"/>
      <c r="J72" s="73"/>
      <c r="K72" s="170"/>
      <c r="L72" s="74"/>
      <c r="M72" s="75"/>
      <c r="N72" s="76"/>
    </row>
    <row r="73" customFormat="false" ht="16.5" hidden="false" customHeight="true" outlineLevel="0" collapsed="false">
      <c r="A73" s="154"/>
      <c r="B73" s="66"/>
      <c r="C73" s="66"/>
      <c r="D73" s="94"/>
      <c r="E73" s="172"/>
      <c r="F73" s="168"/>
      <c r="G73" s="136"/>
      <c r="H73" s="173"/>
      <c r="I73" s="169"/>
      <c r="J73" s="73"/>
      <c r="K73" s="170"/>
      <c r="L73" s="74"/>
      <c r="M73" s="75"/>
      <c r="N73" s="76"/>
    </row>
    <row r="74" customFormat="false" ht="16.5" hidden="false" customHeight="true" outlineLevel="0" collapsed="false">
      <c r="A74" s="154" t="n">
        <f aca="false">A71+1</f>
        <v>29</v>
      </c>
      <c r="B74" s="66" t="n">
        <v>151101201</v>
      </c>
      <c r="C74" s="66" t="s">
        <v>106</v>
      </c>
      <c r="D74" s="94" t="s">
        <v>38</v>
      </c>
      <c r="E74" s="95" t="n">
        <v>950.4</v>
      </c>
      <c r="F74" s="128" t="n">
        <v>100</v>
      </c>
      <c r="G74" s="136" t="n">
        <f aca="false">F74*E74</f>
        <v>95040</v>
      </c>
      <c r="H74" s="71" t="s">
        <v>21</v>
      </c>
      <c r="I74" s="127" t="n">
        <v>0.0007</v>
      </c>
      <c r="J74" s="73" t="n">
        <f aca="false">E74*I74</f>
        <v>0.66528</v>
      </c>
      <c r="K74" s="170"/>
      <c r="L74" s="74" t="n">
        <f aca="false">E74*K74</f>
        <v>0</v>
      </c>
      <c r="M74" s="75"/>
      <c r="N74" s="76"/>
    </row>
    <row r="75" customFormat="false" ht="16.5" hidden="false" customHeight="true" outlineLevel="0" collapsed="false">
      <c r="A75" s="154"/>
      <c r="B75" s="66"/>
      <c r="C75" s="85" t="s">
        <v>107</v>
      </c>
      <c r="D75" s="148" t="s">
        <v>108</v>
      </c>
      <c r="E75" s="172" t="n">
        <v>950.4</v>
      </c>
      <c r="F75" s="128"/>
      <c r="G75" s="136"/>
      <c r="H75" s="196"/>
      <c r="I75" s="127"/>
      <c r="J75" s="73"/>
      <c r="K75" s="170"/>
      <c r="L75" s="74"/>
      <c r="M75" s="75"/>
      <c r="N75" s="76"/>
    </row>
    <row r="76" customFormat="false" ht="16.5" hidden="false" customHeight="true" outlineLevel="0" collapsed="false">
      <c r="A76" s="154" t="n">
        <f aca="false">A74+1</f>
        <v>30</v>
      </c>
      <c r="B76" s="66" t="n">
        <v>151101211</v>
      </c>
      <c r="C76" s="66" t="s">
        <v>109</v>
      </c>
      <c r="D76" s="94" t="s">
        <v>38</v>
      </c>
      <c r="E76" s="95" t="n">
        <v>950.4</v>
      </c>
      <c r="F76" s="128" t="n">
        <v>50</v>
      </c>
      <c r="G76" s="136" t="n">
        <f aca="false">F76*E76</f>
        <v>47520</v>
      </c>
      <c r="H76" s="71" t="s">
        <v>21</v>
      </c>
      <c r="I76" s="197" t="n">
        <v>0</v>
      </c>
      <c r="J76" s="73" t="n">
        <f aca="false">E76*I76</f>
        <v>0</v>
      </c>
      <c r="K76" s="170"/>
      <c r="L76" s="74" t="n">
        <f aca="false">E76*K76</f>
        <v>0</v>
      </c>
      <c r="M76" s="75"/>
      <c r="N76" s="76"/>
    </row>
    <row r="77" customFormat="false" ht="26.25" hidden="false" customHeight="true" outlineLevel="0" collapsed="false">
      <c r="A77" s="154" t="n">
        <f aca="false">A76+1</f>
        <v>31</v>
      </c>
      <c r="B77" s="66" t="n">
        <v>181951112</v>
      </c>
      <c r="C77" s="66" t="s">
        <v>110</v>
      </c>
      <c r="D77" s="94" t="s">
        <v>38</v>
      </c>
      <c r="E77" s="95" t="n">
        <v>3076.05</v>
      </c>
      <c r="F77" s="128" t="n">
        <v>17</v>
      </c>
      <c r="G77" s="136" t="n">
        <f aca="false">F77*E77</f>
        <v>52292.85</v>
      </c>
      <c r="H77" s="71" t="s">
        <v>21</v>
      </c>
      <c r="I77" s="197" t="n">
        <v>0</v>
      </c>
      <c r="J77" s="73" t="n">
        <f aca="false">E77*I77</f>
        <v>0</v>
      </c>
      <c r="K77" s="170"/>
      <c r="L77" s="74" t="n">
        <f aca="false">E77*K77</f>
        <v>0</v>
      </c>
      <c r="M77" s="75"/>
      <c r="N77" s="76"/>
    </row>
    <row r="78" customFormat="false" ht="16.5" hidden="false" customHeight="true" outlineLevel="0" collapsed="false">
      <c r="A78" s="154"/>
      <c r="B78" s="85"/>
      <c r="C78" s="85" t="s">
        <v>111</v>
      </c>
      <c r="D78" s="85"/>
      <c r="E78" s="85"/>
      <c r="F78" s="85"/>
      <c r="G78" s="136"/>
      <c r="H78" s="71" t="s">
        <v>21</v>
      </c>
      <c r="I78" s="197"/>
      <c r="J78" s="73"/>
      <c r="K78" s="170"/>
      <c r="L78" s="74"/>
      <c r="M78" s="75"/>
      <c r="N78" s="76"/>
    </row>
    <row r="79" customFormat="false" ht="27" hidden="false" customHeight="true" outlineLevel="0" collapsed="false">
      <c r="A79" s="154" t="n">
        <f aca="false">A77+1</f>
        <v>32</v>
      </c>
      <c r="B79" s="66" t="n">
        <v>162751117</v>
      </c>
      <c r="C79" s="175" t="s">
        <v>112</v>
      </c>
      <c r="D79" s="67" t="s">
        <v>20</v>
      </c>
      <c r="E79" s="134" t="n">
        <v>768.7491</v>
      </c>
      <c r="F79" s="69" t="n">
        <v>127</v>
      </c>
      <c r="G79" s="198" t="n">
        <f aca="false">F79*E79</f>
        <v>97631.1357</v>
      </c>
      <c r="H79" s="71" t="s">
        <v>21</v>
      </c>
      <c r="I79" s="197" t="n">
        <v>0</v>
      </c>
      <c r="J79" s="73" t="n">
        <f aca="false">E79*I79</f>
        <v>0</v>
      </c>
      <c r="K79" s="170"/>
      <c r="L79" s="74" t="n">
        <f aca="false">E79*K79</f>
        <v>0</v>
      </c>
      <c r="M79" s="75"/>
      <c r="N79" s="76"/>
    </row>
    <row r="80" customFormat="false" ht="27" hidden="false" customHeight="true" outlineLevel="0" collapsed="false">
      <c r="A80" s="154" t="n">
        <f aca="false">A79+1</f>
        <v>33</v>
      </c>
      <c r="B80" s="66" t="n">
        <v>162751119</v>
      </c>
      <c r="C80" s="175" t="s">
        <v>113</v>
      </c>
      <c r="D80" s="67" t="s">
        <v>20</v>
      </c>
      <c r="E80" s="134" t="n">
        <v>7687.491</v>
      </c>
      <c r="F80" s="69" t="n">
        <v>12.7</v>
      </c>
      <c r="G80" s="198" t="n">
        <f aca="false">F80*E80</f>
        <v>97631.1357</v>
      </c>
      <c r="H80" s="71" t="s">
        <v>21</v>
      </c>
      <c r="I80" s="197" t="n">
        <v>0</v>
      </c>
      <c r="J80" s="73" t="n">
        <f aca="false">E80*I80</f>
        <v>0</v>
      </c>
      <c r="K80" s="170"/>
      <c r="L80" s="74" t="n">
        <f aca="false">E80*K80</f>
        <v>0</v>
      </c>
      <c r="M80" s="75"/>
      <c r="N80" s="76"/>
    </row>
    <row r="81" customFormat="false" ht="27" hidden="false" customHeight="true" outlineLevel="0" collapsed="false">
      <c r="A81" s="154" t="n">
        <f aca="false">A80+1</f>
        <v>34</v>
      </c>
      <c r="B81" s="66" t="n">
        <v>171152111</v>
      </c>
      <c r="C81" s="175" t="s">
        <v>114</v>
      </c>
      <c r="D81" s="67" t="s">
        <v>103</v>
      </c>
      <c r="E81" s="134" t="n">
        <v>5</v>
      </c>
      <c r="F81" s="158" t="n">
        <v>82</v>
      </c>
      <c r="G81" s="198" t="n">
        <f aca="false">F81*E81</f>
        <v>410</v>
      </c>
      <c r="H81" s="71" t="s">
        <v>21</v>
      </c>
      <c r="I81" s="197" t="n">
        <v>0</v>
      </c>
      <c r="J81" s="73" t="n">
        <f aca="false">E81*I81</f>
        <v>0</v>
      </c>
      <c r="K81" s="170"/>
      <c r="L81" s="74" t="n">
        <f aca="false">E81*K81</f>
        <v>0</v>
      </c>
      <c r="M81" s="75"/>
      <c r="N81" s="76"/>
      <c r="P81" s="199"/>
    </row>
    <row r="82" customFormat="false" ht="16.5" hidden="false" customHeight="true" outlineLevel="0" collapsed="false">
      <c r="A82" s="154" t="n">
        <f aca="false">A81+1</f>
        <v>35</v>
      </c>
      <c r="B82" s="66" t="n">
        <v>171251201</v>
      </c>
      <c r="C82" s="175" t="s">
        <v>115</v>
      </c>
      <c r="D82" s="67" t="s">
        <v>20</v>
      </c>
      <c r="E82" s="134" t="n">
        <v>768.7491</v>
      </c>
      <c r="F82" s="158" t="n">
        <v>15</v>
      </c>
      <c r="G82" s="198" t="n">
        <f aca="false">F82*E82</f>
        <v>11531.2365</v>
      </c>
      <c r="H82" s="71" t="s">
        <v>21</v>
      </c>
      <c r="I82" s="197" t="n">
        <v>0</v>
      </c>
      <c r="J82" s="73" t="n">
        <f aca="false">E82*I82</f>
        <v>0</v>
      </c>
      <c r="K82" s="170"/>
      <c r="L82" s="74" t="n">
        <f aca="false">E82*K82</f>
        <v>0</v>
      </c>
      <c r="M82" s="75"/>
      <c r="N82" s="76"/>
    </row>
    <row r="83" customFormat="false" ht="25.5" hidden="false" customHeight="true" outlineLevel="0" collapsed="false">
      <c r="A83" s="154" t="n">
        <f aca="false">A82+1</f>
        <v>36</v>
      </c>
      <c r="B83" s="66" t="n">
        <v>171201221</v>
      </c>
      <c r="C83" s="175" t="s">
        <v>116</v>
      </c>
      <c r="D83" s="67" t="s">
        <v>56</v>
      </c>
      <c r="E83" s="134" t="n">
        <v>1383.74838</v>
      </c>
      <c r="F83" s="158" t="n">
        <v>220</v>
      </c>
      <c r="G83" s="198" t="n">
        <f aca="false">F83*E83</f>
        <v>304424.6436</v>
      </c>
      <c r="H83" s="71" t="s">
        <v>21</v>
      </c>
      <c r="I83" s="197" t="n">
        <v>0</v>
      </c>
      <c r="J83" s="73" t="n">
        <f aca="false">E83*I83</f>
        <v>0</v>
      </c>
      <c r="K83" s="170"/>
      <c r="L83" s="74" t="n">
        <f aca="false">E83*K83</f>
        <v>0</v>
      </c>
      <c r="M83" s="75"/>
      <c r="N83" s="76"/>
    </row>
    <row r="84" customFormat="false" ht="16.5" hidden="false" customHeight="true" outlineLevel="0" collapsed="false">
      <c r="B84" s="140"/>
      <c r="C84" s="140"/>
      <c r="D84" s="140"/>
      <c r="E84" s="200"/>
      <c r="F84" s="201"/>
      <c r="H84" s="202"/>
      <c r="M84" s="159"/>
      <c r="N84" s="76"/>
    </row>
    <row r="85" customFormat="false" ht="19.5" hidden="false" customHeight="true" outlineLevel="0" collapsed="false">
      <c r="B85" s="160"/>
      <c r="C85" s="53" t="s">
        <v>117</v>
      </c>
      <c r="G85" s="57" t="n">
        <f aca="false">SUBTOTAL(9,G86:G96)</f>
        <v>137349.48515</v>
      </c>
      <c r="H85" s="161"/>
      <c r="I85" s="59"/>
      <c r="J85" s="60" t="n">
        <f aca="false">SUBTOTAL(9,J86:J87)</f>
        <v>82.9441402615</v>
      </c>
      <c r="L85" s="60" t="n">
        <f aca="false">SUBTOTAL(9,L86:L87)</f>
        <v>0</v>
      </c>
      <c r="M85" s="162"/>
      <c r="N85" s="57"/>
    </row>
    <row r="86" customFormat="false" ht="16.5" hidden="false" customHeight="true" outlineLevel="0" collapsed="false">
      <c r="A86" s="154" t="n">
        <f aca="false">A83+1</f>
        <v>37</v>
      </c>
      <c r="B86" s="66" t="n">
        <v>274313811</v>
      </c>
      <c r="C86" s="66" t="s">
        <v>118</v>
      </c>
      <c r="D86" s="94" t="s">
        <v>20</v>
      </c>
      <c r="E86" s="203" t="n">
        <v>33.80935</v>
      </c>
      <c r="F86" s="168" t="n">
        <v>3569</v>
      </c>
      <c r="G86" s="198" t="n">
        <f aca="false">F86*E86</f>
        <v>120665.57015</v>
      </c>
      <c r="H86" s="71" t="s">
        <v>21</v>
      </c>
      <c r="I86" s="204" t="n">
        <v>2.45329</v>
      </c>
      <c r="J86" s="73" t="n">
        <f aca="false">E86*I86</f>
        <v>82.9441402615</v>
      </c>
      <c r="K86" s="170"/>
      <c r="L86" s="74" t="n">
        <f aca="false">E86*K86</f>
        <v>0</v>
      </c>
      <c r="M86" s="75"/>
      <c r="N86" s="76"/>
    </row>
    <row r="87" customFormat="false" ht="16.5" hidden="false" customHeight="true" outlineLevel="0" collapsed="false">
      <c r="A87" s="154"/>
      <c r="B87" s="85" t="s">
        <v>72</v>
      </c>
      <c r="C87" s="85" t="s">
        <v>119</v>
      </c>
      <c r="D87" s="152" t="s">
        <v>74</v>
      </c>
      <c r="E87" s="172" t="n">
        <v>1.40935</v>
      </c>
      <c r="F87" s="168"/>
      <c r="G87" s="205"/>
      <c r="H87" s="205"/>
      <c r="I87" s="205"/>
      <c r="J87" s="73" t="n">
        <f aca="false">E87*I87</f>
        <v>0</v>
      </c>
      <c r="K87" s="170"/>
      <c r="L87" s="74" t="n">
        <f aca="false">E87*K87</f>
        <v>0</v>
      </c>
      <c r="M87" s="75"/>
      <c r="N87" s="76"/>
    </row>
    <row r="88" customFormat="false" ht="16.5" hidden="false" customHeight="true" outlineLevel="0" collapsed="false">
      <c r="A88" s="154"/>
      <c r="B88" s="85" t="s">
        <v>75</v>
      </c>
      <c r="C88" s="85" t="s">
        <v>76</v>
      </c>
      <c r="D88" s="148" t="s">
        <v>74</v>
      </c>
      <c r="E88" s="172" t="n">
        <v>2.4</v>
      </c>
      <c r="F88" s="168"/>
      <c r="G88" s="205"/>
      <c r="H88" s="205"/>
      <c r="I88" s="205"/>
      <c r="J88" s="73" t="n">
        <f aca="false">E88*I88</f>
        <v>0</v>
      </c>
      <c r="K88" s="170"/>
      <c r="L88" s="74" t="n">
        <f aca="false">E88*K88</f>
        <v>0</v>
      </c>
      <c r="M88" s="75"/>
      <c r="N88" s="76"/>
    </row>
    <row r="89" customFormat="false" ht="16.5" hidden="false" customHeight="true" outlineLevel="0" collapsed="false">
      <c r="A89" s="154"/>
      <c r="B89" s="85" t="s">
        <v>77</v>
      </c>
      <c r="C89" s="85" t="s">
        <v>120</v>
      </c>
      <c r="D89" s="148" t="s">
        <v>74</v>
      </c>
      <c r="E89" s="172" t="n">
        <v>30</v>
      </c>
      <c r="F89" s="168"/>
      <c r="G89" s="205"/>
      <c r="H89" s="205"/>
      <c r="I89" s="205"/>
      <c r="J89" s="73" t="n">
        <f aca="false">E89*I89</f>
        <v>0</v>
      </c>
      <c r="K89" s="170"/>
      <c r="L89" s="74" t="n">
        <f aca="false">E89*K89</f>
        <v>0</v>
      </c>
      <c r="M89" s="75"/>
      <c r="N89" s="76"/>
    </row>
    <row r="90" customFormat="false" ht="16.5" hidden="false" customHeight="true" outlineLevel="0" collapsed="false">
      <c r="A90" s="154"/>
      <c r="B90" s="85" t="s">
        <v>79</v>
      </c>
      <c r="C90" s="85" t="s">
        <v>80</v>
      </c>
      <c r="D90" s="148" t="s">
        <v>74</v>
      </c>
      <c r="E90" s="172" t="n">
        <v>0</v>
      </c>
      <c r="F90" s="168"/>
      <c r="G90" s="205"/>
      <c r="H90" s="205"/>
      <c r="I90" s="205"/>
      <c r="J90" s="73" t="n">
        <f aca="false">E90*I90</f>
        <v>0</v>
      </c>
      <c r="K90" s="170"/>
      <c r="L90" s="74" t="n">
        <f aca="false">E90*K90</f>
        <v>0</v>
      </c>
      <c r="M90" s="75"/>
      <c r="N90" s="76"/>
    </row>
    <row r="91" customFormat="false" ht="16.5" hidden="false" customHeight="true" outlineLevel="0" collapsed="false">
      <c r="A91" s="154" t="n">
        <f aca="false">A86+1</f>
        <v>38</v>
      </c>
      <c r="B91" s="66" t="n">
        <v>274351121</v>
      </c>
      <c r="C91" s="66" t="s">
        <v>121</v>
      </c>
      <c r="D91" s="94" t="s">
        <v>38</v>
      </c>
      <c r="E91" s="172" t="n">
        <v>54.345</v>
      </c>
      <c r="F91" s="206" t="n">
        <v>255</v>
      </c>
      <c r="G91" s="198" t="n">
        <f aca="false">F91*E91</f>
        <v>13857.975</v>
      </c>
      <c r="H91" s="71" t="s">
        <v>21</v>
      </c>
      <c r="I91" s="205" t="n">
        <v>0.00269</v>
      </c>
      <c r="J91" s="73" t="n">
        <f aca="false">E91*I91</f>
        <v>0.14618805</v>
      </c>
      <c r="K91" s="170"/>
      <c r="L91" s="74" t="n">
        <f aca="false">E91*K91</f>
        <v>0</v>
      </c>
      <c r="M91" s="75"/>
      <c r="N91" s="76"/>
    </row>
    <row r="92" customFormat="false" ht="16.5" hidden="false" customHeight="true" outlineLevel="0" collapsed="false">
      <c r="A92" s="154"/>
      <c r="B92" s="85" t="s">
        <v>72</v>
      </c>
      <c r="C92" s="85" t="s">
        <v>122</v>
      </c>
      <c r="D92" s="148" t="s">
        <v>108</v>
      </c>
      <c r="E92" s="172" t="n">
        <v>5.145</v>
      </c>
      <c r="F92" s="206"/>
      <c r="G92" s="198"/>
      <c r="H92" s="173"/>
      <c r="I92" s="205"/>
      <c r="J92" s="73"/>
      <c r="K92" s="170"/>
      <c r="L92" s="74"/>
      <c r="M92" s="75"/>
      <c r="N92" s="76"/>
    </row>
    <row r="93" customFormat="false" ht="16.5" hidden="false" customHeight="true" outlineLevel="0" collapsed="false">
      <c r="A93" s="154"/>
      <c r="B93" s="85" t="s">
        <v>75</v>
      </c>
      <c r="C93" s="85" t="s">
        <v>123</v>
      </c>
      <c r="D93" s="148" t="s">
        <v>108</v>
      </c>
      <c r="E93" s="172" t="n">
        <v>19.2</v>
      </c>
      <c r="F93" s="206"/>
      <c r="G93" s="205"/>
      <c r="H93" s="205"/>
      <c r="I93" s="205"/>
      <c r="J93" s="73" t="n">
        <f aca="false">E93*I93</f>
        <v>0</v>
      </c>
      <c r="K93" s="170"/>
      <c r="L93" s="74" t="n">
        <f aca="false">E93*K93</f>
        <v>0</v>
      </c>
      <c r="M93" s="75"/>
      <c r="N93" s="76"/>
    </row>
    <row r="94" customFormat="false" ht="16.5" hidden="false" customHeight="true" outlineLevel="0" collapsed="false">
      <c r="A94" s="154"/>
      <c r="B94" s="85" t="s">
        <v>77</v>
      </c>
      <c r="C94" s="85" t="s">
        <v>124</v>
      </c>
      <c r="D94" s="148" t="s">
        <v>108</v>
      </c>
      <c r="E94" s="172" t="n">
        <v>30</v>
      </c>
      <c r="F94" s="206"/>
      <c r="G94" s="205"/>
      <c r="H94" s="205"/>
      <c r="I94" s="205"/>
      <c r="J94" s="73" t="n">
        <f aca="false">E94*I94</f>
        <v>0</v>
      </c>
      <c r="K94" s="170"/>
      <c r="L94" s="74" t="n">
        <f aca="false">E94*K94</f>
        <v>0</v>
      </c>
      <c r="M94" s="75"/>
      <c r="N94" s="76"/>
    </row>
    <row r="95" customFormat="false" ht="16.5" hidden="false" customHeight="true" outlineLevel="0" collapsed="false">
      <c r="A95" s="154"/>
      <c r="B95" s="85" t="s">
        <v>79</v>
      </c>
      <c r="C95" s="85" t="s">
        <v>125</v>
      </c>
      <c r="D95" s="148" t="s">
        <v>108</v>
      </c>
      <c r="E95" s="172" t="n">
        <v>0</v>
      </c>
      <c r="F95" s="206"/>
      <c r="G95" s="205"/>
      <c r="H95" s="205"/>
      <c r="I95" s="205"/>
      <c r="J95" s="73" t="n">
        <f aca="false">E95*I95</f>
        <v>0</v>
      </c>
      <c r="K95" s="170"/>
      <c r="L95" s="74" t="n">
        <f aca="false">E95*K95</f>
        <v>0</v>
      </c>
      <c r="M95" s="75"/>
      <c r="N95" s="76"/>
    </row>
    <row r="96" customFormat="false" ht="16.5" hidden="false" customHeight="true" outlineLevel="0" collapsed="false">
      <c r="A96" s="154" t="n">
        <f aca="false">A91+1</f>
        <v>39</v>
      </c>
      <c r="B96" s="66" t="n">
        <v>274351122</v>
      </c>
      <c r="C96" s="66" t="s">
        <v>126</v>
      </c>
      <c r="D96" s="94" t="s">
        <v>38</v>
      </c>
      <c r="E96" s="95" t="n">
        <v>54.345</v>
      </c>
      <c r="F96" s="206" t="n">
        <v>52</v>
      </c>
      <c r="G96" s="198" t="n">
        <f aca="false">F96*E96</f>
        <v>2825.94</v>
      </c>
      <c r="H96" s="71" t="s">
        <v>21</v>
      </c>
      <c r="I96" s="205" t="n">
        <v>0</v>
      </c>
      <c r="J96" s="73" t="n">
        <f aca="false">E96*I96</f>
        <v>0</v>
      </c>
      <c r="K96" s="170"/>
      <c r="L96" s="74" t="n">
        <f aca="false">E96*K96</f>
        <v>0</v>
      </c>
      <c r="M96" s="75"/>
      <c r="N96" s="76"/>
    </row>
    <row r="97" customFormat="false" ht="16.5" hidden="false" customHeight="true" outlineLevel="0" collapsed="false">
      <c r="A97" s="207"/>
      <c r="B97" s="201"/>
      <c r="C97" s="201"/>
      <c r="D97" s="201"/>
      <c r="E97" s="201"/>
      <c r="F97" s="201"/>
      <c r="G97" s="208"/>
      <c r="H97" s="208"/>
      <c r="I97" s="208"/>
      <c r="M97" s="159"/>
    </row>
    <row r="98" customFormat="false" ht="19.5" hidden="false" customHeight="true" outlineLevel="0" collapsed="false">
      <c r="B98" s="160"/>
      <c r="C98" s="53" t="s">
        <v>127</v>
      </c>
      <c r="G98" s="57" t="n">
        <f aca="false">SUBTOTAL(9,G99:G109)</f>
        <v>129476.1875</v>
      </c>
      <c r="H98" s="161"/>
      <c r="I98" s="59"/>
      <c r="J98" s="60" t="n">
        <f aca="false">SUBTOTAL(9,J99:J109)</f>
        <v>3.78242908725</v>
      </c>
      <c r="L98" s="60" t="n">
        <f aca="false">SUBTOTAL(9,L99:L109)</f>
        <v>0</v>
      </c>
      <c r="M98" s="162"/>
      <c r="N98" s="57"/>
    </row>
    <row r="99" s="213" customFormat="true" ht="28.5" hidden="false" customHeight="true" outlineLevel="0" collapsed="false">
      <c r="A99" s="154" t="n">
        <f aca="false">A96+1</f>
        <v>40</v>
      </c>
      <c r="B99" s="66" t="s">
        <v>128</v>
      </c>
      <c r="C99" s="66" t="s">
        <v>129</v>
      </c>
      <c r="D99" s="67" t="s">
        <v>20</v>
      </c>
      <c r="E99" s="203" t="n">
        <v>1.4173125</v>
      </c>
      <c r="F99" s="68" t="n">
        <v>15000</v>
      </c>
      <c r="G99" s="70" t="n">
        <f aca="false">E99*F99</f>
        <v>21259.6875</v>
      </c>
      <c r="H99" s="209" t="s">
        <v>130</v>
      </c>
      <c r="I99" s="210" t="n">
        <v>2.4533</v>
      </c>
      <c r="J99" s="211" t="n">
        <f aca="false">I99*E99</f>
        <v>3.47709275625</v>
      </c>
      <c r="K99" s="212"/>
      <c r="L99" s="74" t="n">
        <f aca="false">E99*K99</f>
        <v>0</v>
      </c>
      <c r="M99" s="75"/>
      <c r="N99" s="76"/>
    </row>
    <row r="100" s="213" customFormat="true" ht="16.5" hidden="false" customHeight="true" outlineLevel="0" collapsed="false">
      <c r="A100" s="154"/>
      <c r="B100" s="214" t="s">
        <v>131</v>
      </c>
      <c r="C100" s="85" t="s">
        <v>132</v>
      </c>
      <c r="D100" s="67"/>
      <c r="E100" s="203"/>
      <c r="F100" s="68"/>
      <c r="G100" s="70"/>
      <c r="H100" s="209"/>
      <c r="I100" s="210"/>
      <c r="J100" s="211"/>
      <c r="K100" s="212"/>
      <c r="L100" s="74"/>
      <c r="M100" s="75"/>
      <c r="N100" s="76"/>
    </row>
    <row r="101" s="213" customFormat="true" ht="15" hidden="false" customHeight="true" outlineLevel="0" collapsed="false">
      <c r="A101" s="93"/>
      <c r="B101" s="85" t="s">
        <v>72</v>
      </c>
      <c r="C101" s="85" t="s">
        <v>133</v>
      </c>
      <c r="D101" s="152" t="s">
        <v>74</v>
      </c>
      <c r="E101" s="172" t="n">
        <v>1.4173125</v>
      </c>
      <c r="F101" s="68"/>
      <c r="G101" s="70"/>
      <c r="H101" s="209"/>
      <c r="I101" s="210"/>
      <c r="J101" s="211"/>
      <c r="K101" s="212"/>
      <c r="L101" s="74"/>
      <c r="M101" s="75"/>
      <c r="N101" s="76"/>
    </row>
    <row r="102" s="213" customFormat="true" ht="16.5" hidden="false" customHeight="true" outlineLevel="0" collapsed="false">
      <c r="A102" s="154" t="n">
        <f aca="false">A99+1</f>
        <v>41</v>
      </c>
      <c r="B102" s="66" t="n">
        <v>311351121</v>
      </c>
      <c r="C102" s="66" t="s">
        <v>134</v>
      </c>
      <c r="D102" s="67" t="s">
        <v>38</v>
      </c>
      <c r="E102" s="68" t="n">
        <v>17.5065</v>
      </c>
      <c r="F102" s="168" t="n">
        <v>1200</v>
      </c>
      <c r="G102" s="70" t="n">
        <f aca="false">E102*F102</f>
        <v>21007.8</v>
      </c>
      <c r="H102" s="71" t="s">
        <v>21</v>
      </c>
      <c r="I102" s="210" t="n">
        <v>0.00275</v>
      </c>
      <c r="J102" s="211" t="n">
        <f aca="false">I102*E102</f>
        <v>0.048142875</v>
      </c>
      <c r="K102" s="212"/>
      <c r="L102" s="74" t="n">
        <f aca="false">E102*K102</f>
        <v>0</v>
      </c>
      <c r="M102" s="75"/>
      <c r="N102" s="76"/>
    </row>
    <row r="103" s="213" customFormat="true" ht="16.5" hidden="false" customHeight="true" outlineLevel="0" collapsed="false">
      <c r="A103" s="93"/>
      <c r="B103" s="66"/>
      <c r="C103" s="85" t="s">
        <v>135</v>
      </c>
      <c r="D103" s="67"/>
      <c r="E103" s="68"/>
      <c r="F103" s="168"/>
      <c r="G103" s="70"/>
      <c r="H103" s="209"/>
      <c r="I103" s="210"/>
      <c r="J103" s="211"/>
      <c r="K103" s="212"/>
      <c r="L103" s="74"/>
      <c r="M103" s="75"/>
      <c r="N103" s="76"/>
    </row>
    <row r="104" s="213" customFormat="true" ht="16.5" hidden="false" customHeight="true" outlineLevel="0" collapsed="false">
      <c r="A104" s="154" t="n">
        <f aca="false">A102+1</f>
        <v>42</v>
      </c>
      <c r="B104" s="66" t="n">
        <v>311351122</v>
      </c>
      <c r="C104" s="66" t="s">
        <v>136</v>
      </c>
      <c r="D104" s="67" t="s">
        <v>38</v>
      </c>
      <c r="E104" s="68" t="n">
        <v>17.5065</v>
      </c>
      <c r="F104" s="68" t="n">
        <v>200</v>
      </c>
      <c r="G104" s="70" t="n">
        <f aca="false">E104*F104</f>
        <v>3501.3</v>
      </c>
      <c r="H104" s="71" t="s">
        <v>21</v>
      </c>
      <c r="I104" s="210" t="n">
        <v>0</v>
      </c>
      <c r="J104" s="211" t="n">
        <f aca="false">I104*E104</f>
        <v>0</v>
      </c>
      <c r="K104" s="212"/>
      <c r="L104" s="74" t="n">
        <f aca="false">E104*K104</f>
        <v>0</v>
      </c>
      <c r="M104" s="75"/>
      <c r="N104" s="76"/>
    </row>
    <row r="105" s="213" customFormat="true" ht="16.5" hidden="false" customHeight="true" outlineLevel="0" collapsed="false">
      <c r="A105" s="154" t="n">
        <f aca="false">A104+1</f>
        <v>43</v>
      </c>
      <c r="B105" s="66" t="n">
        <v>311361821</v>
      </c>
      <c r="C105" s="66" t="s">
        <v>137</v>
      </c>
      <c r="D105" s="67" t="s">
        <v>56</v>
      </c>
      <c r="E105" s="165" t="n">
        <v>0.2023</v>
      </c>
      <c r="F105" s="168" t="n">
        <v>80000</v>
      </c>
      <c r="G105" s="70" t="n">
        <f aca="false">E105*F105</f>
        <v>16184</v>
      </c>
      <c r="H105" s="71" t="s">
        <v>21</v>
      </c>
      <c r="I105" s="210" t="n">
        <v>1.04922</v>
      </c>
      <c r="J105" s="211" t="n">
        <f aca="false">I105*E105</f>
        <v>0.212257206</v>
      </c>
      <c r="K105" s="212"/>
      <c r="L105" s="74" t="n">
        <f aca="false">E105*K105</f>
        <v>0</v>
      </c>
      <c r="M105" s="75"/>
      <c r="N105" s="76"/>
    </row>
    <row r="106" s="213" customFormat="true" ht="24.75" hidden="false" customHeight="true" outlineLevel="0" collapsed="false">
      <c r="A106" s="154" t="n">
        <f aca="false">A105+1</f>
        <v>44</v>
      </c>
      <c r="B106" s="66" t="n">
        <v>985331113</v>
      </c>
      <c r="C106" s="66" t="s">
        <v>138</v>
      </c>
      <c r="D106" s="215" t="s">
        <v>45</v>
      </c>
      <c r="E106" s="203" t="n">
        <v>2.25</v>
      </c>
      <c r="F106" s="216" t="n">
        <v>2000</v>
      </c>
      <c r="G106" s="70" t="n">
        <f aca="false">E106*F106</f>
        <v>4500</v>
      </c>
      <c r="H106" s="71" t="s">
        <v>21</v>
      </c>
      <c r="I106" s="210" t="n">
        <v>0.00052</v>
      </c>
      <c r="J106" s="211" t="n">
        <f aca="false">I106*E106</f>
        <v>0.00117</v>
      </c>
      <c r="K106" s="212"/>
      <c r="L106" s="74"/>
      <c r="M106" s="75"/>
      <c r="N106" s="76"/>
    </row>
    <row r="107" s="213" customFormat="true" ht="15" hidden="false" customHeight="true" outlineLevel="0" collapsed="false">
      <c r="A107" s="154"/>
      <c r="B107" s="85" t="s">
        <v>139</v>
      </c>
      <c r="C107" s="85" t="s">
        <v>140</v>
      </c>
      <c r="D107" s="215"/>
      <c r="E107" s="217"/>
      <c r="F107" s="216"/>
      <c r="G107" s="70"/>
      <c r="H107" s="209"/>
      <c r="I107" s="210"/>
      <c r="J107" s="211"/>
      <c r="K107" s="212"/>
      <c r="L107" s="74"/>
      <c r="M107" s="75"/>
      <c r="N107" s="76"/>
    </row>
    <row r="108" s="213" customFormat="true" ht="51" hidden="false" customHeight="true" outlineLevel="0" collapsed="false">
      <c r="A108" s="154" t="n">
        <f aca="false">A106+1</f>
        <v>45</v>
      </c>
      <c r="B108" s="66" t="s">
        <v>141</v>
      </c>
      <c r="C108" s="218" t="s">
        <v>142</v>
      </c>
      <c r="D108" s="67" t="s">
        <v>38</v>
      </c>
      <c r="E108" s="68" t="n">
        <v>17.5065</v>
      </c>
      <c r="F108" s="68" t="n">
        <v>3600</v>
      </c>
      <c r="G108" s="70" t="n">
        <f aca="false">E108*F108</f>
        <v>63023.4</v>
      </c>
      <c r="H108" s="209" t="s">
        <v>130</v>
      </c>
      <c r="I108" s="210" t="n">
        <v>0.0025</v>
      </c>
      <c r="J108" s="211" t="n">
        <f aca="false">I108*E108</f>
        <v>0.04376625</v>
      </c>
      <c r="K108" s="212"/>
      <c r="L108" s="74" t="n">
        <f aca="false">E108*K108</f>
        <v>0</v>
      </c>
      <c r="M108" s="75"/>
      <c r="N108" s="76"/>
    </row>
    <row r="109" customFormat="false" ht="16.5" hidden="false" customHeight="true" outlineLevel="0" collapsed="false">
      <c r="M109" s="159"/>
      <c r="N109" s="213"/>
    </row>
    <row r="110" customFormat="false" ht="16.5" hidden="false" customHeight="true" outlineLevel="0" collapsed="false">
      <c r="B110" s="160"/>
      <c r="C110" s="219" t="s">
        <v>143</v>
      </c>
      <c r="G110" s="57" t="n">
        <f aca="false">SUBTOTAL(9,G117:G152)</f>
        <v>5451394.97</v>
      </c>
      <c r="H110" s="161"/>
      <c r="I110" s="59"/>
      <c r="J110" s="60" t="n">
        <f aca="false">SUBTOTAL(9,J117:J152)</f>
        <v>2824.88628228571</v>
      </c>
      <c r="L110" s="60" t="n">
        <f aca="false">SUBTOTAL(9,L117:L152)</f>
        <v>0</v>
      </c>
      <c r="M110" s="162"/>
      <c r="N110" s="57"/>
    </row>
    <row r="111" customFormat="false" ht="17.25" hidden="false" customHeight="true" outlineLevel="0" collapsed="false">
      <c r="B111" s="160"/>
      <c r="C111" s="220" t="s">
        <v>144</v>
      </c>
      <c r="D111" s="221" t="s">
        <v>145</v>
      </c>
      <c r="E111" s="222" t="n">
        <v>1737</v>
      </c>
      <c r="F111" s="223" t="s">
        <v>146</v>
      </c>
      <c r="G111" s="224"/>
      <c r="H111" s="161"/>
      <c r="I111" s="59"/>
      <c r="J111" s="60"/>
      <c r="L111" s="60"/>
      <c r="M111" s="162"/>
      <c r="N111" s="213"/>
    </row>
    <row r="112" customFormat="false" ht="17.25" hidden="false" customHeight="true" outlineLevel="0" collapsed="false">
      <c r="B112" s="160"/>
      <c r="C112" s="225" t="s">
        <v>147</v>
      </c>
      <c r="D112" s="221" t="s">
        <v>145</v>
      </c>
      <c r="E112" s="222" t="n">
        <v>399</v>
      </c>
      <c r="F112" s="226"/>
      <c r="G112" s="227"/>
      <c r="H112" s="161"/>
      <c r="I112" s="59"/>
      <c r="J112" s="60"/>
      <c r="L112" s="60"/>
      <c r="M112" s="162"/>
      <c r="N112" s="213"/>
    </row>
    <row r="113" customFormat="false" ht="17.25" hidden="false" customHeight="true" outlineLevel="0" collapsed="false">
      <c r="B113" s="160"/>
      <c r="C113" s="225" t="s">
        <v>148</v>
      </c>
      <c r="D113" s="221" t="s">
        <v>145</v>
      </c>
      <c r="E113" s="222" t="n">
        <v>399</v>
      </c>
      <c r="F113" s="226"/>
      <c r="G113" s="227"/>
      <c r="H113" s="161"/>
      <c r="I113" s="59"/>
      <c r="J113" s="60"/>
      <c r="L113" s="60"/>
      <c r="M113" s="162"/>
      <c r="N113" s="213"/>
    </row>
    <row r="114" customFormat="false" ht="16.5" hidden="false" customHeight="true" outlineLevel="0" collapsed="false">
      <c r="B114" s="160"/>
      <c r="C114" s="225" t="s">
        <v>149</v>
      </c>
      <c r="D114" s="221" t="s">
        <v>145</v>
      </c>
      <c r="E114" s="222" t="n">
        <v>0</v>
      </c>
      <c r="F114" s="226"/>
      <c r="G114" s="227"/>
      <c r="H114" s="161"/>
      <c r="I114" s="59"/>
      <c r="J114" s="60"/>
      <c r="L114" s="60"/>
      <c r="M114" s="162"/>
      <c r="N114" s="213"/>
    </row>
    <row r="115" customFormat="false" ht="16.5" hidden="false" customHeight="true" outlineLevel="0" collapsed="false">
      <c r="B115" s="160"/>
      <c r="C115" s="225" t="s">
        <v>150</v>
      </c>
      <c r="D115" s="221" t="s">
        <v>145</v>
      </c>
      <c r="E115" s="228" t="n">
        <v>4.05</v>
      </c>
      <c r="F115" s="226"/>
      <c r="G115" s="227"/>
      <c r="H115" s="161"/>
      <c r="I115" s="59"/>
      <c r="J115" s="60"/>
      <c r="L115" s="60"/>
      <c r="M115" s="162"/>
      <c r="N115" s="213"/>
    </row>
    <row r="116" customFormat="false" ht="16.5" hidden="false" customHeight="true" outlineLevel="0" collapsed="false">
      <c r="B116" s="160"/>
      <c r="C116" s="225" t="s">
        <v>151</v>
      </c>
      <c r="D116" s="221" t="s">
        <v>145</v>
      </c>
      <c r="E116" s="228" t="n">
        <v>537</v>
      </c>
      <c r="F116" s="226" t="n">
        <f aca="false">870+102*2</f>
        <v>1074</v>
      </c>
      <c r="G116" s="227" t="s">
        <v>152</v>
      </c>
      <c r="H116" s="161"/>
      <c r="I116" s="59"/>
      <c r="J116" s="60"/>
      <c r="L116" s="60"/>
      <c r="M116" s="162"/>
      <c r="N116" s="213"/>
    </row>
    <row r="117" customFormat="false" ht="51" hidden="false" customHeight="true" outlineLevel="0" collapsed="false">
      <c r="A117" s="229" t="n">
        <f aca="false">A108+1</f>
        <v>46</v>
      </c>
      <c r="B117" s="66" t="n">
        <v>591211111</v>
      </c>
      <c r="C117" s="66" t="s">
        <v>153</v>
      </c>
      <c r="D117" s="230" t="s">
        <v>154</v>
      </c>
      <c r="E117" s="134" t="n">
        <v>1737</v>
      </c>
      <c r="F117" s="206" t="n">
        <v>700</v>
      </c>
      <c r="G117" s="136" t="n">
        <f aca="false">F117*E117</f>
        <v>1215900</v>
      </c>
      <c r="H117" s="71" t="s">
        <v>21</v>
      </c>
      <c r="I117" s="128" t="n">
        <v>0.1837</v>
      </c>
      <c r="J117" s="211" t="n">
        <f aca="false">I117*E117</f>
        <v>319.0869</v>
      </c>
      <c r="K117" s="212"/>
      <c r="L117" s="74" t="n">
        <f aca="false">E117*K117</f>
        <v>0</v>
      </c>
      <c r="M117" s="75"/>
      <c r="N117" s="76"/>
    </row>
    <row r="118" customFormat="false" ht="27.75" hidden="false" customHeight="true" outlineLevel="0" collapsed="false">
      <c r="A118" s="154" t="n">
        <f aca="false">A117+1</f>
        <v>47</v>
      </c>
      <c r="B118" s="66" t="n">
        <v>58380000</v>
      </c>
      <c r="C118" s="66" t="s">
        <v>155</v>
      </c>
      <c r="D118" s="230" t="s">
        <v>156</v>
      </c>
      <c r="E118" s="134" t="n">
        <v>41.4285714285714</v>
      </c>
      <c r="F118" s="206" t="n">
        <v>2400</v>
      </c>
      <c r="G118" s="136" t="n">
        <f aca="false">F118*E118</f>
        <v>99428.5714285714</v>
      </c>
      <c r="H118" s="209" t="s">
        <v>130</v>
      </c>
      <c r="I118" s="128" t="n">
        <v>1.02</v>
      </c>
      <c r="J118" s="211" t="n">
        <f aca="false">I118*E118</f>
        <v>42.2571428571429</v>
      </c>
      <c r="K118" s="212"/>
      <c r="L118" s="74" t="n">
        <f aca="false">E118*K118</f>
        <v>0</v>
      </c>
      <c r="M118" s="206"/>
      <c r="N118" s="76"/>
    </row>
    <row r="119" customFormat="false" ht="15" hidden="false" customHeight="true" outlineLevel="0" collapsed="false">
      <c r="A119" s="154"/>
      <c r="B119" s="66"/>
      <c r="C119" s="85" t="s">
        <v>157</v>
      </c>
      <c r="D119" s="230"/>
      <c r="E119" s="134"/>
      <c r="F119" s="206"/>
      <c r="G119" s="136"/>
      <c r="H119" s="209"/>
      <c r="I119" s="128"/>
      <c r="J119" s="211"/>
      <c r="K119" s="212"/>
      <c r="L119" s="74"/>
      <c r="M119" s="206"/>
      <c r="N119" s="76"/>
    </row>
    <row r="120" customFormat="false" ht="30" hidden="false" customHeight="true" outlineLevel="0" collapsed="false">
      <c r="A120" s="154" t="n">
        <f aca="false">A118+1</f>
        <v>48</v>
      </c>
      <c r="B120" s="66" t="n">
        <v>58380001</v>
      </c>
      <c r="C120" s="66" t="s">
        <v>158</v>
      </c>
      <c r="D120" s="230" t="s">
        <v>156</v>
      </c>
      <c r="E120" s="134" t="n">
        <v>206.714285714286</v>
      </c>
      <c r="F120" s="206" t="n">
        <v>2200</v>
      </c>
      <c r="G120" s="136" t="n">
        <f aca="false">F120*E120</f>
        <v>454771.428571429</v>
      </c>
      <c r="H120" s="209" t="s">
        <v>130</v>
      </c>
      <c r="I120" s="128" t="n">
        <v>1.02</v>
      </c>
      <c r="J120" s="211" t="n">
        <f aca="false">I120*E120</f>
        <v>210.848571428571</v>
      </c>
      <c r="K120" s="212"/>
      <c r="L120" s="74" t="n">
        <f aca="false">E120*K120</f>
        <v>0</v>
      </c>
      <c r="M120" s="206"/>
      <c r="N120" s="76"/>
    </row>
    <row r="121" customFormat="false" ht="15" hidden="false" customHeight="true" outlineLevel="0" collapsed="false">
      <c r="A121" s="154"/>
      <c r="B121" s="66"/>
      <c r="C121" s="85" t="s">
        <v>159</v>
      </c>
      <c r="D121" s="230"/>
      <c r="E121" s="134"/>
      <c r="F121" s="206"/>
      <c r="G121" s="136"/>
      <c r="H121" s="209"/>
      <c r="I121" s="128"/>
      <c r="J121" s="211"/>
      <c r="K121" s="212"/>
      <c r="L121" s="74"/>
      <c r="M121" s="75"/>
      <c r="N121" s="76"/>
    </row>
    <row r="122" customFormat="false" ht="17.25" hidden="false" customHeight="true" outlineLevel="0" collapsed="false">
      <c r="A122" s="154" t="n">
        <f aca="false">A120+1</f>
        <v>49</v>
      </c>
      <c r="B122" s="66" t="n">
        <v>564821111</v>
      </c>
      <c r="C122" s="175" t="s">
        <v>160</v>
      </c>
      <c r="D122" s="67" t="s">
        <v>38</v>
      </c>
      <c r="E122" s="134" t="n">
        <v>798</v>
      </c>
      <c r="F122" s="158" t="n">
        <v>82</v>
      </c>
      <c r="G122" s="136" t="n">
        <f aca="false">F122*E122</f>
        <v>65436</v>
      </c>
      <c r="H122" s="71" t="s">
        <v>21</v>
      </c>
      <c r="I122" s="128" t="n">
        <v>0.184</v>
      </c>
      <c r="J122" s="211" t="n">
        <f aca="false">I122*E122</f>
        <v>146.832</v>
      </c>
      <c r="K122" s="212"/>
      <c r="L122" s="74" t="n">
        <f aca="false">E122*K122</f>
        <v>0</v>
      </c>
      <c r="M122" s="75"/>
      <c r="N122" s="76"/>
    </row>
    <row r="123" customFormat="false" ht="17.25" hidden="false" customHeight="true" outlineLevel="0" collapsed="false">
      <c r="A123" s="154"/>
      <c r="B123" s="66"/>
      <c r="C123" s="231" t="s">
        <v>161</v>
      </c>
      <c r="D123" s="152" t="s">
        <v>108</v>
      </c>
      <c r="E123" s="153" t="n">
        <v>399</v>
      </c>
      <c r="F123" s="158"/>
      <c r="G123" s="136"/>
      <c r="H123" s="209"/>
      <c r="I123" s="128"/>
      <c r="J123" s="211"/>
      <c r="K123" s="212"/>
      <c r="L123" s="74"/>
      <c r="M123" s="75"/>
      <c r="N123" s="76"/>
    </row>
    <row r="124" customFormat="false" ht="17.25" hidden="false" customHeight="true" outlineLevel="0" collapsed="false">
      <c r="A124" s="154"/>
      <c r="B124" s="66"/>
      <c r="C124" s="231" t="s">
        <v>162</v>
      </c>
      <c r="D124" s="152" t="s">
        <v>108</v>
      </c>
      <c r="E124" s="153" t="n">
        <v>399</v>
      </c>
      <c r="F124" s="158"/>
      <c r="G124" s="136"/>
      <c r="H124" s="209"/>
      <c r="I124" s="128"/>
      <c r="J124" s="211"/>
      <c r="K124" s="212"/>
      <c r="L124" s="74"/>
      <c r="M124" s="75"/>
      <c r="N124" s="76"/>
    </row>
    <row r="125" customFormat="false" ht="17.25" hidden="false" customHeight="true" outlineLevel="0" collapsed="false">
      <c r="A125" s="154" t="n">
        <f aca="false">A122+1</f>
        <v>50</v>
      </c>
      <c r="B125" s="66" t="n">
        <v>564851111</v>
      </c>
      <c r="C125" s="175" t="s">
        <v>163</v>
      </c>
      <c r="D125" s="67" t="s">
        <v>38</v>
      </c>
      <c r="E125" s="134" t="n">
        <v>2408.55</v>
      </c>
      <c r="F125" s="158" t="n">
        <v>156.6</v>
      </c>
      <c r="G125" s="136" t="n">
        <f aca="false">F125*E125</f>
        <v>377178.93</v>
      </c>
      <c r="H125" s="71" t="s">
        <v>21</v>
      </c>
      <c r="I125" s="128" t="n">
        <v>0.345</v>
      </c>
      <c r="J125" s="211" t="n">
        <f aca="false">I125*E125</f>
        <v>830.94975</v>
      </c>
      <c r="K125" s="212"/>
      <c r="L125" s="74" t="n">
        <f aca="false">E125*K125</f>
        <v>0</v>
      </c>
      <c r="M125" s="75"/>
      <c r="N125" s="76"/>
    </row>
    <row r="126" customFormat="false" ht="17.25" hidden="false" customHeight="true" outlineLevel="0" collapsed="false">
      <c r="A126" s="154"/>
      <c r="B126" s="66"/>
      <c r="C126" s="231" t="s">
        <v>164</v>
      </c>
      <c r="D126" s="152" t="s">
        <v>108</v>
      </c>
      <c r="E126" s="153" t="n">
        <v>1737</v>
      </c>
      <c r="F126" s="158"/>
      <c r="G126" s="136"/>
      <c r="H126" s="209"/>
      <c r="I126" s="128"/>
      <c r="J126" s="211"/>
      <c r="K126" s="212"/>
      <c r="L126" s="74"/>
      <c r="M126" s="75"/>
      <c r="N126" s="76"/>
    </row>
    <row r="127" customFormat="false" ht="17.25" hidden="false" customHeight="true" outlineLevel="0" collapsed="false">
      <c r="A127" s="154"/>
      <c r="B127" s="66"/>
      <c r="C127" s="231" t="s">
        <v>161</v>
      </c>
      <c r="D127" s="152" t="s">
        <v>108</v>
      </c>
      <c r="E127" s="153" t="n">
        <v>399</v>
      </c>
      <c r="F127" s="158"/>
      <c r="G127" s="136"/>
      <c r="H127" s="209"/>
      <c r="I127" s="128"/>
      <c r="J127" s="211"/>
      <c r="K127" s="212"/>
      <c r="L127" s="74"/>
      <c r="M127" s="75"/>
      <c r="N127" s="76"/>
    </row>
    <row r="128" customFormat="false" ht="17.25" hidden="false" customHeight="true" outlineLevel="0" collapsed="false">
      <c r="A128" s="154"/>
      <c r="B128" s="66"/>
      <c r="C128" s="231" t="s">
        <v>165</v>
      </c>
      <c r="D128" s="152" t="s">
        <v>108</v>
      </c>
      <c r="E128" s="153" t="n">
        <v>4.05</v>
      </c>
      <c r="F128" s="158"/>
      <c r="G128" s="136"/>
      <c r="H128" s="209"/>
      <c r="I128" s="128"/>
      <c r="J128" s="211"/>
      <c r="K128" s="212"/>
      <c r="L128" s="74"/>
      <c r="M128" s="75"/>
      <c r="N128" s="76"/>
    </row>
    <row r="129" customFormat="false" ht="17.25" hidden="false" customHeight="true" outlineLevel="0" collapsed="false">
      <c r="A129" s="154"/>
      <c r="B129" s="66"/>
      <c r="C129" s="231" t="s">
        <v>166</v>
      </c>
      <c r="D129" s="152" t="s">
        <v>108</v>
      </c>
      <c r="E129" s="153" t="n">
        <v>268.5</v>
      </c>
      <c r="F129" s="158"/>
      <c r="G129" s="136"/>
      <c r="H129" s="209"/>
      <c r="I129" s="128"/>
      <c r="J129" s="211"/>
      <c r="K129" s="212"/>
      <c r="L129" s="74"/>
      <c r="M129" s="75"/>
      <c r="N129" s="76"/>
    </row>
    <row r="130" customFormat="false" ht="17.25" hidden="false" customHeight="true" outlineLevel="0" collapsed="false">
      <c r="A130" s="154"/>
      <c r="B130" s="66"/>
      <c r="C130" s="231"/>
      <c r="D130" s="152"/>
      <c r="E130" s="153"/>
      <c r="F130" s="158"/>
      <c r="G130" s="136"/>
      <c r="H130" s="209"/>
      <c r="I130" s="128"/>
      <c r="J130" s="211"/>
      <c r="K130" s="212"/>
      <c r="L130" s="74"/>
      <c r="M130" s="75"/>
      <c r="N130" s="76"/>
    </row>
    <row r="131" customFormat="false" ht="27.75" hidden="false" customHeight="true" outlineLevel="0" collapsed="false">
      <c r="A131" s="154" t="n">
        <f aca="false">A125+1</f>
        <v>51</v>
      </c>
      <c r="B131" s="66" t="n">
        <v>564761111</v>
      </c>
      <c r="C131" s="66" t="s">
        <v>167</v>
      </c>
      <c r="D131" s="94" t="s">
        <v>38</v>
      </c>
      <c r="E131" s="134" t="n">
        <v>268.5</v>
      </c>
      <c r="F131" s="158" t="n">
        <v>148.2</v>
      </c>
      <c r="G131" s="136" t="n">
        <f aca="false">F131*E131</f>
        <v>39791.7</v>
      </c>
      <c r="H131" s="71" t="s">
        <v>21</v>
      </c>
      <c r="I131" s="128" t="n">
        <v>0.387</v>
      </c>
      <c r="J131" s="211" t="n">
        <f aca="false">I131*E131</f>
        <v>103.9095</v>
      </c>
      <c r="K131" s="212"/>
      <c r="L131" s="74" t="n">
        <f aca="false">E131*K131</f>
        <v>0</v>
      </c>
      <c r="M131" s="75"/>
      <c r="N131" s="76"/>
    </row>
    <row r="132" customFormat="false" ht="15.75" hidden="false" customHeight="true" outlineLevel="0" collapsed="false">
      <c r="A132" s="154"/>
      <c r="B132" s="66"/>
      <c r="C132" s="231" t="s">
        <v>168</v>
      </c>
      <c r="D132" s="152" t="s">
        <v>108</v>
      </c>
      <c r="E132" s="153" t="n">
        <v>0</v>
      </c>
      <c r="F132" s="158"/>
      <c r="G132" s="136"/>
      <c r="H132" s="209"/>
      <c r="I132" s="128"/>
      <c r="J132" s="211"/>
      <c r="K132" s="212"/>
      <c r="L132" s="74"/>
      <c r="M132" s="75"/>
      <c r="N132" s="76"/>
    </row>
    <row r="133" customFormat="false" ht="15.75" hidden="false" customHeight="true" outlineLevel="0" collapsed="false">
      <c r="A133" s="154"/>
      <c r="B133" s="66"/>
      <c r="C133" s="231" t="s">
        <v>166</v>
      </c>
      <c r="D133" s="152" t="s">
        <v>108</v>
      </c>
      <c r="E133" s="153" t="n">
        <v>268.5</v>
      </c>
      <c r="F133" s="158"/>
      <c r="G133" s="136"/>
      <c r="H133" s="209"/>
      <c r="I133" s="128"/>
      <c r="J133" s="211"/>
      <c r="K133" s="212"/>
      <c r="L133" s="74"/>
      <c r="M133" s="75"/>
      <c r="N133" s="76"/>
    </row>
    <row r="134" customFormat="false" ht="17.25" hidden="false" customHeight="true" outlineLevel="0" collapsed="false">
      <c r="A134" s="154" t="n">
        <f aca="false">A131+1</f>
        <v>52</v>
      </c>
      <c r="B134" s="66" t="n">
        <v>564761113</v>
      </c>
      <c r="C134" s="66" t="s">
        <v>169</v>
      </c>
      <c r="D134" s="94" t="s">
        <v>38</v>
      </c>
      <c r="E134" s="134" t="n">
        <v>399</v>
      </c>
      <c r="F134" s="158" t="n">
        <v>171.6</v>
      </c>
      <c r="G134" s="136" t="n">
        <f aca="false">F134*E134</f>
        <v>68468.4</v>
      </c>
      <c r="H134" s="71" t="s">
        <v>21</v>
      </c>
      <c r="I134" s="128" t="n">
        <v>0.427</v>
      </c>
      <c r="J134" s="211" t="n">
        <f aca="false">I134*E134</f>
        <v>170.373</v>
      </c>
      <c r="K134" s="212"/>
      <c r="L134" s="74" t="n">
        <f aca="false">E134*K134</f>
        <v>0</v>
      </c>
      <c r="M134" s="75"/>
      <c r="N134" s="76"/>
    </row>
    <row r="135" customFormat="false" ht="17.25" hidden="false" customHeight="true" outlineLevel="0" collapsed="false">
      <c r="A135" s="154" t="n">
        <f aca="false">A134+1</f>
        <v>53</v>
      </c>
      <c r="B135" s="66" t="n">
        <v>567123114</v>
      </c>
      <c r="C135" s="66" t="s">
        <v>170</v>
      </c>
      <c r="D135" s="94" t="s">
        <v>38</v>
      </c>
      <c r="E135" s="134" t="n">
        <v>1741.05</v>
      </c>
      <c r="F135" s="158" t="n">
        <v>302.8</v>
      </c>
      <c r="G135" s="136" t="n">
        <f aca="false">F135*E135</f>
        <v>527189.94</v>
      </c>
      <c r="H135" s="71" t="s">
        <v>21</v>
      </c>
      <c r="I135" s="204" t="n">
        <v>0.37724</v>
      </c>
      <c r="J135" s="211" t="n">
        <f aca="false">I135*E135</f>
        <v>656.793702</v>
      </c>
      <c r="K135" s="212"/>
      <c r="L135" s="74" t="n">
        <f aca="false">E135*K135</f>
        <v>0</v>
      </c>
      <c r="M135" s="75"/>
      <c r="N135" s="76"/>
    </row>
    <row r="136" customFormat="false" ht="17.25" hidden="false" customHeight="true" outlineLevel="0" collapsed="false">
      <c r="A136" s="154"/>
      <c r="B136" s="66"/>
      <c r="C136" s="231" t="s">
        <v>164</v>
      </c>
      <c r="D136" s="152" t="s">
        <v>108</v>
      </c>
      <c r="E136" s="153" t="n">
        <v>1737</v>
      </c>
      <c r="F136" s="158"/>
      <c r="G136" s="136"/>
      <c r="H136" s="209"/>
      <c r="I136" s="204"/>
      <c r="J136" s="211"/>
      <c r="K136" s="212"/>
      <c r="L136" s="74"/>
      <c r="M136" s="75"/>
      <c r="N136" s="76"/>
    </row>
    <row r="137" customFormat="false" ht="17.25" hidden="false" customHeight="true" outlineLevel="0" collapsed="false">
      <c r="A137" s="154"/>
      <c r="B137" s="66"/>
      <c r="C137" s="231" t="s">
        <v>165</v>
      </c>
      <c r="D137" s="152" t="s">
        <v>108</v>
      </c>
      <c r="E137" s="153" t="n">
        <v>4.05</v>
      </c>
      <c r="F137" s="158"/>
      <c r="G137" s="136"/>
      <c r="H137" s="209"/>
      <c r="I137" s="204"/>
      <c r="J137" s="211"/>
      <c r="K137" s="212"/>
      <c r="L137" s="74"/>
      <c r="M137" s="75"/>
      <c r="N137" s="76"/>
    </row>
    <row r="138" customFormat="false" ht="16.5" hidden="false" customHeight="true" outlineLevel="0" collapsed="false">
      <c r="A138" s="154" t="n">
        <f aca="false">A135+1</f>
        <v>54</v>
      </c>
      <c r="B138" s="232" t="n">
        <v>919726121</v>
      </c>
      <c r="C138" s="233" t="s">
        <v>171</v>
      </c>
      <c r="D138" s="94" t="s">
        <v>38</v>
      </c>
      <c r="E138" s="234" t="n">
        <v>4686.6</v>
      </c>
      <c r="F138" s="137" t="n">
        <v>50</v>
      </c>
      <c r="G138" s="136" t="n">
        <f aca="false">F138*E138</f>
        <v>234330</v>
      </c>
      <c r="H138" s="71" t="s">
        <v>21</v>
      </c>
      <c r="I138" s="235" t="n">
        <v>0.00036</v>
      </c>
      <c r="J138" s="211" t="n">
        <f aca="false">I138*E138</f>
        <v>1.687176</v>
      </c>
      <c r="K138" s="212"/>
      <c r="L138" s="74" t="n">
        <f aca="false">E138*K138</f>
        <v>0</v>
      </c>
      <c r="M138" s="75"/>
      <c r="N138" s="76"/>
    </row>
    <row r="139" customFormat="false" ht="16.5" hidden="false" customHeight="true" outlineLevel="0" collapsed="false">
      <c r="A139" s="154"/>
      <c r="B139" s="232"/>
      <c r="C139" s="231" t="s">
        <v>172</v>
      </c>
      <c r="D139" s="152" t="s">
        <v>108</v>
      </c>
      <c r="E139" s="153" t="n">
        <v>3474</v>
      </c>
      <c r="F139" s="158"/>
      <c r="G139" s="136"/>
      <c r="H139" s="209"/>
      <c r="I139" s="235"/>
      <c r="J139" s="211"/>
      <c r="K139" s="212"/>
      <c r="L139" s="74"/>
      <c r="M139" s="75"/>
      <c r="N139" s="76"/>
    </row>
    <row r="140" customFormat="false" ht="16.5" hidden="false" customHeight="true" outlineLevel="0" collapsed="false">
      <c r="A140" s="154"/>
      <c r="B140" s="232"/>
      <c r="C140" s="231" t="s">
        <v>161</v>
      </c>
      <c r="D140" s="152" t="s">
        <v>108</v>
      </c>
      <c r="E140" s="153" t="n">
        <v>399</v>
      </c>
      <c r="F140" s="158"/>
      <c r="G140" s="136"/>
      <c r="H140" s="209"/>
      <c r="I140" s="235"/>
      <c r="J140" s="211"/>
      <c r="K140" s="212"/>
      <c r="L140" s="74"/>
      <c r="M140" s="75"/>
      <c r="N140" s="76"/>
    </row>
    <row r="141" customFormat="false" ht="16.5" hidden="false" customHeight="true" outlineLevel="0" collapsed="false">
      <c r="A141" s="154"/>
      <c r="B141" s="232"/>
      <c r="C141" s="231" t="s">
        <v>173</v>
      </c>
      <c r="D141" s="152" t="s">
        <v>108</v>
      </c>
      <c r="E141" s="153" t="n">
        <v>8.1</v>
      </c>
      <c r="F141" s="158"/>
      <c r="G141" s="136"/>
      <c r="H141" s="209"/>
      <c r="I141" s="235"/>
      <c r="J141" s="211"/>
      <c r="K141" s="212"/>
      <c r="L141" s="74"/>
      <c r="M141" s="75"/>
      <c r="N141" s="76"/>
    </row>
    <row r="142" customFormat="false" ht="16.5" hidden="false" customHeight="true" outlineLevel="0" collapsed="false">
      <c r="A142" s="154"/>
      <c r="B142" s="232"/>
      <c r="C142" s="231" t="s">
        <v>174</v>
      </c>
      <c r="D142" s="152" t="s">
        <v>108</v>
      </c>
      <c r="E142" s="153" t="n">
        <v>805.5</v>
      </c>
      <c r="F142" s="158"/>
      <c r="G142" s="136"/>
      <c r="H142" s="209"/>
      <c r="I142" s="235"/>
      <c r="J142" s="211"/>
      <c r="K142" s="212"/>
      <c r="L142" s="74"/>
      <c r="M142" s="75"/>
      <c r="N142" s="76"/>
    </row>
    <row r="143" customFormat="false" ht="17.25" hidden="false" customHeight="true" outlineLevel="0" collapsed="false">
      <c r="A143" s="154" t="n">
        <f aca="false">A138+1</f>
        <v>55</v>
      </c>
      <c r="B143" s="66" t="s">
        <v>175</v>
      </c>
      <c r="C143" s="66" t="s">
        <v>176</v>
      </c>
      <c r="D143" s="94" t="s">
        <v>38</v>
      </c>
      <c r="E143" s="134" t="n">
        <v>798</v>
      </c>
      <c r="F143" s="158" t="n">
        <v>50</v>
      </c>
      <c r="G143" s="136" t="n">
        <f aca="false">F143*E143</f>
        <v>39900</v>
      </c>
      <c r="H143" s="209" t="s">
        <v>177</v>
      </c>
      <c r="I143" s="165" t="n">
        <f aca="false">0.02*4</f>
        <v>0.08</v>
      </c>
      <c r="J143" s="211" t="n">
        <f aca="false">I143*E143</f>
        <v>63.84</v>
      </c>
      <c r="K143" s="212"/>
      <c r="L143" s="74" t="n">
        <f aca="false">E143*K143</f>
        <v>0</v>
      </c>
      <c r="M143" s="158"/>
      <c r="N143" s="76"/>
    </row>
    <row r="144" customFormat="false" ht="27.75" hidden="false" customHeight="true" outlineLevel="0" collapsed="false">
      <c r="A144" s="154" t="n">
        <f aca="false">A143+1</f>
        <v>56</v>
      </c>
      <c r="B144" s="66" t="s">
        <v>178</v>
      </c>
      <c r="C144" s="66" t="s">
        <v>179</v>
      </c>
      <c r="D144" s="94" t="s">
        <v>38</v>
      </c>
      <c r="E144" s="134" t="n">
        <v>537</v>
      </c>
      <c r="F144" s="158" t="n">
        <v>200</v>
      </c>
      <c r="G144" s="136" t="n">
        <f aca="false">F144*E144</f>
        <v>107400</v>
      </c>
      <c r="H144" s="209" t="s">
        <v>177</v>
      </c>
      <c r="I144" s="165" t="n">
        <f aca="false">0.15*1.6</f>
        <v>0.24</v>
      </c>
      <c r="J144" s="211" t="n">
        <f aca="false">I144*E144</f>
        <v>128.88</v>
      </c>
      <c r="K144" s="212"/>
      <c r="L144" s="74" t="n">
        <f aca="false">E144*K144</f>
        <v>0</v>
      </c>
      <c r="M144" s="158"/>
      <c r="N144" s="76"/>
    </row>
    <row r="145" customFormat="false" ht="16.5" hidden="false" customHeight="true" outlineLevel="0" collapsed="false">
      <c r="A145" s="154"/>
      <c r="B145" s="66"/>
      <c r="C145" s="231" t="s">
        <v>168</v>
      </c>
      <c r="D145" s="152" t="s">
        <v>108</v>
      </c>
      <c r="E145" s="153" t="n">
        <v>0</v>
      </c>
      <c r="F145" s="158"/>
      <c r="G145" s="136"/>
      <c r="H145" s="209"/>
      <c r="I145" s="165"/>
      <c r="J145" s="211"/>
      <c r="K145" s="212"/>
      <c r="L145" s="74"/>
      <c r="M145" s="75"/>
      <c r="N145" s="76"/>
    </row>
    <row r="146" customFormat="false" ht="16.5" hidden="false" customHeight="true" outlineLevel="0" collapsed="false">
      <c r="A146" s="154"/>
      <c r="B146" s="66"/>
      <c r="C146" s="231" t="s">
        <v>180</v>
      </c>
      <c r="D146" s="152" t="s">
        <v>108</v>
      </c>
      <c r="E146" s="153" t="n">
        <v>537</v>
      </c>
      <c r="F146" s="158"/>
      <c r="G146" s="136"/>
      <c r="H146" s="209"/>
      <c r="I146" s="165"/>
      <c r="J146" s="211"/>
      <c r="K146" s="212"/>
      <c r="L146" s="74"/>
      <c r="M146" s="75"/>
      <c r="N146" s="76"/>
    </row>
    <row r="147" customFormat="false" ht="16.5" hidden="false" customHeight="true" outlineLevel="0" collapsed="false">
      <c r="A147" s="154" t="n">
        <f aca="false">A144+1</f>
        <v>57</v>
      </c>
      <c r="B147" s="66" t="n">
        <v>916111122</v>
      </c>
      <c r="C147" s="66" t="s">
        <v>181</v>
      </c>
      <c r="D147" s="94" t="s">
        <v>45</v>
      </c>
      <c r="E147" s="236" t="n">
        <v>395</v>
      </c>
      <c r="F147" s="158" t="n">
        <v>320</v>
      </c>
      <c r="G147" s="136" t="n">
        <f aca="false">F147*E147</f>
        <v>126400</v>
      </c>
      <c r="H147" s="71" t="s">
        <v>21</v>
      </c>
      <c r="I147" s="165" t="n">
        <v>0.0719</v>
      </c>
      <c r="J147" s="211" t="n">
        <f aca="false">I147*E147</f>
        <v>28.4005</v>
      </c>
      <c r="K147" s="212"/>
      <c r="L147" s="74" t="n">
        <f aca="false">E147*K147</f>
        <v>0</v>
      </c>
      <c r="M147" s="75"/>
      <c r="N147" s="76"/>
    </row>
    <row r="148" customFormat="false" ht="27.75" hidden="false" customHeight="true" outlineLevel="0" collapsed="false">
      <c r="A148" s="154" t="n">
        <f aca="false">A147+1</f>
        <v>58</v>
      </c>
      <c r="B148" s="129" t="n">
        <v>916241212</v>
      </c>
      <c r="C148" s="129" t="s">
        <v>182</v>
      </c>
      <c r="D148" s="237" t="s">
        <v>45</v>
      </c>
      <c r="E148" s="236" t="n">
        <v>72</v>
      </c>
      <c r="F148" s="158" t="n">
        <v>720</v>
      </c>
      <c r="G148" s="136" t="n">
        <f aca="false">F148*E148</f>
        <v>51840</v>
      </c>
      <c r="H148" s="71" t="s">
        <v>21</v>
      </c>
      <c r="I148" s="165" t="n">
        <v>0.11163</v>
      </c>
      <c r="J148" s="211" t="n">
        <f aca="false">I148*E148</f>
        <v>8.03736</v>
      </c>
      <c r="K148" s="212"/>
      <c r="L148" s="74" t="n">
        <f aca="false">E148*K148</f>
        <v>0</v>
      </c>
      <c r="M148" s="75"/>
      <c r="N148" s="76"/>
    </row>
    <row r="149" customFormat="false" ht="15.75" hidden="false" customHeight="true" outlineLevel="0" collapsed="false">
      <c r="A149" s="154"/>
      <c r="B149" s="129"/>
      <c r="C149" s="147" t="s">
        <v>183</v>
      </c>
      <c r="D149" s="237"/>
      <c r="E149" s="134"/>
      <c r="F149" s="158"/>
      <c r="G149" s="136"/>
      <c r="H149" s="209"/>
      <c r="I149" s="165"/>
      <c r="J149" s="211"/>
      <c r="K149" s="212"/>
      <c r="L149" s="74"/>
      <c r="M149" s="75"/>
      <c r="N149" s="76"/>
    </row>
    <row r="150" customFormat="false" ht="25.5" hidden="false" customHeight="true" outlineLevel="0" collapsed="false">
      <c r="A150" s="154" t="n">
        <f aca="false">A148+1</f>
        <v>59</v>
      </c>
      <c r="B150" s="66" t="s">
        <v>184</v>
      </c>
      <c r="C150" s="66" t="s">
        <v>185</v>
      </c>
      <c r="D150" s="94" t="s">
        <v>152</v>
      </c>
      <c r="E150" s="134" t="n">
        <v>1160</v>
      </c>
      <c r="F150" s="158" t="n">
        <v>1720</v>
      </c>
      <c r="G150" s="136" t="n">
        <f aca="false">F150*E150</f>
        <v>1995200</v>
      </c>
      <c r="H150" s="209" t="s">
        <v>177</v>
      </c>
      <c r="I150" s="165" t="n">
        <f aca="false">0.08531+0.0098</f>
        <v>0.09511</v>
      </c>
      <c r="J150" s="211" t="n">
        <f aca="false">I150*E150</f>
        <v>110.3276</v>
      </c>
      <c r="K150" s="212"/>
      <c r="L150" s="74" t="n">
        <f aca="false">E150*K150</f>
        <v>0</v>
      </c>
      <c r="M150" s="158"/>
      <c r="N150" s="76"/>
    </row>
    <row r="151" customFormat="false" ht="25.5" hidden="false" customHeight="true" outlineLevel="0" collapsed="false">
      <c r="A151" s="154" t="n">
        <f aca="false">A150+1</f>
        <v>60</v>
      </c>
      <c r="B151" s="66" t="s">
        <v>184</v>
      </c>
      <c r="C151" s="66" t="s">
        <v>186</v>
      </c>
      <c r="D151" s="94" t="s">
        <v>152</v>
      </c>
      <c r="E151" s="134" t="n">
        <v>28</v>
      </c>
      <c r="F151" s="158" t="n">
        <v>1720</v>
      </c>
      <c r="G151" s="136" t="n">
        <f aca="false">F151*E151</f>
        <v>48160</v>
      </c>
      <c r="H151" s="209" t="s">
        <v>177</v>
      </c>
      <c r="I151" s="165" t="n">
        <f aca="false">0.08531+0.0098</f>
        <v>0.09511</v>
      </c>
      <c r="J151" s="211" t="n">
        <f aca="false">I151*E151</f>
        <v>2.66308</v>
      </c>
      <c r="K151" s="212"/>
      <c r="L151" s="74" t="n">
        <f aca="false">E151*K151</f>
        <v>0</v>
      </c>
      <c r="M151" s="158"/>
      <c r="N151" s="76"/>
    </row>
    <row r="152" customFormat="false" ht="39.75" hidden="false" customHeight="true" outlineLevel="0" collapsed="false">
      <c r="A152" s="154" t="n">
        <f aca="false">A151+1</f>
        <v>61</v>
      </c>
      <c r="B152" s="66" t="s">
        <v>187</v>
      </c>
      <c r="C152" s="66" t="s">
        <v>188</v>
      </c>
      <c r="D152" s="94" t="s">
        <v>152</v>
      </c>
      <c r="E152" s="134" t="n">
        <v>0</v>
      </c>
      <c r="F152" s="158" t="n">
        <v>1360</v>
      </c>
      <c r="G152" s="136" t="n">
        <f aca="false">F152*E152</f>
        <v>0</v>
      </c>
      <c r="H152" s="209" t="s">
        <v>177</v>
      </c>
      <c r="I152" s="165" t="n">
        <f aca="false">0.01</f>
        <v>0.01</v>
      </c>
      <c r="J152" s="211" t="n">
        <f aca="false">I152*E152</f>
        <v>0</v>
      </c>
      <c r="K152" s="212"/>
      <c r="L152" s="74" t="n">
        <f aca="false">E152*K152</f>
        <v>0</v>
      </c>
      <c r="M152" s="158"/>
      <c r="N152" s="76"/>
    </row>
    <row r="153" customFormat="false" ht="33" hidden="false" customHeight="true" outlineLevel="0" collapsed="false">
      <c r="B153" s="1"/>
      <c r="D153" s="2"/>
      <c r="E153" s="3"/>
      <c r="M153" s="159"/>
    </row>
    <row r="154" customFormat="false" ht="18.75" hidden="false" customHeight="true" outlineLevel="0" collapsed="false">
      <c r="B154" s="160"/>
      <c r="C154" s="53" t="s">
        <v>189</v>
      </c>
      <c r="G154" s="57" t="n">
        <f aca="false">SUM(G155:G160)</f>
        <v>13914.75</v>
      </c>
      <c r="H154" s="161"/>
      <c r="I154" s="59"/>
      <c r="J154" s="60" t="n">
        <f aca="false">SUM(J155:J160)</f>
        <v>1.900261605</v>
      </c>
      <c r="L154" s="60" t="n">
        <f aca="false">SUM(L155:L160)</f>
        <v>0</v>
      </c>
      <c r="M154" s="162"/>
      <c r="N154" s="57"/>
    </row>
    <row r="155" customFormat="false" ht="28.5" hidden="false" customHeight="true" outlineLevel="0" collapsed="false">
      <c r="A155" s="154" t="n">
        <f aca="false">A152+1</f>
        <v>62</v>
      </c>
      <c r="B155" s="66" t="s">
        <v>190</v>
      </c>
      <c r="C155" s="66" t="s">
        <v>191</v>
      </c>
      <c r="D155" s="94" t="s">
        <v>20</v>
      </c>
      <c r="E155" s="95" t="n">
        <v>0.7695</v>
      </c>
      <c r="F155" s="238" t="n">
        <v>15000</v>
      </c>
      <c r="G155" s="136" t="n">
        <f aca="false">F155*E155</f>
        <v>11542.5</v>
      </c>
      <c r="H155" s="209" t="s">
        <v>177</v>
      </c>
      <c r="I155" s="239" t="n">
        <v>2.45329</v>
      </c>
      <c r="J155" s="164" t="n">
        <f aca="false">I155*E155</f>
        <v>1.887806655</v>
      </c>
      <c r="K155" s="164"/>
      <c r="L155" s="165" t="n">
        <v>0</v>
      </c>
      <c r="M155" s="166"/>
      <c r="N155" s="240"/>
    </row>
    <row r="156" customFormat="false" ht="16.5" hidden="false" customHeight="true" outlineLevel="0" collapsed="false">
      <c r="A156" s="154" t="n">
        <f aca="false">A155+1</f>
        <v>63</v>
      </c>
      <c r="B156" s="66" t="n">
        <v>631319013</v>
      </c>
      <c r="C156" s="66" t="s">
        <v>192</v>
      </c>
      <c r="D156" s="94" t="s">
        <v>20</v>
      </c>
      <c r="E156" s="95" t="n">
        <v>0.7695</v>
      </c>
      <c r="F156" s="238" t="n">
        <v>500</v>
      </c>
      <c r="G156" s="136" t="n">
        <f aca="false">F156*E156</f>
        <v>384.75</v>
      </c>
      <c r="H156" s="71" t="s">
        <v>21</v>
      </c>
      <c r="I156" s="239" t="n">
        <v>0</v>
      </c>
      <c r="J156" s="164" t="n">
        <f aca="false">I156*E156</f>
        <v>0</v>
      </c>
      <c r="K156" s="164"/>
      <c r="L156" s="165" t="n">
        <v>0</v>
      </c>
      <c r="M156" s="166"/>
      <c r="N156" s="240"/>
    </row>
    <row r="157" customFormat="false" ht="25.5" hidden="false" customHeight="true" outlineLevel="0" collapsed="false">
      <c r="A157" s="154" t="n">
        <f aca="false">A156+1</f>
        <v>64</v>
      </c>
      <c r="B157" s="66" t="n">
        <v>631319211</v>
      </c>
      <c r="C157" s="66" t="s">
        <v>193</v>
      </c>
      <c r="D157" s="94" t="s">
        <v>20</v>
      </c>
      <c r="E157" s="95" t="n">
        <v>0.7695</v>
      </c>
      <c r="F157" s="238" t="n">
        <v>500</v>
      </c>
      <c r="G157" s="136" t="n">
        <f aca="false">F157*E157</f>
        <v>384.75</v>
      </c>
      <c r="H157" s="71" t="s">
        <v>21</v>
      </c>
      <c r="I157" s="239" t="n">
        <v>0.0009</v>
      </c>
      <c r="J157" s="164" t="n">
        <f aca="false">I157*E157</f>
        <v>0.00069255</v>
      </c>
      <c r="K157" s="164"/>
      <c r="L157" s="165" t="n">
        <v>0</v>
      </c>
      <c r="M157" s="166"/>
      <c r="N157" s="240"/>
    </row>
    <row r="158" customFormat="false" ht="16.5" hidden="false" customHeight="true" outlineLevel="0" collapsed="false">
      <c r="A158" s="154" t="n">
        <f aca="false">A157+1</f>
        <v>65</v>
      </c>
      <c r="B158" s="66" t="n">
        <v>631351101</v>
      </c>
      <c r="C158" s="66" t="s">
        <v>194</v>
      </c>
      <c r="D158" s="94" t="s">
        <v>38</v>
      </c>
      <c r="E158" s="95" t="n">
        <v>0.87</v>
      </c>
      <c r="F158" s="206" t="n">
        <v>1200</v>
      </c>
      <c r="G158" s="136" t="n">
        <f aca="false">F158*E158</f>
        <v>1044</v>
      </c>
      <c r="H158" s="71" t="s">
        <v>21</v>
      </c>
      <c r="I158" s="239" t="n">
        <v>0.01352</v>
      </c>
      <c r="J158" s="164" t="n">
        <f aca="false">I158*E158</f>
        <v>0.0117624</v>
      </c>
      <c r="K158" s="164"/>
      <c r="L158" s="165" t="n">
        <v>0</v>
      </c>
      <c r="M158" s="166"/>
      <c r="N158" s="240"/>
    </row>
    <row r="159" customFormat="false" ht="16.5" hidden="false" customHeight="true" outlineLevel="0" collapsed="false">
      <c r="A159" s="154" t="n">
        <f aca="false">A158+1</f>
        <v>66</v>
      </c>
      <c r="B159" s="66" t="n">
        <v>631351102</v>
      </c>
      <c r="C159" s="66" t="s">
        <v>195</v>
      </c>
      <c r="D159" s="94" t="s">
        <v>38</v>
      </c>
      <c r="E159" s="95" t="n">
        <v>0.87</v>
      </c>
      <c r="F159" s="238" t="n">
        <v>200</v>
      </c>
      <c r="G159" s="136" t="n">
        <f aca="false">F159*E159</f>
        <v>174</v>
      </c>
      <c r="H159" s="71" t="s">
        <v>21</v>
      </c>
      <c r="I159" s="239" t="n">
        <v>0</v>
      </c>
      <c r="J159" s="164" t="n">
        <f aca="false">I159*E159</f>
        <v>0</v>
      </c>
      <c r="K159" s="164"/>
      <c r="L159" s="165" t="n">
        <v>0</v>
      </c>
      <c r="M159" s="166"/>
      <c r="N159" s="240"/>
    </row>
    <row r="160" customFormat="false" ht="16.5" hidden="false" customHeight="true" outlineLevel="0" collapsed="false">
      <c r="A160" s="154" t="n">
        <f aca="false">A159+1</f>
        <v>67</v>
      </c>
      <c r="B160" s="66" t="n">
        <v>631319197</v>
      </c>
      <c r="C160" s="66" t="s">
        <v>196</v>
      </c>
      <c r="D160" s="94" t="s">
        <v>20</v>
      </c>
      <c r="E160" s="95" t="n">
        <v>0.7695</v>
      </c>
      <c r="F160" s="238" t="n">
        <v>500</v>
      </c>
      <c r="G160" s="136" t="n">
        <f aca="false">F160*E160</f>
        <v>384.75</v>
      </c>
      <c r="H160" s="71" t="s">
        <v>21</v>
      </c>
      <c r="I160" s="239" t="n">
        <v>0</v>
      </c>
      <c r="J160" s="164" t="n">
        <f aca="false">I160*E160</f>
        <v>0</v>
      </c>
      <c r="K160" s="164"/>
      <c r="L160" s="165" t="n">
        <v>0</v>
      </c>
      <c r="M160" s="166"/>
      <c r="N160" s="240"/>
    </row>
    <row r="161" customFormat="false" ht="16.5" hidden="false" customHeight="true" outlineLevel="0" collapsed="false">
      <c r="M161" s="159"/>
      <c r="N161" s="240"/>
    </row>
    <row r="162" customFormat="false" ht="20.25" hidden="false" customHeight="true" outlineLevel="0" collapsed="false">
      <c r="B162" s="160"/>
      <c r="C162" s="53" t="s">
        <v>197</v>
      </c>
      <c r="G162" s="57" t="n">
        <f aca="false">SUM(G164:G168)</f>
        <v>771000</v>
      </c>
      <c r="H162" s="161"/>
      <c r="I162" s="59"/>
      <c r="J162" s="60" t="n">
        <f aca="false">SUM(J164:J168)</f>
        <v>0</v>
      </c>
      <c r="L162" s="60" t="n">
        <f aca="false">SUM(L164:L168)</f>
        <v>0</v>
      </c>
      <c r="M162" s="162"/>
      <c r="N162" s="57"/>
    </row>
    <row r="163" customFormat="false" ht="20.25" hidden="false" customHeight="true" outlineLevel="0" collapsed="false">
      <c r="B163" s="160"/>
      <c r="C163" s="241" t="s">
        <v>198</v>
      </c>
      <c r="G163" s="57"/>
      <c r="H163" s="161"/>
      <c r="I163" s="59"/>
      <c r="J163" s="60"/>
      <c r="L163" s="60"/>
      <c r="M163" s="162"/>
      <c r="N163" s="240"/>
    </row>
    <row r="164" customFormat="false" ht="18" hidden="false" customHeight="true" outlineLevel="0" collapsed="false">
      <c r="A164" s="154" t="n">
        <f aca="false">A160+1</f>
        <v>68</v>
      </c>
      <c r="B164" s="66" t="n">
        <v>955001</v>
      </c>
      <c r="C164" s="66" t="s">
        <v>199</v>
      </c>
      <c r="D164" s="67" t="s">
        <v>200</v>
      </c>
      <c r="E164" s="242" t="n">
        <v>1</v>
      </c>
      <c r="F164" s="243" t="n">
        <v>25000</v>
      </c>
      <c r="G164" s="136" t="n">
        <f aca="false">F164*E164</f>
        <v>25000</v>
      </c>
      <c r="H164" s="209" t="s">
        <v>177</v>
      </c>
      <c r="I164" s="164" t="n">
        <v>0</v>
      </c>
      <c r="J164" s="164" t="n">
        <f aca="false">I164*E164</f>
        <v>0</v>
      </c>
      <c r="K164" s="164" t="n">
        <v>0</v>
      </c>
      <c r="L164" s="165" t="n">
        <f aca="false">E164*K164</f>
        <v>0</v>
      </c>
      <c r="M164" s="243"/>
      <c r="N164" s="240"/>
    </row>
    <row r="165" customFormat="false" ht="16.5" hidden="false" customHeight="true" outlineLevel="0" collapsed="false">
      <c r="A165" s="154" t="n">
        <f aca="false">A164+1</f>
        <v>69</v>
      </c>
      <c r="B165" s="66" t="n">
        <f aca="false">B164+1</f>
        <v>955002</v>
      </c>
      <c r="C165" s="66" t="s">
        <v>201</v>
      </c>
      <c r="D165" s="67" t="s">
        <v>202</v>
      </c>
      <c r="E165" s="242" t="n">
        <v>2</v>
      </c>
      <c r="F165" s="243" t="n">
        <v>8000</v>
      </c>
      <c r="G165" s="136" t="n">
        <f aca="false">F165*E165</f>
        <v>16000</v>
      </c>
      <c r="H165" s="209" t="s">
        <v>177</v>
      </c>
      <c r="I165" s="164" t="n">
        <v>0</v>
      </c>
      <c r="J165" s="164" t="n">
        <f aca="false">I165*E165</f>
        <v>0</v>
      </c>
      <c r="K165" s="164" t="n">
        <v>0</v>
      </c>
      <c r="L165" s="165" t="n">
        <f aca="false">E165*K165</f>
        <v>0</v>
      </c>
      <c r="M165" s="243"/>
      <c r="N165" s="240"/>
    </row>
    <row r="166" customFormat="false" ht="16.5" hidden="false" customHeight="true" outlineLevel="0" collapsed="false">
      <c r="A166" s="154" t="n">
        <f aca="false">A165+1</f>
        <v>70</v>
      </c>
      <c r="B166" s="66" t="n">
        <f aca="false">B165+1</f>
        <v>955003</v>
      </c>
      <c r="C166" s="66" t="s">
        <v>203</v>
      </c>
      <c r="D166" s="67" t="s">
        <v>202</v>
      </c>
      <c r="E166" s="242" t="n">
        <v>0</v>
      </c>
      <c r="F166" s="243" t="n">
        <v>7000</v>
      </c>
      <c r="G166" s="136" t="n">
        <f aca="false">F166*E166</f>
        <v>0</v>
      </c>
      <c r="H166" s="209" t="s">
        <v>177</v>
      </c>
      <c r="I166" s="164" t="n">
        <v>0</v>
      </c>
      <c r="J166" s="164" t="n">
        <f aca="false">I166*E166</f>
        <v>0</v>
      </c>
      <c r="K166" s="164" t="n">
        <v>0</v>
      </c>
      <c r="L166" s="165" t="n">
        <f aca="false">E166*K166</f>
        <v>0</v>
      </c>
      <c r="M166" s="243"/>
      <c r="N166" s="240"/>
    </row>
    <row r="167" customFormat="false" ht="16.5" hidden="false" customHeight="true" outlineLevel="0" collapsed="false">
      <c r="A167" s="154" t="n">
        <f aca="false">A166+1</f>
        <v>71</v>
      </c>
      <c r="B167" s="66" t="n">
        <f aca="false">B166+1</f>
        <v>955004</v>
      </c>
      <c r="C167" s="66" t="s">
        <v>204</v>
      </c>
      <c r="D167" s="67" t="s">
        <v>202</v>
      </c>
      <c r="E167" s="242" t="n">
        <v>8</v>
      </c>
      <c r="F167" s="243" t="n">
        <v>40000</v>
      </c>
      <c r="G167" s="136" t="n">
        <f aca="false">F167*E167</f>
        <v>320000</v>
      </c>
      <c r="H167" s="209" t="s">
        <v>177</v>
      </c>
      <c r="I167" s="164" t="n">
        <v>0</v>
      </c>
      <c r="J167" s="164" t="n">
        <f aca="false">I167*E167</f>
        <v>0</v>
      </c>
      <c r="K167" s="164" t="n">
        <v>0</v>
      </c>
      <c r="L167" s="165" t="n">
        <f aca="false">E167*K167</f>
        <v>0</v>
      </c>
      <c r="M167" s="243"/>
      <c r="N167" s="240"/>
    </row>
    <row r="168" customFormat="false" ht="16.5" hidden="false" customHeight="true" outlineLevel="0" collapsed="false">
      <c r="A168" s="154" t="n">
        <f aca="false">A167+1</f>
        <v>72</v>
      </c>
      <c r="B168" s="66" t="n">
        <f aca="false">B167+1</f>
        <v>955005</v>
      </c>
      <c r="C168" s="66" t="s">
        <v>205</v>
      </c>
      <c r="D168" s="67" t="s">
        <v>202</v>
      </c>
      <c r="E168" s="242" t="n">
        <v>20</v>
      </c>
      <c r="F168" s="243" t="n">
        <v>20500</v>
      </c>
      <c r="G168" s="136" t="n">
        <f aca="false">F168*E168</f>
        <v>410000</v>
      </c>
      <c r="H168" s="209" t="s">
        <v>177</v>
      </c>
      <c r="I168" s="164" t="n">
        <v>0</v>
      </c>
      <c r="J168" s="164" t="n">
        <f aca="false">I168*E168</f>
        <v>0</v>
      </c>
      <c r="K168" s="164" t="n">
        <v>0</v>
      </c>
      <c r="L168" s="165" t="n">
        <f aca="false">E168*K168</f>
        <v>0</v>
      </c>
      <c r="M168" s="243"/>
      <c r="N168" s="240"/>
    </row>
    <row r="169" customFormat="false" ht="16.5" hidden="false" customHeight="true" outlineLevel="0" collapsed="false">
      <c r="M169" s="159"/>
    </row>
    <row r="170" customFormat="false" ht="16.5" hidden="false" customHeight="true" outlineLevel="0" collapsed="false">
      <c r="C170" s="53" t="s">
        <v>206</v>
      </c>
      <c r="E170" s="202"/>
      <c r="F170" s="202"/>
      <c r="G170" s="57" t="n">
        <f aca="false">SUM(G171:G173)</f>
        <v>307077.12</v>
      </c>
      <c r="H170" s="161"/>
      <c r="I170" s="59"/>
      <c r="J170" s="60" t="n">
        <f aca="false">SUM(J171:J173)</f>
        <v>186.831768</v>
      </c>
      <c r="L170" s="60" t="n">
        <v>0</v>
      </c>
      <c r="M170" s="159"/>
    </row>
    <row r="171" customFormat="false" ht="39" hidden="false" customHeight="true" outlineLevel="0" collapsed="false">
      <c r="A171" s="154" t="n">
        <f aca="false">A168+1</f>
        <v>73</v>
      </c>
      <c r="B171" s="66" t="n">
        <v>212752412</v>
      </c>
      <c r="C171" s="175" t="s">
        <v>207</v>
      </c>
      <c r="D171" s="67" t="s">
        <v>45</v>
      </c>
      <c r="E171" s="203" t="n">
        <v>680</v>
      </c>
      <c r="F171" s="128" t="n">
        <v>360</v>
      </c>
      <c r="G171" s="136" t="n">
        <f aca="false">F171*E171</f>
        <v>244800</v>
      </c>
      <c r="H171" s="209" t="s">
        <v>21</v>
      </c>
      <c r="I171" s="128" t="n">
        <v>0.27411</v>
      </c>
      <c r="J171" s="211" t="n">
        <f aca="false">I171*E171</f>
        <v>186.3948</v>
      </c>
      <c r="K171" s="244"/>
      <c r="L171" s="74" t="n">
        <f aca="false">E171*K171</f>
        <v>0</v>
      </c>
      <c r="M171" s="245"/>
    </row>
    <row r="172" customFormat="false" ht="16.5" hidden="false" customHeight="true" outlineLevel="0" collapsed="false">
      <c r="A172" s="154" t="n">
        <f aca="false">A171+1</f>
        <v>74</v>
      </c>
      <c r="B172" s="66" t="n">
        <v>211971110</v>
      </c>
      <c r="C172" s="66" t="s">
        <v>208</v>
      </c>
      <c r="D172" s="67" t="s">
        <v>38</v>
      </c>
      <c r="E172" s="203" t="n">
        <v>918</v>
      </c>
      <c r="F172" s="216" t="n">
        <v>25</v>
      </c>
      <c r="G172" s="136" t="n">
        <f aca="false">F172*E172</f>
        <v>22950</v>
      </c>
      <c r="H172" s="209" t="s">
        <v>21</v>
      </c>
      <c r="I172" s="246" t="n">
        <v>0.00017</v>
      </c>
      <c r="J172" s="211" t="n">
        <f aca="false">I172*E172</f>
        <v>0.15606</v>
      </c>
      <c r="K172" s="244"/>
      <c r="L172" s="74" t="n">
        <f aca="false">E172*K172</f>
        <v>0</v>
      </c>
      <c r="M172" s="245"/>
    </row>
    <row r="173" customFormat="false" ht="16.5" hidden="false" customHeight="true" outlineLevel="0" collapsed="false">
      <c r="A173" s="154" t="n">
        <f aca="false">A172+1</f>
        <v>75</v>
      </c>
      <c r="B173" s="66" t="n">
        <v>69311068</v>
      </c>
      <c r="C173" s="66" t="s">
        <v>209</v>
      </c>
      <c r="D173" s="133" t="s">
        <v>154</v>
      </c>
      <c r="E173" s="203" t="n">
        <v>936.36</v>
      </c>
      <c r="F173" s="133" t="n">
        <v>42</v>
      </c>
      <c r="G173" s="136" t="n">
        <f aca="false">F173*E173</f>
        <v>39327.12</v>
      </c>
      <c r="H173" s="209" t="s">
        <v>21</v>
      </c>
      <c r="I173" s="247" t="n">
        <v>0.0003</v>
      </c>
      <c r="J173" s="211" t="n">
        <f aca="false">I173*E173</f>
        <v>0.280908</v>
      </c>
      <c r="K173" s="244"/>
      <c r="L173" s="74" t="n">
        <f aca="false">E173*K173</f>
        <v>0</v>
      </c>
      <c r="M173" s="245"/>
    </row>
    <row r="174" customFormat="false" ht="16.5" hidden="false" customHeight="true" outlineLevel="0" collapsed="false">
      <c r="M174" s="159"/>
    </row>
    <row r="175" customFormat="false" ht="16.5" hidden="false" customHeight="true" outlineLevel="0" collapsed="false">
      <c r="B175" s="160"/>
      <c r="C175" s="53" t="s">
        <v>210</v>
      </c>
      <c r="G175" s="57" t="n">
        <f aca="false">G176</f>
        <v>508423.401893948</v>
      </c>
      <c r="H175" s="161"/>
      <c r="I175" s="59"/>
      <c r="J175" s="60" t="n">
        <f aca="false">J110+J98+J46+J5+J40+J162+J154+J170</f>
        <v>3018.06602097796</v>
      </c>
      <c r="L175" s="60" t="n">
        <f aca="false">L110+L98+L46+L5+L162</f>
        <v>1248.06816555556</v>
      </c>
      <c r="M175" s="162"/>
    </row>
    <row r="176" customFormat="false" ht="16.5" hidden="false" customHeight="true" outlineLevel="0" collapsed="false">
      <c r="A176" s="154" t="n">
        <f aca="false">A173+1</f>
        <v>76</v>
      </c>
      <c r="B176" s="66" t="n">
        <v>998223011</v>
      </c>
      <c r="C176" s="66" t="s">
        <v>211</v>
      </c>
      <c r="D176" s="67" t="s">
        <v>56</v>
      </c>
      <c r="E176" s="203" t="n">
        <v>3018.06602097796</v>
      </c>
      <c r="F176" s="248" t="n">
        <v>168.46</v>
      </c>
      <c r="G176" s="136" t="n">
        <f aca="false">F176*E176</f>
        <v>508423.401893948</v>
      </c>
      <c r="H176" s="209" t="s">
        <v>21</v>
      </c>
      <c r="I176" s="249"/>
      <c r="J176" s="250"/>
      <c r="K176" s="244"/>
      <c r="L176" s="244"/>
      <c r="M176" s="251"/>
      <c r="N176" s="252"/>
    </row>
    <row r="177" customFormat="false" ht="16.5" hidden="false" customHeight="true" outlineLevel="0" collapsed="false">
      <c r="M177" s="159"/>
    </row>
    <row r="178" customFormat="false" ht="16.5" hidden="false" customHeight="true" outlineLevel="0" collapsed="false">
      <c r="M178" s="159"/>
    </row>
    <row r="179" customFormat="false" ht="16.5" hidden="false" customHeight="true" outlineLevel="0" collapsed="false">
      <c r="M179" s="159"/>
    </row>
    <row r="180" customFormat="false" ht="18.75" hidden="false" customHeight="true" outlineLevel="0" collapsed="false">
      <c r="B180" s="160"/>
      <c r="C180" s="53" t="s">
        <v>212</v>
      </c>
      <c r="G180" s="57" t="n">
        <f aca="false">SUM(G182:G185)</f>
        <v>137000</v>
      </c>
      <c r="H180" s="161"/>
      <c r="I180" s="59"/>
      <c r="J180" s="60" t="n">
        <v>0</v>
      </c>
      <c r="L180" s="60" t="n">
        <v>0</v>
      </c>
      <c r="M180" s="162"/>
    </row>
    <row r="181" customFormat="false" ht="16.5" hidden="false" customHeight="true" outlineLevel="0" collapsed="false">
      <c r="B181" s="160"/>
      <c r="C181" s="241" t="s">
        <v>198</v>
      </c>
      <c r="G181" s="57"/>
      <c r="H181" s="161"/>
      <c r="I181" s="59"/>
      <c r="J181" s="60"/>
      <c r="L181" s="60"/>
      <c r="M181" s="162"/>
    </row>
    <row r="182" customFormat="false" ht="18" hidden="false" customHeight="true" outlineLevel="0" collapsed="false">
      <c r="A182" s="154" t="n">
        <f aca="false">A176+1</f>
        <v>77</v>
      </c>
      <c r="B182" s="66" t="n">
        <v>767001</v>
      </c>
      <c r="C182" s="66" t="s">
        <v>213</v>
      </c>
      <c r="D182" s="67" t="s">
        <v>200</v>
      </c>
      <c r="E182" s="203" t="n">
        <v>1</v>
      </c>
      <c r="F182" s="128" t="n">
        <v>8500</v>
      </c>
      <c r="G182" s="136" t="n">
        <f aca="false">F182*E182</f>
        <v>8500</v>
      </c>
      <c r="H182" s="209" t="s">
        <v>177</v>
      </c>
      <c r="I182" s="249"/>
      <c r="J182" s="250"/>
      <c r="K182" s="244"/>
      <c r="L182" s="244"/>
      <c r="M182" s="162"/>
    </row>
    <row r="183" customFormat="false" ht="18" hidden="false" customHeight="true" outlineLevel="0" collapsed="false">
      <c r="A183" s="154" t="n">
        <f aca="false">A182+1</f>
        <v>78</v>
      </c>
      <c r="B183" s="66" t="n">
        <f aca="false">B182+1</f>
        <v>767002</v>
      </c>
      <c r="C183" s="66" t="s">
        <v>214</v>
      </c>
      <c r="D183" s="67" t="s">
        <v>200</v>
      </c>
      <c r="E183" s="203" t="n">
        <v>1</v>
      </c>
      <c r="F183" s="128" t="n">
        <v>8500</v>
      </c>
      <c r="G183" s="136" t="n">
        <f aca="false">F183*E183</f>
        <v>8500</v>
      </c>
      <c r="H183" s="209" t="s">
        <v>177</v>
      </c>
      <c r="I183" s="249"/>
      <c r="J183" s="250"/>
      <c r="K183" s="244"/>
      <c r="L183" s="244"/>
      <c r="M183" s="162"/>
    </row>
    <row r="184" customFormat="false" ht="18" hidden="false" customHeight="true" outlineLevel="0" collapsed="false">
      <c r="A184" s="154" t="n">
        <f aca="false">A183+1</f>
        <v>79</v>
      </c>
      <c r="B184" s="66" t="n">
        <f aca="false">B183+1</f>
        <v>767003</v>
      </c>
      <c r="C184" s="66" t="s">
        <v>215</v>
      </c>
      <c r="D184" s="67" t="s">
        <v>200</v>
      </c>
      <c r="E184" s="203" t="n">
        <v>1</v>
      </c>
      <c r="F184" s="128" t="n">
        <v>110000</v>
      </c>
      <c r="G184" s="136" t="n">
        <f aca="false">F184*E184</f>
        <v>110000</v>
      </c>
      <c r="H184" s="209" t="s">
        <v>177</v>
      </c>
      <c r="I184" s="249"/>
      <c r="J184" s="250"/>
      <c r="K184" s="244"/>
      <c r="L184" s="244"/>
      <c r="M184" s="162"/>
    </row>
    <row r="185" customFormat="false" ht="26.25" hidden="false" customHeight="true" outlineLevel="0" collapsed="false">
      <c r="A185" s="154" t="n">
        <f aca="false">A184+1</f>
        <v>80</v>
      </c>
      <c r="B185" s="66" t="n">
        <f aca="false">B184+1</f>
        <v>767004</v>
      </c>
      <c r="C185" s="66" t="s">
        <v>216</v>
      </c>
      <c r="D185" s="67" t="s">
        <v>200</v>
      </c>
      <c r="E185" s="203" t="n">
        <v>1</v>
      </c>
      <c r="F185" s="128" t="n">
        <v>10000</v>
      </c>
      <c r="G185" s="136" t="n">
        <f aca="false">F185*E185</f>
        <v>10000</v>
      </c>
      <c r="H185" s="209" t="s">
        <v>177</v>
      </c>
      <c r="I185" s="249"/>
      <c r="J185" s="250"/>
      <c r="K185" s="244"/>
      <c r="L185" s="244"/>
      <c r="M185" s="162"/>
    </row>
    <row r="186" customFormat="false" ht="16.5" hidden="false" customHeight="true" outlineLevel="0" collapsed="false">
      <c r="E186" s="202"/>
      <c r="F186" s="202"/>
      <c r="M186" s="159"/>
    </row>
    <row r="187" customFormat="false" ht="16.5" hidden="false" customHeight="true" outlineLevel="0" collapsed="false">
      <c r="C187" s="53" t="s">
        <v>217</v>
      </c>
      <c r="E187" s="202"/>
      <c r="F187" s="202"/>
      <c r="G187" s="57" t="n">
        <f aca="false">SUM(G188:G192)</f>
        <v>40937.05</v>
      </c>
      <c r="H187" s="161"/>
      <c r="I187" s="59"/>
      <c r="J187" s="60" t="n">
        <f aca="false">J119+J109+J60+J14+J49+J176</f>
        <v>0</v>
      </c>
      <c r="L187" s="60" t="n">
        <f aca="false">L119+L109+L60+L14+L176</f>
        <v>0</v>
      </c>
      <c r="M187" s="159"/>
      <c r="N187" s="57"/>
    </row>
    <row r="188" customFormat="false" ht="16.5" hidden="false" customHeight="true" outlineLevel="0" collapsed="false">
      <c r="A188" s="154" t="n">
        <f aca="false">A185+1</f>
        <v>81</v>
      </c>
      <c r="B188" s="66" t="n">
        <v>783801201</v>
      </c>
      <c r="C188" s="66" t="s">
        <v>218</v>
      </c>
      <c r="D188" s="215" t="s">
        <v>38</v>
      </c>
      <c r="E188" s="203" t="n">
        <v>58.4815</v>
      </c>
      <c r="F188" s="246" t="n">
        <v>200</v>
      </c>
      <c r="G188" s="136" t="n">
        <f aca="false">F188*E188</f>
        <v>11696.3</v>
      </c>
      <c r="H188" s="209" t="s">
        <v>21</v>
      </c>
      <c r="I188" s="249"/>
      <c r="J188" s="250"/>
      <c r="K188" s="244"/>
      <c r="L188" s="244"/>
      <c r="M188" s="245"/>
      <c r="N188" s="253"/>
    </row>
    <row r="189" customFormat="false" ht="16.5" hidden="false" customHeight="true" outlineLevel="0" collapsed="false">
      <c r="A189" s="154"/>
      <c r="B189" s="85" t="s">
        <v>219</v>
      </c>
      <c r="C189" s="85" t="s">
        <v>220</v>
      </c>
      <c r="D189" s="254" t="s">
        <v>108</v>
      </c>
      <c r="E189" s="255" t="n">
        <v>18.4815</v>
      </c>
      <c r="F189" s="246"/>
      <c r="G189" s="136"/>
      <c r="H189" s="209"/>
      <c r="I189" s="249"/>
      <c r="J189" s="250"/>
      <c r="K189" s="244"/>
      <c r="L189" s="244"/>
      <c r="M189" s="245"/>
      <c r="N189" s="253"/>
    </row>
    <row r="190" customFormat="false" ht="16.5" hidden="false" customHeight="true" outlineLevel="0" collapsed="false">
      <c r="A190" s="154"/>
      <c r="B190" s="85" t="s">
        <v>221</v>
      </c>
      <c r="C190" s="85" t="s">
        <v>222</v>
      </c>
      <c r="D190" s="254" t="s">
        <v>108</v>
      </c>
      <c r="E190" s="255" t="n">
        <v>40</v>
      </c>
      <c r="F190" s="246"/>
      <c r="G190" s="136"/>
      <c r="H190" s="209"/>
      <c r="I190" s="249"/>
      <c r="J190" s="250"/>
      <c r="K190" s="244"/>
      <c r="L190" s="244"/>
      <c r="M190" s="245"/>
      <c r="N190" s="253"/>
    </row>
    <row r="191" customFormat="false" ht="16.5" hidden="false" customHeight="true" outlineLevel="0" collapsed="false">
      <c r="A191" s="154" t="n">
        <f aca="false">A188+1</f>
        <v>82</v>
      </c>
      <c r="B191" s="66" t="n">
        <v>783801203</v>
      </c>
      <c r="C191" s="66" t="s">
        <v>223</v>
      </c>
      <c r="D191" s="215" t="s">
        <v>38</v>
      </c>
      <c r="E191" s="203" t="n">
        <v>58.4815</v>
      </c>
      <c r="F191" s="246" t="n">
        <v>200</v>
      </c>
      <c r="G191" s="136" t="n">
        <f aca="false">F191*E191</f>
        <v>11696.3</v>
      </c>
      <c r="H191" s="209" t="s">
        <v>21</v>
      </c>
      <c r="I191" s="249"/>
      <c r="J191" s="250"/>
      <c r="K191" s="244"/>
      <c r="L191" s="244"/>
      <c r="M191" s="159"/>
      <c r="N191" s="253"/>
    </row>
    <row r="192" customFormat="false" ht="26.25" hidden="false" customHeight="true" outlineLevel="0" collapsed="false">
      <c r="A192" s="154" t="n">
        <f aca="false">A191+1</f>
        <v>83</v>
      </c>
      <c r="B192" s="66" t="n">
        <v>783826605</v>
      </c>
      <c r="C192" s="66" t="s">
        <v>224</v>
      </c>
      <c r="D192" s="215" t="s">
        <v>38</v>
      </c>
      <c r="E192" s="203" t="n">
        <v>58.4815</v>
      </c>
      <c r="F192" s="246" t="n">
        <v>300</v>
      </c>
      <c r="G192" s="136" t="n">
        <f aca="false">F192*E192</f>
        <v>17544.45</v>
      </c>
      <c r="H192" s="209" t="s">
        <v>21</v>
      </c>
      <c r="I192" s="249"/>
      <c r="J192" s="250"/>
      <c r="K192" s="244"/>
      <c r="L192" s="244"/>
      <c r="M192" s="159"/>
      <c r="N192" s="253"/>
    </row>
  </sheetData>
  <printOptions headings="false" gridLines="false" gridLinesSet="true" horizontalCentered="false" verticalCentered="false"/>
  <pageMargins left="0.629861111111111" right="0.315277777777778" top="0.354166666666667" bottom="0.669444444444444" header="0.511805555555555" footer="0.315277777777778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>&amp;C&amp;"Arial,obyčejné"&amp;10&amp;P&amp;R&amp;"Arial,obyčejné"&amp;10uchazeč : ...........................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tabColor rgb="FFFFC000"/>
    <pageSetUpPr fitToPage="false"/>
  </sheetPr>
  <dimension ref="A1:Z71"/>
  <sheetViews>
    <sheetView showFormulas="false" showGridLines="true" showRowColHeaders="true" showZeros="true" rightToLeft="false" tabSelected="false" showOutlineSymbols="true" defaultGridColor="true" view="normal" topLeftCell="A58" colorId="64" zoomScale="100" zoomScaleNormal="100" zoomScalePageLayoutView="100" workbookViewId="0">
      <selection pane="topLeft" activeCell="F65" activeCellId="0" sqref="F65"/>
    </sheetView>
  </sheetViews>
  <sheetFormatPr defaultColWidth="8.6875" defaultRowHeight="15" zeroHeight="false" outlineLevelRow="0" outlineLevelCol="0"/>
  <cols>
    <col collapsed="false" customWidth="true" hidden="false" outlineLevel="0" max="1" min="1" style="0" width="6.42"/>
    <col collapsed="false" customWidth="true" hidden="false" outlineLevel="0" max="2" min="2" style="0" width="13.14"/>
    <col collapsed="false" customWidth="true" hidden="false" outlineLevel="0" max="3" min="3" style="0" width="62.99"/>
    <col collapsed="false" customWidth="true" hidden="false" outlineLevel="0" max="6" min="6" style="0" width="10.42"/>
    <col collapsed="false" customWidth="true" hidden="false" outlineLevel="0" max="7" min="7" style="0" width="17.29"/>
  </cols>
  <sheetData>
    <row r="1" s="18" customFormat="true" ht="16.5" hidden="false" customHeight="true" outlineLevel="0" collapsed="false">
      <c r="A1" s="4" t="s">
        <v>0</v>
      </c>
      <c r="B1" s="5"/>
      <c r="C1" s="6"/>
      <c r="D1" s="7"/>
      <c r="E1" s="8" t="s">
        <v>1</v>
      </c>
      <c r="F1" s="9"/>
      <c r="G1" s="10" t="s">
        <v>2</v>
      </c>
      <c r="H1" s="11"/>
      <c r="I1" s="12"/>
      <c r="J1" s="13"/>
      <c r="K1" s="14"/>
      <c r="L1" s="15"/>
      <c r="M1" s="16"/>
      <c r="N1" s="17"/>
      <c r="O1" s="16"/>
      <c r="P1" s="16"/>
      <c r="Q1" s="16"/>
      <c r="R1" s="16"/>
      <c r="S1" s="16"/>
      <c r="T1" s="16"/>
      <c r="U1" s="16"/>
      <c r="V1" s="16"/>
      <c r="W1" s="16"/>
      <c r="X1" s="16"/>
    </row>
    <row r="2" s="18" customFormat="true" ht="16.5" hidden="false" customHeight="true" outlineLevel="0" collapsed="false">
      <c r="A2" s="19" t="s">
        <v>3</v>
      </c>
      <c r="B2" s="20"/>
      <c r="C2" s="21"/>
      <c r="D2" s="22"/>
      <c r="E2" s="23" t="s">
        <v>225</v>
      </c>
      <c r="F2" s="24"/>
      <c r="G2" s="25"/>
      <c r="H2" s="26"/>
      <c r="I2" s="27"/>
      <c r="J2" s="28"/>
      <c r="K2" s="29"/>
      <c r="L2" s="30"/>
      <c r="M2" s="16"/>
      <c r="N2" s="17"/>
      <c r="O2" s="16"/>
      <c r="P2" s="16"/>
      <c r="Q2" s="16"/>
      <c r="R2" s="16"/>
      <c r="S2" s="16"/>
      <c r="T2" s="16"/>
      <c r="U2" s="16"/>
      <c r="V2" s="16"/>
      <c r="W2" s="16"/>
      <c r="X2" s="16"/>
    </row>
    <row r="3" s="18" customFormat="true" ht="16.5" hidden="false" customHeight="true" outlineLevel="0" collapsed="false">
      <c r="A3" s="31" t="s">
        <v>5</v>
      </c>
      <c r="B3" s="32" t="s">
        <v>6</v>
      </c>
      <c r="C3" s="33" t="s">
        <v>7</v>
      </c>
      <c r="D3" s="32" t="s">
        <v>8</v>
      </c>
      <c r="E3" s="34" t="s">
        <v>9</v>
      </c>
      <c r="F3" s="35" t="s">
        <v>10</v>
      </c>
      <c r="G3" s="36" t="s">
        <v>11</v>
      </c>
      <c r="H3" s="37" t="s">
        <v>12</v>
      </c>
      <c r="I3" s="38" t="s">
        <v>13</v>
      </c>
      <c r="J3" s="39" t="s">
        <v>14</v>
      </c>
      <c r="K3" s="40" t="s">
        <v>15</v>
      </c>
      <c r="L3" s="37" t="s">
        <v>16</v>
      </c>
      <c r="M3" s="43"/>
      <c r="N3" s="42"/>
      <c r="O3" s="43"/>
      <c r="P3" s="43"/>
      <c r="Q3" s="43"/>
      <c r="R3" s="43"/>
      <c r="S3" s="43"/>
      <c r="T3" s="43"/>
      <c r="U3" s="43"/>
      <c r="V3" s="43"/>
      <c r="W3" s="43"/>
      <c r="X3" s="43"/>
      <c r="Y3" s="44"/>
      <c r="Z3" s="44"/>
    </row>
    <row r="4" s="18" customFormat="true" ht="4.5" hidden="false" customHeight="true" outlineLevel="0" collapsed="false">
      <c r="A4" s="45"/>
      <c r="B4" s="45"/>
      <c r="C4" s="46"/>
      <c r="D4" s="45"/>
      <c r="E4" s="47"/>
      <c r="F4" s="48"/>
      <c r="G4" s="49"/>
      <c r="H4" s="45"/>
      <c r="I4" s="50"/>
      <c r="J4" s="51"/>
      <c r="K4" s="52"/>
      <c r="L4" s="45"/>
      <c r="M4" s="43"/>
      <c r="N4" s="42"/>
      <c r="O4" s="43"/>
      <c r="P4" s="43"/>
      <c r="Q4" s="43"/>
      <c r="R4" s="43"/>
      <c r="S4" s="43"/>
      <c r="T4" s="43"/>
      <c r="U4" s="43"/>
      <c r="V4" s="43"/>
      <c r="W4" s="43"/>
      <c r="X4" s="43"/>
      <c r="Y4" s="44"/>
      <c r="Z4" s="44"/>
    </row>
    <row r="5" s="18" customFormat="true" ht="21" hidden="false" customHeight="true" outlineLevel="0" collapsed="false">
      <c r="B5" s="53"/>
      <c r="C5" s="256" t="s">
        <v>225</v>
      </c>
      <c r="D5" s="54"/>
      <c r="E5" s="55"/>
      <c r="F5" s="56"/>
      <c r="G5" s="257"/>
      <c r="H5" s="58"/>
      <c r="I5" s="59"/>
      <c r="J5" s="59"/>
      <c r="K5" s="59"/>
      <c r="L5" s="59"/>
      <c r="M5" s="60"/>
      <c r="N5" s="258"/>
      <c r="O5" s="63"/>
      <c r="P5" s="63"/>
      <c r="Q5" s="63"/>
      <c r="R5" s="63"/>
      <c r="S5" s="63"/>
      <c r="T5" s="63"/>
      <c r="U5" s="63"/>
      <c r="V5" s="63"/>
      <c r="W5" s="63"/>
      <c r="X5" s="63"/>
      <c r="Y5" s="64"/>
      <c r="Z5" s="64"/>
    </row>
    <row r="6" s="18" customFormat="true" ht="21" hidden="false" customHeight="true" outlineLevel="0" collapsed="false">
      <c r="B6" s="53"/>
      <c r="C6" s="256" t="s">
        <v>226</v>
      </c>
      <c r="D6" s="54"/>
      <c r="E6" s="55"/>
      <c r="F6" s="56"/>
      <c r="G6" s="257" t="n">
        <f aca="false">SUM(G7:G8)</f>
        <v>19132.5</v>
      </c>
      <c r="H6" s="58"/>
      <c r="I6" s="59"/>
      <c r="J6" s="60" t="n">
        <f aca="false">SUM(J7:J8)</f>
        <v>0</v>
      </c>
      <c r="K6" s="61"/>
      <c r="L6" s="60" t="n">
        <f aca="false">SUM(L7:L8)</f>
        <v>0</v>
      </c>
      <c r="M6" s="60"/>
      <c r="N6" s="258"/>
      <c r="O6" s="63"/>
      <c r="P6" s="63"/>
      <c r="Q6" s="63"/>
      <c r="R6" s="63"/>
      <c r="S6" s="63"/>
      <c r="T6" s="63"/>
      <c r="U6" s="63"/>
      <c r="V6" s="63"/>
      <c r="W6" s="63"/>
      <c r="X6" s="63"/>
      <c r="Y6" s="64"/>
      <c r="Z6" s="64"/>
    </row>
    <row r="7" s="213" customFormat="true" ht="29.25" hidden="false" customHeight="true" outlineLevel="0" collapsed="false">
      <c r="A7" s="259" t="n">
        <v>1</v>
      </c>
      <c r="B7" s="66" t="n">
        <v>111211101</v>
      </c>
      <c r="C7" s="66" t="s">
        <v>227</v>
      </c>
      <c r="D7" s="133" t="s">
        <v>154</v>
      </c>
      <c r="E7" s="128" t="n">
        <v>185.1</v>
      </c>
      <c r="F7" s="158" t="n">
        <v>75</v>
      </c>
      <c r="G7" s="70" t="n">
        <f aca="false">E7*F7</f>
        <v>13882.5</v>
      </c>
      <c r="H7" s="71" t="s">
        <v>228</v>
      </c>
      <c r="I7" s="72" t="n">
        <v>0</v>
      </c>
      <c r="J7" s="73" t="n">
        <f aca="false">I7*E7</f>
        <v>0</v>
      </c>
      <c r="K7" s="72" t="n">
        <v>0</v>
      </c>
      <c r="L7" s="74" t="n">
        <f aca="false">E57*K7</f>
        <v>0</v>
      </c>
    </row>
    <row r="8" s="213" customFormat="true" ht="29.25" hidden="false" customHeight="true" outlineLevel="0" collapsed="false">
      <c r="A8" s="259" t="n">
        <f aca="false">A7+1</f>
        <v>2</v>
      </c>
      <c r="B8" s="66" t="n">
        <v>112201113</v>
      </c>
      <c r="C8" s="66" t="s">
        <v>229</v>
      </c>
      <c r="D8" s="67" t="s">
        <v>230</v>
      </c>
      <c r="E8" s="246" t="n">
        <v>14</v>
      </c>
      <c r="F8" s="158" t="n">
        <v>375</v>
      </c>
      <c r="G8" s="70" t="n">
        <f aca="false">E8*F8</f>
        <v>5250</v>
      </c>
      <c r="H8" s="71" t="s">
        <v>228</v>
      </c>
      <c r="I8" s="72" t="n">
        <v>0</v>
      </c>
      <c r="J8" s="73" t="n">
        <f aca="false">I8*E8</f>
        <v>0</v>
      </c>
      <c r="K8" s="72" t="n">
        <v>0</v>
      </c>
    </row>
    <row r="10" customFormat="false" ht="15" hidden="false" customHeight="false" outlineLevel="0" collapsed="false">
      <c r="C10" s="256" t="s">
        <v>231</v>
      </c>
      <c r="D10" s="260"/>
      <c r="E10" s="260"/>
      <c r="F10" s="261"/>
      <c r="G10" s="257" t="n">
        <f aca="false">SUM(G11:G24)</f>
        <v>209068.512</v>
      </c>
      <c r="J10" s="60" t="n">
        <f aca="false">SUM(J11:J24)</f>
        <v>23.75568</v>
      </c>
      <c r="K10" s="61"/>
      <c r="L10" s="60" t="n">
        <f aca="false">SUM(L11:L24)</f>
        <v>0</v>
      </c>
    </row>
    <row r="11" s="18" customFormat="true" ht="39" hidden="false" customHeight="true" outlineLevel="0" collapsed="false">
      <c r="A11" s="259" t="n">
        <f aca="false">A8+1</f>
        <v>3</v>
      </c>
      <c r="B11" s="66" t="n">
        <v>132251255</v>
      </c>
      <c r="C11" s="66" t="s">
        <v>232</v>
      </c>
      <c r="D11" s="262" t="s">
        <v>103</v>
      </c>
      <c r="E11" s="203" t="n">
        <f aca="false">E21</f>
        <v>69.795</v>
      </c>
      <c r="F11" s="128" t="n">
        <v>200</v>
      </c>
      <c r="G11" s="70" t="n">
        <f aca="false">E11*F11</f>
        <v>13959</v>
      </c>
      <c r="H11" s="71" t="s">
        <v>228</v>
      </c>
      <c r="I11" s="164" t="n">
        <v>0</v>
      </c>
      <c r="J11" s="73" t="n">
        <f aca="false">E11*I11</f>
        <v>0</v>
      </c>
      <c r="K11" s="72" t="n">
        <v>0</v>
      </c>
      <c r="L11" s="74" t="n">
        <f aca="false">E11*K11</f>
        <v>0</v>
      </c>
      <c r="M11" s="60"/>
      <c r="N11" s="258"/>
      <c r="O11" s="63"/>
      <c r="P11" s="63"/>
      <c r="Q11" s="63"/>
      <c r="R11" s="63"/>
      <c r="S11" s="63"/>
      <c r="T11" s="63"/>
      <c r="U11" s="63"/>
      <c r="V11" s="63"/>
      <c r="W11" s="63"/>
      <c r="X11" s="63"/>
      <c r="Y11" s="64"/>
      <c r="Z11" s="64"/>
    </row>
    <row r="12" s="18" customFormat="true" ht="39" hidden="false" customHeight="true" outlineLevel="0" collapsed="false">
      <c r="A12" s="259" t="n">
        <f aca="false">A11+1</f>
        <v>4</v>
      </c>
      <c r="B12" s="66" t="n">
        <v>132212211</v>
      </c>
      <c r="C12" s="66" t="s">
        <v>233</v>
      </c>
      <c r="D12" s="262" t="s">
        <v>103</v>
      </c>
      <c r="E12" s="203" t="n">
        <f aca="false">E22</f>
        <v>183.6276</v>
      </c>
      <c r="F12" s="128" t="n">
        <v>1000</v>
      </c>
      <c r="G12" s="70" t="n">
        <f aca="false">E12*F12</f>
        <v>183627.6</v>
      </c>
      <c r="H12" s="71" t="s">
        <v>228</v>
      </c>
      <c r="I12" s="164" t="n">
        <v>0</v>
      </c>
      <c r="J12" s="73" t="n">
        <f aca="false">E12*I12</f>
        <v>0</v>
      </c>
      <c r="K12" s="72" t="n">
        <v>0</v>
      </c>
      <c r="L12" s="74" t="n">
        <f aca="false">E12*K12</f>
        <v>0</v>
      </c>
      <c r="M12" s="60"/>
      <c r="N12" s="258"/>
      <c r="O12" s="63"/>
      <c r="P12" s="63"/>
      <c r="Q12" s="63"/>
      <c r="R12" s="63"/>
      <c r="S12" s="63"/>
      <c r="T12" s="63"/>
      <c r="U12" s="63"/>
      <c r="V12" s="63"/>
      <c r="W12" s="63"/>
      <c r="X12" s="63"/>
      <c r="Y12" s="64"/>
      <c r="Z12" s="64"/>
    </row>
    <row r="13" s="18" customFormat="true" ht="15.75" hidden="false" customHeight="true" outlineLevel="0" collapsed="false">
      <c r="A13" s="205"/>
      <c r="B13" s="148" t="s">
        <v>234</v>
      </c>
      <c r="C13" s="263" t="s">
        <v>235</v>
      </c>
      <c r="D13" s="264" t="s">
        <v>103</v>
      </c>
      <c r="E13" s="265" t="n">
        <f aca="false">2.4*0.7*1.04*10</f>
        <v>17.472</v>
      </c>
      <c r="F13" s="205"/>
      <c r="G13" s="266"/>
      <c r="H13" s="205"/>
      <c r="I13" s="267"/>
      <c r="J13" s="267"/>
      <c r="K13" s="72" t="n">
        <v>0</v>
      </c>
      <c r="L13" s="74" t="n">
        <f aca="false">E13*K13</f>
        <v>0</v>
      </c>
      <c r="M13" s="60"/>
      <c r="N13" s="258"/>
      <c r="O13" s="63"/>
      <c r="P13" s="63"/>
      <c r="Q13" s="63"/>
      <c r="R13" s="63"/>
      <c r="S13" s="63"/>
      <c r="T13" s="63"/>
      <c r="U13" s="63"/>
      <c r="V13" s="63"/>
      <c r="W13" s="63"/>
      <c r="X13" s="63"/>
      <c r="Y13" s="64"/>
      <c r="Z13" s="64"/>
    </row>
    <row r="14" s="18" customFormat="true" ht="15.75" hidden="false" customHeight="true" outlineLevel="0" collapsed="false">
      <c r="A14" s="205"/>
      <c r="B14" s="148"/>
      <c r="C14" s="263" t="s">
        <v>236</v>
      </c>
      <c r="D14" s="264" t="s">
        <v>103</v>
      </c>
      <c r="E14" s="265" t="n">
        <f aca="false">2.4*0.8*1.04*28</f>
        <v>55.9104</v>
      </c>
      <c r="F14" s="205"/>
      <c r="G14" s="266"/>
      <c r="H14" s="205"/>
      <c r="I14" s="267"/>
      <c r="J14" s="267"/>
      <c r="K14" s="72" t="n">
        <v>0</v>
      </c>
      <c r="L14" s="74" t="n">
        <f aca="false">E14*K14</f>
        <v>0</v>
      </c>
      <c r="M14" s="60"/>
      <c r="N14" s="258"/>
      <c r="O14" s="63"/>
      <c r="P14" s="63"/>
      <c r="Q14" s="63"/>
      <c r="R14" s="63"/>
      <c r="S14" s="63"/>
      <c r="T14" s="63"/>
      <c r="U14" s="63"/>
      <c r="V14" s="63"/>
      <c r="W14" s="63"/>
      <c r="X14" s="63"/>
      <c r="Y14" s="64"/>
      <c r="Z14" s="64"/>
    </row>
    <row r="15" s="18" customFormat="true" ht="15.75" hidden="false" customHeight="true" outlineLevel="0" collapsed="false">
      <c r="A15" s="205"/>
      <c r="B15" s="148"/>
      <c r="C15" s="263" t="s">
        <v>237</v>
      </c>
      <c r="D15" s="264" t="s">
        <v>103</v>
      </c>
      <c r="E15" s="265" t="n">
        <f aca="false">2.4*1*1.04*18</f>
        <v>44.928</v>
      </c>
      <c r="F15" s="205"/>
      <c r="G15" s="266"/>
      <c r="H15" s="205"/>
      <c r="I15" s="267"/>
      <c r="J15" s="267"/>
      <c r="K15" s="72" t="n">
        <v>0</v>
      </c>
      <c r="L15" s="74" t="n">
        <f aca="false">E15*K15</f>
        <v>0</v>
      </c>
      <c r="M15" s="60"/>
      <c r="N15" s="258"/>
      <c r="O15" s="63"/>
      <c r="P15" s="63"/>
      <c r="Q15" s="63"/>
      <c r="R15" s="63"/>
      <c r="S15" s="63"/>
      <c r="T15" s="63"/>
      <c r="U15" s="63"/>
      <c r="V15" s="63"/>
      <c r="W15" s="63"/>
      <c r="X15" s="63"/>
      <c r="Y15" s="64"/>
      <c r="Z15" s="64"/>
    </row>
    <row r="16" s="18" customFormat="true" ht="15.75" hidden="false" customHeight="true" outlineLevel="0" collapsed="false">
      <c r="A16" s="205"/>
      <c r="B16" s="148"/>
      <c r="C16" s="263" t="s">
        <v>238</v>
      </c>
      <c r="D16" s="264" t="s">
        <v>103</v>
      </c>
      <c r="E16" s="265" t="n">
        <f aca="false">2.4*1.4*1.04*10</f>
        <v>34.944</v>
      </c>
      <c r="F16" s="205"/>
      <c r="G16" s="266"/>
      <c r="H16" s="205"/>
      <c r="I16" s="267"/>
      <c r="J16" s="267"/>
      <c r="K16" s="72" t="n">
        <v>0</v>
      </c>
      <c r="L16" s="74" t="n">
        <f aca="false">E16*K16</f>
        <v>0</v>
      </c>
      <c r="M16" s="60"/>
      <c r="N16" s="258"/>
      <c r="O16" s="63"/>
      <c r="P16" s="63"/>
      <c r="Q16" s="63"/>
      <c r="R16" s="63"/>
      <c r="S16" s="63"/>
      <c r="T16" s="63"/>
      <c r="U16" s="63"/>
      <c r="V16" s="63"/>
      <c r="W16" s="63"/>
      <c r="X16" s="63"/>
      <c r="Y16" s="64"/>
      <c r="Z16" s="64"/>
    </row>
    <row r="17" s="18" customFormat="true" ht="15.75" hidden="false" customHeight="true" outlineLevel="0" collapsed="false">
      <c r="A17" s="205"/>
      <c r="B17" s="148"/>
      <c r="C17" s="263" t="s">
        <v>239</v>
      </c>
      <c r="D17" s="264" t="s">
        <v>103</v>
      </c>
      <c r="E17" s="265" t="n">
        <f aca="false">1.8*1.8*1.04*5</f>
        <v>16.848</v>
      </c>
      <c r="F17" s="205"/>
      <c r="G17" s="266"/>
      <c r="H17" s="205"/>
      <c r="I17" s="267"/>
      <c r="J17" s="267"/>
      <c r="K17" s="72" t="n">
        <v>0</v>
      </c>
      <c r="L17" s="74" t="n">
        <f aca="false">E17*K17</f>
        <v>0</v>
      </c>
      <c r="M17" s="60"/>
      <c r="N17" s="258"/>
      <c r="O17" s="63"/>
      <c r="P17" s="63"/>
      <c r="Q17" s="63"/>
      <c r="R17" s="63"/>
      <c r="S17" s="63"/>
      <c r="T17" s="63"/>
      <c r="U17" s="63"/>
      <c r="V17" s="63"/>
      <c r="W17" s="63"/>
      <c r="X17" s="63"/>
      <c r="Y17" s="64"/>
      <c r="Z17" s="64"/>
    </row>
    <row r="18" s="18" customFormat="true" ht="15.75" hidden="false" customHeight="true" outlineLevel="0" collapsed="false">
      <c r="A18" s="205"/>
      <c r="B18" s="148"/>
      <c r="C18" s="263" t="s">
        <v>240</v>
      </c>
      <c r="D18" s="264" t="s">
        <v>103</v>
      </c>
      <c r="E18" s="265" t="n">
        <f aca="false">2.55*2.55*1.04*2</f>
        <v>13.5252</v>
      </c>
      <c r="F18" s="205"/>
      <c r="G18" s="266"/>
      <c r="H18" s="205"/>
      <c r="I18" s="267"/>
      <c r="J18" s="267"/>
      <c r="K18" s="72" t="n">
        <v>0</v>
      </c>
      <c r="L18" s="74" t="n">
        <f aca="false">E18*K18</f>
        <v>0</v>
      </c>
      <c r="M18" s="60"/>
      <c r="N18" s="258"/>
      <c r="O18" s="63"/>
      <c r="P18" s="63"/>
      <c r="Q18" s="63"/>
      <c r="R18" s="63"/>
      <c r="S18" s="63"/>
      <c r="T18" s="63"/>
      <c r="U18" s="63"/>
      <c r="V18" s="63"/>
      <c r="W18" s="63"/>
      <c r="X18" s="63"/>
      <c r="Y18" s="64"/>
      <c r="Z18" s="64"/>
    </row>
    <row r="19" s="18" customFormat="true" ht="15.75" hidden="false" customHeight="true" outlineLevel="0" collapsed="false">
      <c r="A19" s="205"/>
      <c r="B19" s="268" t="s">
        <v>241</v>
      </c>
      <c r="C19" s="269" t="s">
        <v>242</v>
      </c>
      <c r="D19" s="270" t="s">
        <v>103</v>
      </c>
      <c r="E19" s="271" t="n">
        <f aca="false">0.45*(1.04-0.49)*(66*4+2*9)</f>
        <v>69.795</v>
      </c>
      <c r="F19" s="205"/>
      <c r="G19" s="266"/>
      <c r="H19" s="205"/>
      <c r="I19" s="267"/>
      <c r="J19" s="267"/>
      <c r="K19" s="72" t="n">
        <v>0</v>
      </c>
      <c r="L19" s="74" t="n">
        <f aca="false">E19*K19</f>
        <v>0</v>
      </c>
      <c r="M19" s="60"/>
      <c r="N19" s="258"/>
      <c r="O19" s="63"/>
      <c r="P19" s="63"/>
      <c r="Q19" s="63"/>
      <c r="R19" s="63"/>
      <c r="S19" s="63"/>
      <c r="T19" s="63"/>
      <c r="U19" s="63"/>
      <c r="V19" s="63"/>
      <c r="W19" s="63"/>
      <c r="X19" s="63"/>
      <c r="Y19" s="64"/>
      <c r="Z19" s="64"/>
    </row>
    <row r="20" s="18" customFormat="true" ht="15.75" hidden="false" customHeight="true" outlineLevel="0" collapsed="false">
      <c r="A20" s="205"/>
      <c r="B20" s="272"/>
      <c r="C20" s="273" t="s">
        <v>243</v>
      </c>
      <c r="D20" s="274" t="s">
        <v>103</v>
      </c>
      <c r="E20" s="275" t="n">
        <f aca="false">SUM(E13:E19)</f>
        <v>253.4226</v>
      </c>
      <c r="F20" s="205"/>
      <c r="G20" s="266"/>
      <c r="H20" s="205"/>
      <c r="I20" s="267"/>
      <c r="J20" s="267"/>
      <c r="K20" s="72" t="n">
        <v>0</v>
      </c>
      <c r="L20" s="74" t="n">
        <f aca="false">E20*K20</f>
        <v>0</v>
      </c>
      <c r="M20" s="60"/>
      <c r="N20" s="258"/>
      <c r="O20" s="63"/>
      <c r="P20" s="63"/>
      <c r="Q20" s="63"/>
      <c r="R20" s="63"/>
      <c r="S20" s="63"/>
      <c r="T20" s="63"/>
      <c r="U20" s="63"/>
      <c r="V20" s="63"/>
      <c r="W20" s="63"/>
      <c r="X20" s="63"/>
      <c r="Y20" s="64"/>
      <c r="Z20" s="64"/>
    </row>
    <row r="21" s="18" customFormat="true" ht="15.75" hidden="false" customHeight="true" outlineLevel="0" collapsed="false">
      <c r="A21" s="205"/>
      <c r="B21" s="272"/>
      <c r="C21" s="254" t="s">
        <v>244</v>
      </c>
      <c r="D21" s="264" t="s">
        <v>103</v>
      </c>
      <c r="E21" s="265" t="n">
        <f aca="false">E19</f>
        <v>69.795</v>
      </c>
      <c r="F21" s="205"/>
      <c r="G21" s="266"/>
      <c r="H21" s="205"/>
      <c r="I21" s="267"/>
      <c r="J21" s="267"/>
      <c r="K21" s="72" t="n">
        <v>0</v>
      </c>
      <c r="L21" s="74" t="n">
        <f aca="false">E21*K21</f>
        <v>0</v>
      </c>
      <c r="M21" s="60"/>
      <c r="N21" s="258"/>
      <c r="O21" s="63"/>
      <c r="P21" s="63"/>
      <c r="Q21" s="63"/>
      <c r="R21" s="63"/>
      <c r="S21" s="63"/>
      <c r="T21" s="63"/>
      <c r="U21" s="63"/>
      <c r="V21" s="63"/>
      <c r="W21" s="63"/>
      <c r="X21" s="63"/>
      <c r="Y21" s="64"/>
      <c r="Z21" s="64"/>
    </row>
    <row r="22" s="18" customFormat="true" ht="15.75" hidden="false" customHeight="true" outlineLevel="0" collapsed="false">
      <c r="A22" s="205"/>
      <c r="B22" s="272"/>
      <c r="C22" s="254" t="s">
        <v>245</v>
      </c>
      <c r="D22" s="264" t="s">
        <v>103</v>
      </c>
      <c r="E22" s="265" t="n">
        <f aca="false">E20-E21</f>
        <v>183.6276</v>
      </c>
      <c r="F22" s="205"/>
      <c r="G22" s="266"/>
      <c r="H22" s="205"/>
      <c r="I22" s="267"/>
      <c r="J22" s="267"/>
      <c r="K22" s="72" t="n">
        <v>0</v>
      </c>
      <c r="L22" s="74" t="n">
        <f aca="false">E22*K22</f>
        <v>0</v>
      </c>
      <c r="M22" s="60"/>
      <c r="N22" s="258"/>
      <c r="O22" s="63"/>
      <c r="P22" s="63"/>
      <c r="Q22" s="63"/>
      <c r="R22" s="63"/>
      <c r="S22" s="63"/>
      <c r="T22" s="63"/>
      <c r="U22" s="63"/>
      <c r="V22" s="63"/>
      <c r="W22" s="63"/>
      <c r="X22" s="63"/>
      <c r="Y22" s="64"/>
      <c r="Z22" s="64"/>
    </row>
    <row r="23" s="18" customFormat="true" ht="24.75" hidden="false" customHeight="true" outlineLevel="0" collapsed="false">
      <c r="A23" s="259" t="n">
        <f aca="false">A12+1</f>
        <v>5</v>
      </c>
      <c r="B23" s="66" t="n">
        <v>271532212</v>
      </c>
      <c r="C23" s="66" t="s">
        <v>246</v>
      </c>
      <c r="D23" s="262" t="s">
        <v>103</v>
      </c>
      <c r="E23" s="203" t="n">
        <f aca="false">0.6*0.65*(66*4+2*9)*0.1</f>
        <v>10.998</v>
      </c>
      <c r="F23" s="94" t="n">
        <v>1044</v>
      </c>
      <c r="G23" s="70" t="n">
        <f aca="false">E23*F23</f>
        <v>11481.912</v>
      </c>
      <c r="H23" s="71" t="s">
        <v>228</v>
      </c>
      <c r="I23" s="164" t="n">
        <v>2.16</v>
      </c>
      <c r="J23" s="73" t="n">
        <f aca="false">E23*I23</f>
        <v>23.75568</v>
      </c>
      <c r="K23" s="72" t="n">
        <v>0</v>
      </c>
      <c r="L23" s="74" t="n">
        <f aca="false">E23*K23</f>
        <v>0</v>
      </c>
      <c r="M23" s="60"/>
      <c r="N23" s="258"/>
      <c r="O23" s="63"/>
      <c r="P23" s="63"/>
      <c r="Q23" s="63"/>
      <c r="R23" s="63"/>
      <c r="S23" s="63"/>
      <c r="T23" s="63"/>
      <c r="U23" s="63"/>
      <c r="V23" s="63"/>
      <c r="W23" s="63"/>
      <c r="X23" s="63"/>
      <c r="Y23" s="64"/>
      <c r="Z23" s="64"/>
    </row>
    <row r="24" s="18" customFormat="true" ht="15.75" hidden="false" customHeight="true" outlineLevel="0" collapsed="false">
      <c r="A24" s="205"/>
      <c r="B24" s="94" t="s">
        <v>247</v>
      </c>
      <c r="C24" s="269" t="s">
        <v>248</v>
      </c>
      <c r="D24" s="264"/>
      <c r="E24" s="276"/>
      <c r="F24" s="205"/>
      <c r="G24" s="266"/>
      <c r="H24" s="205"/>
      <c r="I24" s="267"/>
      <c r="J24" s="267"/>
      <c r="K24" s="72" t="n">
        <v>0</v>
      </c>
      <c r="L24" s="74" t="n">
        <f aca="false">E24*K24</f>
        <v>0</v>
      </c>
      <c r="M24" s="60"/>
      <c r="N24" s="258"/>
      <c r="O24" s="63"/>
      <c r="P24" s="63"/>
      <c r="Q24" s="63"/>
      <c r="R24" s="63"/>
      <c r="S24" s="63"/>
      <c r="T24" s="63"/>
      <c r="U24" s="63"/>
      <c r="V24" s="63"/>
      <c r="W24" s="63"/>
      <c r="X24" s="63"/>
      <c r="Y24" s="64"/>
      <c r="Z24" s="64"/>
    </row>
    <row r="26" customFormat="false" ht="15" hidden="false" customHeight="false" outlineLevel="0" collapsed="false">
      <c r="C26" s="256" t="s">
        <v>249</v>
      </c>
      <c r="D26" s="260"/>
      <c r="E26" s="260"/>
      <c r="F26" s="260"/>
      <c r="G26" s="257" t="n">
        <f aca="false">SUM(G27:G52)</f>
        <v>3397711.0492</v>
      </c>
      <c r="J26" s="60" t="n">
        <f aca="false">SUM(J27:J52)</f>
        <v>83.69116</v>
      </c>
      <c r="K26" s="61"/>
      <c r="L26" s="60" t="n">
        <f aca="false">SUM(L27:L52)</f>
        <v>0</v>
      </c>
    </row>
    <row r="27" s="213" customFormat="true" ht="30" hidden="false" customHeight="true" outlineLevel="0" collapsed="false">
      <c r="A27" s="259" t="n">
        <f aca="false">A23+1</f>
        <v>6</v>
      </c>
      <c r="B27" s="66" t="n">
        <v>184102115</v>
      </c>
      <c r="C27" s="66" t="s">
        <v>250</v>
      </c>
      <c r="D27" s="67" t="s">
        <v>230</v>
      </c>
      <c r="E27" s="68" t="n">
        <f aca="false">SUM(E28:E31)</f>
        <v>73</v>
      </c>
      <c r="F27" s="69" t="n">
        <v>759</v>
      </c>
      <c r="G27" s="70" t="n">
        <f aca="false">E27*F27</f>
        <v>55407</v>
      </c>
      <c r="H27" s="71" t="s">
        <v>228</v>
      </c>
      <c r="I27" s="84" t="n">
        <v>0</v>
      </c>
      <c r="J27" s="73" t="n">
        <f aca="false">E27*I27</f>
        <v>0</v>
      </c>
      <c r="K27" s="84" t="n">
        <v>0</v>
      </c>
      <c r="L27" s="74" t="n">
        <f aca="false">E27*K27</f>
        <v>0</v>
      </c>
    </row>
    <row r="28" s="213" customFormat="true" ht="17.25" hidden="false" customHeight="true" outlineLevel="0" collapsed="false">
      <c r="A28" s="259" t="n">
        <f aca="false">A27+1</f>
        <v>7</v>
      </c>
      <c r="B28" s="277" t="n">
        <v>1841010</v>
      </c>
      <c r="C28" s="278" t="s">
        <v>251</v>
      </c>
      <c r="D28" s="279" t="s">
        <v>202</v>
      </c>
      <c r="E28" s="277" t="n">
        <v>46</v>
      </c>
      <c r="F28" s="280" t="n">
        <v>7509.5</v>
      </c>
      <c r="G28" s="281" t="n">
        <f aca="false">E28*F28</f>
        <v>345437</v>
      </c>
      <c r="H28" s="282" t="s">
        <v>252</v>
      </c>
      <c r="I28" s="72" t="n">
        <v>0</v>
      </c>
      <c r="J28" s="73" t="n">
        <f aca="false">E28*I28</f>
        <v>0</v>
      </c>
      <c r="K28" s="72" t="n">
        <v>0</v>
      </c>
      <c r="L28" s="74" t="n">
        <f aca="false">E29*K28</f>
        <v>0</v>
      </c>
    </row>
    <row r="29" s="213" customFormat="true" ht="17.25" hidden="false" customHeight="true" outlineLevel="0" collapsed="false">
      <c r="A29" s="259" t="n">
        <f aca="false">A28+1</f>
        <v>8</v>
      </c>
      <c r="B29" s="277" t="n">
        <f aca="false">B28+1</f>
        <v>1841011</v>
      </c>
      <c r="C29" s="278" t="s">
        <v>253</v>
      </c>
      <c r="D29" s="279" t="s">
        <v>202</v>
      </c>
      <c r="E29" s="277" t="n">
        <v>2</v>
      </c>
      <c r="F29" s="280" t="n">
        <v>5002.5</v>
      </c>
      <c r="G29" s="281" t="n">
        <f aca="false">E29*F29</f>
        <v>10005</v>
      </c>
      <c r="H29" s="282" t="s">
        <v>252</v>
      </c>
      <c r="I29" s="72" t="n">
        <v>0</v>
      </c>
      <c r="J29" s="73" t="n">
        <f aca="false">E29*I29</f>
        <v>0</v>
      </c>
      <c r="K29" s="72" t="n">
        <v>0</v>
      </c>
      <c r="L29" s="74" t="n">
        <f aca="false">E30*K29</f>
        <v>0</v>
      </c>
    </row>
    <row r="30" s="213" customFormat="true" ht="17.25" hidden="false" customHeight="true" outlineLevel="0" collapsed="false">
      <c r="A30" s="259" t="n">
        <f aca="false">A29+1</f>
        <v>9</v>
      </c>
      <c r="B30" s="277" t="n">
        <f aca="false">B29+1</f>
        <v>1841012</v>
      </c>
      <c r="C30" s="278" t="s">
        <v>254</v>
      </c>
      <c r="D30" s="279" t="s">
        <v>202</v>
      </c>
      <c r="E30" s="277" t="n">
        <v>20</v>
      </c>
      <c r="F30" s="280" t="n">
        <v>5658</v>
      </c>
      <c r="G30" s="281" t="n">
        <f aca="false">E30*F30</f>
        <v>113160</v>
      </c>
      <c r="H30" s="282" t="s">
        <v>252</v>
      </c>
      <c r="I30" s="72" t="n">
        <v>0</v>
      </c>
      <c r="J30" s="73" t="n">
        <f aca="false">E30*I30</f>
        <v>0</v>
      </c>
      <c r="K30" s="72" t="n">
        <v>0</v>
      </c>
      <c r="L30" s="74" t="n">
        <f aca="false">E31*K30</f>
        <v>0</v>
      </c>
    </row>
    <row r="31" s="213" customFormat="true" ht="17.25" hidden="false" customHeight="true" outlineLevel="0" collapsed="false">
      <c r="A31" s="259" t="n">
        <f aca="false">A30+1</f>
        <v>10</v>
      </c>
      <c r="B31" s="277" t="n">
        <f aca="false">B30+1</f>
        <v>1841013</v>
      </c>
      <c r="C31" s="278" t="s">
        <v>255</v>
      </c>
      <c r="D31" s="279" t="s">
        <v>202</v>
      </c>
      <c r="E31" s="277" t="n">
        <v>5</v>
      </c>
      <c r="F31" s="280" t="n">
        <v>5002.5</v>
      </c>
      <c r="G31" s="281" t="n">
        <f aca="false">E31*F31</f>
        <v>25012.5</v>
      </c>
      <c r="H31" s="282" t="s">
        <v>252</v>
      </c>
      <c r="I31" s="72" t="n">
        <v>0</v>
      </c>
      <c r="J31" s="73" t="n">
        <f aca="false">E31*I31</f>
        <v>0</v>
      </c>
      <c r="K31" s="72" t="n">
        <v>0</v>
      </c>
      <c r="L31" s="74" t="n">
        <f aca="false">E33*K31</f>
        <v>0</v>
      </c>
    </row>
    <row r="32" s="213" customFormat="true" ht="24.75" hidden="false" customHeight="true" outlineLevel="0" collapsed="false">
      <c r="A32" s="259" t="n">
        <f aca="false">A31+1</f>
        <v>11</v>
      </c>
      <c r="B32" s="66" t="n">
        <v>174111101</v>
      </c>
      <c r="C32" s="66" t="s">
        <v>256</v>
      </c>
      <c r="D32" s="262" t="s">
        <v>103</v>
      </c>
      <c r="E32" s="203" t="n">
        <f aca="false">E36+E37</f>
        <v>184.8448</v>
      </c>
      <c r="F32" s="203" t="n">
        <v>408.25</v>
      </c>
      <c r="G32" s="70" t="n">
        <f aca="false">E32*F32</f>
        <v>75462.8896</v>
      </c>
      <c r="H32" s="71" t="s">
        <v>228</v>
      </c>
      <c r="I32" s="72" t="n">
        <v>0</v>
      </c>
      <c r="J32" s="73" t="n">
        <f aca="false">E32*I32</f>
        <v>0</v>
      </c>
      <c r="K32" s="72" t="n">
        <v>0</v>
      </c>
      <c r="L32" s="74" t="n">
        <f aca="false">E32*K32</f>
        <v>0</v>
      </c>
    </row>
    <row r="33" s="213" customFormat="true" ht="16.5" hidden="false" customHeight="true" outlineLevel="0" collapsed="false">
      <c r="A33" s="259"/>
      <c r="B33" s="148" t="s">
        <v>234</v>
      </c>
      <c r="C33" s="263" t="s">
        <v>257</v>
      </c>
      <c r="D33" s="264" t="s">
        <v>33</v>
      </c>
      <c r="E33" s="265" t="n">
        <f aca="false">2.4*0.78*1.04*10</f>
        <v>19.4688</v>
      </c>
      <c r="F33" s="69"/>
      <c r="G33" s="70"/>
      <c r="H33" s="71"/>
      <c r="I33" s="72"/>
      <c r="J33" s="73"/>
      <c r="K33" s="72"/>
      <c r="L33" s="74"/>
    </row>
    <row r="34" s="213" customFormat="true" ht="16.5" hidden="false" customHeight="true" outlineLevel="0" collapsed="false">
      <c r="A34" s="259"/>
      <c r="B34" s="148" t="s">
        <v>258</v>
      </c>
      <c r="C34" s="263" t="s">
        <v>259</v>
      </c>
      <c r="D34" s="270" t="s">
        <v>33</v>
      </c>
      <c r="E34" s="283" t="n">
        <f aca="false">2.4*0.8*1.04*28</f>
        <v>55.9104</v>
      </c>
      <c r="F34" s="69"/>
      <c r="G34" s="70"/>
      <c r="H34" s="71"/>
      <c r="I34" s="72"/>
      <c r="J34" s="73"/>
      <c r="K34" s="72"/>
      <c r="L34" s="74"/>
    </row>
    <row r="35" s="213" customFormat="true" ht="16.5" hidden="false" customHeight="true" outlineLevel="0" collapsed="false">
      <c r="A35" s="259"/>
      <c r="B35" s="148"/>
      <c r="C35" s="284" t="s">
        <v>260</v>
      </c>
      <c r="D35" s="285" t="s">
        <v>33</v>
      </c>
      <c r="E35" s="286" t="n">
        <f aca="false">E34+E33</f>
        <v>75.3792</v>
      </c>
      <c r="F35" s="69"/>
      <c r="G35" s="70"/>
      <c r="H35" s="71"/>
      <c r="I35" s="72"/>
      <c r="J35" s="73"/>
      <c r="K35" s="72"/>
      <c r="L35" s="74"/>
    </row>
    <row r="36" s="213" customFormat="true" ht="16.5" hidden="false" customHeight="true" outlineLevel="0" collapsed="false">
      <c r="A36" s="259"/>
      <c r="B36" s="148"/>
      <c r="C36" s="273" t="s">
        <v>261</v>
      </c>
      <c r="D36" s="287" t="s">
        <v>103</v>
      </c>
      <c r="E36" s="288" t="n">
        <f aca="false">E35*0.25</f>
        <v>18.8448</v>
      </c>
      <c r="F36" s="69"/>
      <c r="G36" s="70"/>
      <c r="H36" s="71"/>
      <c r="I36" s="72"/>
      <c r="J36" s="73"/>
      <c r="K36" s="72"/>
      <c r="L36" s="74"/>
    </row>
    <row r="37" s="213" customFormat="true" ht="16.5" hidden="false" customHeight="true" outlineLevel="0" collapsed="false">
      <c r="A37" s="259"/>
      <c r="B37" s="148"/>
      <c r="C37" s="289" t="s">
        <v>262</v>
      </c>
      <c r="D37" s="287" t="s">
        <v>103</v>
      </c>
      <c r="E37" s="288" t="n">
        <v>166</v>
      </c>
      <c r="F37" s="69"/>
      <c r="G37" s="70"/>
      <c r="H37" s="71"/>
      <c r="I37" s="72"/>
      <c r="J37" s="73"/>
      <c r="K37" s="72"/>
      <c r="L37" s="74"/>
    </row>
    <row r="38" s="213" customFormat="true" ht="17.25" hidden="false" customHeight="true" outlineLevel="0" collapsed="false">
      <c r="A38" s="259" t="n">
        <f aca="false">A32+1</f>
        <v>12</v>
      </c>
      <c r="B38" s="277" t="n">
        <f aca="false">B31+1</f>
        <v>1841014</v>
      </c>
      <c r="C38" s="290" t="s">
        <v>263</v>
      </c>
      <c r="D38" s="279" t="s">
        <v>103</v>
      </c>
      <c r="E38" s="291" t="n">
        <f aca="false">E36</f>
        <v>18.8448</v>
      </c>
      <c r="F38" s="292" t="n">
        <v>1736.5</v>
      </c>
      <c r="G38" s="281" t="n">
        <f aca="false">E38*F38</f>
        <v>32723.9952</v>
      </c>
      <c r="H38" s="282" t="s">
        <v>252</v>
      </c>
      <c r="I38" s="72" t="n">
        <v>0.45</v>
      </c>
      <c r="J38" s="73" t="n">
        <f aca="false">E38*I38</f>
        <v>8.48016</v>
      </c>
      <c r="K38" s="72" t="n">
        <v>0</v>
      </c>
      <c r="L38" s="74" t="n">
        <f aca="false">E38*K38</f>
        <v>0</v>
      </c>
    </row>
    <row r="39" s="213" customFormat="true" ht="17.25" hidden="false" customHeight="true" outlineLevel="0" collapsed="false">
      <c r="A39" s="259" t="n">
        <f aca="false">A38+1</f>
        <v>13</v>
      </c>
      <c r="B39" s="277" t="n">
        <f aca="false">B38+1</f>
        <v>1841015</v>
      </c>
      <c r="C39" s="290" t="s">
        <v>264</v>
      </c>
      <c r="D39" s="279" t="s">
        <v>103</v>
      </c>
      <c r="E39" s="291" t="n">
        <f aca="false">E37</f>
        <v>166</v>
      </c>
      <c r="F39" s="292" t="n">
        <v>2500</v>
      </c>
      <c r="G39" s="281" t="n">
        <f aca="false">E39*F39</f>
        <v>415000</v>
      </c>
      <c r="H39" s="282" t="s">
        <v>252</v>
      </c>
      <c r="I39" s="72" t="n">
        <v>0.45</v>
      </c>
      <c r="J39" s="73" t="n">
        <f aca="false">E39*I39</f>
        <v>74.7</v>
      </c>
      <c r="K39" s="72" t="n">
        <v>0</v>
      </c>
      <c r="L39" s="74" t="n">
        <f aca="false">E39*K39</f>
        <v>0</v>
      </c>
    </row>
    <row r="40" s="213" customFormat="true" ht="17.25" hidden="false" customHeight="true" outlineLevel="0" collapsed="false">
      <c r="A40" s="259" t="n">
        <f aca="false">A39+1</f>
        <v>14</v>
      </c>
      <c r="B40" s="128" t="n">
        <f aca="false">B39+1</f>
        <v>1841016</v>
      </c>
      <c r="C40" s="293" t="s">
        <v>265</v>
      </c>
      <c r="D40" s="262" t="s">
        <v>266</v>
      </c>
      <c r="E40" s="294" t="n">
        <f aca="false">E38*0.5</f>
        <v>9.4224</v>
      </c>
      <c r="F40" s="295" t="n">
        <v>22.31</v>
      </c>
      <c r="G40" s="70" t="n">
        <f aca="false">E40*F40</f>
        <v>210.213744</v>
      </c>
      <c r="H40" s="296" t="s">
        <v>252</v>
      </c>
      <c r="I40" s="72" t="n">
        <v>0</v>
      </c>
      <c r="J40" s="73" t="n">
        <f aca="false">E41*I40</f>
        <v>0</v>
      </c>
      <c r="K40" s="72" t="n">
        <v>0</v>
      </c>
      <c r="L40" s="74" t="n">
        <f aca="false">E41*K40</f>
        <v>0</v>
      </c>
    </row>
    <row r="41" s="213" customFormat="true" ht="17.25" hidden="false" customHeight="true" outlineLevel="0" collapsed="false">
      <c r="A41" s="259" t="n">
        <f aca="false">A40+1</f>
        <v>15</v>
      </c>
      <c r="B41" s="277" t="n">
        <f aca="false">B40+1</f>
        <v>1841017</v>
      </c>
      <c r="C41" s="290" t="s">
        <v>267</v>
      </c>
      <c r="D41" s="279" t="s">
        <v>266</v>
      </c>
      <c r="E41" s="291" t="n">
        <f aca="false">0.5*E38</f>
        <v>9.4224</v>
      </c>
      <c r="F41" s="292" t="n">
        <v>44.56</v>
      </c>
      <c r="G41" s="281" t="n">
        <f aca="false">E41*F41</f>
        <v>419.862144</v>
      </c>
      <c r="H41" s="282" t="s">
        <v>252</v>
      </c>
      <c r="I41" s="72" t="n">
        <v>0</v>
      </c>
      <c r="J41" s="73" t="n">
        <f aca="false">E42*I41</f>
        <v>0</v>
      </c>
      <c r="K41" s="72" t="n">
        <v>0</v>
      </c>
      <c r="L41" s="74" t="n">
        <f aca="false">E42*K41</f>
        <v>0</v>
      </c>
    </row>
    <row r="42" s="213" customFormat="true" ht="17.25" hidden="false" customHeight="true" outlineLevel="0" collapsed="false">
      <c r="A42" s="259" t="n">
        <f aca="false">A41+1</f>
        <v>16</v>
      </c>
      <c r="B42" s="128" t="n">
        <f aca="false">B41+1</f>
        <v>1841018</v>
      </c>
      <c r="C42" s="293" t="s">
        <v>268</v>
      </c>
      <c r="D42" s="262" t="s">
        <v>266</v>
      </c>
      <c r="E42" s="297" t="n">
        <f aca="false">12*E38</f>
        <v>226.1376</v>
      </c>
      <c r="F42" s="295" t="n">
        <v>28.75</v>
      </c>
      <c r="G42" s="70" t="n">
        <f aca="false">E42*F42</f>
        <v>6501.456</v>
      </c>
      <c r="H42" s="296" t="s">
        <v>252</v>
      </c>
      <c r="I42" s="72" t="n">
        <v>0</v>
      </c>
      <c r="J42" s="73" t="n">
        <f aca="false">E43*I42</f>
        <v>0</v>
      </c>
      <c r="K42" s="72" t="n">
        <v>0</v>
      </c>
      <c r="L42" s="74" t="n">
        <f aca="false">E43*K42</f>
        <v>0</v>
      </c>
    </row>
    <row r="43" s="213" customFormat="true" ht="17.25" hidden="false" customHeight="true" outlineLevel="0" collapsed="false">
      <c r="A43" s="259" t="n">
        <f aca="false">A42+1</f>
        <v>17</v>
      </c>
      <c r="B43" s="277" t="n">
        <f aca="false">B42+1</f>
        <v>1841019</v>
      </c>
      <c r="C43" s="290" t="s">
        <v>269</v>
      </c>
      <c r="D43" s="279" t="s">
        <v>266</v>
      </c>
      <c r="E43" s="291" t="n">
        <f aca="false">12*E38</f>
        <v>226.1376</v>
      </c>
      <c r="F43" s="292" t="n">
        <v>161</v>
      </c>
      <c r="G43" s="281" t="n">
        <f aca="false">E43*F43</f>
        <v>36408.1536</v>
      </c>
      <c r="H43" s="282" t="s">
        <v>252</v>
      </c>
      <c r="I43" s="72" t="n">
        <v>0</v>
      </c>
      <c r="J43" s="73" t="n">
        <f aca="false">E44*I43</f>
        <v>0</v>
      </c>
      <c r="K43" s="72" t="n">
        <v>0</v>
      </c>
      <c r="L43" s="74" t="n">
        <f aca="false">E44*K43</f>
        <v>0</v>
      </c>
    </row>
    <row r="44" s="213" customFormat="true" ht="27.75" hidden="false" customHeight="true" outlineLevel="0" collapsed="false">
      <c r="A44" s="259" t="n">
        <f aca="false">A43+1</f>
        <v>18</v>
      </c>
      <c r="B44" s="128" t="n">
        <f aca="false">B43+1</f>
        <v>1841020</v>
      </c>
      <c r="C44" s="298" t="s">
        <v>270</v>
      </c>
      <c r="D44" s="262" t="s">
        <v>266</v>
      </c>
      <c r="E44" s="297" t="n">
        <f aca="false">E38*1.5</f>
        <v>28.2672</v>
      </c>
      <c r="F44" s="295" t="n">
        <v>27.31</v>
      </c>
      <c r="G44" s="70" t="n">
        <f aca="false">E44*F44</f>
        <v>771.977232</v>
      </c>
      <c r="H44" s="296" t="s">
        <v>252</v>
      </c>
      <c r="I44" s="72" t="n">
        <v>0</v>
      </c>
      <c r="J44" s="73" t="n">
        <f aca="false">E45*I44</f>
        <v>0</v>
      </c>
      <c r="K44" s="72" t="n">
        <v>0</v>
      </c>
      <c r="L44" s="74" t="n">
        <f aca="false">E45*K44</f>
        <v>0</v>
      </c>
    </row>
    <row r="45" s="213" customFormat="true" ht="17.25" hidden="false" customHeight="true" outlineLevel="0" collapsed="false">
      <c r="A45" s="259" t="n">
        <f aca="false">A44+1</f>
        <v>19</v>
      </c>
      <c r="B45" s="277" t="n">
        <f aca="false">B44+1</f>
        <v>1841021</v>
      </c>
      <c r="C45" s="290" t="s">
        <v>271</v>
      </c>
      <c r="D45" s="279" t="s">
        <v>266</v>
      </c>
      <c r="E45" s="291" t="n">
        <f aca="false">E44</f>
        <v>28.2672</v>
      </c>
      <c r="F45" s="292" t="n">
        <v>553.15</v>
      </c>
      <c r="G45" s="281" t="n">
        <f aca="false">E45*F45</f>
        <v>15636.00168</v>
      </c>
      <c r="H45" s="282" t="s">
        <v>252</v>
      </c>
      <c r="I45" s="72" t="n">
        <v>0</v>
      </c>
      <c r="J45" s="73" t="n">
        <f aca="false">E47*I45</f>
        <v>0</v>
      </c>
      <c r="K45" s="72" t="n">
        <v>0</v>
      </c>
      <c r="L45" s="74" t="n">
        <f aca="false">E46*K45</f>
        <v>0</v>
      </c>
    </row>
    <row r="46" s="213" customFormat="true" ht="17.25" hidden="false" customHeight="true" outlineLevel="0" collapsed="false">
      <c r="A46" s="259" t="n">
        <f aca="false">A45+1</f>
        <v>20</v>
      </c>
      <c r="B46" s="128" t="n">
        <f aca="false">B45+1</f>
        <v>1841022</v>
      </c>
      <c r="C46" s="299" t="s">
        <v>272</v>
      </c>
      <c r="D46" s="262" t="s">
        <v>202</v>
      </c>
      <c r="E46" s="300" t="n">
        <v>73</v>
      </c>
      <c r="F46" s="295" t="n">
        <v>132.25</v>
      </c>
      <c r="G46" s="70" t="n">
        <f aca="false">E46*F46</f>
        <v>9654.25</v>
      </c>
      <c r="H46" s="296" t="s">
        <v>252</v>
      </c>
      <c r="I46" s="72" t="n">
        <v>0</v>
      </c>
      <c r="J46" s="73" t="n">
        <f aca="false">E51*I46</f>
        <v>0</v>
      </c>
      <c r="K46" s="72" t="n">
        <v>0</v>
      </c>
      <c r="L46" s="74" t="n">
        <f aca="false">E47*K46</f>
        <v>0</v>
      </c>
    </row>
    <row r="47" s="213" customFormat="true" ht="17.25" hidden="false" customHeight="true" outlineLevel="0" collapsed="false">
      <c r="A47" s="259" t="n">
        <f aca="false">A46+1</f>
        <v>21</v>
      </c>
      <c r="B47" s="128" t="n">
        <f aca="false">B46+1</f>
        <v>1841023</v>
      </c>
      <c r="C47" s="293" t="s">
        <v>273</v>
      </c>
      <c r="D47" s="262" t="s">
        <v>202</v>
      </c>
      <c r="E47" s="300" t="n">
        <v>73</v>
      </c>
      <c r="F47" s="295" t="n">
        <v>74.75</v>
      </c>
      <c r="G47" s="70" t="n">
        <f aca="false">E47*F47</f>
        <v>5456.75</v>
      </c>
      <c r="H47" s="296" t="s">
        <v>252</v>
      </c>
      <c r="I47" s="72" t="n">
        <v>0</v>
      </c>
      <c r="J47" s="73" t="n">
        <f aca="false">E52*I47</f>
        <v>0</v>
      </c>
      <c r="K47" s="72" t="n">
        <v>0</v>
      </c>
      <c r="L47" s="74" t="n">
        <f aca="false">E49*K47</f>
        <v>0</v>
      </c>
    </row>
    <row r="48" s="213" customFormat="true" ht="17.25" hidden="false" customHeight="true" outlineLevel="0" collapsed="false">
      <c r="A48" s="259" t="n">
        <f aca="false">A47+1</f>
        <v>22</v>
      </c>
      <c r="B48" s="66" t="n">
        <v>184215411</v>
      </c>
      <c r="C48" s="66" t="s">
        <v>274</v>
      </c>
      <c r="D48" s="67" t="s">
        <v>230</v>
      </c>
      <c r="E48" s="68" t="n">
        <f aca="false">E47</f>
        <v>73</v>
      </c>
      <c r="F48" s="246" t="n">
        <v>189.75</v>
      </c>
      <c r="G48" s="70" t="n">
        <f aca="false">E48*F48</f>
        <v>13851.75</v>
      </c>
      <c r="H48" s="71" t="s">
        <v>228</v>
      </c>
      <c r="I48" s="72" t="n">
        <v>0</v>
      </c>
      <c r="J48" s="73" t="n">
        <f aca="false">E53*I48</f>
        <v>0</v>
      </c>
      <c r="K48" s="72" t="n">
        <v>0</v>
      </c>
      <c r="L48" s="74" t="n">
        <f aca="false">E50*K48</f>
        <v>0</v>
      </c>
    </row>
    <row r="49" s="213" customFormat="true" ht="17.25" hidden="false" customHeight="true" outlineLevel="0" collapsed="false">
      <c r="A49" s="259" t="n">
        <f aca="false">A48+1</f>
        <v>23</v>
      </c>
      <c r="B49" s="66" t="n">
        <v>184215123</v>
      </c>
      <c r="C49" s="66" t="s">
        <v>275</v>
      </c>
      <c r="D49" s="67" t="s">
        <v>230</v>
      </c>
      <c r="E49" s="68" t="n">
        <f aca="false">E47</f>
        <v>73</v>
      </c>
      <c r="F49" s="128" t="n">
        <v>235.75</v>
      </c>
      <c r="G49" s="70" t="n">
        <f aca="false">E49*F49</f>
        <v>17209.75</v>
      </c>
      <c r="H49" s="71" t="s">
        <v>228</v>
      </c>
      <c r="I49" s="72" t="n">
        <v>0.001</v>
      </c>
      <c r="J49" s="73" t="n">
        <f aca="false">E49*I49</f>
        <v>0.073</v>
      </c>
      <c r="K49" s="72" t="n">
        <v>0</v>
      </c>
      <c r="L49" s="74" t="n">
        <f aca="false">E51*K49</f>
        <v>0</v>
      </c>
    </row>
    <row r="50" s="213" customFormat="true" ht="17.25" hidden="false" customHeight="true" outlineLevel="0" collapsed="false">
      <c r="A50" s="259" t="n">
        <f aca="false">A49+1</f>
        <v>24</v>
      </c>
      <c r="B50" s="277" t="n">
        <f aca="false">B47+1</f>
        <v>1841024</v>
      </c>
      <c r="C50" s="290" t="s">
        <v>276</v>
      </c>
      <c r="D50" s="279" t="s">
        <v>202</v>
      </c>
      <c r="E50" s="279" t="n">
        <f aca="false">E49*2</f>
        <v>146</v>
      </c>
      <c r="F50" s="292" t="n">
        <v>201.25</v>
      </c>
      <c r="G50" s="281" t="n">
        <f aca="false">E50*F50</f>
        <v>29382.5</v>
      </c>
      <c r="H50" s="282" t="s">
        <v>252</v>
      </c>
      <c r="I50" s="72" t="n">
        <v>0.003</v>
      </c>
      <c r="J50" s="73" t="n">
        <f aca="false">E50*I50</f>
        <v>0.438</v>
      </c>
      <c r="K50" s="72" t="n">
        <v>0</v>
      </c>
      <c r="L50" s="74" t="n">
        <f aca="false">E51*K50</f>
        <v>0</v>
      </c>
    </row>
    <row r="51" s="213" customFormat="true" ht="32.25" hidden="false" customHeight="true" outlineLevel="0" collapsed="false">
      <c r="A51" s="259" t="n">
        <f aca="false">A50+1</f>
        <v>25</v>
      </c>
      <c r="B51" s="128" t="n">
        <f aca="false">B47+1</f>
        <v>1841024</v>
      </c>
      <c r="C51" s="301" t="s">
        <v>277</v>
      </c>
      <c r="D51" s="302" t="s">
        <v>202</v>
      </c>
      <c r="E51" s="216" t="n">
        <v>66</v>
      </c>
      <c r="F51" s="216" t="n">
        <v>31000</v>
      </c>
      <c r="G51" s="70" t="n">
        <f aca="false">E51*F51</f>
        <v>2046000</v>
      </c>
      <c r="H51" s="296" t="s">
        <v>252</v>
      </c>
      <c r="I51" s="72" t="n">
        <v>0</v>
      </c>
      <c r="J51" s="73" t="n">
        <f aca="false">E53*I51</f>
        <v>0</v>
      </c>
      <c r="K51" s="72" t="n">
        <v>0</v>
      </c>
      <c r="L51" s="74" t="n">
        <f aca="false">E52*K51</f>
        <v>0</v>
      </c>
    </row>
    <row r="52" s="213" customFormat="true" ht="32.25" hidden="false" customHeight="true" outlineLevel="0" collapsed="false">
      <c r="A52" s="259" t="n">
        <f aca="false">A51+1</f>
        <v>26</v>
      </c>
      <c r="B52" s="128" t="n">
        <f aca="false">B51+1</f>
        <v>1841025</v>
      </c>
      <c r="C52" s="301" t="s">
        <v>278</v>
      </c>
      <c r="D52" s="302" t="s">
        <v>202</v>
      </c>
      <c r="E52" s="216" t="n">
        <v>2</v>
      </c>
      <c r="F52" s="216" t="n">
        <v>72000</v>
      </c>
      <c r="G52" s="70" t="n">
        <f aca="false">E52*F52</f>
        <v>144000</v>
      </c>
      <c r="H52" s="296" t="s">
        <v>252</v>
      </c>
      <c r="I52" s="72" t="n">
        <v>0</v>
      </c>
      <c r="J52" s="73" t="n">
        <f aca="false">E53*I52</f>
        <v>0</v>
      </c>
      <c r="K52" s="72" t="n">
        <v>0</v>
      </c>
      <c r="L52" s="74" t="n">
        <f aca="false">E53*K52</f>
        <v>0</v>
      </c>
    </row>
    <row r="53" s="213" customFormat="true" ht="17.25" hidden="false" customHeight="true" outlineLevel="0" collapsed="false">
      <c r="A53" s="303"/>
      <c r="B53" s="304"/>
      <c r="C53" s="305"/>
      <c r="D53" s="306"/>
      <c r="E53" s="306"/>
      <c r="F53" s="307"/>
      <c r="G53" s="308"/>
      <c r="H53" s="309"/>
      <c r="I53" s="310"/>
      <c r="J53" s="311"/>
      <c r="K53" s="310"/>
      <c r="L53" s="312"/>
    </row>
    <row r="54" customFormat="false" ht="15.75" hidden="false" customHeight="true" outlineLevel="0" collapsed="false">
      <c r="C54" s="256" t="s">
        <v>279</v>
      </c>
      <c r="D54" s="260"/>
      <c r="E54" s="260"/>
      <c r="F54" s="260"/>
      <c r="G54" s="257" t="n">
        <f aca="false">SUM(G55:G64)</f>
        <v>395111.1299875</v>
      </c>
      <c r="J54" s="60" t="n">
        <f aca="false">SUM(J55:J63)</f>
        <v>39.218075</v>
      </c>
      <c r="K54" s="61"/>
      <c r="L54" s="60" t="n">
        <f aca="false">SUM(L57:L60)</f>
        <v>0</v>
      </c>
    </row>
    <row r="55" customFormat="false" ht="39.75" hidden="false" customHeight="true" outlineLevel="0" collapsed="false">
      <c r="A55" s="259" t="n">
        <f aca="false">A52+1</f>
        <v>27</v>
      </c>
      <c r="B55" s="66" t="n">
        <v>181411131</v>
      </c>
      <c r="C55" s="66" t="s">
        <v>280</v>
      </c>
      <c r="D55" s="67" t="s">
        <v>33</v>
      </c>
      <c r="E55" s="203" t="n">
        <f aca="false">341.2+511.3</f>
        <v>852.5</v>
      </c>
      <c r="F55" s="128" t="n">
        <v>22.43</v>
      </c>
      <c r="G55" s="70" t="n">
        <f aca="false">E55*F55</f>
        <v>19121.575</v>
      </c>
      <c r="H55" s="71" t="s">
        <v>228</v>
      </c>
      <c r="I55" s="72" t="n">
        <v>0.001</v>
      </c>
      <c r="J55" s="73" t="n">
        <f aca="false">E55*I55</f>
        <v>0.8525</v>
      </c>
      <c r="K55" s="72" t="n">
        <v>0</v>
      </c>
      <c r="L55" s="74" t="n">
        <f aca="false">E56*K55</f>
        <v>0</v>
      </c>
    </row>
    <row r="56" customFormat="false" ht="20.25" hidden="false" customHeight="true" outlineLevel="0" collapsed="false">
      <c r="A56" s="259" t="n">
        <f aca="false">A55+1</f>
        <v>28</v>
      </c>
      <c r="B56" s="313" t="s">
        <v>281</v>
      </c>
      <c r="C56" s="290" t="s">
        <v>282</v>
      </c>
      <c r="D56" s="279" t="s">
        <v>266</v>
      </c>
      <c r="E56" s="291" t="n">
        <f aca="false">0.03*E55</f>
        <v>25.575</v>
      </c>
      <c r="F56" s="292" t="n">
        <v>436.65</v>
      </c>
      <c r="G56" s="281" t="n">
        <f aca="false">E56*F56</f>
        <v>11167.32375</v>
      </c>
      <c r="H56" s="314" t="s">
        <v>228</v>
      </c>
      <c r="I56" s="72" t="n">
        <v>0.001</v>
      </c>
      <c r="J56" s="73" t="n">
        <f aca="false">E56*I56</f>
        <v>0.025575</v>
      </c>
      <c r="K56" s="72" t="n">
        <v>0</v>
      </c>
      <c r="L56" s="74" t="n">
        <f aca="false">E57*K56</f>
        <v>0</v>
      </c>
    </row>
    <row r="57" s="213" customFormat="true" ht="29.25" hidden="false" customHeight="true" outlineLevel="0" collapsed="false">
      <c r="A57" s="259" t="n">
        <f aca="false">A56+1</f>
        <v>29</v>
      </c>
      <c r="B57" s="66" t="n">
        <v>181151311</v>
      </c>
      <c r="C57" s="66" t="s">
        <v>283</v>
      </c>
      <c r="D57" s="67" t="s">
        <v>38</v>
      </c>
      <c r="E57" s="315" t="n">
        <f aca="false">E55</f>
        <v>852.5</v>
      </c>
      <c r="F57" s="216" t="n">
        <v>117.18</v>
      </c>
      <c r="G57" s="70" t="n">
        <f aca="false">E57*F57</f>
        <v>99895.95</v>
      </c>
      <c r="H57" s="71" t="s">
        <v>228</v>
      </c>
      <c r="I57" s="72" t="n">
        <v>0</v>
      </c>
      <c r="J57" s="73" t="n">
        <f aca="false">E58*I57</f>
        <v>0</v>
      </c>
      <c r="K57" s="72" t="n">
        <v>0</v>
      </c>
    </row>
    <row r="58" s="213" customFormat="true" ht="29.25" hidden="false" customHeight="true" outlineLevel="0" collapsed="false">
      <c r="A58" s="259" t="n">
        <f aca="false">A57+1</f>
        <v>30</v>
      </c>
      <c r="B58" s="66" t="n">
        <v>182303111</v>
      </c>
      <c r="C58" s="66" t="s">
        <v>284</v>
      </c>
      <c r="D58" s="67" t="s">
        <v>38</v>
      </c>
      <c r="E58" s="315" t="n">
        <f aca="false">E55</f>
        <v>852.5</v>
      </c>
      <c r="F58" s="216" t="n">
        <v>69.49</v>
      </c>
      <c r="G58" s="70" t="n">
        <f aca="false">E58*F58</f>
        <v>59240.225</v>
      </c>
      <c r="H58" s="71" t="s">
        <v>228</v>
      </c>
      <c r="I58" s="72" t="n">
        <v>0</v>
      </c>
      <c r="J58" s="73" t="n">
        <f aca="false">E8*I58</f>
        <v>0</v>
      </c>
      <c r="K58" s="72" t="n">
        <v>0</v>
      </c>
    </row>
    <row r="59" customFormat="false" ht="15" hidden="false" customHeight="false" outlineLevel="0" collapsed="false">
      <c r="A59" s="259" t="n">
        <f aca="false">A58+1</f>
        <v>31</v>
      </c>
      <c r="B59" s="277" t="n">
        <v>181010</v>
      </c>
      <c r="C59" s="290" t="s">
        <v>285</v>
      </c>
      <c r="D59" s="279" t="s">
        <v>103</v>
      </c>
      <c r="E59" s="291" t="n">
        <f aca="false">341*0.05</f>
        <v>17.05</v>
      </c>
      <c r="F59" s="292" t="n">
        <v>1384.02</v>
      </c>
      <c r="G59" s="281" t="n">
        <f aca="false">E59*F59</f>
        <v>23597.541</v>
      </c>
      <c r="H59" s="282" t="s">
        <v>252</v>
      </c>
      <c r="I59" s="72" t="n">
        <v>0.45</v>
      </c>
      <c r="J59" s="73" t="n">
        <f aca="false">E59*I59</f>
        <v>7.6725</v>
      </c>
      <c r="K59" s="72" t="n">
        <v>0</v>
      </c>
      <c r="L59" s="74" t="n">
        <f aca="false">E59*K59</f>
        <v>0</v>
      </c>
    </row>
    <row r="60" customFormat="false" ht="15" hidden="false" customHeight="false" outlineLevel="0" collapsed="false">
      <c r="A60" s="259" t="n">
        <f aca="false">A59+1</f>
        <v>32</v>
      </c>
      <c r="B60" s="277" t="n">
        <f aca="false">B59+1</f>
        <v>181011</v>
      </c>
      <c r="C60" s="290" t="s">
        <v>286</v>
      </c>
      <c r="D60" s="279" t="s">
        <v>103</v>
      </c>
      <c r="E60" s="291" t="n">
        <f aca="false">(176+335)*0.05</f>
        <v>25.55</v>
      </c>
      <c r="F60" s="292" t="n">
        <v>2471.21</v>
      </c>
      <c r="G60" s="281" t="n">
        <f aca="false">E60*F60</f>
        <v>63139.4155</v>
      </c>
      <c r="H60" s="282" t="s">
        <v>252</v>
      </c>
      <c r="I60" s="72" t="n">
        <v>0.45</v>
      </c>
      <c r="J60" s="73" t="n">
        <f aca="false">E60*I60</f>
        <v>11.4975</v>
      </c>
      <c r="K60" s="72" t="n">
        <v>0</v>
      </c>
      <c r="L60" s="74" t="n">
        <f aca="false">E60*K60</f>
        <v>0</v>
      </c>
    </row>
    <row r="61" customFormat="false" ht="15" hidden="false" customHeight="false" outlineLevel="0" collapsed="false">
      <c r="A61" s="259" t="n">
        <f aca="false">A60+1</f>
        <v>33</v>
      </c>
      <c r="B61" s="66" t="n">
        <v>185804312</v>
      </c>
      <c r="C61" s="66" t="s">
        <v>287</v>
      </c>
      <c r="D61" s="67" t="s">
        <v>20</v>
      </c>
      <c r="E61" s="315" t="n">
        <f aca="false">E58*0.2</f>
        <v>170.5</v>
      </c>
      <c r="F61" s="128" t="n">
        <v>150</v>
      </c>
      <c r="G61" s="70" t="n">
        <f aca="false">E61*F61</f>
        <v>25575</v>
      </c>
      <c r="H61" s="71" t="s">
        <v>228</v>
      </c>
      <c r="I61" s="72" t="n">
        <v>0</v>
      </c>
      <c r="J61" s="73" t="n">
        <f aca="false">E12*I61</f>
        <v>0</v>
      </c>
      <c r="K61" s="72" t="n">
        <v>0</v>
      </c>
      <c r="L61" s="213"/>
    </row>
    <row r="62" customFormat="false" ht="15" hidden="false" customHeight="false" outlineLevel="0" collapsed="false">
      <c r="A62" s="259" t="n">
        <f aca="false">A61+1</f>
        <v>34</v>
      </c>
      <c r="B62" s="128" t="n">
        <f aca="false">B60+1</f>
        <v>181012</v>
      </c>
      <c r="C62" s="316" t="s">
        <v>288</v>
      </c>
      <c r="D62" s="317" t="s">
        <v>266</v>
      </c>
      <c r="E62" s="318" t="n">
        <f aca="false">0.5*(E60+E59)</f>
        <v>21.3</v>
      </c>
      <c r="F62" s="295" t="n">
        <v>5.57</v>
      </c>
      <c r="G62" s="70" t="n">
        <f aca="false">E62*F62</f>
        <v>118.641</v>
      </c>
      <c r="H62" s="296" t="s">
        <v>252</v>
      </c>
      <c r="I62" s="72" t="n">
        <v>0.45</v>
      </c>
      <c r="J62" s="73" t="n">
        <f aca="false">E62*I62</f>
        <v>9.585</v>
      </c>
      <c r="K62" s="72" t="n">
        <v>0</v>
      </c>
      <c r="L62" s="74" t="n">
        <f aca="false">E62*K62</f>
        <v>0</v>
      </c>
    </row>
    <row r="63" customFormat="false" ht="15" hidden="false" customHeight="true" outlineLevel="0" collapsed="false">
      <c r="A63" s="259" t="n">
        <f aca="false">A62+1</f>
        <v>35</v>
      </c>
      <c r="B63" s="277" t="n">
        <f aca="false">B62+1</f>
        <v>181013</v>
      </c>
      <c r="C63" s="319" t="s">
        <v>267</v>
      </c>
      <c r="D63" s="320" t="s">
        <v>266</v>
      </c>
      <c r="E63" s="321" t="n">
        <f aca="false">E62</f>
        <v>21.3</v>
      </c>
      <c r="F63" s="292" t="n">
        <v>23</v>
      </c>
      <c r="G63" s="281" t="n">
        <f aca="false">E63*F63</f>
        <v>489.9</v>
      </c>
      <c r="H63" s="282" t="s">
        <v>252</v>
      </c>
      <c r="I63" s="72" t="n">
        <v>0.45</v>
      </c>
      <c r="J63" s="73" t="n">
        <f aca="false">E63*I63</f>
        <v>9.585</v>
      </c>
      <c r="K63" s="72" t="n">
        <v>0</v>
      </c>
      <c r="L63" s="74" t="n">
        <f aca="false">E63*K63</f>
        <v>0</v>
      </c>
    </row>
    <row r="64" customFormat="false" ht="17.25" hidden="false" customHeight="true" outlineLevel="0" collapsed="false">
      <c r="A64" s="259" t="n">
        <f aca="false">A63+1</f>
        <v>36</v>
      </c>
      <c r="B64" s="322" t="n">
        <v>998231311</v>
      </c>
      <c r="C64" s="323" t="s">
        <v>289</v>
      </c>
      <c r="D64" s="302" t="s">
        <v>156</v>
      </c>
      <c r="E64" s="324" t="n">
        <f aca="false">J54+J26+J10+J6</f>
        <v>146.664915</v>
      </c>
      <c r="F64" s="325" t="n">
        <v>632.5</v>
      </c>
      <c r="G64" s="70" t="n">
        <f aca="false">E64*F64</f>
        <v>92765.5587375</v>
      </c>
      <c r="H64" s="71" t="s">
        <v>21</v>
      </c>
      <c r="I64" s="72" t="n">
        <v>0</v>
      </c>
      <c r="J64" s="73" t="n">
        <f aca="false">E64*I64</f>
        <v>0</v>
      </c>
      <c r="K64" s="72" t="n">
        <v>0</v>
      </c>
      <c r="L64" s="74"/>
    </row>
    <row r="65" customFormat="false" ht="55.5" hidden="false" customHeight="true" outlineLevel="0" collapsed="false">
      <c r="C65" s="326"/>
      <c r="D65" s="326"/>
      <c r="E65" s="326"/>
      <c r="F65" s="327"/>
    </row>
    <row r="66" customFormat="false" ht="19.5" hidden="false" customHeight="true" outlineLevel="0" collapsed="false">
      <c r="C66" s="328" t="s">
        <v>290</v>
      </c>
      <c r="D66" s="329"/>
      <c r="E66" s="329"/>
      <c r="F66" s="329"/>
      <c r="G66" s="329"/>
    </row>
    <row r="67" customFormat="false" ht="19.5" hidden="false" customHeight="true" outlineLevel="0" collapsed="false">
      <c r="C67" s="329" t="s">
        <v>226</v>
      </c>
      <c r="D67" s="329"/>
      <c r="E67" s="329"/>
      <c r="F67" s="329"/>
      <c r="G67" s="330" t="n">
        <f aca="false">G6</f>
        <v>19132.5</v>
      </c>
    </row>
    <row r="68" customFormat="false" ht="19.5" hidden="false" customHeight="true" outlineLevel="0" collapsed="false">
      <c r="C68" s="329" t="s">
        <v>231</v>
      </c>
      <c r="D68" s="329"/>
      <c r="E68" s="329"/>
      <c r="F68" s="329"/>
      <c r="G68" s="330" t="n">
        <f aca="false">G10</f>
        <v>209068.512</v>
      </c>
    </row>
    <row r="69" customFormat="false" ht="19.5" hidden="false" customHeight="true" outlineLevel="0" collapsed="false">
      <c r="C69" s="329" t="s">
        <v>249</v>
      </c>
      <c r="D69" s="329"/>
      <c r="E69" s="329"/>
      <c r="F69" s="329"/>
      <c r="G69" s="330" t="n">
        <f aca="false">G26</f>
        <v>3397711.0492</v>
      </c>
    </row>
    <row r="70" customFormat="false" ht="19.5" hidden="false" customHeight="true" outlineLevel="0" collapsed="false">
      <c r="C70" s="331" t="s">
        <v>279</v>
      </c>
      <c r="D70" s="331"/>
      <c r="E70" s="331"/>
      <c r="F70" s="331"/>
      <c r="G70" s="332" t="n">
        <f aca="false">G54</f>
        <v>395111.1299875</v>
      </c>
    </row>
    <row r="71" customFormat="false" ht="19.5" hidden="false" customHeight="true" outlineLevel="0" collapsed="false">
      <c r="C71" s="333" t="s">
        <v>291</v>
      </c>
      <c r="G71" s="334" t="n">
        <f aca="false">SUM(G67:G70)</f>
        <v>4021023.1911875</v>
      </c>
    </row>
  </sheetData>
  <printOptions headings="false" gridLines="false" gridLinesSet="true" horizontalCentered="false" verticalCentered="false"/>
  <pageMargins left="0.629861111111111" right="0.472222222222222" top="0.472222222222222" bottom="0.709027777777778" header="0.511805555555555" footer="0.315277777777778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>&amp;C&amp;10&amp;P&amp;R&amp;"Arial,obyčejné"&amp;10uchazeč  ..................................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tabColor rgb="FF548235"/>
    <pageSetUpPr fitToPage="false"/>
  </sheetPr>
  <dimension ref="A1:CZ191"/>
  <sheetViews>
    <sheetView showFormulas="false" showGridLines="true" showRowColHeaders="true" showZeros="true" rightToLeft="false" tabSelected="false" showOutlineSymbols="true" defaultGridColor="true" view="normal" topLeftCell="A118" colorId="64" zoomScale="100" zoomScaleNormal="100" zoomScalePageLayoutView="100" workbookViewId="0">
      <selection pane="topLeft" activeCell="K130" activeCellId="0" sqref="K130"/>
    </sheetView>
  </sheetViews>
  <sheetFormatPr defaultColWidth="9.15625" defaultRowHeight="12.75" zeroHeight="false" outlineLevelRow="0" outlineLevelCol="0"/>
  <cols>
    <col collapsed="false" customWidth="true" hidden="false" outlineLevel="0" max="1" min="1" style="335" width="4.43"/>
    <col collapsed="false" customWidth="true" hidden="false" outlineLevel="0" max="2" min="2" style="335" width="12.71"/>
    <col collapsed="false" customWidth="true" hidden="false" outlineLevel="0" max="3" min="3" style="335" width="43.29"/>
    <col collapsed="false" customWidth="true" hidden="false" outlineLevel="0" max="4" min="4" style="335" width="5.57"/>
    <col collapsed="false" customWidth="true" hidden="false" outlineLevel="0" max="5" min="5" style="336" width="7.71"/>
    <col collapsed="false" customWidth="true" hidden="false" outlineLevel="0" max="6" min="6" style="335" width="9.85"/>
    <col collapsed="false" customWidth="true" hidden="false" outlineLevel="0" max="7" min="7" style="335" width="15.15"/>
    <col collapsed="false" customWidth="false" hidden="false" outlineLevel="0" max="8" min="8" style="335" width="9.14"/>
    <col collapsed="false" customWidth="true" hidden="true" outlineLevel="0" max="9" min="9" style="335" width="26.29"/>
    <col collapsed="false" customWidth="true" hidden="true" outlineLevel="0" max="10" min="10" style="337" width="11.52"/>
    <col collapsed="false" customWidth="false" hidden="false" outlineLevel="0" max="256" min="11" style="335" width="9.14"/>
    <col collapsed="false" customWidth="true" hidden="false" outlineLevel="0" max="257" min="257" style="335" width="3.86"/>
    <col collapsed="false" customWidth="true" hidden="false" outlineLevel="0" max="258" min="258" style="335" width="11.99"/>
    <col collapsed="false" customWidth="true" hidden="false" outlineLevel="0" max="259" min="259" style="335" width="40.42"/>
    <col collapsed="false" customWidth="true" hidden="false" outlineLevel="0" max="260" min="260" style="335" width="5.57"/>
    <col collapsed="false" customWidth="true" hidden="false" outlineLevel="0" max="261" min="261" style="335" width="8.57"/>
    <col collapsed="false" customWidth="true" hidden="false" outlineLevel="0" max="262" min="262" style="335" width="9.85"/>
    <col collapsed="false" customWidth="true" hidden="false" outlineLevel="0" max="263" min="263" style="335" width="13.86"/>
    <col collapsed="false" customWidth="false" hidden="false" outlineLevel="0" max="512" min="264" style="335" width="9.14"/>
    <col collapsed="false" customWidth="true" hidden="false" outlineLevel="0" max="513" min="513" style="335" width="3.86"/>
    <col collapsed="false" customWidth="true" hidden="false" outlineLevel="0" max="514" min="514" style="335" width="11.99"/>
    <col collapsed="false" customWidth="true" hidden="false" outlineLevel="0" max="515" min="515" style="335" width="40.42"/>
    <col collapsed="false" customWidth="true" hidden="false" outlineLevel="0" max="516" min="516" style="335" width="5.57"/>
    <col collapsed="false" customWidth="true" hidden="false" outlineLevel="0" max="517" min="517" style="335" width="8.57"/>
    <col collapsed="false" customWidth="true" hidden="false" outlineLevel="0" max="518" min="518" style="335" width="9.85"/>
    <col collapsed="false" customWidth="true" hidden="false" outlineLevel="0" max="519" min="519" style="335" width="13.86"/>
    <col collapsed="false" customWidth="false" hidden="false" outlineLevel="0" max="768" min="520" style="335" width="9.14"/>
    <col collapsed="false" customWidth="true" hidden="false" outlineLevel="0" max="769" min="769" style="335" width="3.86"/>
    <col collapsed="false" customWidth="true" hidden="false" outlineLevel="0" max="770" min="770" style="335" width="11.99"/>
    <col collapsed="false" customWidth="true" hidden="false" outlineLevel="0" max="771" min="771" style="335" width="40.42"/>
    <col collapsed="false" customWidth="true" hidden="false" outlineLevel="0" max="772" min="772" style="335" width="5.57"/>
    <col collapsed="false" customWidth="true" hidden="false" outlineLevel="0" max="773" min="773" style="335" width="8.57"/>
    <col collapsed="false" customWidth="true" hidden="false" outlineLevel="0" max="774" min="774" style="335" width="9.85"/>
    <col collapsed="false" customWidth="true" hidden="false" outlineLevel="0" max="775" min="775" style="335" width="13.86"/>
    <col collapsed="false" customWidth="false" hidden="false" outlineLevel="0" max="1024" min="776" style="335" width="9.14"/>
  </cols>
  <sheetData>
    <row r="1" customFormat="false" ht="15" hidden="false" customHeight="false" outlineLevel="0" collapsed="false">
      <c r="A1" s="4" t="s">
        <v>292</v>
      </c>
      <c r="B1" s="5"/>
      <c r="C1" s="6"/>
      <c r="D1" s="8" t="s">
        <v>293</v>
      </c>
      <c r="E1" s="9"/>
      <c r="F1" s="338"/>
      <c r="G1" s="11" t="s">
        <v>294</v>
      </c>
    </row>
    <row r="2" customFormat="false" ht="17.25" hidden="false" customHeight="true" outlineLevel="0" collapsed="false">
      <c r="A2" s="339" t="s">
        <v>3</v>
      </c>
      <c r="B2" s="20"/>
      <c r="C2" s="21"/>
      <c r="D2" s="23" t="s">
        <v>295</v>
      </c>
      <c r="E2" s="24"/>
      <c r="F2" s="25"/>
      <c r="G2" s="26"/>
    </row>
    <row r="3" customFormat="false" ht="14.25" hidden="false" customHeight="true" outlineLevel="0" collapsed="false">
      <c r="A3" s="340" t="s">
        <v>296</v>
      </c>
      <c r="B3" s="341" t="s">
        <v>297</v>
      </c>
      <c r="C3" s="341" t="s">
        <v>298</v>
      </c>
      <c r="D3" s="341" t="s">
        <v>8</v>
      </c>
      <c r="E3" s="341" t="s">
        <v>299</v>
      </c>
      <c r="F3" s="341" t="s">
        <v>300</v>
      </c>
      <c r="G3" s="342" t="s">
        <v>301</v>
      </c>
    </row>
    <row r="4" customFormat="false" ht="14.25" hidden="false" customHeight="true" outlineLevel="0" collapsed="false">
      <c r="A4" s="343"/>
      <c r="B4" s="344"/>
      <c r="C4" s="345" t="s">
        <v>302</v>
      </c>
      <c r="D4" s="346"/>
      <c r="E4" s="347"/>
      <c r="F4" s="346"/>
      <c r="G4" s="346"/>
    </row>
    <row r="5" customFormat="false" ht="24.75" hidden="false" customHeight="true" outlineLevel="0" collapsed="false">
      <c r="A5" s="348" t="s">
        <v>303</v>
      </c>
      <c r="B5" s="349" t="s">
        <v>304</v>
      </c>
      <c r="C5" s="350" t="s">
        <v>305</v>
      </c>
      <c r="D5" s="351"/>
      <c r="E5" s="352"/>
      <c r="F5" s="352"/>
      <c r="G5" s="353"/>
      <c r="O5" s="354" t="n">
        <v>1</v>
      </c>
    </row>
    <row r="6" customFormat="false" ht="23.25" hidden="false" customHeight="false" outlineLevel="0" collapsed="false">
      <c r="A6" s="355" t="n">
        <v>1</v>
      </c>
      <c r="B6" s="356" t="s">
        <v>306</v>
      </c>
      <c r="C6" s="357" t="s">
        <v>307</v>
      </c>
      <c r="D6" s="358" t="s">
        <v>202</v>
      </c>
      <c r="E6" s="359" t="n">
        <v>2</v>
      </c>
      <c r="F6" s="359" t="n">
        <v>1800</v>
      </c>
      <c r="G6" s="360" t="n">
        <f aca="false">E6*F6</f>
        <v>3600</v>
      </c>
      <c r="O6" s="354" t="n">
        <v>2</v>
      </c>
      <c r="AA6" s="335" t="n">
        <v>12</v>
      </c>
      <c r="AB6" s="335" t="n">
        <v>0</v>
      </c>
      <c r="AC6" s="335" t="n">
        <v>1</v>
      </c>
      <c r="AZ6" s="335" t="n">
        <v>4</v>
      </c>
      <c r="BA6" s="335" t="n">
        <f aca="false">IF(AZ6=1,G6,0)</f>
        <v>0</v>
      </c>
      <c r="BB6" s="335" t="n">
        <f aca="false">IF(AZ6=2,G6,0)</f>
        <v>0</v>
      </c>
      <c r="BC6" s="335" t="n">
        <f aca="false">IF(AZ6=3,G6,0)</f>
        <v>0</v>
      </c>
      <c r="BD6" s="335" t="n">
        <f aca="false">IF(AZ6=4,G6,0)</f>
        <v>3600</v>
      </c>
      <c r="BE6" s="335" t="n">
        <f aca="false">IF(AZ6=5,G6,0)</f>
        <v>0</v>
      </c>
      <c r="CZ6" s="335" t="n">
        <v>0</v>
      </c>
    </row>
    <row r="7" customFormat="false" ht="12.75" hidden="false" customHeight="true" outlineLevel="0" collapsed="false">
      <c r="A7" s="361"/>
      <c r="B7" s="362"/>
      <c r="C7" s="363" t="s">
        <v>308</v>
      </c>
      <c r="D7" s="363"/>
      <c r="E7" s="364" t="n">
        <v>2</v>
      </c>
      <c r="F7" s="365"/>
      <c r="G7" s="366"/>
      <c r="M7" s="354" t="s">
        <v>308</v>
      </c>
      <c r="O7" s="354"/>
    </row>
    <row r="8" customFormat="false" ht="12.75" hidden="false" customHeight="false" outlineLevel="0" collapsed="false">
      <c r="A8" s="367"/>
      <c r="B8" s="368" t="s">
        <v>309</v>
      </c>
      <c r="C8" s="369" t="str">
        <f aca="false">CONCATENATE(B5," ",C5)</f>
        <v>M20 Demontaže</v>
      </c>
      <c r="D8" s="367"/>
      <c r="E8" s="370"/>
      <c r="F8" s="370"/>
      <c r="G8" s="371" t="n">
        <f aca="false">SUM(G5:G7)</f>
        <v>3600</v>
      </c>
      <c r="O8" s="354" t="n">
        <v>4</v>
      </c>
      <c r="BA8" s="372" t="n">
        <f aca="false">SUM(BA5:BA7)</f>
        <v>0</v>
      </c>
      <c r="BB8" s="372" t="n">
        <f aca="false">SUM(BB5:BB7)</f>
        <v>0</v>
      </c>
      <c r="BC8" s="372" t="n">
        <f aca="false">SUM(BC5:BC7)</f>
        <v>0</v>
      </c>
      <c r="BD8" s="372" t="n">
        <f aca="false">SUM(BD5:BD7)</f>
        <v>3600</v>
      </c>
      <c r="BE8" s="372" t="n">
        <f aca="false">SUM(BE5:BE7)</f>
        <v>0</v>
      </c>
    </row>
    <row r="9" customFormat="false" ht="12.75" hidden="false" customHeight="false" outlineLevel="0" collapsed="false">
      <c r="A9" s="373" t="s">
        <v>303</v>
      </c>
      <c r="B9" s="374" t="s">
        <v>310</v>
      </c>
      <c r="C9" s="375" t="s">
        <v>311</v>
      </c>
      <c r="D9" s="376"/>
      <c r="E9" s="376"/>
      <c r="F9" s="376"/>
      <c r="G9" s="377"/>
      <c r="O9" s="354" t="n">
        <v>1</v>
      </c>
    </row>
    <row r="10" customFormat="false" ht="15" hidden="false" customHeight="false" outlineLevel="0" collapsed="false">
      <c r="A10" s="355" t="n">
        <v>2</v>
      </c>
      <c r="B10" s="356" t="s">
        <v>312</v>
      </c>
      <c r="C10" s="357" t="s">
        <v>313</v>
      </c>
      <c r="D10" s="358" t="s">
        <v>230</v>
      </c>
      <c r="E10" s="359" t="n">
        <v>12</v>
      </c>
      <c r="F10" s="337" t="n">
        <v>285.6</v>
      </c>
      <c r="G10" s="360" t="n">
        <f aca="false">E10*F10</f>
        <v>3427.2</v>
      </c>
      <c r="I10" s="356" t="s">
        <v>314</v>
      </c>
      <c r="J10" s="337" t="n">
        <v>237</v>
      </c>
      <c r="O10" s="354" t="n">
        <v>2</v>
      </c>
      <c r="AA10" s="335" t="n">
        <v>12</v>
      </c>
      <c r="AB10" s="335" t="n">
        <v>0</v>
      </c>
      <c r="AC10" s="335" t="n">
        <v>2</v>
      </c>
      <c r="AZ10" s="335" t="n">
        <v>4</v>
      </c>
      <c r="BA10" s="335" t="n">
        <f aca="false">IF(AZ10=1,G10,0)</f>
        <v>0</v>
      </c>
      <c r="BB10" s="335" t="n">
        <f aca="false">IF(AZ10=2,G10,0)</f>
        <v>0</v>
      </c>
      <c r="BC10" s="335" t="n">
        <f aca="false">IF(AZ10=3,G10,0)</f>
        <v>0</v>
      </c>
      <c r="BD10" s="335" t="n">
        <f aca="false">IF(AZ10=4,G10,0)</f>
        <v>3427.2</v>
      </c>
      <c r="BE10" s="335" t="n">
        <f aca="false">IF(AZ10=5,G10,0)</f>
        <v>0</v>
      </c>
      <c r="CZ10" s="335" t="n">
        <v>0</v>
      </c>
    </row>
    <row r="11" customFormat="false" ht="12.75" hidden="false" customHeight="true" outlineLevel="0" collapsed="false">
      <c r="A11" s="361"/>
      <c r="B11" s="362"/>
      <c r="C11" s="363" t="s">
        <v>315</v>
      </c>
      <c r="D11" s="363"/>
      <c r="E11" s="364" t="n">
        <v>12</v>
      </c>
      <c r="F11" s="337"/>
      <c r="G11" s="366"/>
      <c r="I11" s="362"/>
      <c r="M11" s="354" t="s">
        <v>315</v>
      </c>
      <c r="O11" s="354"/>
    </row>
    <row r="12" customFormat="false" ht="15" hidden="false" customHeight="false" outlineLevel="0" collapsed="false">
      <c r="A12" s="355" t="n">
        <v>3</v>
      </c>
      <c r="B12" s="356" t="s">
        <v>316</v>
      </c>
      <c r="C12" s="357" t="s">
        <v>317</v>
      </c>
      <c r="D12" s="358" t="s">
        <v>230</v>
      </c>
      <c r="E12" s="359" t="n">
        <v>4</v>
      </c>
      <c r="F12" s="337" t="n">
        <v>50.4</v>
      </c>
      <c r="G12" s="360" t="n">
        <f aca="false">E12*F12</f>
        <v>201.6</v>
      </c>
      <c r="I12" s="356" t="s">
        <v>318</v>
      </c>
      <c r="J12" s="337" t="n">
        <v>39.3</v>
      </c>
      <c r="O12" s="354" t="n">
        <v>2</v>
      </c>
      <c r="AA12" s="335" t="n">
        <v>12</v>
      </c>
      <c r="AB12" s="335" t="n">
        <v>0</v>
      </c>
      <c r="AC12" s="335" t="n">
        <v>3</v>
      </c>
      <c r="AZ12" s="335" t="n">
        <v>4</v>
      </c>
      <c r="BA12" s="335" t="n">
        <f aca="false">IF(AZ12=1,G12,0)</f>
        <v>0</v>
      </c>
      <c r="BB12" s="335" t="n">
        <f aca="false">IF(AZ12=2,G12,0)</f>
        <v>0</v>
      </c>
      <c r="BC12" s="335" t="n">
        <f aca="false">IF(AZ12=3,G12,0)</f>
        <v>0</v>
      </c>
      <c r="BD12" s="335" t="n">
        <f aca="false">IF(AZ12=4,G12,0)</f>
        <v>201.6</v>
      </c>
      <c r="BE12" s="335" t="n">
        <f aca="false">IF(AZ12=5,G12,0)</f>
        <v>0</v>
      </c>
      <c r="CZ12" s="335" t="n">
        <v>0</v>
      </c>
    </row>
    <row r="13" customFormat="false" ht="12.75" hidden="false" customHeight="true" outlineLevel="0" collapsed="false">
      <c r="A13" s="361"/>
      <c r="B13" s="362"/>
      <c r="C13" s="363" t="s">
        <v>319</v>
      </c>
      <c r="D13" s="363"/>
      <c r="E13" s="364" t="n">
        <v>4</v>
      </c>
      <c r="F13" s="337"/>
      <c r="G13" s="366"/>
      <c r="I13" s="362"/>
      <c r="M13" s="354" t="s">
        <v>319</v>
      </c>
      <c r="O13" s="354"/>
    </row>
    <row r="14" customFormat="false" ht="15" hidden="false" customHeight="false" outlineLevel="0" collapsed="false">
      <c r="A14" s="355" t="n">
        <v>4</v>
      </c>
      <c r="B14" s="356" t="s">
        <v>320</v>
      </c>
      <c r="C14" s="357" t="s">
        <v>321</v>
      </c>
      <c r="D14" s="358" t="s">
        <v>230</v>
      </c>
      <c r="E14" s="359" t="n">
        <v>4</v>
      </c>
      <c r="F14" s="337" t="n">
        <v>200.4</v>
      </c>
      <c r="G14" s="360" t="n">
        <f aca="false">E14*F14</f>
        <v>801.6</v>
      </c>
      <c r="I14" s="356" t="s">
        <v>322</v>
      </c>
      <c r="J14" s="337" t="n">
        <v>166.5</v>
      </c>
      <c r="O14" s="354" t="n">
        <v>2</v>
      </c>
      <c r="AA14" s="335" t="n">
        <v>12</v>
      </c>
      <c r="AB14" s="335" t="n">
        <v>0</v>
      </c>
      <c r="AC14" s="335" t="n">
        <v>4</v>
      </c>
      <c r="AZ14" s="335" t="n">
        <v>4</v>
      </c>
      <c r="BA14" s="335" t="n">
        <f aca="false">IF(AZ14=1,G14,0)</f>
        <v>0</v>
      </c>
      <c r="BB14" s="335" t="n">
        <f aca="false">IF(AZ14=2,G14,0)</f>
        <v>0</v>
      </c>
      <c r="BC14" s="335" t="n">
        <f aca="false">IF(AZ14=3,G14,0)</f>
        <v>0</v>
      </c>
      <c r="BD14" s="335" t="n">
        <f aca="false">IF(AZ14=4,G14,0)</f>
        <v>801.6</v>
      </c>
      <c r="BE14" s="335" t="n">
        <f aca="false">IF(AZ14=5,G14,0)</f>
        <v>0</v>
      </c>
      <c r="CZ14" s="335" t="n">
        <v>0</v>
      </c>
    </row>
    <row r="15" customFormat="false" ht="12.75" hidden="false" customHeight="true" outlineLevel="0" collapsed="false">
      <c r="A15" s="361"/>
      <c r="B15" s="362"/>
      <c r="C15" s="363" t="s">
        <v>319</v>
      </c>
      <c r="D15" s="363"/>
      <c r="E15" s="364" t="n">
        <v>4</v>
      </c>
      <c r="F15" s="337"/>
      <c r="G15" s="366"/>
      <c r="I15" s="362"/>
      <c r="M15" s="354" t="s">
        <v>319</v>
      </c>
      <c r="O15" s="354"/>
    </row>
    <row r="16" customFormat="false" ht="15" hidden="false" customHeight="false" outlineLevel="0" collapsed="false">
      <c r="A16" s="355" t="n">
        <v>5</v>
      </c>
      <c r="B16" s="356" t="s">
        <v>323</v>
      </c>
      <c r="C16" s="357" t="s">
        <v>324</v>
      </c>
      <c r="D16" s="358" t="s">
        <v>45</v>
      </c>
      <c r="E16" s="359" t="n">
        <v>2</v>
      </c>
      <c r="F16" s="337" t="n">
        <v>79.2</v>
      </c>
      <c r="G16" s="360" t="n">
        <f aca="false">E16*F16</f>
        <v>158.4</v>
      </c>
      <c r="I16" s="356" t="s">
        <v>325</v>
      </c>
      <c r="J16" s="337" t="n">
        <v>65.5</v>
      </c>
      <c r="O16" s="354" t="n">
        <v>2</v>
      </c>
      <c r="AA16" s="335" t="n">
        <v>12</v>
      </c>
      <c r="AB16" s="335" t="n">
        <v>0</v>
      </c>
      <c r="AC16" s="335" t="n">
        <v>5</v>
      </c>
      <c r="AZ16" s="335" t="n">
        <v>4</v>
      </c>
      <c r="BA16" s="335" t="n">
        <f aca="false">IF(AZ16=1,G16,0)</f>
        <v>0</v>
      </c>
      <c r="BB16" s="335" t="n">
        <f aca="false">IF(AZ16=2,G16,0)</f>
        <v>0</v>
      </c>
      <c r="BC16" s="335" t="n">
        <f aca="false">IF(AZ16=3,G16,0)</f>
        <v>0</v>
      </c>
      <c r="BD16" s="335" t="n">
        <f aca="false">IF(AZ16=4,G16,0)</f>
        <v>158.4</v>
      </c>
      <c r="BE16" s="335" t="n">
        <f aca="false">IF(AZ16=5,G16,0)</f>
        <v>0</v>
      </c>
      <c r="CZ16" s="335" t="n">
        <v>0</v>
      </c>
    </row>
    <row r="17" customFormat="false" ht="12.75" hidden="false" customHeight="true" outlineLevel="0" collapsed="false">
      <c r="A17" s="361"/>
      <c r="B17" s="362"/>
      <c r="C17" s="363" t="s">
        <v>308</v>
      </c>
      <c r="D17" s="363"/>
      <c r="E17" s="364" t="n">
        <v>2</v>
      </c>
      <c r="F17" s="365"/>
      <c r="G17" s="366"/>
      <c r="M17" s="354" t="s">
        <v>308</v>
      </c>
      <c r="O17" s="354"/>
    </row>
    <row r="18" customFormat="false" ht="23.25" hidden="false" customHeight="false" outlineLevel="0" collapsed="false">
      <c r="A18" s="355" t="n">
        <v>6</v>
      </c>
      <c r="B18" s="356" t="s">
        <v>326</v>
      </c>
      <c r="C18" s="357" t="s">
        <v>327</v>
      </c>
      <c r="D18" s="358" t="s">
        <v>45</v>
      </c>
      <c r="E18" s="359" t="n">
        <v>2</v>
      </c>
      <c r="F18" s="359" t="n">
        <v>109.2</v>
      </c>
      <c r="G18" s="360" t="n">
        <f aca="false">E18*F18</f>
        <v>218.4</v>
      </c>
      <c r="O18" s="354" t="n">
        <v>2</v>
      </c>
      <c r="AA18" s="335" t="n">
        <v>12</v>
      </c>
      <c r="AB18" s="335" t="n">
        <v>1</v>
      </c>
      <c r="AC18" s="335" t="n">
        <v>6</v>
      </c>
      <c r="AZ18" s="335" t="n">
        <v>3</v>
      </c>
      <c r="BA18" s="335" t="n">
        <f aca="false">IF(AZ18=1,G18,0)</f>
        <v>0</v>
      </c>
      <c r="BB18" s="335" t="n">
        <f aca="false">IF(AZ18=2,G18,0)</f>
        <v>0</v>
      </c>
      <c r="BC18" s="335" t="n">
        <f aca="false">IF(AZ18=3,G18,0)</f>
        <v>218.4</v>
      </c>
      <c r="BD18" s="335" t="n">
        <f aca="false">IF(AZ18=4,G18,0)</f>
        <v>0</v>
      </c>
      <c r="BE18" s="335" t="n">
        <f aca="false">IF(AZ18=5,G18,0)</f>
        <v>0</v>
      </c>
      <c r="CZ18" s="335" t="n">
        <v>0.00036</v>
      </c>
    </row>
    <row r="19" customFormat="false" ht="23.25" hidden="false" customHeight="false" outlineLevel="0" collapsed="false">
      <c r="A19" s="355" t="n">
        <v>7</v>
      </c>
      <c r="B19" s="356" t="s">
        <v>328</v>
      </c>
      <c r="C19" s="357" t="s">
        <v>329</v>
      </c>
      <c r="D19" s="358" t="s">
        <v>230</v>
      </c>
      <c r="E19" s="359" t="n">
        <v>14</v>
      </c>
      <c r="F19" s="337" t="n">
        <v>28.8</v>
      </c>
      <c r="G19" s="360" t="n">
        <f aca="false">E19*F19</f>
        <v>403.2</v>
      </c>
      <c r="I19" s="356" t="s">
        <v>330</v>
      </c>
      <c r="J19" s="337" t="n">
        <v>35.4</v>
      </c>
      <c r="O19" s="354" t="n">
        <v>2</v>
      </c>
      <c r="AA19" s="335" t="n">
        <v>12</v>
      </c>
      <c r="AB19" s="335" t="n">
        <v>0</v>
      </c>
      <c r="AC19" s="335" t="n">
        <v>7</v>
      </c>
      <c r="AZ19" s="335" t="n">
        <v>4</v>
      </c>
      <c r="BA19" s="335" t="n">
        <f aca="false">IF(AZ19=1,G19,0)</f>
        <v>0</v>
      </c>
      <c r="BB19" s="335" t="n">
        <f aca="false">IF(AZ19=2,G19,0)</f>
        <v>0</v>
      </c>
      <c r="BC19" s="335" t="n">
        <f aca="false">IF(AZ19=3,G19,0)</f>
        <v>0</v>
      </c>
      <c r="BD19" s="335" t="n">
        <f aca="false">IF(AZ19=4,G19,0)</f>
        <v>403.2</v>
      </c>
      <c r="BE19" s="335" t="n">
        <f aca="false">IF(AZ19=5,G19,0)</f>
        <v>0</v>
      </c>
      <c r="CZ19" s="335" t="n">
        <v>0</v>
      </c>
    </row>
    <row r="20" customFormat="false" ht="12.75" hidden="false" customHeight="true" outlineLevel="0" collapsed="false">
      <c r="A20" s="361"/>
      <c r="B20" s="362"/>
      <c r="C20" s="363" t="s">
        <v>331</v>
      </c>
      <c r="D20" s="363"/>
      <c r="E20" s="364" t="n">
        <v>14</v>
      </c>
      <c r="F20" s="337"/>
      <c r="G20" s="366"/>
      <c r="I20" s="362"/>
      <c r="M20" s="354" t="s">
        <v>331</v>
      </c>
      <c r="O20" s="354"/>
    </row>
    <row r="21" customFormat="false" ht="15" hidden="false" customHeight="false" outlineLevel="0" collapsed="false">
      <c r="A21" s="355" t="n">
        <v>8</v>
      </c>
      <c r="B21" s="356" t="s">
        <v>332</v>
      </c>
      <c r="C21" s="357" t="s">
        <v>333</v>
      </c>
      <c r="D21" s="358" t="s">
        <v>230</v>
      </c>
      <c r="E21" s="359" t="n">
        <v>16</v>
      </c>
      <c r="F21" s="337" t="n">
        <v>51.12</v>
      </c>
      <c r="G21" s="360" t="n">
        <f aca="false">E21*F21</f>
        <v>817.92</v>
      </c>
      <c r="I21" s="356" t="s">
        <v>334</v>
      </c>
      <c r="J21" s="337" t="n">
        <v>42.9</v>
      </c>
      <c r="O21" s="354" t="n">
        <v>2</v>
      </c>
      <c r="AA21" s="335" t="n">
        <v>12</v>
      </c>
      <c r="AB21" s="335" t="n">
        <v>0</v>
      </c>
      <c r="AC21" s="335" t="n">
        <v>8</v>
      </c>
      <c r="AZ21" s="335" t="n">
        <v>4</v>
      </c>
      <c r="BA21" s="335" t="n">
        <f aca="false">IF(AZ21=1,G21,0)</f>
        <v>0</v>
      </c>
      <c r="BB21" s="335" t="n">
        <f aca="false">IF(AZ21=2,G21,0)</f>
        <v>0</v>
      </c>
      <c r="BC21" s="335" t="n">
        <f aca="false">IF(AZ21=3,G21,0)</f>
        <v>0</v>
      </c>
      <c r="BD21" s="335" t="n">
        <f aca="false">IF(AZ21=4,G21,0)</f>
        <v>817.92</v>
      </c>
      <c r="BE21" s="335" t="n">
        <f aca="false">IF(AZ21=5,G21,0)</f>
        <v>0</v>
      </c>
      <c r="CZ21" s="335" t="n">
        <v>0</v>
      </c>
    </row>
    <row r="22" customFormat="false" ht="12.75" hidden="false" customHeight="true" outlineLevel="0" collapsed="false">
      <c r="A22" s="361"/>
      <c r="B22" s="362"/>
      <c r="C22" s="363" t="s">
        <v>335</v>
      </c>
      <c r="D22" s="363"/>
      <c r="E22" s="364" t="n">
        <v>16</v>
      </c>
      <c r="F22" s="337"/>
      <c r="G22" s="366"/>
      <c r="I22" s="362"/>
      <c r="M22" s="354" t="s">
        <v>335</v>
      </c>
      <c r="O22" s="354"/>
    </row>
    <row r="23" customFormat="false" ht="23.25" hidden="false" customHeight="false" outlineLevel="0" collapsed="false">
      <c r="A23" s="355" t="n">
        <v>9</v>
      </c>
      <c r="B23" s="356" t="s">
        <v>336</v>
      </c>
      <c r="C23" s="357" t="s">
        <v>337</v>
      </c>
      <c r="D23" s="358" t="s">
        <v>45</v>
      </c>
      <c r="E23" s="359" t="n">
        <v>5</v>
      </c>
      <c r="F23" s="337" t="n">
        <v>336</v>
      </c>
      <c r="G23" s="360" t="n">
        <f aca="false">E23*F23</f>
        <v>1680</v>
      </c>
      <c r="I23" s="356" t="s">
        <v>338</v>
      </c>
      <c r="J23" s="337" t="n">
        <v>263</v>
      </c>
      <c r="O23" s="354" t="n">
        <v>2</v>
      </c>
      <c r="AA23" s="335" t="n">
        <v>12</v>
      </c>
      <c r="AB23" s="335" t="n">
        <v>0</v>
      </c>
      <c r="AC23" s="335" t="n">
        <v>9</v>
      </c>
      <c r="AZ23" s="335" t="n">
        <v>4</v>
      </c>
      <c r="BA23" s="335" t="n">
        <f aca="false">IF(AZ23=1,G23,0)</f>
        <v>0</v>
      </c>
      <c r="BB23" s="335" t="n">
        <f aca="false">IF(AZ23=2,G23,0)</f>
        <v>0</v>
      </c>
      <c r="BC23" s="335" t="n">
        <f aca="false">IF(AZ23=3,G23,0)</f>
        <v>0</v>
      </c>
      <c r="BD23" s="335" t="n">
        <f aca="false">IF(AZ23=4,G23,0)</f>
        <v>1680</v>
      </c>
      <c r="BE23" s="335" t="n">
        <f aca="false">IF(AZ23=5,G23,0)</f>
        <v>0</v>
      </c>
      <c r="CZ23" s="335" t="n">
        <v>0</v>
      </c>
    </row>
    <row r="24" customFormat="false" ht="12.75" hidden="false" customHeight="true" outlineLevel="0" collapsed="false">
      <c r="A24" s="361"/>
      <c r="B24" s="362"/>
      <c r="C24" s="363" t="s">
        <v>339</v>
      </c>
      <c r="D24" s="363"/>
      <c r="E24" s="364" t="n">
        <v>5</v>
      </c>
      <c r="F24" s="365"/>
      <c r="G24" s="366"/>
      <c r="M24" s="354" t="s">
        <v>339</v>
      </c>
      <c r="O24" s="354"/>
    </row>
    <row r="25" customFormat="false" ht="15" hidden="false" customHeight="false" outlineLevel="0" collapsed="false">
      <c r="A25" s="355" t="n">
        <v>10</v>
      </c>
      <c r="B25" s="356" t="s">
        <v>340</v>
      </c>
      <c r="C25" s="357" t="s">
        <v>341</v>
      </c>
      <c r="D25" s="358" t="s">
        <v>45</v>
      </c>
      <c r="E25" s="359" t="n">
        <v>5</v>
      </c>
      <c r="F25" s="359" t="n">
        <v>276</v>
      </c>
      <c r="G25" s="360" t="n">
        <f aca="false">E25*F25</f>
        <v>1380</v>
      </c>
      <c r="O25" s="354" t="n">
        <v>2</v>
      </c>
      <c r="AA25" s="335" t="n">
        <v>12</v>
      </c>
      <c r="AB25" s="335" t="n">
        <v>1</v>
      </c>
      <c r="AC25" s="335" t="n">
        <v>10</v>
      </c>
      <c r="AZ25" s="335" t="n">
        <v>3</v>
      </c>
      <c r="BA25" s="335" t="n">
        <f aca="false">IF(AZ25=1,G25,0)</f>
        <v>0</v>
      </c>
      <c r="BB25" s="335" t="n">
        <f aca="false">IF(AZ25=2,G25,0)</f>
        <v>0</v>
      </c>
      <c r="BC25" s="335" t="n">
        <f aca="false">IF(AZ25=3,G25,0)</f>
        <v>1380</v>
      </c>
      <c r="BD25" s="335" t="n">
        <f aca="false">IF(AZ25=4,G25,0)</f>
        <v>0</v>
      </c>
      <c r="BE25" s="335" t="n">
        <f aca="false">IF(AZ25=5,G25,0)</f>
        <v>0</v>
      </c>
      <c r="CZ25" s="335" t="n">
        <v>0.0026</v>
      </c>
    </row>
    <row r="26" customFormat="false" ht="23.25" hidden="false" customHeight="false" outlineLevel="0" collapsed="false">
      <c r="A26" s="355" t="n">
        <v>11</v>
      </c>
      <c r="B26" s="356" t="s">
        <v>342</v>
      </c>
      <c r="C26" s="357" t="s">
        <v>343</v>
      </c>
      <c r="D26" s="358" t="s">
        <v>45</v>
      </c>
      <c r="E26" s="359" t="n">
        <v>9</v>
      </c>
      <c r="F26" s="337" t="n">
        <v>727.2</v>
      </c>
      <c r="G26" s="360" t="n">
        <f aca="false">E26*F26</f>
        <v>6544.8</v>
      </c>
      <c r="I26" s="356" t="s">
        <v>344</v>
      </c>
      <c r="J26" s="337" t="n">
        <v>611</v>
      </c>
      <c r="O26" s="354" t="n">
        <v>2</v>
      </c>
      <c r="AA26" s="335" t="n">
        <v>12</v>
      </c>
      <c r="AB26" s="335" t="n">
        <v>0</v>
      </c>
      <c r="AC26" s="335" t="n">
        <v>11</v>
      </c>
      <c r="AZ26" s="335" t="n">
        <v>4</v>
      </c>
      <c r="BA26" s="335" t="n">
        <f aca="false">IF(AZ26=1,G26,0)</f>
        <v>0</v>
      </c>
      <c r="BB26" s="335" t="n">
        <f aca="false">IF(AZ26=2,G26,0)</f>
        <v>0</v>
      </c>
      <c r="BC26" s="335" t="n">
        <f aca="false">IF(AZ26=3,G26,0)</f>
        <v>0</v>
      </c>
      <c r="BD26" s="335" t="n">
        <f aca="false">IF(AZ26=4,G26,0)</f>
        <v>6544.8</v>
      </c>
      <c r="BE26" s="335" t="n">
        <f aca="false">IF(AZ26=5,G26,0)</f>
        <v>0</v>
      </c>
      <c r="CZ26" s="335" t="n">
        <v>0</v>
      </c>
    </row>
    <row r="27" customFormat="false" ht="12.75" hidden="false" customHeight="true" outlineLevel="0" collapsed="false">
      <c r="A27" s="361"/>
      <c r="B27" s="362"/>
      <c r="C27" s="363" t="s">
        <v>345</v>
      </c>
      <c r="D27" s="363"/>
      <c r="E27" s="364" t="n">
        <v>9</v>
      </c>
      <c r="F27" s="337"/>
      <c r="G27" s="366"/>
      <c r="I27" s="362"/>
      <c r="M27" s="354" t="s">
        <v>345</v>
      </c>
      <c r="O27" s="354"/>
    </row>
    <row r="28" customFormat="false" ht="23.25" hidden="false" customHeight="false" outlineLevel="0" collapsed="false">
      <c r="A28" s="355" t="n">
        <v>12</v>
      </c>
      <c r="B28" s="356" t="s">
        <v>346</v>
      </c>
      <c r="C28" s="357" t="s">
        <v>347</v>
      </c>
      <c r="D28" s="358" t="s">
        <v>230</v>
      </c>
      <c r="E28" s="359" t="n">
        <v>1</v>
      </c>
      <c r="F28" s="337" t="n">
        <v>1800</v>
      </c>
      <c r="G28" s="360" t="n">
        <f aca="false">E28*F28</f>
        <v>1800</v>
      </c>
      <c r="I28" s="356" t="s">
        <v>348</v>
      </c>
      <c r="J28" s="337" t="n">
        <v>1480</v>
      </c>
      <c r="O28" s="354" t="n">
        <v>2</v>
      </c>
      <c r="AA28" s="335" t="n">
        <v>12</v>
      </c>
      <c r="AB28" s="335" t="n">
        <v>0</v>
      </c>
      <c r="AC28" s="335" t="n">
        <v>12</v>
      </c>
      <c r="AZ28" s="335" t="n">
        <v>4</v>
      </c>
      <c r="BA28" s="335" t="n">
        <f aca="false">IF(AZ28=1,G28,0)</f>
        <v>0</v>
      </c>
      <c r="BB28" s="335" t="n">
        <f aca="false">IF(AZ28=2,G28,0)</f>
        <v>0</v>
      </c>
      <c r="BC28" s="335" t="n">
        <f aca="false">IF(AZ28=3,G28,0)</f>
        <v>0</v>
      </c>
      <c r="BD28" s="335" t="n">
        <f aca="false">IF(AZ28=4,G28,0)</f>
        <v>1800</v>
      </c>
      <c r="BE28" s="335" t="n">
        <f aca="false">IF(AZ28=5,G28,0)</f>
        <v>0</v>
      </c>
      <c r="CZ28" s="335" t="n">
        <v>0</v>
      </c>
    </row>
    <row r="29" customFormat="false" ht="12.75" hidden="false" customHeight="true" outlineLevel="0" collapsed="false">
      <c r="A29" s="361"/>
      <c r="B29" s="362"/>
      <c r="C29" s="363" t="s">
        <v>349</v>
      </c>
      <c r="D29" s="363"/>
      <c r="E29" s="364" t="n">
        <v>1</v>
      </c>
      <c r="F29" s="337"/>
      <c r="G29" s="366"/>
      <c r="I29" s="362"/>
      <c r="M29" s="354" t="s">
        <v>349</v>
      </c>
      <c r="O29" s="354"/>
    </row>
    <row r="30" customFormat="false" ht="15" hidden="false" customHeight="false" outlineLevel="0" collapsed="false">
      <c r="A30" s="355" t="n">
        <v>13</v>
      </c>
      <c r="B30" s="356" t="s">
        <v>316</v>
      </c>
      <c r="C30" s="357" t="s">
        <v>317</v>
      </c>
      <c r="D30" s="358" t="s">
        <v>230</v>
      </c>
      <c r="E30" s="359" t="n">
        <v>4</v>
      </c>
      <c r="F30" s="337" t="n">
        <v>50.4</v>
      </c>
      <c r="G30" s="360" t="n">
        <f aca="false">E30*F30</f>
        <v>201.6</v>
      </c>
      <c r="I30" s="356" t="s">
        <v>318</v>
      </c>
      <c r="J30" s="337" t="n">
        <v>39.3</v>
      </c>
      <c r="O30" s="354" t="n">
        <v>2</v>
      </c>
      <c r="AA30" s="335" t="n">
        <v>12</v>
      </c>
      <c r="AB30" s="335" t="n">
        <v>0</v>
      </c>
      <c r="AC30" s="335" t="n">
        <v>13</v>
      </c>
      <c r="AZ30" s="335" t="n">
        <v>4</v>
      </c>
      <c r="BA30" s="335" t="n">
        <f aca="false">IF(AZ30=1,G30,0)</f>
        <v>0</v>
      </c>
      <c r="BB30" s="335" t="n">
        <f aca="false">IF(AZ30=2,G30,0)</f>
        <v>0</v>
      </c>
      <c r="BC30" s="335" t="n">
        <f aca="false">IF(AZ30=3,G30,0)</f>
        <v>0</v>
      </c>
      <c r="BD30" s="335" t="n">
        <f aca="false">IF(AZ30=4,G30,0)</f>
        <v>201.6</v>
      </c>
      <c r="BE30" s="335" t="n">
        <f aca="false">IF(AZ30=5,G30,0)</f>
        <v>0</v>
      </c>
      <c r="CZ30" s="335" t="n">
        <v>0</v>
      </c>
    </row>
    <row r="31" customFormat="false" ht="12.75" hidden="false" customHeight="true" outlineLevel="0" collapsed="false">
      <c r="A31" s="361"/>
      <c r="B31" s="362"/>
      <c r="C31" s="363" t="s">
        <v>350</v>
      </c>
      <c r="D31" s="363"/>
      <c r="E31" s="364" t="n">
        <v>4</v>
      </c>
      <c r="F31" s="337"/>
      <c r="G31" s="366"/>
      <c r="I31" s="362"/>
      <c r="M31" s="354" t="s">
        <v>350</v>
      </c>
      <c r="O31" s="354"/>
    </row>
    <row r="32" customFormat="false" ht="23.25" hidden="false" customHeight="false" outlineLevel="0" collapsed="false">
      <c r="A32" s="355" t="n">
        <v>14</v>
      </c>
      <c r="B32" s="356" t="s">
        <v>351</v>
      </c>
      <c r="C32" s="357" t="s">
        <v>352</v>
      </c>
      <c r="D32" s="358" t="s">
        <v>230</v>
      </c>
      <c r="E32" s="359" t="n">
        <v>1</v>
      </c>
      <c r="F32" s="337" t="n">
        <v>198</v>
      </c>
      <c r="G32" s="360" t="n">
        <f aca="false">E32*F32</f>
        <v>198</v>
      </c>
      <c r="I32" s="356" t="s">
        <v>353</v>
      </c>
      <c r="J32" s="337" t="n">
        <v>166.5</v>
      </c>
      <c r="O32" s="354" t="n">
        <v>2</v>
      </c>
      <c r="AA32" s="335" t="n">
        <v>12</v>
      </c>
      <c r="AB32" s="335" t="n">
        <v>0</v>
      </c>
      <c r="AC32" s="335" t="n">
        <v>14</v>
      </c>
      <c r="AZ32" s="335" t="n">
        <v>4</v>
      </c>
      <c r="BA32" s="335" t="n">
        <f aca="false">IF(AZ32=1,G32,0)</f>
        <v>0</v>
      </c>
      <c r="BB32" s="335" t="n">
        <f aca="false">IF(AZ32=2,G32,0)</f>
        <v>0</v>
      </c>
      <c r="BC32" s="335" t="n">
        <f aca="false">IF(AZ32=3,G32,0)</f>
        <v>0</v>
      </c>
      <c r="BD32" s="335" t="n">
        <f aca="false">IF(AZ32=4,G32,0)</f>
        <v>198</v>
      </c>
      <c r="BE32" s="335" t="n">
        <f aca="false">IF(AZ32=5,G32,0)</f>
        <v>0</v>
      </c>
      <c r="CZ32" s="335" t="n">
        <v>0</v>
      </c>
    </row>
    <row r="33" customFormat="false" ht="12.75" hidden="false" customHeight="true" outlineLevel="0" collapsed="false">
      <c r="A33" s="361"/>
      <c r="B33" s="362"/>
      <c r="C33" s="363" t="s">
        <v>349</v>
      </c>
      <c r="D33" s="363"/>
      <c r="E33" s="364" t="n">
        <v>1</v>
      </c>
      <c r="F33" s="365"/>
      <c r="G33" s="366"/>
      <c r="M33" s="354" t="s">
        <v>349</v>
      </c>
      <c r="O33" s="354"/>
    </row>
    <row r="34" customFormat="false" ht="15" hidden="false" customHeight="false" outlineLevel="0" collapsed="false">
      <c r="A34" s="355" t="n">
        <v>15</v>
      </c>
      <c r="B34" s="356" t="s">
        <v>354</v>
      </c>
      <c r="C34" s="357" t="s">
        <v>355</v>
      </c>
      <c r="D34" s="358" t="s">
        <v>230</v>
      </c>
      <c r="E34" s="359" t="n">
        <v>1</v>
      </c>
      <c r="F34" s="359" t="n">
        <v>696.576</v>
      </c>
      <c r="G34" s="360" t="n">
        <f aca="false">E34*F34</f>
        <v>696.576</v>
      </c>
      <c r="O34" s="354" t="n">
        <v>2</v>
      </c>
      <c r="AA34" s="335" t="n">
        <v>12</v>
      </c>
      <c r="AB34" s="335" t="n">
        <v>1</v>
      </c>
      <c r="AC34" s="335" t="n">
        <v>15</v>
      </c>
      <c r="AZ34" s="335" t="n">
        <v>3</v>
      </c>
      <c r="BA34" s="335" t="n">
        <f aca="false">IF(AZ34=1,G34,0)</f>
        <v>0</v>
      </c>
      <c r="BB34" s="335" t="n">
        <f aca="false">IF(AZ34=2,G34,0)</f>
        <v>0</v>
      </c>
      <c r="BC34" s="335" t="n">
        <f aca="false">IF(AZ34=3,G34,0)</f>
        <v>696.576</v>
      </c>
      <c r="BD34" s="335" t="n">
        <f aca="false">IF(AZ34=4,G34,0)</f>
        <v>0</v>
      </c>
      <c r="BE34" s="335" t="n">
        <f aca="false">IF(AZ34=5,G34,0)</f>
        <v>0</v>
      </c>
      <c r="CZ34" s="335" t="n">
        <v>0.00044</v>
      </c>
    </row>
    <row r="35" customFormat="false" ht="15" hidden="false" customHeight="false" outlineLevel="0" collapsed="false">
      <c r="A35" s="355" t="n">
        <v>16</v>
      </c>
      <c r="B35" s="356" t="s">
        <v>356</v>
      </c>
      <c r="C35" s="357" t="s">
        <v>357</v>
      </c>
      <c r="D35" s="358" t="s">
        <v>230</v>
      </c>
      <c r="E35" s="359" t="n">
        <v>1</v>
      </c>
      <c r="F35" s="337" t="n">
        <v>96.84</v>
      </c>
      <c r="G35" s="360" t="n">
        <f aca="false">E35*F35</f>
        <v>96.84</v>
      </c>
      <c r="I35" s="356" t="s">
        <v>358</v>
      </c>
      <c r="J35" s="337" t="n">
        <v>81.3</v>
      </c>
      <c r="O35" s="354" t="n">
        <v>2</v>
      </c>
      <c r="AA35" s="335" t="n">
        <v>12</v>
      </c>
      <c r="AB35" s="335" t="n">
        <v>0</v>
      </c>
      <c r="AC35" s="335" t="n">
        <v>16</v>
      </c>
      <c r="AZ35" s="335" t="n">
        <v>4</v>
      </c>
      <c r="BA35" s="335" t="n">
        <f aca="false">IF(AZ35=1,G35,0)</f>
        <v>0</v>
      </c>
      <c r="BB35" s="335" t="n">
        <f aca="false">IF(AZ35=2,G35,0)</f>
        <v>0</v>
      </c>
      <c r="BC35" s="335" t="n">
        <f aca="false">IF(AZ35=3,G35,0)</f>
        <v>0</v>
      </c>
      <c r="BD35" s="335" t="n">
        <f aca="false">IF(AZ35=4,G35,0)</f>
        <v>96.84</v>
      </c>
      <c r="BE35" s="335" t="n">
        <f aca="false">IF(AZ35=5,G35,0)</f>
        <v>0</v>
      </c>
      <c r="CZ35" s="335" t="n">
        <v>0</v>
      </c>
    </row>
    <row r="36" customFormat="false" ht="12.75" hidden="false" customHeight="true" outlineLevel="0" collapsed="false">
      <c r="A36" s="361"/>
      <c r="B36" s="362"/>
      <c r="C36" s="363" t="s">
        <v>359</v>
      </c>
      <c r="D36" s="363"/>
      <c r="E36" s="364" t="n">
        <v>1</v>
      </c>
      <c r="F36" s="337"/>
      <c r="G36" s="366"/>
      <c r="I36" s="362"/>
      <c r="M36" s="354" t="s">
        <v>359</v>
      </c>
      <c r="O36" s="354"/>
    </row>
    <row r="37" customFormat="false" ht="15" hidden="false" customHeight="false" outlineLevel="0" collapsed="false">
      <c r="A37" s="355" t="n">
        <v>17</v>
      </c>
      <c r="B37" s="356" t="s">
        <v>360</v>
      </c>
      <c r="C37" s="357" t="s">
        <v>361</v>
      </c>
      <c r="D37" s="358" t="s">
        <v>230</v>
      </c>
      <c r="E37" s="359" t="n">
        <v>1</v>
      </c>
      <c r="F37" s="337" t="n">
        <v>384</v>
      </c>
      <c r="G37" s="360" t="n">
        <f aca="false">E37*F37</f>
        <v>384</v>
      </c>
      <c r="I37" s="356" t="s">
        <v>362</v>
      </c>
      <c r="J37" s="337" t="n">
        <v>315.5</v>
      </c>
      <c r="O37" s="354" t="n">
        <v>2</v>
      </c>
      <c r="AA37" s="335" t="n">
        <v>12</v>
      </c>
      <c r="AB37" s="335" t="n">
        <v>0</v>
      </c>
      <c r="AC37" s="335" t="n">
        <v>17</v>
      </c>
      <c r="AZ37" s="335" t="n">
        <v>4</v>
      </c>
      <c r="BA37" s="335" t="n">
        <f aca="false">IF(AZ37=1,G37,0)</f>
        <v>0</v>
      </c>
      <c r="BB37" s="335" t="n">
        <f aca="false">IF(AZ37=2,G37,0)</f>
        <v>0</v>
      </c>
      <c r="BC37" s="335" t="n">
        <f aca="false">IF(AZ37=3,G37,0)</f>
        <v>0</v>
      </c>
      <c r="BD37" s="335" t="n">
        <f aca="false">IF(AZ37=4,G37,0)</f>
        <v>384</v>
      </c>
      <c r="BE37" s="335" t="n">
        <f aca="false">IF(AZ37=5,G37,0)</f>
        <v>0</v>
      </c>
      <c r="CZ37" s="335" t="n">
        <v>0</v>
      </c>
    </row>
    <row r="38" customFormat="false" ht="12.75" hidden="false" customHeight="true" outlineLevel="0" collapsed="false">
      <c r="A38" s="361"/>
      <c r="B38" s="362"/>
      <c r="C38" s="363" t="s">
        <v>349</v>
      </c>
      <c r="D38" s="363"/>
      <c r="E38" s="364" t="n">
        <v>1</v>
      </c>
      <c r="F38" s="365"/>
      <c r="G38" s="366"/>
      <c r="M38" s="354" t="s">
        <v>349</v>
      </c>
      <c r="O38" s="354"/>
    </row>
    <row r="39" customFormat="false" ht="23.25" hidden="false" customHeight="false" outlineLevel="0" collapsed="false">
      <c r="A39" s="355" t="n">
        <v>18</v>
      </c>
      <c r="B39" s="356" t="s">
        <v>363</v>
      </c>
      <c r="C39" s="357" t="s">
        <v>364</v>
      </c>
      <c r="D39" s="358" t="s">
        <v>230</v>
      </c>
      <c r="E39" s="359" t="n">
        <v>1</v>
      </c>
      <c r="F39" s="359" t="n">
        <v>23400</v>
      </c>
      <c r="G39" s="360" t="n">
        <f aca="false">E39*F39</f>
        <v>23400</v>
      </c>
      <c r="O39" s="354" t="n">
        <v>2</v>
      </c>
      <c r="AA39" s="335" t="n">
        <v>12</v>
      </c>
      <c r="AB39" s="335" t="n">
        <v>1</v>
      </c>
      <c r="AC39" s="335" t="n">
        <v>18</v>
      </c>
      <c r="AZ39" s="335" t="n">
        <v>3</v>
      </c>
      <c r="BA39" s="335" t="n">
        <f aca="false">IF(AZ39=1,G39,0)</f>
        <v>0</v>
      </c>
      <c r="BB39" s="335" t="n">
        <f aca="false">IF(AZ39=2,G39,0)</f>
        <v>0</v>
      </c>
      <c r="BC39" s="335" t="n">
        <f aca="false">IF(AZ39=3,G39,0)</f>
        <v>23400</v>
      </c>
      <c r="BD39" s="335" t="n">
        <f aca="false">IF(AZ39=4,G39,0)</f>
        <v>0</v>
      </c>
      <c r="BE39" s="335" t="n">
        <f aca="false">IF(AZ39=5,G39,0)</f>
        <v>0</v>
      </c>
      <c r="CZ39" s="335" t="n">
        <v>0.12</v>
      </c>
    </row>
    <row r="40" customFormat="false" ht="23.25" hidden="false" customHeight="false" outlineLevel="0" collapsed="false">
      <c r="A40" s="355" t="n">
        <v>19</v>
      </c>
      <c r="B40" s="356" t="s">
        <v>360</v>
      </c>
      <c r="C40" s="357" t="s">
        <v>365</v>
      </c>
      <c r="D40" s="358" t="s">
        <v>230</v>
      </c>
      <c r="E40" s="359" t="n">
        <v>2</v>
      </c>
      <c r="F40" s="359" t="n">
        <v>375.6</v>
      </c>
      <c r="G40" s="360" t="n">
        <f aca="false">E40*F40</f>
        <v>751.2</v>
      </c>
      <c r="I40" s="356" t="s">
        <v>362</v>
      </c>
      <c r="J40" s="337" t="n">
        <v>315.5</v>
      </c>
      <c r="O40" s="354" t="n">
        <v>2</v>
      </c>
      <c r="AA40" s="335" t="n">
        <v>12</v>
      </c>
      <c r="AB40" s="335" t="n">
        <v>0</v>
      </c>
      <c r="AC40" s="335" t="n">
        <v>19</v>
      </c>
      <c r="AZ40" s="335" t="n">
        <v>4</v>
      </c>
      <c r="BA40" s="335" t="n">
        <f aca="false">IF(AZ40=1,G40,0)</f>
        <v>0</v>
      </c>
      <c r="BB40" s="335" t="n">
        <f aca="false">IF(AZ40=2,G40,0)</f>
        <v>0</v>
      </c>
      <c r="BC40" s="335" t="n">
        <f aca="false">IF(AZ40=3,G40,0)</f>
        <v>0</v>
      </c>
      <c r="BD40" s="335" t="n">
        <f aca="false">IF(AZ40=4,G40,0)</f>
        <v>751.2</v>
      </c>
      <c r="BE40" s="335" t="n">
        <f aca="false">IF(AZ40=5,G40,0)</f>
        <v>0</v>
      </c>
      <c r="CZ40" s="335" t="n">
        <v>0</v>
      </c>
    </row>
    <row r="41" customFormat="false" ht="12.75" hidden="false" customHeight="true" outlineLevel="0" collapsed="false">
      <c r="A41" s="361"/>
      <c r="B41" s="362"/>
      <c r="C41" s="363" t="s">
        <v>308</v>
      </c>
      <c r="D41" s="363"/>
      <c r="E41" s="364" t="n">
        <v>2</v>
      </c>
      <c r="F41" s="365"/>
      <c r="G41" s="366"/>
      <c r="M41" s="354" t="s">
        <v>308</v>
      </c>
      <c r="O41" s="354"/>
    </row>
    <row r="42" customFormat="false" ht="23.25" hidden="false" customHeight="false" outlineLevel="0" collapsed="false">
      <c r="A42" s="355" t="n">
        <v>20</v>
      </c>
      <c r="B42" s="356" t="s">
        <v>366</v>
      </c>
      <c r="C42" s="357" t="s">
        <v>367</v>
      </c>
      <c r="D42" s="358" t="s">
        <v>230</v>
      </c>
      <c r="E42" s="359" t="n">
        <v>2</v>
      </c>
      <c r="F42" s="359" t="n">
        <v>10680</v>
      </c>
      <c r="G42" s="360" t="n">
        <f aca="false">E42*F42</f>
        <v>21360</v>
      </c>
      <c r="O42" s="354" t="n">
        <v>2</v>
      </c>
      <c r="AA42" s="335" t="n">
        <v>12</v>
      </c>
      <c r="AB42" s="335" t="n">
        <v>1</v>
      </c>
      <c r="AC42" s="335" t="n">
        <v>20</v>
      </c>
      <c r="AZ42" s="335" t="n">
        <v>3</v>
      </c>
      <c r="BA42" s="335" t="n">
        <f aca="false">IF(AZ42=1,G42,0)</f>
        <v>0</v>
      </c>
      <c r="BB42" s="335" t="n">
        <f aca="false">IF(AZ42=2,G42,0)</f>
        <v>0</v>
      </c>
      <c r="BC42" s="335" t="n">
        <f aca="false">IF(AZ42=3,G42,0)</f>
        <v>21360</v>
      </c>
      <c r="BD42" s="335" t="n">
        <f aca="false">IF(AZ42=4,G42,0)</f>
        <v>0</v>
      </c>
      <c r="BE42" s="335" t="n">
        <f aca="false">IF(AZ42=5,G42,0)</f>
        <v>0</v>
      </c>
      <c r="CZ42" s="335" t="n">
        <v>0.0515</v>
      </c>
    </row>
    <row r="43" customFormat="false" ht="15" hidden="false" customHeight="false" outlineLevel="0" collapsed="false">
      <c r="A43" s="355" t="n">
        <v>21</v>
      </c>
      <c r="B43" s="356" t="s">
        <v>368</v>
      </c>
      <c r="C43" s="357" t="s">
        <v>369</v>
      </c>
      <c r="D43" s="358" t="s">
        <v>230</v>
      </c>
      <c r="E43" s="359" t="n">
        <v>1</v>
      </c>
      <c r="F43" s="359" t="n">
        <v>324</v>
      </c>
      <c r="G43" s="360" t="n">
        <f aca="false">E43*F43</f>
        <v>324</v>
      </c>
      <c r="O43" s="354" t="n">
        <v>2</v>
      </c>
      <c r="AA43" s="335" t="n">
        <v>12</v>
      </c>
      <c r="AB43" s="335" t="n">
        <v>0</v>
      </c>
      <c r="AC43" s="335" t="n">
        <v>21</v>
      </c>
      <c r="AZ43" s="335" t="n">
        <v>4</v>
      </c>
      <c r="BA43" s="335" t="n">
        <f aca="false">IF(AZ43=1,G43,0)</f>
        <v>0</v>
      </c>
      <c r="BB43" s="335" t="n">
        <f aca="false">IF(AZ43=2,G43,0)</f>
        <v>0</v>
      </c>
      <c r="BC43" s="335" t="n">
        <f aca="false">IF(AZ43=3,G43,0)</f>
        <v>0</v>
      </c>
      <c r="BD43" s="335" t="n">
        <f aca="false">IF(AZ43=4,G43,0)</f>
        <v>324</v>
      </c>
      <c r="BE43" s="335" t="n">
        <f aca="false">IF(AZ43=5,G43,0)</f>
        <v>0</v>
      </c>
      <c r="CZ43" s="335" t="n">
        <v>0</v>
      </c>
    </row>
    <row r="44" customFormat="false" ht="12.75" hidden="false" customHeight="true" outlineLevel="0" collapsed="false">
      <c r="A44" s="361"/>
      <c r="B44" s="362"/>
      <c r="C44" s="363" t="s">
        <v>349</v>
      </c>
      <c r="D44" s="363"/>
      <c r="E44" s="364" t="n">
        <v>1</v>
      </c>
      <c r="F44" s="365"/>
      <c r="G44" s="366"/>
      <c r="M44" s="354" t="s">
        <v>349</v>
      </c>
      <c r="O44" s="354"/>
    </row>
    <row r="45" customFormat="false" ht="15" hidden="false" customHeight="false" outlineLevel="0" collapsed="false">
      <c r="A45" s="355" t="n">
        <v>22</v>
      </c>
      <c r="B45" s="356" t="s">
        <v>370</v>
      </c>
      <c r="C45" s="357" t="s">
        <v>371</v>
      </c>
      <c r="D45" s="358" t="s">
        <v>202</v>
      </c>
      <c r="E45" s="359" t="n">
        <v>1</v>
      </c>
      <c r="F45" s="359" t="n">
        <v>600</v>
      </c>
      <c r="G45" s="360" t="n">
        <f aca="false">E45*F45</f>
        <v>600</v>
      </c>
      <c r="O45" s="354" t="n">
        <v>2</v>
      </c>
      <c r="AA45" s="335" t="n">
        <v>12</v>
      </c>
      <c r="AB45" s="335" t="n">
        <v>1</v>
      </c>
      <c r="AC45" s="335" t="n">
        <v>22</v>
      </c>
      <c r="AZ45" s="335" t="n">
        <v>3</v>
      </c>
      <c r="BA45" s="335" t="n">
        <f aca="false">IF(AZ45=1,G45,0)</f>
        <v>0</v>
      </c>
      <c r="BB45" s="335" t="n">
        <f aca="false">IF(AZ45=2,G45,0)</f>
        <v>0</v>
      </c>
      <c r="BC45" s="335" t="n">
        <f aca="false">IF(AZ45=3,G45,0)</f>
        <v>600</v>
      </c>
      <c r="BD45" s="335" t="n">
        <f aca="false">IF(AZ45=4,G45,0)</f>
        <v>0</v>
      </c>
      <c r="BE45" s="335" t="n">
        <f aca="false">IF(AZ45=5,G45,0)</f>
        <v>0</v>
      </c>
      <c r="CZ45" s="335" t="n">
        <v>0</v>
      </c>
    </row>
    <row r="46" customFormat="false" ht="23.25" hidden="false" customHeight="false" outlineLevel="0" collapsed="false">
      <c r="A46" s="355" t="n">
        <v>23</v>
      </c>
      <c r="B46" s="356" t="s">
        <v>372</v>
      </c>
      <c r="C46" s="357" t="s">
        <v>373</v>
      </c>
      <c r="D46" s="358" t="s">
        <v>230</v>
      </c>
      <c r="E46" s="359" t="n">
        <v>2</v>
      </c>
      <c r="F46" s="359" t="n">
        <v>1138.8</v>
      </c>
      <c r="G46" s="360" t="n">
        <f aca="false">E46*F46</f>
        <v>2277.6</v>
      </c>
      <c r="I46" s="356" t="s">
        <v>374</v>
      </c>
      <c r="J46" s="337" t="n">
        <v>956</v>
      </c>
      <c r="O46" s="354" t="n">
        <v>2</v>
      </c>
      <c r="AA46" s="335" t="n">
        <v>12</v>
      </c>
      <c r="AB46" s="335" t="n">
        <v>0</v>
      </c>
      <c r="AC46" s="335" t="n">
        <v>23</v>
      </c>
      <c r="AZ46" s="335" t="n">
        <v>4</v>
      </c>
      <c r="BA46" s="335" t="n">
        <f aca="false">IF(AZ46=1,G46,0)</f>
        <v>0</v>
      </c>
      <c r="BB46" s="335" t="n">
        <f aca="false">IF(AZ46=2,G46,0)</f>
        <v>0</v>
      </c>
      <c r="BC46" s="335" t="n">
        <f aca="false">IF(AZ46=3,G46,0)</f>
        <v>0</v>
      </c>
      <c r="BD46" s="335" t="n">
        <f aca="false">IF(AZ46=4,G46,0)</f>
        <v>2277.6</v>
      </c>
      <c r="BE46" s="335" t="n">
        <f aca="false">IF(AZ46=5,G46,0)</f>
        <v>0</v>
      </c>
      <c r="CZ46" s="335" t="n">
        <v>0</v>
      </c>
    </row>
    <row r="47" customFormat="false" ht="12.75" hidden="false" customHeight="true" outlineLevel="0" collapsed="false">
      <c r="A47" s="361"/>
      <c r="B47" s="362"/>
      <c r="C47" s="363" t="s">
        <v>308</v>
      </c>
      <c r="D47" s="363"/>
      <c r="E47" s="364" t="n">
        <v>2</v>
      </c>
      <c r="F47" s="365"/>
      <c r="G47" s="366"/>
      <c r="M47" s="354" t="s">
        <v>308</v>
      </c>
      <c r="O47" s="354"/>
    </row>
    <row r="48" customFormat="false" ht="23.25" hidden="false" customHeight="false" outlineLevel="0" collapsed="false">
      <c r="A48" s="355" t="n">
        <v>24</v>
      </c>
      <c r="B48" s="356" t="s">
        <v>375</v>
      </c>
      <c r="C48" s="357" t="s">
        <v>376</v>
      </c>
      <c r="D48" s="358" t="s">
        <v>230</v>
      </c>
      <c r="E48" s="359" t="n">
        <v>2</v>
      </c>
      <c r="F48" s="359" t="n">
        <v>110400</v>
      </c>
      <c r="G48" s="360" t="n">
        <f aca="false">E48*F48</f>
        <v>220800</v>
      </c>
      <c r="O48" s="354" t="n">
        <v>2</v>
      </c>
      <c r="AA48" s="335" t="n">
        <v>12</v>
      </c>
      <c r="AB48" s="335" t="n">
        <v>1</v>
      </c>
      <c r="AC48" s="335" t="n">
        <v>24</v>
      </c>
      <c r="AZ48" s="335" t="n">
        <v>3</v>
      </c>
      <c r="BA48" s="335" t="n">
        <f aca="false">IF(AZ48=1,G48,0)</f>
        <v>0</v>
      </c>
      <c r="BB48" s="335" t="n">
        <f aca="false">IF(AZ48=2,G48,0)</f>
        <v>0</v>
      </c>
      <c r="BC48" s="335" t="n">
        <f aca="false">IF(AZ48=3,G48,0)</f>
        <v>220800</v>
      </c>
      <c r="BD48" s="335" t="n">
        <f aca="false">IF(AZ48=4,G48,0)</f>
        <v>0</v>
      </c>
      <c r="BE48" s="335" t="n">
        <f aca="false">IF(AZ48=5,G48,0)</f>
        <v>0</v>
      </c>
      <c r="CZ48" s="335" t="n">
        <v>0.148</v>
      </c>
    </row>
    <row r="49" customFormat="false" ht="15" hidden="false" customHeight="false" outlineLevel="0" collapsed="false">
      <c r="A49" s="355" t="n">
        <v>25</v>
      </c>
      <c r="B49" s="356" t="s">
        <v>377</v>
      </c>
      <c r="C49" s="357" t="s">
        <v>378</v>
      </c>
      <c r="D49" s="358" t="s">
        <v>230</v>
      </c>
      <c r="E49" s="359" t="n">
        <v>10</v>
      </c>
      <c r="F49" s="359" t="n">
        <v>267.6</v>
      </c>
      <c r="G49" s="360" t="n">
        <f aca="false">E49*F49</f>
        <v>2676</v>
      </c>
      <c r="I49" s="356" t="s">
        <v>379</v>
      </c>
      <c r="J49" s="337" t="n">
        <v>224.5</v>
      </c>
      <c r="O49" s="354" t="n">
        <v>2</v>
      </c>
      <c r="AA49" s="335" t="n">
        <v>12</v>
      </c>
      <c r="AB49" s="335" t="n">
        <v>0</v>
      </c>
      <c r="AC49" s="335" t="n">
        <v>25</v>
      </c>
      <c r="AZ49" s="335" t="n">
        <v>4</v>
      </c>
      <c r="BA49" s="335" t="n">
        <f aca="false">IF(AZ49=1,G49,0)</f>
        <v>0</v>
      </c>
      <c r="BB49" s="335" t="n">
        <f aca="false">IF(AZ49=2,G49,0)</f>
        <v>0</v>
      </c>
      <c r="BC49" s="335" t="n">
        <f aca="false">IF(AZ49=3,G49,0)</f>
        <v>0</v>
      </c>
      <c r="BD49" s="335" t="n">
        <f aca="false">IF(AZ49=4,G49,0)</f>
        <v>2676</v>
      </c>
      <c r="BE49" s="335" t="n">
        <f aca="false">IF(AZ49=5,G49,0)</f>
        <v>0</v>
      </c>
      <c r="CZ49" s="335" t="n">
        <v>0</v>
      </c>
    </row>
    <row r="50" customFormat="false" ht="12.75" hidden="false" customHeight="true" outlineLevel="0" collapsed="false">
      <c r="A50" s="361"/>
      <c r="B50" s="362"/>
      <c r="C50" s="363" t="s">
        <v>380</v>
      </c>
      <c r="D50" s="363"/>
      <c r="E50" s="364" t="n">
        <v>10</v>
      </c>
      <c r="F50" s="365"/>
      <c r="G50" s="366"/>
      <c r="M50" s="354" t="s">
        <v>380</v>
      </c>
      <c r="O50" s="354"/>
    </row>
    <row r="51" customFormat="false" ht="15" hidden="false" customHeight="false" outlineLevel="0" collapsed="false">
      <c r="A51" s="355" t="n">
        <v>26</v>
      </c>
      <c r="B51" s="356" t="s">
        <v>381</v>
      </c>
      <c r="C51" s="357" t="s">
        <v>382</v>
      </c>
      <c r="D51" s="358" t="s">
        <v>230</v>
      </c>
      <c r="E51" s="359" t="n">
        <v>10</v>
      </c>
      <c r="F51" s="359" t="n">
        <v>76.8</v>
      </c>
      <c r="G51" s="360" t="n">
        <f aca="false">E51*F51</f>
        <v>768</v>
      </c>
      <c r="O51" s="354" t="n">
        <v>2</v>
      </c>
      <c r="AA51" s="335" t="n">
        <v>12</v>
      </c>
      <c r="AB51" s="335" t="n">
        <v>1</v>
      </c>
      <c r="AC51" s="335" t="n">
        <v>26</v>
      </c>
      <c r="AZ51" s="335" t="n">
        <v>3</v>
      </c>
      <c r="BA51" s="335" t="n">
        <f aca="false">IF(AZ51=1,G51,0)</f>
        <v>0</v>
      </c>
      <c r="BB51" s="335" t="n">
        <f aca="false">IF(AZ51=2,G51,0)</f>
        <v>0</v>
      </c>
      <c r="BC51" s="335" t="n">
        <f aca="false">IF(AZ51=3,G51,0)</f>
        <v>768</v>
      </c>
      <c r="BD51" s="335" t="n">
        <f aca="false">IF(AZ51=4,G51,0)</f>
        <v>0</v>
      </c>
      <c r="BE51" s="335" t="n">
        <f aca="false">IF(AZ51=5,G51,0)</f>
        <v>0</v>
      </c>
      <c r="CZ51" s="335" t="n">
        <v>0</v>
      </c>
    </row>
    <row r="52" customFormat="false" ht="15" hidden="false" customHeight="false" outlineLevel="0" collapsed="false">
      <c r="A52" s="355" t="n">
        <v>27</v>
      </c>
      <c r="B52" s="356" t="s">
        <v>383</v>
      </c>
      <c r="C52" s="357" t="s">
        <v>384</v>
      </c>
      <c r="D52" s="358" t="s">
        <v>45</v>
      </c>
      <c r="E52" s="359" t="n">
        <v>17</v>
      </c>
      <c r="F52" s="359" t="n">
        <v>91.08</v>
      </c>
      <c r="G52" s="360" t="n">
        <f aca="false">E52*F52</f>
        <v>1548.36</v>
      </c>
      <c r="I52" s="356" t="s">
        <v>385</v>
      </c>
      <c r="J52" s="337" t="n">
        <v>76.5</v>
      </c>
      <c r="O52" s="354" t="n">
        <v>2</v>
      </c>
      <c r="AA52" s="335" t="n">
        <v>12</v>
      </c>
      <c r="AB52" s="335" t="n">
        <v>0</v>
      </c>
      <c r="AC52" s="335" t="n">
        <v>27</v>
      </c>
      <c r="AZ52" s="335" t="n">
        <v>4</v>
      </c>
      <c r="BA52" s="335" t="n">
        <f aca="false">IF(AZ52=1,G52,0)</f>
        <v>0</v>
      </c>
      <c r="BB52" s="335" t="n">
        <f aca="false">IF(AZ52=2,G52,0)</f>
        <v>0</v>
      </c>
      <c r="BC52" s="335" t="n">
        <f aca="false">IF(AZ52=3,G52,0)</f>
        <v>0</v>
      </c>
      <c r="BD52" s="335" t="n">
        <f aca="false">IF(AZ52=4,G52,0)</f>
        <v>1548.36</v>
      </c>
      <c r="BE52" s="335" t="n">
        <f aca="false">IF(AZ52=5,G52,0)</f>
        <v>0</v>
      </c>
      <c r="CZ52" s="335" t="n">
        <v>0</v>
      </c>
    </row>
    <row r="53" customFormat="false" ht="12.75" hidden="false" customHeight="true" outlineLevel="0" collapsed="false">
      <c r="A53" s="361"/>
      <c r="B53" s="362"/>
      <c r="C53" s="363" t="s">
        <v>386</v>
      </c>
      <c r="D53" s="363"/>
      <c r="E53" s="364" t="n">
        <v>17</v>
      </c>
      <c r="F53" s="365"/>
      <c r="G53" s="366"/>
      <c r="M53" s="354" t="s">
        <v>386</v>
      </c>
      <c r="O53" s="354"/>
    </row>
    <row r="54" customFormat="false" ht="15" hidden="false" customHeight="false" outlineLevel="0" collapsed="false">
      <c r="A54" s="355" t="n">
        <v>28</v>
      </c>
      <c r="B54" s="356" t="s">
        <v>387</v>
      </c>
      <c r="C54" s="357" t="s">
        <v>388</v>
      </c>
      <c r="D54" s="358" t="s">
        <v>45</v>
      </c>
      <c r="E54" s="359" t="n">
        <v>17</v>
      </c>
      <c r="F54" s="359" t="n">
        <v>15.9</v>
      </c>
      <c r="G54" s="360" t="n">
        <f aca="false">E54*F54</f>
        <v>270.3</v>
      </c>
      <c r="O54" s="354" t="n">
        <v>2</v>
      </c>
      <c r="AA54" s="335" t="n">
        <v>12</v>
      </c>
      <c r="AB54" s="335" t="n">
        <v>1</v>
      </c>
      <c r="AC54" s="335" t="n">
        <v>28</v>
      </c>
      <c r="AZ54" s="335" t="n">
        <v>3</v>
      </c>
      <c r="BA54" s="335" t="n">
        <f aca="false">IF(AZ54=1,G54,0)</f>
        <v>0</v>
      </c>
      <c r="BB54" s="335" t="n">
        <f aca="false">IF(AZ54=2,G54,0)</f>
        <v>0</v>
      </c>
      <c r="BC54" s="335" t="n">
        <f aca="false">IF(AZ54=3,G54,0)</f>
        <v>270.3</v>
      </c>
      <c r="BD54" s="335" t="n">
        <f aca="false">IF(AZ54=4,G54,0)</f>
        <v>0</v>
      </c>
      <c r="BE54" s="335" t="n">
        <f aca="false">IF(AZ54=5,G54,0)</f>
        <v>0</v>
      </c>
      <c r="CZ54" s="335" t="n">
        <v>0.001</v>
      </c>
    </row>
    <row r="55" customFormat="false" ht="15" hidden="false" customHeight="false" outlineLevel="0" collapsed="false">
      <c r="A55" s="355" t="n">
        <v>29</v>
      </c>
      <c r="B55" s="356" t="s">
        <v>383</v>
      </c>
      <c r="C55" s="357" t="s">
        <v>384</v>
      </c>
      <c r="D55" s="358" t="s">
        <v>45</v>
      </c>
      <c r="E55" s="359" t="n">
        <v>271</v>
      </c>
      <c r="F55" s="359" t="n">
        <v>91.08</v>
      </c>
      <c r="G55" s="360" t="n">
        <f aca="false">E55*F55</f>
        <v>24682.68</v>
      </c>
      <c r="I55" s="356" t="s">
        <v>385</v>
      </c>
      <c r="J55" s="337" t="n">
        <v>76.5</v>
      </c>
      <c r="O55" s="354" t="n">
        <v>2</v>
      </c>
      <c r="AA55" s="335" t="n">
        <v>12</v>
      </c>
      <c r="AB55" s="335" t="n">
        <v>0</v>
      </c>
      <c r="AC55" s="335" t="n">
        <v>29</v>
      </c>
      <c r="AZ55" s="335" t="n">
        <v>4</v>
      </c>
      <c r="BA55" s="335" t="n">
        <f aca="false">IF(AZ55=1,G55,0)</f>
        <v>0</v>
      </c>
      <c r="BB55" s="335" t="n">
        <f aca="false">IF(AZ55=2,G55,0)</f>
        <v>0</v>
      </c>
      <c r="BC55" s="335" t="n">
        <f aca="false">IF(AZ55=3,G55,0)</f>
        <v>0</v>
      </c>
      <c r="BD55" s="335" t="n">
        <f aca="false">IF(AZ55=4,G55,0)</f>
        <v>24682.68</v>
      </c>
      <c r="BE55" s="335" t="n">
        <f aca="false">IF(AZ55=5,G55,0)</f>
        <v>0</v>
      </c>
      <c r="CZ55" s="335" t="n">
        <v>0</v>
      </c>
    </row>
    <row r="56" customFormat="false" ht="12.75" hidden="false" customHeight="true" outlineLevel="0" collapsed="false">
      <c r="A56" s="361"/>
      <c r="B56" s="362"/>
      <c r="C56" s="363" t="s">
        <v>389</v>
      </c>
      <c r="D56" s="363"/>
      <c r="E56" s="364" t="n">
        <v>271</v>
      </c>
      <c r="F56" s="365"/>
      <c r="G56" s="366"/>
      <c r="M56" s="354" t="s">
        <v>389</v>
      </c>
      <c r="O56" s="354"/>
    </row>
    <row r="57" customFormat="false" ht="15" hidden="false" customHeight="false" outlineLevel="0" collapsed="false">
      <c r="A57" s="355" t="n">
        <v>30</v>
      </c>
      <c r="B57" s="356" t="s">
        <v>390</v>
      </c>
      <c r="C57" s="357" t="s">
        <v>391</v>
      </c>
      <c r="D57" s="358" t="s">
        <v>45</v>
      </c>
      <c r="E57" s="359" t="n">
        <v>271</v>
      </c>
      <c r="F57" s="359" t="n">
        <v>67.2</v>
      </c>
      <c r="G57" s="360" t="n">
        <f aca="false">E57*F57</f>
        <v>18211.2</v>
      </c>
      <c r="O57" s="354" t="n">
        <v>2</v>
      </c>
      <c r="AA57" s="335" t="n">
        <v>12</v>
      </c>
      <c r="AB57" s="335" t="n">
        <v>1</v>
      </c>
      <c r="AC57" s="335" t="n">
        <v>30</v>
      </c>
      <c r="AZ57" s="335" t="n">
        <v>3</v>
      </c>
      <c r="BA57" s="335" t="n">
        <f aca="false">IF(AZ57=1,G57,0)</f>
        <v>0</v>
      </c>
      <c r="BB57" s="335" t="n">
        <f aca="false">IF(AZ57=2,G57,0)</f>
        <v>0</v>
      </c>
      <c r="BC57" s="335" t="n">
        <f aca="false">IF(AZ57=3,G57,0)</f>
        <v>18211.2</v>
      </c>
      <c r="BD57" s="335" t="n">
        <f aca="false">IF(AZ57=4,G57,0)</f>
        <v>0</v>
      </c>
      <c r="BE57" s="335" t="n">
        <f aca="false">IF(AZ57=5,G57,0)</f>
        <v>0</v>
      </c>
      <c r="CZ57" s="335" t="n">
        <v>0.001</v>
      </c>
    </row>
    <row r="58" customFormat="false" ht="15" hidden="false" customHeight="false" outlineLevel="0" collapsed="false">
      <c r="A58" s="355" t="n">
        <v>31</v>
      </c>
      <c r="B58" s="356" t="s">
        <v>392</v>
      </c>
      <c r="C58" s="357" t="s">
        <v>393</v>
      </c>
      <c r="D58" s="358" t="s">
        <v>230</v>
      </c>
      <c r="E58" s="359" t="n">
        <v>18</v>
      </c>
      <c r="F58" s="359" t="n">
        <v>139.2</v>
      </c>
      <c r="G58" s="360" t="n">
        <f aca="false">E58*F58</f>
        <v>2505.6</v>
      </c>
      <c r="I58" s="356" t="s">
        <v>394</v>
      </c>
      <c r="J58" s="337" t="n">
        <v>116.5</v>
      </c>
      <c r="O58" s="354" t="n">
        <v>2</v>
      </c>
      <c r="AA58" s="335" t="n">
        <v>12</v>
      </c>
      <c r="AB58" s="335" t="n">
        <v>0</v>
      </c>
      <c r="AC58" s="335" t="n">
        <v>31</v>
      </c>
      <c r="AZ58" s="335" t="n">
        <v>4</v>
      </c>
      <c r="BA58" s="335" t="n">
        <f aca="false">IF(AZ58=1,G58,0)</f>
        <v>0</v>
      </c>
      <c r="BB58" s="335" t="n">
        <f aca="false">IF(AZ58=2,G58,0)</f>
        <v>0</v>
      </c>
      <c r="BC58" s="335" t="n">
        <f aca="false">IF(AZ58=3,G58,0)</f>
        <v>0</v>
      </c>
      <c r="BD58" s="335" t="n">
        <f aca="false">IF(AZ58=4,G58,0)</f>
        <v>2505.6</v>
      </c>
      <c r="BE58" s="335" t="n">
        <f aca="false">IF(AZ58=5,G58,0)</f>
        <v>0</v>
      </c>
      <c r="CZ58" s="335" t="n">
        <v>0</v>
      </c>
    </row>
    <row r="59" customFormat="false" ht="12.75" hidden="false" customHeight="true" outlineLevel="0" collapsed="false">
      <c r="A59" s="361"/>
      <c r="B59" s="362"/>
      <c r="C59" s="363" t="s">
        <v>395</v>
      </c>
      <c r="D59" s="363"/>
      <c r="E59" s="364" t="n">
        <v>18</v>
      </c>
      <c r="F59" s="365"/>
      <c r="G59" s="366"/>
      <c r="M59" s="354" t="s">
        <v>395</v>
      </c>
      <c r="O59" s="354"/>
    </row>
    <row r="60" customFormat="false" ht="15" hidden="false" customHeight="false" outlineLevel="0" collapsed="false">
      <c r="A60" s="355" t="n">
        <v>32</v>
      </c>
      <c r="B60" s="356" t="s">
        <v>396</v>
      </c>
      <c r="C60" s="357" t="s">
        <v>397</v>
      </c>
      <c r="D60" s="358" t="s">
        <v>230</v>
      </c>
      <c r="E60" s="359" t="n">
        <v>18</v>
      </c>
      <c r="F60" s="359" t="n">
        <v>16.524</v>
      </c>
      <c r="G60" s="360" t="n">
        <f aca="false">E60*F60</f>
        <v>297.432</v>
      </c>
      <c r="O60" s="354" t="n">
        <v>2</v>
      </c>
      <c r="AA60" s="335" t="n">
        <v>12</v>
      </c>
      <c r="AB60" s="335" t="n">
        <v>1</v>
      </c>
      <c r="AC60" s="335" t="n">
        <v>32</v>
      </c>
      <c r="AZ60" s="335" t="n">
        <v>3</v>
      </c>
      <c r="BA60" s="335" t="n">
        <f aca="false">IF(AZ60=1,G60,0)</f>
        <v>0</v>
      </c>
      <c r="BB60" s="335" t="n">
        <f aca="false">IF(AZ60=2,G60,0)</f>
        <v>0</v>
      </c>
      <c r="BC60" s="335" t="n">
        <f aca="false">IF(AZ60=3,G60,0)</f>
        <v>297.432</v>
      </c>
      <c r="BD60" s="335" t="n">
        <f aca="false">IF(AZ60=4,G60,0)</f>
        <v>0</v>
      </c>
      <c r="BE60" s="335" t="n">
        <f aca="false">IF(AZ60=5,G60,0)</f>
        <v>0</v>
      </c>
      <c r="CZ60" s="335" t="n">
        <v>0.0003</v>
      </c>
    </row>
    <row r="61" customFormat="false" ht="15" hidden="false" customHeight="false" outlineLevel="0" collapsed="false">
      <c r="A61" s="355" t="n">
        <v>33</v>
      </c>
      <c r="B61" s="356" t="s">
        <v>392</v>
      </c>
      <c r="C61" s="357" t="s">
        <v>393</v>
      </c>
      <c r="D61" s="358" t="s">
        <v>230</v>
      </c>
      <c r="E61" s="359" t="n">
        <v>4</v>
      </c>
      <c r="F61" s="359" t="n">
        <v>139.2</v>
      </c>
      <c r="G61" s="360" t="n">
        <f aca="false">E61*F61</f>
        <v>556.8</v>
      </c>
      <c r="I61" s="356" t="s">
        <v>394</v>
      </c>
      <c r="J61" s="337" t="n">
        <v>116.5</v>
      </c>
      <c r="O61" s="354" t="n">
        <v>2</v>
      </c>
      <c r="AA61" s="335" t="n">
        <v>12</v>
      </c>
      <c r="AB61" s="335" t="n">
        <v>0</v>
      </c>
      <c r="AC61" s="335" t="n">
        <v>33</v>
      </c>
      <c r="AZ61" s="335" t="n">
        <v>4</v>
      </c>
      <c r="BA61" s="335" t="n">
        <f aca="false">IF(AZ61=1,G61,0)</f>
        <v>0</v>
      </c>
      <c r="BB61" s="335" t="n">
        <f aca="false">IF(AZ61=2,G61,0)</f>
        <v>0</v>
      </c>
      <c r="BC61" s="335" t="n">
        <f aca="false">IF(AZ61=3,G61,0)</f>
        <v>0</v>
      </c>
      <c r="BD61" s="335" t="n">
        <f aca="false">IF(AZ61=4,G61,0)</f>
        <v>556.8</v>
      </c>
      <c r="BE61" s="335" t="n">
        <f aca="false">IF(AZ61=5,G61,0)</f>
        <v>0</v>
      </c>
      <c r="CZ61" s="335" t="n">
        <v>0</v>
      </c>
    </row>
    <row r="62" customFormat="false" ht="12.75" hidden="false" customHeight="true" outlineLevel="0" collapsed="false">
      <c r="A62" s="361"/>
      <c r="B62" s="362"/>
      <c r="C62" s="363" t="s">
        <v>319</v>
      </c>
      <c r="D62" s="363"/>
      <c r="E62" s="364" t="n">
        <v>4</v>
      </c>
      <c r="F62" s="365"/>
      <c r="G62" s="366"/>
      <c r="M62" s="354" t="s">
        <v>319</v>
      </c>
      <c r="O62" s="354"/>
    </row>
    <row r="63" customFormat="false" ht="15" hidden="false" customHeight="false" outlineLevel="0" collapsed="false">
      <c r="A63" s="355" t="n">
        <v>34</v>
      </c>
      <c r="B63" s="356" t="s">
        <v>398</v>
      </c>
      <c r="C63" s="357" t="s">
        <v>399</v>
      </c>
      <c r="D63" s="358" t="s">
        <v>230</v>
      </c>
      <c r="E63" s="359" t="n">
        <v>4</v>
      </c>
      <c r="F63" s="359" t="n">
        <v>25.272</v>
      </c>
      <c r="G63" s="360" t="n">
        <f aca="false">E63*F63</f>
        <v>101.088</v>
      </c>
      <c r="O63" s="354" t="n">
        <v>2</v>
      </c>
      <c r="AA63" s="335" t="n">
        <v>12</v>
      </c>
      <c r="AB63" s="335" t="n">
        <v>1</v>
      </c>
      <c r="AC63" s="335" t="n">
        <v>34</v>
      </c>
      <c r="AZ63" s="335" t="n">
        <v>3</v>
      </c>
      <c r="BA63" s="335" t="n">
        <f aca="false">IF(AZ63=1,G63,0)</f>
        <v>0</v>
      </c>
      <c r="BB63" s="335" t="n">
        <f aca="false">IF(AZ63=2,G63,0)</f>
        <v>0</v>
      </c>
      <c r="BC63" s="335" t="n">
        <f aca="false">IF(AZ63=3,G63,0)</f>
        <v>101.088</v>
      </c>
      <c r="BD63" s="335" t="n">
        <f aca="false">IF(AZ63=4,G63,0)</f>
        <v>0</v>
      </c>
      <c r="BE63" s="335" t="n">
        <f aca="false">IF(AZ63=5,G63,0)</f>
        <v>0</v>
      </c>
      <c r="CZ63" s="335" t="n">
        <v>0.00013</v>
      </c>
    </row>
    <row r="64" customFormat="false" ht="15" hidden="false" customHeight="false" outlineLevel="0" collapsed="false">
      <c r="A64" s="355" t="n">
        <v>35</v>
      </c>
      <c r="B64" s="356" t="s">
        <v>400</v>
      </c>
      <c r="C64" s="357" t="s">
        <v>401</v>
      </c>
      <c r="D64" s="358" t="s">
        <v>230</v>
      </c>
      <c r="E64" s="359" t="n">
        <v>3</v>
      </c>
      <c r="F64" s="359" t="n">
        <v>101.4</v>
      </c>
      <c r="G64" s="360" t="n">
        <f aca="false">E64*F64</f>
        <v>304.2</v>
      </c>
      <c r="I64" s="356" t="s">
        <v>402</v>
      </c>
      <c r="J64" s="337" t="n">
        <v>86</v>
      </c>
      <c r="O64" s="354" t="n">
        <v>2</v>
      </c>
      <c r="AA64" s="335" t="n">
        <v>12</v>
      </c>
      <c r="AB64" s="335" t="n">
        <v>0</v>
      </c>
      <c r="AC64" s="335" t="n">
        <v>35</v>
      </c>
      <c r="AZ64" s="335" t="n">
        <v>4</v>
      </c>
      <c r="BA64" s="335" t="n">
        <f aca="false">IF(AZ64=1,G64,0)</f>
        <v>0</v>
      </c>
      <c r="BB64" s="335" t="n">
        <f aca="false">IF(AZ64=2,G64,0)</f>
        <v>0</v>
      </c>
      <c r="BC64" s="335" t="n">
        <f aca="false">IF(AZ64=3,G64,0)</f>
        <v>0</v>
      </c>
      <c r="BD64" s="335" t="n">
        <f aca="false">IF(AZ64=4,G64,0)</f>
        <v>304.2</v>
      </c>
      <c r="BE64" s="335" t="n">
        <f aca="false">IF(AZ64=5,G64,0)</f>
        <v>0</v>
      </c>
      <c r="CZ64" s="335" t="n">
        <v>0</v>
      </c>
    </row>
    <row r="65" customFormat="false" ht="23.25" hidden="false" customHeight="false" outlineLevel="0" collapsed="false">
      <c r="A65" s="355" t="n">
        <v>36</v>
      </c>
      <c r="B65" s="356" t="s">
        <v>403</v>
      </c>
      <c r="C65" s="357" t="s">
        <v>404</v>
      </c>
      <c r="D65" s="358" t="s">
        <v>45</v>
      </c>
      <c r="E65" s="359" t="n">
        <v>86</v>
      </c>
      <c r="F65" s="359" t="n">
        <v>26.4</v>
      </c>
      <c r="G65" s="360" t="n">
        <f aca="false">E65*F65</f>
        <v>2270.4</v>
      </c>
      <c r="I65" s="356" t="s">
        <v>405</v>
      </c>
      <c r="J65" s="337" t="n">
        <v>22.1</v>
      </c>
      <c r="O65" s="354" t="n">
        <v>2</v>
      </c>
      <c r="AA65" s="335" t="n">
        <v>12</v>
      </c>
      <c r="AB65" s="335" t="n">
        <v>0</v>
      </c>
      <c r="AC65" s="335" t="n">
        <v>36</v>
      </c>
      <c r="AZ65" s="335" t="n">
        <v>4</v>
      </c>
      <c r="BA65" s="335" t="n">
        <f aca="false">IF(AZ65=1,G65,0)</f>
        <v>0</v>
      </c>
      <c r="BB65" s="335" t="n">
        <f aca="false">IF(AZ65=2,G65,0)</f>
        <v>0</v>
      </c>
      <c r="BC65" s="335" t="n">
        <f aca="false">IF(AZ65=3,G65,0)</f>
        <v>0</v>
      </c>
      <c r="BD65" s="335" t="n">
        <f aca="false">IF(AZ65=4,G65,0)</f>
        <v>2270.4</v>
      </c>
      <c r="BE65" s="335" t="n">
        <f aca="false">IF(AZ65=5,G65,0)</f>
        <v>0</v>
      </c>
      <c r="CZ65" s="335" t="n">
        <v>0</v>
      </c>
    </row>
    <row r="66" customFormat="false" ht="12.75" hidden="false" customHeight="true" outlineLevel="0" collapsed="false">
      <c r="A66" s="361"/>
      <c r="B66" s="362"/>
      <c r="C66" s="363" t="s">
        <v>406</v>
      </c>
      <c r="D66" s="363"/>
      <c r="E66" s="364" t="n">
        <v>86</v>
      </c>
      <c r="F66" s="365"/>
      <c r="G66" s="366"/>
      <c r="M66" s="354" t="s">
        <v>406</v>
      </c>
      <c r="O66" s="354"/>
    </row>
    <row r="67" customFormat="false" ht="15" hidden="false" customHeight="false" outlineLevel="0" collapsed="false">
      <c r="A67" s="355" t="n">
        <v>37</v>
      </c>
      <c r="B67" s="356" t="s">
        <v>407</v>
      </c>
      <c r="C67" s="357" t="s">
        <v>408</v>
      </c>
      <c r="D67" s="358" t="s">
        <v>45</v>
      </c>
      <c r="E67" s="359" t="n">
        <v>86</v>
      </c>
      <c r="F67" s="359" t="n">
        <v>14.4</v>
      </c>
      <c r="G67" s="360" t="n">
        <f aca="false">E67*F67</f>
        <v>1238.4</v>
      </c>
      <c r="O67" s="354" t="n">
        <v>2</v>
      </c>
      <c r="AA67" s="335" t="n">
        <v>12</v>
      </c>
      <c r="AB67" s="335" t="n">
        <v>1</v>
      </c>
      <c r="AC67" s="335" t="n">
        <v>37</v>
      </c>
      <c r="AZ67" s="335" t="n">
        <v>3</v>
      </c>
      <c r="BA67" s="335" t="n">
        <f aca="false">IF(AZ67=1,G67,0)</f>
        <v>0</v>
      </c>
      <c r="BB67" s="335" t="n">
        <f aca="false">IF(AZ67=2,G67,0)</f>
        <v>0</v>
      </c>
      <c r="BC67" s="335" t="n">
        <f aca="false">IF(AZ67=3,G67,0)</f>
        <v>1238.4</v>
      </c>
      <c r="BD67" s="335" t="n">
        <f aca="false">IF(AZ67=4,G67,0)</f>
        <v>0</v>
      </c>
      <c r="BE67" s="335" t="n">
        <f aca="false">IF(AZ67=5,G67,0)</f>
        <v>0</v>
      </c>
      <c r="CZ67" s="335" t="n">
        <v>3E-005</v>
      </c>
    </row>
    <row r="68" customFormat="false" ht="15" hidden="false" customHeight="false" outlineLevel="0" collapsed="false">
      <c r="A68" s="355" t="n">
        <v>38</v>
      </c>
      <c r="B68" s="356" t="s">
        <v>409</v>
      </c>
      <c r="C68" s="357" t="s">
        <v>410</v>
      </c>
      <c r="D68" s="358" t="s">
        <v>45</v>
      </c>
      <c r="E68" s="359" t="n">
        <v>18</v>
      </c>
      <c r="F68" s="359" t="n">
        <v>67.2</v>
      </c>
      <c r="G68" s="360" t="n">
        <f aca="false">E68*F68</f>
        <v>1209.6</v>
      </c>
      <c r="I68" s="356" t="s">
        <v>411</v>
      </c>
      <c r="J68" s="337" t="n">
        <v>43.3</v>
      </c>
      <c r="O68" s="354" t="n">
        <v>2</v>
      </c>
      <c r="AA68" s="335" t="n">
        <v>12</v>
      </c>
      <c r="AB68" s="335" t="n">
        <v>0</v>
      </c>
      <c r="AC68" s="335" t="n">
        <v>38</v>
      </c>
      <c r="AZ68" s="335" t="n">
        <v>4</v>
      </c>
      <c r="BA68" s="335" t="n">
        <f aca="false">IF(AZ68=1,G68,0)</f>
        <v>0</v>
      </c>
      <c r="BB68" s="335" t="n">
        <f aca="false">IF(AZ68=2,G68,0)</f>
        <v>0</v>
      </c>
      <c r="BC68" s="335" t="n">
        <f aca="false">IF(AZ68=3,G68,0)</f>
        <v>0</v>
      </c>
      <c r="BD68" s="335" t="n">
        <f aca="false">IF(AZ68=4,G68,0)</f>
        <v>1209.6</v>
      </c>
      <c r="BE68" s="335" t="n">
        <f aca="false">IF(AZ68=5,G68,0)</f>
        <v>0</v>
      </c>
      <c r="CZ68" s="335" t="n">
        <v>0</v>
      </c>
    </row>
    <row r="69" customFormat="false" ht="12.75" hidden="false" customHeight="true" outlineLevel="0" collapsed="false">
      <c r="A69" s="361"/>
      <c r="B69" s="362"/>
      <c r="C69" s="363" t="s">
        <v>412</v>
      </c>
      <c r="D69" s="363"/>
      <c r="E69" s="364" t="n">
        <v>18</v>
      </c>
      <c r="F69" s="365"/>
      <c r="G69" s="366"/>
      <c r="I69" s="362"/>
      <c r="M69" s="354" t="s">
        <v>412</v>
      </c>
      <c r="O69" s="354"/>
    </row>
    <row r="70" customFormat="false" ht="15" hidden="false" customHeight="false" outlineLevel="0" collapsed="false">
      <c r="A70" s="355" t="n">
        <v>39</v>
      </c>
      <c r="B70" s="356" t="s">
        <v>413</v>
      </c>
      <c r="C70" s="357" t="s">
        <v>414</v>
      </c>
      <c r="D70" s="358" t="s">
        <v>45</v>
      </c>
      <c r="E70" s="359" t="n">
        <v>18</v>
      </c>
      <c r="F70" s="359" t="n">
        <v>64.8</v>
      </c>
      <c r="G70" s="360" t="n">
        <f aca="false">E70*F70</f>
        <v>1166.4</v>
      </c>
      <c r="I70" s="356"/>
      <c r="O70" s="354" t="n">
        <v>2</v>
      </c>
      <c r="AA70" s="335" t="n">
        <v>12</v>
      </c>
      <c r="AB70" s="335" t="n">
        <v>1</v>
      </c>
      <c r="AC70" s="335" t="n">
        <v>39</v>
      </c>
      <c r="AZ70" s="335" t="n">
        <v>3</v>
      </c>
      <c r="BA70" s="335" t="n">
        <f aca="false">IF(AZ70=1,G70,0)</f>
        <v>0</v>
      </c>
      <c r="BB70" s="335" t="n">
        <f aca="false">IF(AZ70=2,G70,0)</f>
        <v>0</v>
      </c>
      <c r="BC70" s="335" t="n">
        <f aca="false">IF(AZ70=3,G70,0)</f>
        <v>1166.4</v>
      </c>
      <c r="BD70" s="335" t="n">
        <f aca="false">IF(AZ70=4,G70,0)</f>
        <v>0</v>
      </c>
      <c r="BE70" s="335" t="n">
        <f aca="false">IF(AZ70=5,G70,0)</f>
        <v>0</v>
      </c>
      <c r="CZ70" s="335" t="n">
        <v>0.00016</v>
      </c>
    </row>
    <row r="71" customFormat="false" ht="15" hidden="false" customHeight="false" outlineLevel="0" collapsed="false">
      <c r="A71" s="355" t="n">
        <v>40</v>
      </c>
      <c r="B71" s="356" t="s">
        <v>415</v>
      </c>
      <c r="C71" s="357" t="s">
        <v>416</v>
      </c>
      <c r="D71" s="358" t="s">
        <v>45</v>
      </c>
      <c r="E71" s="359" t="n">
        <v>138</v>
      </c>
      <c r="F71" s="359" t="n">
        <v>19.92</v>
      </c>
      <c r="G71" s="360" t="n">
        <f aca="false">E71*F71</f>
        <v>2748.96</v>
      </c>
      <c r="I71" s="356" t="s">
        <v>417</v>
      </c>
      <c r="J71" s="337" t="n">
        <v>24.4</v>
      </c>
      <c r="O71" s="354" t="n">
        <v>2</v>
      </c>
      <c r="AA71" s="335" t="n">
        <v>12</v>
      </c>
      <c r="AB71" s="335" t="n">
        <v>0</v>
      </c>
      <c r="AC71" s="335" t="n">
        <v>40</v>
      </c>
      <c r="AZ71" s="335" t="n">
        <v>4</v>
      </c>
      <c r="BA71" s="335" t="n">
        <f aca="false">IF(AZ71=1,G71,0)</f>
        <v>0</v>
      </c>
      <c r="BB71" s="335" t="n">
        <f aca="false">IF(AZ71=2,G71,0)</f>
        <v>0</v>
      </c>
      <c r="BC71" s="335" t="n">
        <f aca="false">IF(AZ71=3,G71,0)</f>
        <v>0</v>
      </c>
      <c r="BD71" s="335" t="n">
        <f aca="false">IF(AZ71=4,G71,0)</f>
        <v>2748.96</v>
      </c>
      <c r="BE71" s="335" t="n">
        <f aca="false">IF(AZ71=5,G71,0)</f>
        <v>0</v>
      </c>
      <c r="CZ71" s="335" t="n">
        <v>0</v>
      </c>
    </row>
    <row r="72" customFormat="false" ht="12.75" hidden="false" customHeight="true" outlineLevel="0" collapsed="false">
      <c r="A72" s="361"/>
      <c r="B72" s="362"/>
      <c r="C72" s="363" t="s">
        <v>418</v>
      </c>
      <c r="D72" s="363"/>
      <c r="E72" s="364" t="n">
        <v>138</v>
      </c>
      <c r="F72" s="365"/>
      <c r="G72" s="366"/>
      <c r="I72" s="362"/>
      <c r="M72" s="354" t="s">
        <v>418</v>
      </c>
      <c r="O72" s="354"/>
    </row>
    <row r="73" customFormat="false" ht="15" hidden="false" customHeight="false" outlineLevel="0" collapsed="false">
      <c r="A73" s="355" t="n">
        <v>41</v>
      </c>
      <c r="B73" s="356" t="s">
        <v>419</v>
      </c>
      <c r="C73" s="357" t="s">
        <v>420</v>
      </c>
      <c r="D73" s="358" t="s">
        <v>45</v>
      </c>
      <c r="E73" s="359" t="n">
        <v>138</v>
      </c>
      <c r="F73" s="359" t="n">
        <v>33.6</v>
      </c>
      <c r="G73" s="360" t="n">
        <f aca="false">E73*F73</f>
        <v>4636.8</v>
      </c>
      <c r="I73" s="356"/>
      <c r="O73" s="354" t="n">
        <v>2</v>
      </c>
      <c r="AA73" s="335" t="n">
        <v>12</v>
      </c>
      <c r="AB73" s="335" t="n">
        <v>1</v>
      </c>
      <c r="AC73" s="335" t="n">
        <v>41</v>
      </c>
      <c r="AZ73" s="335" t="n">
        <v>3</v>
      </c>
      <c r="BA73" s="335" t="n">
        <f aca="false">IF(AZ73=1,G73,0)</f>
        <v>0</v>
      </c>
      <c r="BB73" s="335" t="n">
        <f aca="false">IF(AZ73=2,G73,0)</f>
        <v>0</v>
      </c>
      <c r="BC73" s="335" t="n">
        <f aca="false">IF(AZ73=3,G73,0)</f>
        <v>4636.8</v>
      </c>
      <c r="BD73" s="335" t="n">
        <f aca="false">IF(AZ73=4,G73,0)</f>
        <v>0</v>
      </c>
      <c r="BE73" s="335" t="n">
        <f aca="false">IF(AZ73=5,G73,0)</f>
        <v>0</v>
      </c>
      <c r="CZ73" s="335" t="n">
        <v>0.00021</v>
      </c>
    </row>
    <row r="74" customFormat="false" ht="15" hidden="false" customHeight="false" outlineLevel="0" collapsed="false">
      <c r="A74" s="355" t="n">
        <v>42</v>
      </c>
      <c r="B74" s="356" t="s">
        <v>421</v>
      </c>
      <c r="C74" s="357" t="s">
        <v>422</v>
      </c>
      <c r="D74" s="358" t="s">
        <v>45</v>
      </c>
      <c r="E74" s="359" t="n">
        <v>197</v>
      </c>
      <c r="F74" s="359" t="n">
        <v>42.24</v>
      </c>
      <c r="G74" s="360" t="n">
        <f aca="false">E74*F74</f>
        <v>8321.28</v>
      </c>
      <c r="I74" s="356" t="s">
        <v>423</v>
      </c>
      <c r="J74" s="337" t="n">
        <v>34.5</v>
      </c>
      <c r="O74" s="354" t="n">
        <v>2</v>
      </c>
      <c r="AA74" s="335" t="n">
        <v>12</v>
      </c>
      <c r="AB74" s="335" t="n">
        <v>0</v>
      </c>
      <c r="AC74" s="335" t="n">
        <v>42</v>
      </c>
      <c r="AZ74" s="335" t="n">
        <v>4</v>
      </c>
      <c r="BA74" s="335" t="n">
        <f aca="false">IF(AZ74=1,G74,0)</f>
        <v>0</v>
      </c>
      <c r="BB74" s="335" t="n">
        <f aca="false">IF(AZ74=2,G74,0)</f>
        <v>0</v>
      </c>
      <c r="BC74" s="335" t="n">
        <f aca="false">IF(AZ74=3,G74,0)</f>
        <v>0</v>
      </c>
      <c r="BD74" s="335" t="n">
        <f aca="false">IF(AZ74=4,G74,0)</f>
        <v>8321.28</v>
      </c>
      <c r="BE74" s="335" t="n">
        <f aca="false">IF(AZ74=5,G74,0)</f>
        <v>0</v>
      </c>
      <c r="CZ74" s="335" t="n">
        <v>0</v>
      </c>
    </row>
    <row r="75" customFormat="false" ht="12.75" hidden="false" customHeight="true" outlineLevel="0" collapsed="false">
      <c r="A75" s="361"/>
      <c r="B75" s="362"/>
      <c r="C75" s="363" t="s">
        <v>424</v>
      </c>
      <c r="D75" s="363"/>
      <c r="E75" s="364" t="n">
        <v>197</v>
      </c>
      <c r="F75" s="365"/>
      <c r="G75" s="366"/>
      <c r="I75" s="362"/>
      <c r="M75" s="354" t="s">
        <v>424</v>
      </c>
      <c r="O75" s="354"/>
    </row>
    <row r="76" customFormat="false" ht="15" hidden="false" customHeight="false" outlineLevel="0" collapsed="false">
      <c r="A76" s="355" t="n">
        <v>43</v>
      </c>
      <c r="B76" s="356" t="s">
        <v>425</v>
      </c>
      <c r="C76" s="357" t="s">
        <v>426</v>
      </c>
      <c r="D76" s="358" t="s">
        <v>45</v>
      </c>
      <c r="E76" s="359" t="n">
        <v>197</v>
      </c>
      <c r="F76" s="359" t="n">
        <v>282</v>
      </c>
      <c r="G76" s="360" t="n">
        <f aca="false">E76*F76</f>
        <v>55554</v>
      </c>
      <c r="I76" s="356"/>
      <c r="O76" s="354" t="n">
        <v>2</v>
      </c>
      <c r="AA76" s="335" t="n">
        <v>12</v>
      </c>
      <c r="AB76" s="335" t="n">
        <v>1</v>
      </c>
      <c r="AC76" s="335" t="n">
        <v>43</v>
      </c>
      <c r="AZ76" s="335" t="n">
        <v>3</v>
      </c>
      <c r="BA76" s="335" t="n">
        <f aca="false">IF(AZ76=1,G76,0)</f>
        <v>0</v>
      </c>
      <c r="BB76" s="335" t="n">
        <f aca="false">IF(AZ76=2,G76,0)</f>
        <v>0</v>
      </c>
      <c r="BC76" s="335" t="n">
        <f aca="false">IF(AZ76=3,G76,0)</f>
        <v>55554</v>
      </c>
      <c r="BD76" s="335" t="n">
        <f aca="false">IF(AZ76=4,G76,0)</f>
        <v>0</v>
      </c>
      <c r="BE76" s="335" t="n">
        <f aca="false">IF(AZ76=5,G76,0)</f>
        <v>0</v>
      </c>
      <c r="CZ76" s="335" t="n">
        <v>0.00061</v>
      </c>
    </row>
    <row r="77" customFormat="false" ht="15" hidden="false" customHeight="false" outlineLevel="0" collapsed="false">
      <c r="A77" s="355" t="n">
        <v>44</v>
      </c>
      <c r="B77" s="356" t="s">
        <v>427</v>
      </c>
      <c r="C77" s="357" t="s">
        <v>428</v>
      </c>
      <c r="D77" s="358" t="s">
        <v>45</v>
      </c>
      <c r="E77" s="359" t="n">
        <v>265</v>
      </c>
      <c r="F77" s="359" t="n">
        <v>42.24</v>
      </c>
      <c r="G77" s="360" t="n">
        <f aca="false">E77*F77</f>
        <v>11193.6</v>
      </c>
      <c r="I77" s="356" t="s">
        <v>429</v>
      </c>
      <c r="J77" s="337" t="n">
        <v>35.4</v>
      </c>
      <c r="O77" s="354" t="n">
        <v>2</v>
      </c>
      <c r="AA77" s="335" t="n">
        <v>12</v>
      </c>
      <c r="AB77" s="335" t="n">
        <v>0</v>
      </c>
      <c r="AC77" s="335" t="n">
        <v>44</v>
      </c>
      <c r="AZ77" s="335" t="n">
        <v>4</v>
      </c>
      <c r="BA77" s="335" t="n">
        <f aca="false">IF(AZ77=1,G77,0)</f>
        <v>0</v>
      </c>
      <c r="BB77" s="335" t="n">
        <f aca="false">IF(AZ77=2,G77,0)</f>
        <v>0</v>
      </c>
      <c r="BC77" s="335" t="n">
        <f aca="false">IF(AZ77=3,G77,0)</f>
        <v>0</v>
      </c>
      <c r="BD77" s="335" t="n">
        <f aca="false">IF(AZ77=4,G77,0)</f>
        <v>11193.6</v>
      </c>
      <c r="BE77" s="335" t="n">
        <f aca="false">IF(AZ77=5,G77,0)</f>
        <v>0</v>
      </c>
      <c r="CZ77" s="335" t="n">
        <v>0</v>
      </c>
    </row>
    <row r="78" customFormat="false" ht="12.75" hidden="false" customHeight="true" outlineLevel="0" collapsed="false">
      <c r="A78" s="361"/>
      <c r="B78" s="362"/>
      <c r="C78" s="363" t="s">
        <v>430</v>
      </c>
      <c r="D78" s="363"/>
      <c r="E78" s="364" t="n">
        <v>265</v>
      </c>
      <c r="F78" s="365"/>
      <c r="G78" s="366"/>
      <c r="M78" s="354" t="s">
        <v>430</v>
      </c>
      <c r="O78" s="354"/>
    </row>
    <row r="79" customFormat="false" ht="15" hidden="false" customHeight="false" outlineLevel="0" collapsed="false">
      <c r="A79" s="355" t="n">
        <v>45</v>
      </c>
      <c r="B79" s="356" t="s">
        <v>431</v>
      </c>
      <c r="C79" s="357" t="s">
        <v>432</v>
      </c>
      <c r="D79" s="358" t="s">
        <v>45</v>
      </c>
      <c r="E79" s="359" t="n">
        <v>265</v>
      </c>
      <c r="F79" s="359" t="n">
        <v>428.4</v>
      </c>
      <c r="G79" s="360" t="n">
        <f aca="false">E79*F79</f>
        <v>113526</v>
      </c>
      <c r="O79" s="354" t="n">
        <v>2</v>
      </c>
      <c r="AA79" s="335" t="n">
        <v>12</v>
      </c>
      <c r="AB79" s="335" t="n">
        <v>1</v>
      </c>
      <c r="AC79" s="335" t="n">
        <v>45</v>
      </c>
      <c r="AZ79" s="335" t="n">
        <v>3</v>
      </c>
      <c r="BA79" s="335" t="n">
        <f aca="false">IF(AZ79=1,G79,0)</f>
        <v>0</v>
      </c>
      <c r="BB79" s="335" t="n">
        <f aca="false">IF(AZ79=2,G79,0)</f>
        <v>0</v>
      </c>
      <c r="BC79" s="335" t="n">
        <f aca="false">IF(AZ79=3,G79,0)</f>
        <v>113526</v>
      </c>
      <c r="BD79" s="335" t="n">
        <f aca="false">IF(AZ79=4,G79,0)</f>
        <v>0</v>
      </c>
      <c r="BE79" s="335" t="n">
        <f aca="false">IF(AZ79=5,G79,0)</f>
        <v>0</v>
      </c>
      <c r="CZ79" s="335" t="n">
        <v>0.00156</v>
      </c>
    </row>
    <row r="80" customFormat="false" ht="15" hidden="false" customHeight="false" outlineLevel="0" collapsed="false">
      <c r="A80" s="355" t="n">
        <v>46</v>
      </c>
      <c r="B80" s="356" t="s">
        <v>433</v>
      </c>
      <c r="C80" s="357" t="s">
        <v>434</v>
      </c>
      <c r="D80" s="358" t="s">
        <v>230</v>
      </c>
      <c r="E80" s="359" t="n">
        <v>8</v>
      </c>
      <c r="F80" s="359" t="n">
        <v>15.36</v>
      </c>
      <c r="G80" s="360" t="n">
        <f aca="false">E80*F80</f>
        <v>122.88</v>
      </c>
      <c r="I80" s="356" t="s">
        <v>435</v>
      </c>
      <c r="J80" s="337" t="n">
        <v>18.7</v>
      </c>
      <c r="O80" s="354" t="n">
        <v>2</v>
      </c>
      <c r="AA80" s="335" t="n">
        <v>12</v>
      </c>
      <c r="AB80" s="335" t="n">
        <v>0</v>
      </c>
      <c r="AC80" s="335" t="n">
        <v>46</v>
      </c>
      <c r="AZ80" s="335" t="n">
        <v>4</v>
      </c>
      <c r="BA80" s="335" t="n">
        <f aca="false">IF(AZ80=1,G80,0)</f>
        <v>0</v>
      </c>
      <c r="BB80" s="335" t="n">
        <f aca="false">IF(AZ80=2,G80,0)</f>
        <v>0</v>
      </c>
      <c r="BC80" s="335" t="n">
        <f aca="false">IF(AZ80=3,G80,0)</f>
        <v>0</v>
      </c>
      <c r="BD80" s="335" t="n">
        <f aca="false">IF(AZ80=4,G80,0)</f>
        <v>122.88</v>
      </c>
      <c r="BE80" s="335" t="n">
        <f aca="false">IF(AZ80=5,G80,0)</f>
        <v>0</v>
      </c>
      <c r="CZ80" s="335" t="n">
        <v>1E-005</v>
      </c>
    </row>
    <row r="81" customFormat="false" ht="12.75" hidden="false" customHeight="true" outlineLevel="0" collapsed="false">
      <c r="A81" s="361"/>
      <c r="B81" s="362"/>
      <c r="C81" s="363" t="s">
        <v>436</v>
      </c>
      <c r="D81" s="363"/>
      <c r="E81" s="364" t="n">
        <v>8</v>
      </c>
      <c r="F81" s="365"/>
      <c r="G81" s="366"/>
      <c r="M81" s="354" t="s">
        <v>436</v>
      </c>
      <c r="O81" s="354"/>
    </row>
    <row r="82" customFormat="false" ht="15" hidden="false" customHeight="false" outlineLevel="0" collapsed="false">
      <c r="A82" s="355" t="n">
        <v>47</v>
      </c>
      <c r="B82" s="356" t="s">
        <v>437</v>
      </c>
      <c r="C82" s="357" t="s">
        <v>438</v>
      </c>
      <c r="D82" s="358" t="s">
        <v>439</v>
      </c>
      <c r="E82" s="359" t="n">
        <v>0.03</v>
      </c>
      <c r="F82" s="359" t="n">
        <v>382347.6</v>
      </c>
      <c r="G82" s="360" t="n">
        <f aca="false">E82*F82</f>
        <v>11470.428</v>
      </c>
      <c r="O82" s="354" t="n">
        <v>2</v>
      </c>
      <c r="AA82" s="335" t="n">
        <v>12</v>
      </c>
      <c r="AB82" s="335" t="n">
        <v>0</v>
      </c>
      <c r="AC82" s="335" t="n">
        <v>47</v>
      </c>
      <c r="AZ82" s="335" t="n">
        <v>4</v>
      </c>
      <c r="BA82" s="335" t="n">
        <f aca="false">IF(AZ82=1,G82,0)</f>
        <v>0</v>
      </c>
      <c r="BB82" s="335" t="n">
        <f aca="false">IF(AZ82=2,G82,0)</f>
        <v>0</v>
      </c>
      <c r="BC82" s="335" t="n">
        <f aca="false">IF(AZ82=3,G82,0)</f>
        <v>0</v>
      </c>
      <c r="BD82" s="335" t="n">
        <f aca="false">IF(AZ82=4,G82,0)</f>
        <v>11470.428</v>
      </c>
      <c r="BE82" s="335" t="n">
        <f aca="false">IF(AZ82=5,G82,0)</f>
        <v>0</v>
      </c>
      <c r="CZ82" s="335" t="n">
        <v>0</v>
      </c>
    </row>
    <row r="83" customFormat="false" ht="15" hidden="false" customHeight="false" outlineLevel="0" collapsed="false">
      <c r="A83" s="355" t="n">
        <v>48</v>
      </c>
      <c r="B83" s="356" t="s">
        <v>440</v>
      </c>
      <c r="C83" s="357" t="s">
        <v>441</v>
      </c>
      <c r="D83" s="358" t="s">
        <v>439</v>
      </c>
      <c r="E83" s="359" t="n">
        <v>0.05</v>
      </c>
      <c r="F83" s="359" t="n">
        <v>124692</v>
      </c>
      <c r="G83" s="360" t="n">
        <f aca="false">E83*F83</f>
        <v>6234.6</v>
      </c>
      <c r="O83" s="354" t="n">
        <v>2</v>
      </c>
      <c r="AA83" s="335" t="n">
        <v>12</v>
      </c>
      <c r="AB83" s="335" t="n">
        <v>0</v>
      </c>
      <c r="AC83" s="335" t="n">
        <v>48</v>
      </c>
      <c r="AZ83" s="335" t="n">
        <v>4</v>
      </c>
      <c r="BA83" s="335" t="n">
        <f aca="false">IF(AZ83=1,G83,0)</f>
        <v>0</v>
      </c>
      <c r="BB83" s="335" t="n">
        <f aca="false">IF(AZ83=2,G83,0)</f>
        <v>0</v>
      </c>
      <c r="BC83" s="335" t="n">
        <f aca="false">IF(AZ83=3,G83,0)</f>
        <v>0</v>
      </c>
      <c r="BD83" s="335" t="n">
        <f aca="false">IF(AZ83=4,G83,0)</f>
        <v>6234.6</v>
      </c>
      <c r="BE83" s="335" t="n">
        <f aca="false">IF(AZ83=5,G83,0)</f>
        <v>0</v>
      </c>
      <c r="CZ83" s="335" t="n">
        <v>0</v>
      </c>
    </row>
    <row r="84" customFormat="false" ht="15" hidden="false" customHeight="false" outlineLevel="0" collapsed="false">
      <c r="A84" s="355" t="n">
        <v>49</v>
      </c>
      <c r="B84" s="356" t="s">
        <v>442</v>
      </c>
      <c r="C84" s="357" t="s">
        <v>443</v>
      </c>
      <c r="D84" s="358" t="s">
        <v>439</v>
      </c>
      <c r="E84" s="359" t="n">
        <v>0.01</v>
      </c>
      <c r="F84" s="359" t="n">
        <v>459738</v>
      </c>
      <c r="G84" s="360" t="n">
        <f aca="false">E84*F84</f>
        <v>4597.38</v>
      </c>
      <c r="O84" s="354" t="n">
        <v>2</v>
      </c>
      <c r="AA84" s="335" t="n">
        <v>12</v>
      </c>
      <c r="AB84" s="335" t="n">
        <v>0</v>
      </c>
      <c r="AC84" s="335" t="n">
        <v>49</v>
      </c>
      <c r="AZ84" s="335" t="n">
        <v>4</v>
      </c>
      <c r="BA84" s="335" t="n">
        <f aca="false">IF(AZ84=1,G84,0)</f>
        <v>0</v>
      </c>
      <c r="BB84" s="335" t="n">
        <f aca="false">IF(AZ84=2,G84,0)</f>
        <v>0</v>
      </c>
      <c r="BC84" s="335" t="n">
        <f aca="false">IF(AZ84=3,G84,0)</f>
        <v>0</v>
      </c>
      <c r="BD84" s="335" t="n">
        <f aca="false">IF(AZ84=4,G84,0)</f>
        <v>4597.38</v>
      </c>
      <c r="BE84" s="335" t="n">
        <f aca="false">IF(AZ84=5,G84,0)</f>
        <v>0</v>
      </c>
      <c r="CZ84" s="335" t="n">
        <v>0</v>
      </c>
    </row>
    <row r="85" customFormat="false" ht="12.75" hidden="false" customHeight="false" outlineLevel="0" collapsed="false">
      <c r="A85" s="367"/>
      <c r="B85" s="368" t="s">
        <v>309</v>
      </c>
      <c r="C85" s="369" t="str">
        <f aca="false">CONCATENATE(B9," ",C9)</f>
        <v>M21 Kabelové rozvody NN</v>
      </c>
      <c r="D85" s="367"/>
      <c r="E85" s="370"/>
      <c r="F85" s="370"/>
      <c r="G85" s="371" t="n">
        <f aca="false">SUM(G9:G84)</f>
        <v>564735.324</v>
      </c>
      <c r="O85" s="354" t="n">
        <v>4</v>
      </c>
      <c r="BA85" s="372" t="n">
        <f aca="false">SUM(BA9:BA84)</f>
        <v>0</v>
      </c>
      <c r="BB85" s="372" t="n">
        <f aca="false">SUM(BB9:BB84)</f>
        <v>0</v>
      </c>
      <c r="BC85" s="372" t="n">
        <f aca="false">SUM(BC9:BC84)</f>
        <v>464224.596</v>
      </c>
      <c r="BD85" s="372" t="n">
        <f aca="false">SUM(BD9:BD84)</f>
        <v>100510.728</v>
      </c>
      <c r="BE85" s="372" t="n">
        <f aca="false">SUM(BE9:BE84)</f>
        <v>0</v>
      </c>
    </row>
    <row r="86" customFormat="false" ht="12.75" hidden="false" customHeight="false" outlineLevel="0" collapsed="false">
      <c r="A86" s="373" t="s">
        <v>303</v>
      </c>
      <c r="B86" s="374" t="s">
        <v>444</v>
      </c>
      <c r="C86" s="375" t="s">
        <v>445</v>
      </c>
      <c r="D86" s="376"/>
      <c r="E86" s="376"/>
      <c r="F86" s="376"/>
      <c r="G86" s="377"/>
      <c r="O86" s="354" t="n">
        <v>1</v>
      </c>
    </row>
    <row r="87" customFormat="false" ht="23.25" hidden="false" customHeight="false" outlineLevel="0" collapsed="false">
      <c r="A87" s="355" t="n">
        <v>50</v>
      </c>
      <c r="B87" s="356" t="s">
        <v>446</v>
      </c>
      <c r="C87" s="357" t="s">
        <v>447</v>
      </c>
      <c r="D87" s="358" t="s">
        <v>448</v>
      </c>
      <c r="E87" s="359" t="n">
        <v>0.273</v>
      </c>
      <c r="F87" s="359" t="n">
        <v>30000</v>
      </c>
      <c r="G87" s="360" t="n">
        <f aca="false">E87*F87</f>
        <v>8190</v>
      </c>
      <c r="I87" s="356" t="s">
        <v>449</v>
      </c>
      <c r="J87" s="337" t="n">
        <v>1982</v>
      </c>
      <c r="O87" s="354" t="n">
        <v>2</v>
      </c>
      <c r="AA87" s="335" t="n">
        <v>12</v>
      </c>
      <c r="AB87" s="335" t="n">
        <v>0</v>
      </c>
      <c r="AC87" s="335" t="n">
        <v>50</v>
      </c>
      <c r="AZ87" s="335" t="n">
        <v>4</v>
      </c>
      <c r="BA87" s="335" t="n">
        <f aca="false">IF(AZ87=1,G87,0)</f>
        <v>0</v>
      </c>
      <c r="BB87" s="335" t="n">
        <f aca="false">IF(AZ87=2,G87,0)</f>
        <v>0</v>
      </c>
      <c r="BC87" s="335" t="n">
        <f aca="false">IF(AZ87=3,G87,0)</f>
        <v>0</v>
      </c>
      <c r="BD87" s="335" t="n">
        <f aca="false">IF(AZ87=4,G87,0)</f>
        <v>8190</v>
      </c>
      <c r="BE87" s="335" t="n">
        <f aca="false">IF(AZ87=5,G87,0)</f>
        <v>0</v>
      </c>
      <c r="CZ87" s="335" t="n">
        <v>0.01124</v>
      </c>
    </row>
    <row r="88" customFormat="false" ht="12.75" hidden="false" customHeight="true" outlineLevel="0" collapsed="false">
      <c r="A88" s="361"/>
      <c r="B88" s="362"/>
      <c r="C88" s="363" t="s">
        <v>450</v>
      </c>
      <c r="D88" s="363"/>
      <c r="E88" s="364" t="n">
        <v>0.273</v>
      </c>
      <c r="F88" s="365"/>
      <c r="G88" s="366"/>
      <c r="I88" s="362"/>
      <c r="M88" s="354" t="s">
        <v>450</v>
      </c>
      <c r="O88" s="354"/>
    </row>
    <row r="89" customFormat="false" ht="23.25" hidden="false" customHeight="false" outlineLevel="0" collapsed="false">
      <c r="A89" s="355" t="n">
        <v>51</v>
      </c>
      <c r="B89" s="356" t="s">
        <v>451</v>
      </c>
      <c r="C89" s="357" t="s">
        <v>452</v>
      </c>
      <c r="D89" s="358" t="s">
        <v>45</v>
      </c>
      <c r="E89" s="359" t="n">
        <v>273</v>
      </c>
      <c r="F89" s="359" t="n">
        <v>16</v>
      </c>
      <c r="G89" s="360" t="n">
        <f aca="false">E89*F89</f>
        <v>4368</v>
      </c>
      <c r="I89" s="356" t="s">
        <v>453</v>
      </c>
      <c r="J89" s="337" t="n">
        <v>59.6</v>
      </c>
      <c r="O89" s="354" t="n">
        <v>2</v>
      </c>
      <c r="AA89" s="335" t="n">
        <v>12</v>
      </c>
      <c r="AB89" s="335" t="n">
        <v>0</v>
      </c>
      <c r="AC89" s="335" t="n">
        <v>51</v>
      </c>
      <c r="AZ89" s="335" t="n">
        <v>4</v>
      </c>
      <c r="BA89" s="335" t="n">
        <f aca="false">IF(AZ89=1,G89,0)</f>
        <v>0</v>
      </c>
      <c r="BB89" s="335" t="n">
        <f aca="false">IF(AZ89=2,G89,0)</f>
        <v>0</v>
      </c>
      <c r="BC89" s="335" t="n">
        <f aca="false">IF(AZ89=3,G89,0)</f>
        <v>0</v>
      </c>
      <c r="BD89" s="335" t="n">
        <f aca="false">IF(AZ89=4,G89,0)</f>
        <v>4368</v>
      </c>
      <c r="BE89" s="335" t="n">
        <f aca="false">IF(AZ89=5,G89,0)</f>
        <v>0</v>
      </c>
      <c r="CZ89" s="335" t="n">
        <v>0</v>
      </c>
    </row>
    <row r="90" customFormat="false" ht="12.75" hidden="false" customHeight="true" outlineLevel="0" collapsed="false">
      <c r="A90" s="361"/>
      <c r="B90" s="362"/>
      <c r="C90" s="363" t="s">
        <v>454</v>
      </c>
      <c r="D90" s="363"/>
      <c r="E90" s="364" t="n">
        <v>273</v>
      </c>
      <c r="F90" s="365"/>
      <c r="G90" s="366"/>
      <c r="I90" s="362"/>
      <c r="M90" s="354" t="s">
        <v>454</v>
      </c>
      <c r="O90" s="354"/>
    </row>
    <row r="91" customFormat="false" ht="15" hidden="false" customHeight="false" outlineLevel="0" collapsed="false">
      <c r="A91" s="355" t="n">
        <v>52</v>
      </c>
      <c r="B91" s="356" t="s">
        <v>455</v>
      </c>
      <c r="C91" s="357" t="s">
        <v>456</v>
      </c>
      <c r="D91" s="358" t="s">
        <v>45</v>
      </c>
      <c r="E91" s="359" t="n">
        <v>228</v>
      </c>
      <c r="F91" s="359" t="n">
        <v>70</v>
      </c>
      <c r="G91" s="360" t="n">
        <f aca="false">E91*F91</f>
        <v>15960</v>
      </c>
      <c r="I91" s="356" t="s">
        <v>457</v>
      </c>
      <c r="J91" s="337" t="n">
        <v>104.5</v>
      </c>
      <c r="O91" s="354" t="n">
        <v>2</v>
      </c>
      <c r="AA91" s="335" t="n">
        <v>12</v>
      </c>
      <c r="AB91" s="335" t="n">
        <v>0</v>
      </c>
      <c r="AC91" s="335" t="n">
        <v>52</v>
      </c>
      <c r="AZ91" s="335" t="n">
        <v>4</v>
      </c>
      <c r="BA91" s="335" t="n">
        <f aca="false">IF(AZ91=1,G91,0)</f>
        <v>0</v>
      </c>
      <c r="BB91" s="335" t="n">
        <f aca="false">IF(AZ91=2,G91,0)</f>
        <v>0</v>
      </c>
      <c r="BC91" s="335" t="n">
        <f aca="false">IF(AZ91=3,G91,0)</f>
        <v>0</v>
      </c>
      <c r="BD91" s="335" t="n">
        <f aca="false">IF(AZ91=4,G91,0)</f>
        <v>15960</v>
      </c>
      <c r="BE91" s="335" t="n">
        <f aca="false">IF(AZ91=5,G91,0)</f>
        <v>0</v>
      </c>
      <c r="CZ91" s="335" t="n">
        <v>0</v>
      </c>
    </row>
    <row r="92" customFormat="false" ht="12.75" hidden="false" customHeight="true" outlineLevel="0" collapsed="false">
      <c r="A92" s="361"/>
      <c r="B92" s="362"/>
      <c r="C92" s="363" t="s">
        <v>458</v>
      </c>
      <c r="D92" s="363"/>
      <c r="E92" s="364" t="n">
        <v>228</v>
      </c>
      <c r="F92" s="365"/>
      <c r="G92" s="366"/>
      <c r="I92" s="362"/>
      <c r="M92" s="354" t="s">
        <v>458</v>
      </c>
      <c r="O92" s="354"/>
    </row>
    <row r="93" customFormat="false" ht="15" hidden="false" customHeight="false" outlineLevel="0" collapsed="false">
      <c r="A93" s="355" t="n">
        <v>53</v>
      </c>
      <c r="B93" s="356" t="s">
        <v>459</v>
      </c>
      <c r="C93" s="357" t="s">
        <v>460</v>
      </c>
      <c r="D93" s="358" t="s">
        <v>45</v>
      </c>
      <c r="E93" s="359" t="n">
        <v>45</v>
      </c>
      <c r="F93" s="359" t="n">
        <v>100</v>
      </c>
      <c r="G93" s="360" t="n">
        <f aca="false">E93*F93</f>
        <v>4500</v>
      </c>
      <c r="I93" s="356" t="s">
        <v>461</v>
      </c>
      <c r="J93" s="337" t="n">
        <v>131</v>
      </c>
      <c r="O93" s="354" t="n">
        <v>2</v>
      </c>
      <c r="AA93" s="335" t="n">
        <v>12</v>
      </c>
      <c r="AB93" s="335" t="n">
        <v>0</v>
      </c>
      <c r="AC93" s="335" t="n">
        <v>53</v>
      </c>
      <c r="AZ93" s="335" t="n">
        <v>4</v>
      </c>
      <c r="BA93" s="335" t="n">
        <f aca="false">IF(AZ93=1,G93,0)</f>
        <v>0</v>
      </c>
      <c r="BB93" s="335" t="n">
        <f aca="false">IF(AZ93=2,G93,0)</f>
        <v>0</v>
      </c>
      <c r="BC93" s="335" t="n">
        <f aca="false">IF(AZ93=3,G93,0)</f>
        <v>0</v>
      </c>
      <c r="BD93" s="335" t="n">
        <f aca="false">IF(AZ93=4,G93,0)</f>
        <v>4500</v>
      </c>
      <c r="BE93" s="335" t="n">
        <f aca="false">IF(AZ93=5,G93,0)</f>
        <v>0</v>
      </c>
      <c r="CZ93" s="335" t="n">
        <v>0</v>
      </c>
    </row>
    <row r="94" customFormat="false" ht="12.75" hidden="false" customHeight="true" outlineLevel="0" collapsed="false">
      <c r="A94" s="361"/>
      <c r="B94" s="362"/>
      <c r="C94" s="363" t="s">
        <v>462</v>
      </c>
      <c r="D94" s="363"/>
      <c r="E94" s="364" t="n">
        <v>45</v>
      </c>
      <c r="F94" s="365"/>
      <c r="G94" s="366"/>
      <c r="I94" s="362"/>
      <c r="M94" s="354" t="s">
        <v>462</v>
      </c>
      <c r="O94" s="354"/>
    </row>
    <row r="95" customFormat="false" ht="23.25" hidden="false" customHeight="false" outlineLevel="0" collapsed="false">
      <c r="A95" s="355" t="n">
        <v>54</v>
      </c>
      <c r="B95" s="356" t="s">
        <v>463</v>
      </c>
      <c r="C95" s="357" t="s">
        <v>464</v>
      </c>
      <c r="D95" s="358" t="s">
        <v>103</v>
      </c>
      <c r="E95" s="359" t="n">
        <v>26.598</v>
      </c>
      <c r="F95" s="359" t="n">
        <v>100</v>
      </c>
      <c r="G95" s="360" t="n">
        <f aca="false">E95*F95</f>
        <v>2659.8</v>
      </c>
      <c r="I95" s="356" t="s">
        <v>465</v>
      </c>
      <c r="J95" s="337" t="n">
        <v>299.5</v>
      </c>
      <c r="O95" s="354" t="n">
        <v>2</v>
      </c>
      <c r="AA95" s="335" t="n">
        <v>12</v>
      </c>
      <c r="AB95" s="335" t="n">
        <v>0</v>
      </c>
      <c r="AC95" s="335" t="n">
        <v>54</v>
      </c>
      <c r="AZ95" s="335" t="n">
        <v>4</v>
      </c>
      <c r="BA95" s="335" t="n">
        <f aca="false">IF(AZ95=1,G95,0)</f>
        <v>0</v>
      </c>
      <c r="BB95" s="335" t="n">
        <f aca="false">IF(AZ95=2,G95,0)</f>
        <v>0</v>
      </c>
      <c r="BC95" s="335" t="n">
        <f aca="false">IF(AZ95=3,G95,0)</f>
        <v>0</v>
      </c>
      <c r="BD95" s="335" t="n">
        <f aca="false">IF(AZ95=4,G95,0)</f>
        <v>2659.8</v>
      </c>
      <c r="BE95" s="335" t="n">
        <f aca="false">IF(AZ95=5,G95,0)</f>
        <v>0</v>
      </c>
      <c r="CZ95" s="335" t="n">
        <v>0</v>
      </c>
    </row>
    <row r="96" customFormat="false" ht="12.75" hidden="false" customHeight="true" outlineLevel="0" collapsed="false">
      <c r="A96" s="361"/>
      <c r="B96" s="362"/>
      <c r="C96" s="363" t="s">
        <v>466</v>
      </c>
      <c r="D96" s="363"/>
      <c r="E96" s="364" t="n">
        <v>20.748</v>
      </c>
      <c r="F96" s="365"/>
      <c r="G96" s="366"/>
      <c r="I96" s="362"/>
      <c r="M96" s="354" t="s">
        <v>466</v>
      </c>
      <c r="O96" s="354"/>
    </row>
    <row r="97" customFormat="false" ht="12.75" hidden="false" customHeight="true" outlineLevel="0" collapsed="false">
      <c r="A97" s="361"/>
      <c r="B97" s="362"/>
      <c r="C97" s="363" t="s">
        <v>467</v>
      </c>
      <c r="D97" s="363"/>
      <c r="E97" s="364" t="n">
        <v>5.85</v>
      </c>
      <c r="F97" s="365"/>
      <c r="G97" s="366"/>
      <c r="I97" s="362"/>
      <c r="M97" s="354" t="s">
        <v>467</v>
      </c>
      <c r="O97" s="354"/>
    </row>
    <row r="98" customFormat="false" ht="23.25" hidden="false" customHeight="false" outlineLevel="0" collapsed="false">
      <c r="A98" s="355" t="n">
        <v>55</v>
      </c>
      <c r="B98" s="356" t="s">
        <v>468</v>
      </c>
      <c r="C98" s="357" t="s">
        <v>469</v>
      </c>
      <c r="D98" s="358" t="s">
        <v>103</v>
      </c>
      <c r="E98" s="359" t="n">
        <v>26.598</v>
      </c>
      <c r="F98" s="359" t="n">
        <v>250</v>
      </c>
      <c r="G98" s="360" t="n">
        <f aca="false">E98*F98</f>
        <v>6649.5</v>
      </c>
      <c r="I98" s="356" t="s">
        <v>470</v>
      </c>
      <c r="J98" s="337" t="n">
        <v>91.7</v>
      </c>
      <c r="O98" s="354" t="n">
        <v>2</v>
      </c>
      <c r="AA98" s="335" t="n">
        <v>12</v>
      </c>
      <c r="AB98" s="335" t="n">
        <v>0</v>
      </c>
      <c r="AC98" s="335" t="n">
        <v>55</v>
      </c>
      <c r="AZ98" s="335" t="n">
        <v>4</v>
      </c>
      <c r="BA98" s="335" t="n">
        <f aca="false">IF(AZ98=1,G98,0)</f>
        <v>0</v>
      </c>
      <c r="BB98" s="335" t="n">
        <f aca="false">IF(AZ98=2,G98,0)</f>
        <v>0</v>
      </c>
      <c r="BC98" s="335" t="n">
        <f aca="false">IF(AZ98=3,G98,0)</f>
        <v>0</v>
      </c>
      <c r="BD98" s="335" t="n">
        <f aca="false">IF(AZ98=4,G98,0)</f>
        <v>6649.5</v>
      </c>
      <c r="BE98" s="335" t="n">
        <f aca="false">IF(AZ98=5,G98,0)</f>
        <v>0</v>
      </c>
      <c r="CZ98" s="335" t="n">
        <v>0</v>
      </c>
    </row>
    <row r="99" customFormat="false" ht="15" hidden="false" customHeight="false" outlineLevel="0" collapsed="false">
      <c r="A99" s="355" t="n">
        <v>56</v>
      </c>
      <c r="B99" s="356" t="s">
        <v>471</v>
      </c>
      <c r="C99" s="357" t="s">
        <v>472</v>
      </c>
      <c r="D99" s="358" t="s">
        <v>45</v>
      </c>
      <c r="E99" s="359" t="n">
        <v>228</v>
      </c>
      <c r="F99" s="359" t="n">
        <v>20</v>
      </c>
      <c r="G99" s="360" t="n">
        <f aca="false">E99*F99</f>
        <v>4560</v>
      </c>
      <c r="I99" s="356" t="s">
        <v>473</v>
      </c>
      <c r="J99" s="337" t="n">
        <v>71</v>
      </c>
      <c r="O99" s="354" t="n">
        <v>2</v>
      </c>
      <c r="AA99" s="335" t="n">
        <v>12</v>
      </c>
      <c r="AB99" s="335" t="n">
        <v>0</v>
      </c>
      <c r="AC99" s="335" t="n">
        <v>56</v>
      </c>
      <c r="AZ99" s="335" t="n">
        <v>4</v>
      </c>
      <c r="BA99" s="335" t="n">
        <f aca="false">IF(AZ99=1,G99,0)</f>
        <v>0</v>
      </c>
      <c r="BB99" s="335" t="n">
        <f aca="false">IF(AZ99=2,G99,0)</f>
        <v>0</v>
      </c>
      <c r="BC99" s="335" t="n">
        <f aca="false">IF(AZ99=3,G99,0)</f>
        <v>0</v>
      </c>
      <c r="BD99" s="335" t="n">
        <f aca="false">IF(AZ99=4,G99,0)</f>
        <v>4560</v>
      </c>
      <c r="BE99" s="335" t="n">
        <f aca="false">IF(AZ99=5,G99,0)</f>
        <v>0</v>
      </c>
      <c r="CZ99" s="335" t="n">
        <v>0.13243</v>
      </c>
    </row>
    <row r="100" customFormat="false" ht="12.75" hidden="false" customHeight="true" outlineLevel="0" collapsed="false">
      <c r="A100" s="361"/>
      <c r="B100" s="362"/>
      <c r="C100" s="363" t="s">
        <v>458</v>
      </c>
      <c r="D100" s="363"/>
      <c r="E100" s="364" t="n">
        <v>228</v>
      </c>
      <c r="F100" s="365"/>
      <c r="G100" s="366"/>
      <c r="I100" s="362"/>
      <c r="M100" s="354" t="s">
        <v>458</v>
      </c>
      <c r="O100" s="354"/>
    </row>
    <row r="101" customFormat="false" ht="23.25" hidden="false" customHeight="false" outlineLevel="0" collapsed="false">
      <c r="A101" s="355" t="n">
        <v>57</v>
      </c>
      <c r="B101" s="356" t="s">
        <v>474</v>
      </c>
      <c r="C101" s="357" t="s">
        <v>475</v>
      </c>
      <c r="D101" s="358" t="s">
        <v>45</v>
      </c>
      <c r="E101" s="359" t="n">
        <v>45</v>
      </c>
      <c r="F101" s="359" t="n">
        <v>71</v>
      </c>
      <c r="G101" s="360" t="n">
        <f aca="false">E101*F101</f>
        <v>3195</v>
      </c>
      <c r="I101" s="356" t="s">
        <v>476</v>
      </c>
      <c r="J101" s="337" t="n">
        <v>132</v>
      </c>
      <c r="O101" s="354" t="n">
        <v>2</v>
      </c>
      <c r="AA101" s="335" t="n">
        <v>12</v>
      </c>
      <c r="AB101" s="335" t="n">
        <v>0</v>
      </c>
      <c r="AC101" s="335" t="n">
        <v>57</v>
      </c>
      <c r="AZ101" s="335" t="n">
        <v>4</v>
      </c>
      <c r="BA101" s="335" t="n">
        <f aca="false">IF(AZ101=1,G101,0)</f>
        <v>0</v>
      </c>
      <c r="BB101" s="335" t="n">
        <f aca="false">IF(AZ101=2,G101,0)</f>
        <v>0</v>
      </c>
      <c r="BC101" s="335" t="n">
        <f aca="false">IF(AZ101=3,G101,0)</f>
        <v>0</v>
      </c>
      <c r="BD101" s="335" t="n">
        <f aca="false">IF(AZ101=4,G101,0)</f>
        <v>3195</v>
      </c>
      <c r="BE101" s="335" t="n">
        <f aca="false">IF(AZ101=5,G101,0)</f>
        <v>0</v>
      </c>
      <c r="CZ101" s="335" t="n">
        <v>0.26486</v>
      </c>
    </row>
    <row r="102" customFormat="false" ht="12.75" hidden="false" customHeight="true" outlineLevel="0" collapsed="false">
      <c r="A102" s="361"/>
      <c r="B102" s="362"/>
      <c r="C102" s="363" t="s">
        <v>462</v>
      </c>
      <c r="D102" s="363"/>
      <c r="E102" s="364" t="n">
        <v>45</v>
      </c>
      <c r="F102" s="365"/>
      <c r="G102" s="366"/>
      <c r="I102" s="362"/>
      <c r="M102" s="354" t="s">
        <v>462</v>
      </c>
      <c r="O102" s="354"/>
    </row>
    <row r="103" customFormat="false" ht="23.25" hidden="false" customHeight="false" outlineLevel="0" collapsed="false">
      <c r="A103" s="355" t="n">
        <v>58</v>
      </c>
      <c r="B103" s="356" t="s">
        <v>477</v>
      </c>
      <c r="C103" s="357" t="s">
        <v>478</v>
      </c>
      <c r="D103" s="358" t="s">
        <v>230</v>
      </c>
      <c r="E103" s="359" t="n">
        <v>1</v>
      </c>
      <c r="F103" s="359" t="n">
        <v>1140</v>
      </c>
      <c r="G103" s="360" t="n">
        <f aca="false">E103*F103</f>
        <v>1140</v>
      </c>
      <c r="I103" s="356" t="s">
        <v>479</v>
      </c>
      <c r="J103" s="337" t="n">
        <v>895</v>
      </c>
      <c r="O103" s="354" t="n">
        <v>2</v>
      </c>
      <c r="AA103" s="335" t="n">
        <v>12</v>
      </c>
      <c r="AB103" s="335" t="n">
        <v>0</v>
      </c>
      <c r="AC103" s="335" t="n">
        <v>58</v>
      </c>
      <c r="AZ103" s="335" t="n">
        <v>4</v>
      </c>
      <c r="BA103" s="335" t="n">
        <f aca="false">IF(AZ103=1,G103,0)</f>
        <v>0</v>
      </c>
      <c r="BB103" s="335" t="n">
        <f aca="false">IF(AZ103=2,G103,0)</f>
        <v>0</v>
      </c>
      <c r="BC103" s="335" t="n">
        <f aca="false">IF(AZ103=3,G103,0)</f>
        <v>0</v>
      </c>
      <c r="BD103" s="335" t="n">
        <f aca="false">IF(AZ103=4,G103,0)</f>
        <v>1140</v>
      </c>
      <c r="BE103" s="335" t="n">
        <f aca="false">IF(AZ103=5,G103,0)</f>
        <v>0</v>
      </c>
      <c r="CZ103" s="335" t="n">
        <v>0.09331</v>
      </c>
    </row>
    <row r="104" customFormat="false" ht="12.75" hidden="false" customHeight="true" outlineLevel="0" collapsed="false">
      <c r="A104" s="361"/>
      <c r="B104" s="362"/>
      <c r="C104" s="363" t="s">
        <v>349</v>
      </c>
      <c r="D104" s="363"/>
      <c r="E104" s="364" t="n">
        <v>1</v>
      </c>
      <c r="F104" s="365"/>
      <c r="G104" s="366"/>
      <c r="I104" s="362"/>
      <c r="M104" s="354" t="s">
        <v>349</v>
      </c>
      <c r="O104" s="354"/>
    </row>
    <row r="105" customFormat="false" ht="23.25" hidden="false" customHeight="false" outlineLevel="0" collapsed="false">
      <c r="A105" s="355" t="n">
        <v>59</v>
      </c>
      <c r="B105" s="356" t="s">
        <v>480</v>
      </c>
      <c r="C105" s="357" t="s">
        <v>481</v>
      </c>
      <c r="D105" s="358" t="s">
        <v>45</v>
      </c>
      <c r="E105" s="359" t="n">
        <v>273</v>
      </c>
      <c r="F105" s="359" t="n">
        <v>20.4</v>
      </c>
      <c r="G105" s="360" t="n">
        <f aca="false">E105*F105</f>
        <v>5569.2</v>
      </c>
      <c r="I105" s="356" t="s">
        <v>482</v>
      </c>
      <c r="J105" s="337" t="n">
        <v>16.8</v>
      </c>
      <c r="O105" s="354" t="n">
        <v>2</v>
      </c>
      <c r="AA105" s="335" t="n">
        <v>12</v>
      </c>
      <c r="AB105" s="335" t="n">
        <v>0</v>
      </c>
      <c r="AC105" s="335" t="n">
        <v>59</v>
      </c>
      <c r="AZ105" s="335" t="n">
        <v>4</v>
      </c>
      <c r="BA105" s="335" t="n">
        <f aca="false">IF(AZ105=1,G105,0)</f>
        <v>0</v>
      </c>
      <c r="BB105" s="335" t="n">
        <f aca="false">IF(AZ105=2,G105,0)</f>
        <v>0</v>
      </c>
      <c r="BC105" s="335" t="n">
        <f aca="false">IF(AZ105=3,G105,0)</f>
        <v>0</v>
      </c>
      <c r="BD105" s="335" t="n">
        <f aca="false">IF(AZ105=4,G105,0)</f>
        <v>5569.2</v>
      </c>
      <c r="BE105" s="335" t="n">
        <f aca="false">IF(AZ105=5,G105,0)</f>
        <v>0</v>
      </c>
      <c r="CZ105" s="335" t="n">
        <v>0.00031</v>
      </c>
    </row>
    <row r="106" customFormat="false" ht="12.75" hidden="false" customHeight="true" outlineLevel="0" collapsed="false">
      <c r="A106" s="361"/>
      <c r="B106" s="362"/>
      <c r="C106" s="363" t="s">
        <v>454</v>
      </c>
      <c r="D106" s="363"/>
      <c r="E106" s="364" t="n">
        <v>273</v>
      </c>
      <c r="F106" s="365"/>
      <c r="G106" s="366"/>
      <c r="I106" s="362"/>
      <c r="M106" s="354" t="s">
        <v>454</v>
      </c>
      <c r="O106" s="354"/>
    </row>
    <row r="107" customFormat="false" ht="23.25" hidden="false" customHeight="false" outlineLevel="0" collapsed="false">
      <c r="A107" s="355" t="n">
        <v>60</v>
      </c>
      <c r="B107" s="356" t="s">
        <v>483</v>
      </c>
      <c r="C107" s="357" t="s">
        <v>484</v>
      </c>
      <c r="D107" s="358" t="s">
        <v>45</v>
      </c>
      <c r="E107" s="359" t="n">
        <v>505</v>
      </c>
      <c r="F107" s="359" t="n">
        <v>150</v>
      </c>
      <c r="G107" s="360" t="n">
        <f aca="false">E107*F107</f>
        <v>75750</v>
      </c>
      <c r="I107" s="356" t="s">
        <v>485</v>
      </c>
      <c r="J107" s="337" t="n">
        <v>105.5</v>
      </c>
      <c r="O107" s="354" t="n">
        <v>2</v>
      </c>
      <c r="AA107" s="335" t="n">
        <v>12</v>
      </c>
      <c r="AB107" s="335" t="n">
        <v>0</v>
      </c>
      <c r="AC107" s="335" t="n">
        <v>60</v>
      </c>
      <c r="AZ107" s="335" t="n">
        <v>4</v>
      </c>
      <c r="BA107" s="335" t="n">
        <f aca="false">IF(AZ107=1,G107,0)</f>
        <v>0</v>
      </c>
      <c r="BB107" s="335" t="n">
        <f aca="false">IF(AZ107=2,G107,0)</f>
        <v>0</v>
      </c>
      <c r="BC107" s="335" t="n">
        <f aca="false">IF(AZ107=3,G107,0)</f>
        <v>0</v>
      </c>
      <c r="BD107" s="335" t="n">
        <f aca="false">IF(AZ107=4,G107,0)</f>
        <v>75750</v>
      </c>
      <c r="BE107" s="335" t="n">
        <f aca="false">IF(AZ107=5,G107,0)</f>
        <v>0</v>
      </c>
      <c r="CZ107" s="335" t="n">
        <v>0.00048</v>
      </c>
    </row>
    <row r="108" customFormat="false" ht="12.75" hidden="false" customHeight="true" outlineLevel="0" collapsed="false">
      <c r="A108" s="361"/>
      <c r="B108" s="362"/>
      <c r="C108" s="363" t="s">
        <v>486</v>
      </c>
      <c r="D108" s="363"/>
      <c r="E108" s="364" t="n">
        <v>505</v>
      </c>
      <c r="F108" s="365"/>
      <c r="G108" s="366"/>
      <c r="I108" s="362"/>
      <c r="M108" s="354" t="s">
        <v>486</v>
      </c>
      <c r="O108" s="354"/>
    </row>
    <row r="109" customFormat="false" ht="23.25" hidden="false" customHeight="false" outlineLevel="0" collapsed="false">
      <c r="A109" s="355" t="n">
        <v>61</v>
      </c>
      <c r="B109" s="356" t="s">
        <v>487</v>
      </c>
      <c r="C109" s="357" t="s">
        <v>488</v>
      </c>
      <c r="D109" s="358" t="s">
        <v>45</v>
      </c>
      <c r="E109" s="359" t="n">
        <v>273</v>
      </c>
      <c r="F109" s="359" t="n">
        <v>10</v>
      </c>
      <c r="G109" s="360" t="n">
        <f aca="false">E109*F109</f>
        <v>2730</v>
      </c>
      <c r="I109" s="356" t="s">
        <v>489</v>
      </c>
      <c r="J109" s="337" t="n">
        <v>42.3</v>
      </c>
      <c r="O109" s="354" t="n">
        <v>2</v>
      </c>
      <c r="AA109" s="335" t="n">
        <v>12</v>
      </c>
      <c r="AB109" s="335" t="n">
        <v>0</v>
      </c>
      <c r="AC109" s="335" t="n">
        <v>61</v>
      </c>
      <c r="AZ109" s="335" t="n">
        <v>4</v>
      </c>
      <c r="BA109" s="335" t="n">
        <f aca="false">IF(AZ109=1,G109,0)</f>
        <v>0</v>
      </c>
      <c r="BB109" s="335" t="n">
        <f aca="false">IF(AZ109=2,G109,0)</f>
        <v>0</v>
      </c>
      <c r="BC109" s="335" t="n">
        <f aca="false">IF(AZ109=3,G109,0)</f>
        <v>0</v>
      </c>
      <c r="BD109" s="335" t="n">
        <f aca="false">IF(AZ109=4,G109,0)</f>
        <v>2730</v>
      </c>
      <c r="BE109" s="335" t="n">
        <f aca="false">IF(AZ109=5,G109,0)</f>
        <v>0</v>
      </c>
      <c r="CZ109" s="335" t="n">
        <v>0</v>
      </c>
    </row>
    <row r="110" customFormat="false" ht="12.75" hidden="false" customHeight="true" outlineLevel="0" collapsed="false">
      <c r="A110" s="361"/>
      <c r="B110" s="362"/>
      <c r="C110" s="363" t="s">
        <v>454</v>
      </c>
      <c r="D110" s="363"/>
      <c r="E110" s="364" t="n">
        <v>273</v>
      </c>
      <c r="F110" s="365"/>
      <c r="G110" s="366"/>
      <c r="I110" s="362"/>
      <c r="M110" s="354" t="s">
        <v>454</v>
      </c>
      <c r="O110" s="354"/>
    </row>
    <row r="111" customFormat="false" ht="23.25" hidden="false" customHeight="false" outlineLevel="0" collapsed="false">
      <c r="A111" s="355" t="n">
        <v>62</v>
      </c>
      <c r="B111" s="356" t="s">
        <v>490</v>
      </c>
      <c r="C111" s="357" t="s">
        <v>491</v>
      </c>
      <c r="D111" s="358" t="s">
        <v>103</v>
      </c>
      <c r="E111" s="359" t="n">
        <v>24.552</v>
      </c>
      <c r="F111" s="359" t="n">
        <v>568</v>
      </c>
      <c r="G111" s="360" t="n">
        <f aca="false">E111*F111</f>
        <v>13945.536</v>
      </c>
      <c r="I111" s="356" t="s">
        <v>492</v>
      </c>
      <c r="J111" s="337" t="n">
        <v>287</v>
      </c>
      <c r="O111" s="354" t="n">
        <v>2</v>
      </c>
      <c r="AA111" s="335" t="n">
        <v>12</v>
      </c>
      <c r="AB111" s="335" t="n">
        <v>0</v>
      </c>
      <c r="AC111" s="335" t="n">
        <v>62</v>
      </c>
      <c r="AZ111" s="335" t="n">
        <v>4</v>
      </c>
      <c r="BA111" s="335" t="n">
        <f aca="false">IF(AZ111=1,G111,0)</f>
        <v>0</v>
      </c>
      <c r="BB111" s="335" t="n">
        <f aca="false">IF(AZ111=2,G111,0)</f>
        <v>0</v>
      </c>
      <c r="BC111" s="335" t="n">
        <f aca="false">IF(AZ111=3,G111,0)</f>
        <v>0</v>
      </c>
      <c r="BD111" s="335" t="n">
        <f aca="false">IF(AZ111=4,G111,0)</f>
        <v>13945.536</v>
      </c>
      <c r="BE111" s="335" t="n">
        <f aca="false">IF(AZ111=5,G111,0)</f>
        <v>0</v>
      </c>
      <c r="CZ111" s="335" t="n">
        <v>0</v>
      </c>
    </row>
    <row r="112" customFormat="false" ht="12.75" hidden="false" customHeight="true" outlineLevel="0" collapsed="false">
      <c r="A112" s="361"/>
      <c r="B112" s="362"/>
      <c r="C112" s="363" t="s">
        <v>493</v>
      </c>
      <c r="D112" s="363"/>
      <c r="E112" s="364" t="n">
        <v>19.152</v>
      </c>
      <c r="F112" s="365"/>
      <c r="G112" s="366"/>
      <c r="I112" s="362"/>
      <c r="M112" s="354" t="s">
        <v>493</v>
      </c>
      <c r="O112" s="354"/>
    </row>
    <row r="113" customFormat="false" ht="12.75" hidden="false" customHeight="true" outlineLevel="0" collapsed="false">
      <c r="A113" s="361"/>
      <c r="B113" s="362"/>
      <c r="C113" s="363" t="s">
        <v>494</v>
      </c>
      <c r="D113" s="363"/>
      <c r="E113" s="364" t="n">
        <v>5.4</v>
      </c>
      <c r="F113" s="365"/>
      <c r="G113" s="366"/>
      <c r="I113" s="362"/>
      <c r="M113" s="354" t="s">
        <v>494</v>
      </c>
      <c r="O113" s="354"/>
    </row>
    <row r="114" customFormat="false" ht="15" hidden="false" customHeight="false" outlineLevel="0" collapsed="false">
      <c r="A114" s="355" t="n">
        <v>63</v>
      </c>
      <c r="B114" s="356" t="s">
        <v>495</v>
      </c>
      <c r="C114" s="357" t="s">
        <v>496</v>
      </c>
      <c r="D114" s="358" t="s">
        <v>33</v>
      </c>
      <c r="E114" s="359" t="n">
        <v>102.3</v>
      </c>
      <c r="F114" s="359" t="n">
        <v>17</v>
      </c>
      <c r="G114" s="360" t="n">
        <f aca="false">E114*F114</f>
        <v>1739.1</v>
      </c>
      <c r="I114" s="356" t="s">
        <v>497</v>
      </c>
      <c r="J114" s="337" t="n">
        <v>63.8</v>
      </c>
      <c r="O114" s="354" t="n">
        <v>2</v>
      </c>
      <c r="AA114" s="335" t="n">
        <v>12</v>
      </c>
      <c r="AB114" s="335" t="n">
        <v>0</v>
      </c>
      <c r="AC114" s="335" t="n">
        <v>63</v>
      </c>
      <c r="AZ114" s="335" t="n">
        <v>4</v>
      </c>
      <c r="BA114" s="335" t="n">
        <f aca="false">IF(AZ114=1,G114,0)</f>
        <v>0</v>
      </c>
      <c r="BB114" s="335" t="n">
        <f aca="false">IF(AZ114=2,G114,0)</f>
        <v>0</v>
      </c>
      <c r="BC114" s="335" t="n">
        <f aca="false">IF(AZ114=3,G114,0)</f>
        <v>0</v>
      </c>
      <c r="BD114" s="335" t="n">
        <f aca="false">IF(AZ114=4,G114,0)</f>
        <v>1739.1</v>
      </c>
      <c r="BE114" s="335" t="n">
        <f aca="false">IF(AZ114=5,G114,0)</f>
        <v>0</v>
      </c>
      <c r="CZ114" s="335" t="n">
        <v>0</v>
      </c>
    </row>
    <row r="115" customFormat="false" ht="12.75" hidden="false" customHeight="true" outlineLevel="0" collapsed="false">
      <c r="A115" s="361"/>
      <c r="B115" s="362"/>
      <c r="C115" s="363" t="s">
        <v>498</v>
      </c>
      <c r="D115" s="363"/>
      <c r="E115" s="364" t="n">
        <v>79.8</v>
      </c>
      <c r="F115" s="365"/>
      <c r="G115" s="366"/>
      <c r="I115" s="362"/>
      <c r="M115" s="354" t="s">
        <v>498</v>
      </c>
      <c r="O115" s="354"/>
    </row>
    <row r="116" customFormat="false" ht="12.75" hidden="false" customHeight="true" outlineLevel="0" collapsed="false">
      <c r="A116" s="361"/>
      <c r="B116" s="362"/>
      <c r="C116" s="363" t="s">
        <v>499</v>
      </c>
      <c r="D116" s="363"/>
      <c r="E116" s="364" t="n">
        <v>22.5</v>
      </c>
      <c r="F116" s="365"/>
      <c r="G116" s="366"/>
      <c r="I116" s="362"/>
      <c r="M116" s="354" t="s">
        <v>499</v>
      </c>
      <c r="O116" s="354"/>
    </row>
    <row r="117" customFormat="false" ht="23.25" hidden="false" customHeight="false" outlineLevel="0" collapsed="false">
      <c r="A117" s="355" t="n">
        <v>64</v>
      </c>
      <c r="B117" s="356" t="s">
        <v>500</v>
      </c>
      <c r="C117" s="357" t="s">
        <v>501</v>
      </c>
      <c r="D117" s="358" t="s">
        <v>230</v>
      </c>
      <c r="E117" s="359" t="n">
        <v>8</v>
      </c>
      <c r="F117" s="359" t="n">
        <v>709.2</v>
      </c>
      <c r="G117" s="360" t="n">
        <f aca="false">E117*F117</f>
        <v>5673.6</v>
      </c>
      <c r="I117" s="356" t="s">
        <v>502</v>
      </c>
      <c r="J117" s="337" t="n">
        <v>595</v>
      </c>
      <c r="O117" s="354" t="n">
        <v>2</v>
      </c>
      <c r="AA117" s="335" t="n">
        <v>12</v>
      </c>
      <c r="AB117" s="335" t="n">
        <v>0</v>
      </c>
      <c r="AC117" s="335" t="n">
        <v>64</v>
      </c>
      <c r="AZ117" s="335" t="n">
        <v>4</v>
      </c>
      <c r="BA117" s="335" t="n">
        <f aca="false">IF(AZ117=1,G117,0)</f>
        <v>0</v>
      </c>
      <c r="BB117" s="335" t="n">
        <f aca="false">IF(AZ117=2,G117,0)</f>
        <v>0</v>
      </c>
      <c r="BC117" s="335" t="n">
        <f aca="false">IF(AZ117=3,G117,0)</f>
        <v>0</v>
      </c>
      <c r="BD117" s="335" t="n">
        <f aca="false">IF(AZ117=4,G117,0)</f>
        <v>5673.6</v>
      </c>
      <c r="BE117" s="335" t="n">
        <f aca="false">IF(AZ117=5,G117,0)</f>
        <v>0</v>
      </c>
      <c r="CZ117" s="335" t="n">
        <v>0.04547</v>
      </c>
    </row>
    <row r="118" customFormat="false" ht="12.75" hidden="false" customHeight="true" outlineLevel="0" collapsed="false">
      <c r="A118" s="361"/>
      <c r="B118" s="362"/>
      <c r="C118" s="363" t="s">
        <v>503</v>
      </c>
      <c r="D118" s="363"/>
      <c r="E118" s="364" t="n">
        <v>8</v>
      </c>
      <c r="F118" s="365"/>
      <c r="G118" s="366"/>
      <c r="I118" s="362"/>
      <c r="M118" s="354" t="s">
        <v>503</v>
      </c>
      <c r="O118" s="354"/>
    </row>
    <row r="119" customFormat="false" ht="23.25" hidden="false" customHeight="false" outlineLevel="0" collapsed="false">
      <c r="A119" s="355" t="n">
        <v>65</v>
      </c>
      <c r="B119" s="356" t="s">
        <v>504</v>
      </c>
      <c r="C119" s="357" t="s">
        <v>505</v>
      </c>
      <c r="D119" s="358" t="s">
        <v>230</v>
      </c>
      <c r="E119" s="359" t="n">
        <v>2</v>
      </c>
      <c r="F119" s="359" t="n">
        <v>226.8</v>
      </c>
      <c r="G119" s="360" t="n">
        <f aca="false">E119*F119</f>
        <v>453.6</v>
      </c>
      <c r="I119" s="356" t="s">
        <v>506</v>
      </c>
      <c r="J119" s="337" t="n">
        <v>190.5</v>
      </c>
      <c r="O119" s="354" t="n">
        <v>2</v>
      </c>
      <c r="AA119" s="335" t="n">
        <v>12</v>
      </c>
      <c r="AB119" s="335" t="n">
        <v>0</v>
      </c>
      <c r="AC119" s="335" t="n">
        <v>65</v>
      </c>
      <c r="AZ119" s="335" t="n">
        <v>4</v>
      </c>
      <c r="BA119" s="335" t="n">
        <f aca="false">IF(AZ119=1,G119,0)</f>
        <v>0</v>
      </c>
      <c r="BB119" s="335" t="n">
        <f aca="false">IF(AZ119=2,G119,0)</f>
        <v>0</v>
      </c>
      <c r="BC119" s="335" t="n">
        <f aca="false">IF(AZ119=3,G119,0)</f>
        <v>0</v>
      </c>
      <c r="BD119" s="335" t="n">
        <f aca="false">IF(AZ119=4,G119,0)</f>
        <v>453.6</v>
      </c>
      <c r="BE119" s="335" t="n">
        <f aca="false">IF(AZ119=5,G119,0)</f>
        <v>0</v>
      </c>
      <c r="CZ119" s="335" t="n">
        <v>0.00376</v>
      </c>
    </row>
    <row r="120" customFormat="false" ht="12.75" hidden="false" customHeight="true" outlineLevel="0" collapsed="false">
      <c r="A120" s="361"/>
      <c r="B120" s="362"/>
      <c r="C120" s="363" t="s">
        <v>308</v>
      </c>
      <c r="D120" s="363"/>
      <c r="E120" s="364" t="n">
        <v>2</v>
      </c>
      <c r="F120" s="365"/>
      <c r="G120" s="366"/>
      <c r="I120" s="362"/>
      <c r="M120" s="354" t="s">
        <v>308</v>
      </c>
      <c r="O120" s="354"/>
    </row>
    <row r="121" customFormat="false" ht="23.25" hidden="false" customHeight="false" outlineLevel="0" collapsed="false">
      <c r="A121" s="355" t="n">
        <v>66</v>
      </c>
      <c r="B121" s="356" t="s">
        <v>507</v>
      </c>
      <c r="C121" s="357" t="s">
        <v>508</v>
      </c>
      <c r="D121" s="358" t="s">
        <v>230</v>
      </c>
      <c r="E121" s="359" t="n">
        <v>1</v>
      </c>
      <c r="F121" s="359" t="n">
        <v>674.4</v>
      </c>
      <c r="G121" s="360" t="n">
        <f aca="false">E121*F121</f>
        <v>674.4</v>
      </c>
      <c r="I121" s="356" t="s">
        <v>509</v>
      </c>
      <c r="J121" s="337" t="n">
        <v>567</v>
      </c>
      <c r="O121" s="354" t="n">
        <v>2</v>
      </c>
      <c r="AA121" s="335" t="n">
        <v>12</v>
      </c>
      <c r="AB121" s="335" t="n">
        <v>0</v>
      </c>
      <c r="AC121" s="335" t="n">
        <v>66</v>
      </c>
      <c r="AZ121" s="335" t="n">
        <v>4</v>
      </c>
      <c r="BA121" s="335" t="n">
        <f aca="false">IF(AZ121=1,G121,0)</f>
        <v>0</v>
      </c>
      <c r="BB121" s="335" t="n">
        <f aca="false">IF(AZ121=2,G121,0)</f>
        <v>0</v>
      </c>
      <c r="BC121" s="335" t="n">
        <f aca="false">IF(AZ121=3,G121,0)</f>
        <v>0</v>
      </c>
      <c r="BD121" s="335" t="n">
        <f aca="false">IF(AZ121=4,G121,0)</f>
        <v>674.4</v>
      </c>
      <c r="BE121" s="335" t="n">
        <f aca="false">IF(AZ121=5,G121,0)</f>
        <v>0</v>
      </c>
      <c r="CZ121" s="335" t="n">
        <v>0.00714</v>
      </c>
    </row>
    <row r="122" customFormat="false" ht="12.75" hidden="false" customHeight="true" outlineLevel="0" collapsed="false">
      <c r="A122" s="361"/>
      <c r="B122" s="362"/>
      <c r="C122" s="363" t="s">
        <v>349</v>
      </c>
      <c r="D122" s="363"/>
      <c r="E122" s="364" t="n">
        <v>1</v>
      </c>
      <c r="F122" s="365"/>
      <c r="G122" s="366"/>
      <c r="M122" s="354" t="s">
        <v>349</v>
      </c>
      <c r="O122" s="354"/>
    </row>
    <row r="123" customFormat="false" ht="23.25" hidden="false" customHeight="false" outlineLevel="0" collapsed="false">
      <c r="A123" s="355" t="n">
        <v>67</v>
      </c>
      <c r="B123" s="356" t="s">
        <v>510</v>
      </c>
      <c r="C123" s="357" t="s">
        <v>511</v>
      </c>
      <c r="D123" s="358" t="s">
        <v>448</v>
      </c>
      <c r="E123" s="359" t="n">
        <v>0.273</v>
      </c>
      <c r="F123" s="359" t="n">
        <v>30000</v>
      </c>
      <c r="G123" s="360" t="n">
        <f aca="false">E123*F123</f>
        <v>8190</v>
      </c>
      <c r="O123" s="354" t="n">
        <v>2</v>
      </c>
      <c r="AA123" s="335" t="n">
        <v>12</v>
      </c>
      <c r="AB123" s="335" t="n">
        <v>0</v>
      </c>
      <c r="AC123" s="335" t="n">
        <v>67</v>
      </c>
      <c r="AZ123" s="335" t="n">
        <v>4</v>
      </c>
      <c r="BA123" s="335" t="n">
        <f aca="false">IF(AZ123=1,G123,0)</f>
        <v>0</v>
      </c>
      <c r="BB123" s="335" t="n">
        <f aca="false">IF(AZ123=2,G123,0)</f>
        <v>0</v>
      </c>
      <c r="BC123" s="335" t="n">
        <f aca="false">IF(AZ123=3,G123,0)</f>
        <v>0</v>
      </c>
      <c r="BD123" s="335" t="n">
        <f aca="false">IF(AZ123=4,G123,0)</f>
        <v>8190</v>
      </c>
      <c r="BE123" s="335" t="n">
        <f aca="false">IF(AZ123=5,G123,0)</f>
        <v>0</v>
      </c>
      <c r="CZ123" s="335" t="n">
        <v>0</v>
      </c>
    </row>
    <row r="124" customFormat="false" ht="12.75" hidden="false" customHeight="false" outlineLevel="0" collapsed="false">
      <c r="A124" s="367"/>
      <c r="B124" s="368" t="s">
        <v>309</v>
      </c>
      <c r="C124" s="369" t="str">
        <f aca="false">CONCATENATE(B86," ",C86)</f>
        <v>M46 Zemní práce při montážích</v>
      </c>
      <c r="D124" s="367"/>
      <c r="E124" s="370"/>
      <c r="F124" s="370"/>
      <c r="G124" s="371" t="n">
        <f aca="false">SUM(G86:G123)</f>
        <v>165947.736</v>
      </c>
      <c r="O124" s="354" t="n">
        <v>4</v>
      </c>
      <c r="BA124" s="372" t="n">
        <f aca="false">SUM(BA86:BA123)</f>
        <v>0</v>
      </c>
      <c r="BB124" s="372" t="n">
        <f aca="false">SUM(BB86:BB123)</f>
        <v>0</v>
      </c>
      <c r="BC124" s="372" t="n">
        <f aca="false">SUM(BC86:BC123)</f>
        <v>0</v>
      </c>
      <c r="BD124" s="372" t="n">
        <f aca="false">SUM(BD86:BD123)</f>
        <v>165947.736</v>
      </c>
      <c r="BE124" s="372" t="n">
        <f aca="false">SUM(BE86:BE123)</f>
        <v>0</v>
      </c>
    </row>
    <row r="125" customFormat="false" ht="12.75" hidden="false" customHeight="false" outlineLevel="0" collapsed="false">
      <c r="A125" s="373" t="s">
        <v>303</v>
      </c>
      <c r="B125" s="374" t="s">
        <v>512</v>
      </c>
      <c r="C125" s="375" t="s">
        <v>513</v>
      </c>
      <c r="D125" s="376"/>
      <c r="E125" s="376"/>
      <c r="F125" s="376"/>
      <c r="G125" s="377"/>
      <c r="O125" s="354" t="n">
        <v>1</v>
      </c>
    </row>
    <row r="126" customFormat="false" ht="15" hidden="false" customHeight="false" outlineLevel="0" collapsed="false">
      <c r="A126" s="355" t="n">
        <v>68</v>
      </c>
      <c r="B126" s="356" t="s">
        <v>514</v>
      </c>
      <c r="C126" s="357" t="s">
        <v>515</v>
      </c>
      <c r="D126" s="358" t="s">
        <v>516</v>
      </c>
      <c r="E126" s="359" t="n">
        <v>20</v>
      </c>
      <c r="F126" s="359" t="n">
        <v>480</v>
      </c>
      <c r="G126" s="360" t="n">
        <f aca="false">E126*F126</f>
        <v>9600</v>
      </c>
      <c r="O126" s="354" t="n">
        <v>2</v>
      </c>
      <c r="AA126" s="335" t="n">
        <v>12</v>
      </c>
      <c r="AB126" s="335" t="n">
        <v>0</v>
      </c>
      <c r="AC126" s="335" t="n">
        <v>69</v>
      </c>
      <c r="AZ126" s="335" t="n">
        <v>4</v>
      </c>
      <c r="BA126" s="335" t="n">
        <f aca="false">IF(AZ126=1,G126,0)</f>
        <v>0</v>
      </c>
      <c r="BB126" s="335" t="n">
        <f aca="false">IF(AZ126=2,G126,0)</f>
        <v>0</v>
      </c>
      <c r="BC126" s="335" t="n">
        <f aca="false">IF(AZ126=3,G126,0)</f>
        <v>0</v>
      </c>
      <c r="BD126" s="335" t="n">
        <f aca="false">IF(AZ126=4,G126,0)</f>
        <v>9600</v>
      </c>
      <c r="BE126" s="335" t="n">
        <f aca="false">IF(AZ126=5,G126,0)</f>
        <v>0</v>
      </c>
      <c r="CZ126" s="335" t="n">
        <v>0</v>
      </c>
    </row>
    <row r="127" customFormat="false" ht="12.75" hidden="false" customHeight="false" outlineLevel="0" collapsed="false">
      <c r="A127" s="367"/>
      <c r="B127" s="368" t="s">
        <v>309</v>
      </c>
      <c r="C127" s="369" t="str">
        <f aca="false">CONCATENATE(B125," ",C125)</f>
        <v>M96 Výchozí revize</v>
      </c>
      <c r="D127" s="367"/>
      <c r="E127" s="370"/>
      <c r="F127" s="370"/>
      <c r="G127" s="371" t="n">
        <f aca="false">SUM(G125:G126)</f>
        <v>9600</v>
      </c>
      <c r="O127" s="354" t="n">
        <v>4</v>
      </c>
      <c r="BA127" s="372" t="n">
        <f aca="false">SUM(BA125:BA126)</f>
        <v>0</v>
      </c>
      <c r="BB127" s="372" t="n">
        <f aca="false">SUM(BB125:BB126)</f>
        <v>0</v>
      </c>
      <c r="BC127" s="372" t="n">
        <f aca="false">SUM(BC125:BC126)</f>
        <v>0</v>
      </c>
      <c r="BD127" s="372" t="n">
        <f aca="false">SUM(BD125:BD126)</f>
        <v>9600</v>
      </c>
      <c r="BE127" s="372" t="n">
        <f aca="false">SUM(BE125:BE126)</f>
        <v>0</v>
      </c>
    </row>
    <row r="128" customFormat="false" ht="15" hidden="false" customHeight="true" outlineLevel="0" collapsed="false">
      <c r="A128" s="373" t="s">
        <v>303</v>
      </c>
      <c r="B128" s="374" t="s">
        <v>517</v>
      </c>
      <c r="C128" s="375" t="s">
        <v>518</v>
      </c>
      <c r="D128" s="376"/>
      <c r="E128" s="376"/>
      <c r="F128" s="376"/>
      <c r="G128" s="377"/>
      <c r="O128" s="354" t="n">
        <v>1</v>
      </c>
    </row>
    <row r="129" customFormat="false" ht="23.25" hidden="false" customHeight="false" outlineLevel="0" collapsed="false">
      <c r="A129" s="355" t="n">
        <v>69</v>
      </c>
      <c r="B129" s="356" t="s">
        <v>519</v>
      </c>
      <c r="C129" s="357" t="s">
        <v>520</v>
      </c>
      <c r="D129" s="358" t="s">
        <v>230</v>
      </c>
      <c r="E129" s="359" t="n">
        <v>1</v>
      </c>
      <c r="F129" s="359" t="n">
        <v>6000</v>
      </c>
      <c r="G129" s="360" t="n">
        <f aca="false">E129*F129</f>
        <v>6000</v>
      </c>
      <c r="O129" s="354" t="n">
        <v>2</v>
      </c>
      <c r="AA129" s="335" t="n">
        <v>12</v>
      </c>
      <c r="AB129" s="335" t="n">
        <v>0</v>
      </c>
      <c r="AC129" s="335" t="n">
        <v>70</v>
      </c>
      <c r="AZ129" s="335" t="n">
        <v>4</v>
      </c>
      <c r="BA129" s="335" t="n">
        <f aca="false">IF(AZ129=1,G129,0)</f>
        <v>0</v>
      </c>
      <c r="BB129" s="335" t="n">
        <f aca="false">IF(AZ129=2,G129,0)</f>
        <v>0</v>
      </c>
      <c r="BC129" s="335" t="n">
        <f aca="false">IF(AZ129=3,G129,0)</f>
        <v>0</v>
      </c>
      <c r="BD129" s="335" t="n">
        <f aca="false">IF(AZ129=4,G129,0)</f>
        <v>6000</v>
      </c>
      <c r="BE129" s="335" t="n">
        <f aca="false">IF(AZ129=5,G129,0)</f>
        <v>0</v>
      </c>
      <c r="CZ129" s="335" t="n">
        <v>0</v>
      </c>
    </row>
    <row r="130" customFormat="false" ht="12.75" hidden="false" customHeight="true" outlineLevel="0" collapsed="false">
      <c r="A130" s="361"/>
      <c r="B130" s="362"/>
      <c r="C130" s="363" t="s">
        <v>349</v>
      </c>
      <c r="D130" s="363"/>
      <c r="E130" s="364" t="n">
        <v>1</v>
      </c>
      <c r="F130" s="365"/>
      <c r="G130" s="366"/>
      <c r="M130" s="354" t="s">
        <v>349</v>
      </c>
      <c r="O130" s="354"/>
    </row>
    <row r="131" customFormat="false" ht="12.75" hidden="false" customHeight="false" outlineLevel="0" collapsed="false">
      <c r="A131" s="367"/>
      <c r="B131" s="368" t="s">
        <v>309</v>
      </c>
      <c r="C131" s="369" t="str">
        <f aca="false">CONCATENATE(B128," ",C128)</f>
        <v>M83 Rozpočtová rezerva demontáž HDSS + vypínač</v>
      </c>
      <c r="D131" s="367"/>
      <c r="E131" s="378"/>
      <c r="F131" s="378"/>
      <c r="G131" s="371" t="n">
        <f aca="false">SUM(G128:G130)</f>
        <v>6000</v>
      </c>
      <c r="O131" s="354" t="n">
        <v>4</v>
      </c>
      <c r="BA131" s="372" t="n">
        <f aca="false">SUM(BA128:BA130)</f>
        <v>0</v>
      </c>
      <c r="BB131" s="372" t="n">
        <f aca="false">SUM(BB128:BB130)</f>
        <v>0</v>
      </c>
      <c r="BC131" s="372" t="n">
        <f aca="false">SUM(BC128:BC130)</f>
        <v>0</v>
      </c>
      <c r="BD131" s="372" t="n">
        <f aca="false">SUM(BD128:BD130)</f>
        <v>6000</v>
      </c>
      <c r="BE131" s="372" t="n">
        <f aca="false">SUM(BE128:BE130)</f>
        <v>0</v>
      </c>
    </row>
    <row r="132" customFormat="false" ht="51.75" hidden="false" customHeight="true" outlineLevel="0" collapsed="false">
      <c r="E132" s="335"/>
      <c r="G132" s="379"/>
    </row>
    <row r="133" customFormat="false" ht="16.5" hidden="false" customHeight="true" outlineLevel="0" collapsed="false">
      <c r="B133" s="380"/>
      <c r="C133" s="381" t="s">
        <v>521</v>
      </c>
      <c r="E133" s="335"/>
      <c r="G133" s="379"/>
    </row>
    <row r="134" customFormat="false" ht="16.5" hidden="false" customHeight="true" outlineLevel="0" collapsed="false">
      <c r="B134" s="382" t="s">
        <v>304</v>
      </c>
      <c r="C134" s="380" t="s">
        <v>522</v>
      </c>
      <c r="E134" s="335"/>
      <c r="G134" s="383" t="n">
        <f aca="false">G8</f>
        <v>3600</v>
      </c>
    </row>
    <row r="135" customFormat="false" ht="16.5" hidden="false" customHeight="true" outlineLevel="0" collapsed="false">
      <c r="B135" s="382" t="s">
        <v>310</v>
      </c>
      <c r="C135" s="380" t="s">
        <v>311</v>
      </c>
      <c r="E135" s="335"/>
      <c r="G135" s="383" t="n">
        <f aca="false">G85</f>
        <v>564735.324</v>
      </c>
    </row>
    <row r="136" customFormat="false" ht="16.5" hidden="false" customHeight="true" outlineLevel="0" collapsed="false">
      <c r="B136" s="382" t="s">
        <v>444</v>
      </c>
      <c r="C136" s="380" t="s">
        <v>445</v>
      </c>
      <c r="E136" s="335"/>
      <c r="G136" s="383" t="n">
        <f aca="false">G124</f>
        <v>165947.736</v>
      </c>
    </row>
    <row r="137" customFormat="false" ht="16.5" hidden="false" customHeight="true" outlineLevel="0" collapsed="false">
      <c r="B137" s="382" t="s">
        <v>512</v>
      </c>
      <c r="C137" s="380" t="s">
        <v>513</v>
      </c>
      <c r="E137" s="335"/>
      <c r="G137" s="383" t="n">
        <f aca="false">G127</f>
        <v>9600</v>
      </c>
    </row>
    <row r="138" customFormat="false" ht="16.5" hidden="false" customHeight="true" outlineLevel="0" collapsed="false">
      <c r="B138" s="382" t="s">
        <v>517</v>
      </c>
      <c r="C138" s="384" t="s">
        <v>518</v>
      </c>
      <c r="D138" s="385"/>
      <c r="E138" s="385"/>
      <c r="F138" s="385"/>
      <c r="G138" s="383" t="n">
        <f aca="false">G131</f>
        <v>6000</v>
      </c>
    </row>
    <row r="139" s="386" customFormat="true" ht="20.25" hidden="false" customHeight="true" outlineLevel="0" collapsed="false">
      <c r="B139" s="387"/>
      <c r="C139" s="388" t="s">
        <v>523</v>
      </c>
      <c r="D139" s="389"/>
      <c r="E139" s="389"/>
      <c r="F139" s="389"/>
      <c r="G139" s="390" t="n">
        <f aca="false">SUM(G134:G138)</f>
        <v>749883.06</v>
      </c>
      <c r="J139" s="391"/>
    </row>
    <row r="140" customFormat="false" ht="12.75" hidden="false" customHeight="false" outlineLevel="0" collapsed="false">
      <c r="E140" s="335"/>
    </row>
    <row r="141" customFormat="false" ht="12.75" hidden="false" customHeight="false" outlineLevel="0" collapsed="false">
      <c r="E141" s="335"/>
    </row>
    <row r="142" customFormat="false" ht="12.75" hidden="false" customHeight="false" outlineLevel="0" collapsed="false">
      <c r="E142" s="335"/>
    </row>
    <row r="143" customFormat="false" ht="12.75" hidden="false" customHeight="false" outlineLevel="0" collapsed="false">
      <c r="E143" s="335"/>
    </row>
    <row r="144" customFormat="false" ht="12.75" hidden="false" customHeight="false" outlineLevel="0" collapsed="false">
      <c r="E144" s="335"/>
    </row>
    <row r="145" customFormat="false" ht="12.75" hidden="false" customHeight="false" outlineLevel="0" collapsed="false">
      <c r="E145" s="335"/>
    </row>
    <row r="146" customFormat="false" ht="12.75" hidden="false" customHeight="false" outlineLevel="0" collapsed="false">
      <c r="E146" s="335"/>
    </row>
    <row r="147" customFormat="false" ht="12.75" hidden="false" customHeight="false" outlineLevel="0" collapsed="false">
      <c r="E147" s="335"/>
    </row>
    <row r="148" customFormat="false" ht="12.75" hidden="false" customHeight="false" outlineLevel="0" collapsed="false">
      <c r="E148" s="335"/>
    </row>
    <row r="149" customFormat="false" ht="12.75" hidden="false" customHeight="false" outlineLevel="0" collapsed="false">
      <c r="E149" s="335"/>
    </row>
    <row r="150" customFormat="false" ht="12.75" hidden="false" customHeight="false" outlineLevel="0" collapsed="false">
      <c r="E150" s="335"/>
    </row>
    <row r="151" customFormat="false" ht="12.75" hidden="false" customHeight="false" outlineLevel="0" collapsed="false">
      <c r="E151" s="335"/>
    </row>
    <row r="152" customFormat="false" ht="12.75" hidden="false" customHeight="false" outlineLevel="0" collapsed="false">
      <c r="E152" s="335"/>
    </row>
    <row r="153" customFormat="false" ht="12.75" hidden="false" customHeight="false" outlineLevel="0" collapsed="false">
      <c r="E153" s="335"/>
    </row>
    <row r="154" customFormat="false" ht="12.75" hidden="false" customHeight="false" outlineLevel="0" collapsed="false">
      <c r="E154" s="335"/>
    </row>
    <row r="155" customFormat="false" ht="12.75" hidden="false" customHeight="false" outlineLevel="0" collapsed="false">
      <c r="E155" s="335"/>
    </row>
    <row r="156" customFormat="false" ht="12.75" hidden="false" customHeight="false" outlineLevel="0" collapsed="false">
      <c r="E156" s="335"/>
    </row>
    <row r="157" customFormat="false" ht="12.75" hidden="false" customHeight="false" outlineLevel="0" collapsed="false">
      <c r="E157" s="335"/>
    </row>
    <row r="158" customFormat="false" ht="12.75" hidden="false" customHeight="false" outlineLevel="0" collapsed="false">
      <c r="E158" s="335"/>
    </row>
    <row r="159" customFormat="false" ht="12.75" hidden="false" customHeight="false" outlineLevel="0" collapsed="false">
      <c r="E159" s="335"/>
    </row>
    <row r="160" customFormat="false" ht="12.75" hidden="false" customHeight="false" outlineLevel="0" collapsed="false">
      <c r="E160" s="335"/>
    </row>
    <row r="161" customFormat="false" ht="12.75" hidden="false" customHeight="false" outlineLevel="0" collapsed="false">
      <c r="E161" s="335"/>
    </row>
    <row r="162" customFormat="false" ht="12.75" hidden="false" customHeight="false" outlineLevel="0" collapsed="false">
      <c r="E162" s="335"/>
    </row>
    <row r="163" customFormat="false" ht="12.75" hidden="false" customHeight="false" outlineLevel="0" collapsed="false">
      <c r="E163" s="335"/>
    </row>
    <row r="164" customFormat="false" ht="12.75" hidden="false" customHeight="false" outlineLevel="0" collapsed="false">
      <c r="E164" s="335"/>
    </row>
    <row r="165" customFormat="false" ht="12.75" hidden="false" customHeight="false" outlineLevel="0" collapsed="false">
      <c r="E165" s="335"/>
    </row>
    <row r="166" customFormat="false" ht="12.75" hidden="false" customHeight="false" outlineLevel="0" collapsed="false">
      <c r="E166" s="335"/>
    </row>
    <row r="167" customFormat="false" ht="12.75" hidden="false" customHeight="false" outlineLevel="0" collapsed="false">
      <c r="E167" s="335"/>
    </row>
    <row r="168" customFormat="false" ht="12.75" hidden="false" customHeight="false" outlineLevel="0" collapsed="false">
      <c r="E168" s="335"/>
    </row>
    <row r="169" customFormat="false" ht="12.75" hidden="false" customHeight="false" outlineLevel="0" collapsed="false">
      <c r="E169" s="335"/>
    </row>
    <row r="170" customFormat="false" ht="12.75" hidden="false" customHeight="false" outlineLevel="0" collapsed="false">
      <c r="E170" s="335"/>
    </row>
    <row r="171" customFormat="false" ht="12.75" hidden="false" customHeight="false" outlineLevel="0" collapsed="false">
      <c r="E171" s="335"/>
    </row>
    <row r="172" customFormat="false" ht="12.75" hidden="false" customHeight="false" outlineLevel="0" collapsed="false">
      <c r="E172" s="335"/>
    </row>
    <row r="173" customFormat="false" ht="12.75" hidden="false" customHeight="false" outlineLevel="0" collapsed="false">
      <c r="E173" s="335"/>
    </row>
    <row r="174" customFormat="false" ht="12.75" hidden="false" customHeight="false" outlineLevel="0" collapsed="false">
      <c r="E174" s="335"/>
    </row>
    <row r="175" customFormat="false" ht="12.75" hidden="false" customHeight="false" outlineLevel="0" collapsed="false">
      <c r="E175" s="335"/>
    </row>
    <row r="176" customFormat="false" ht="12.75" hidden="false" customHeight="false" outlineLevel="0" collapsed="false">
      <c r="E176" s="335"/>
    </row>
    <row r="177" customFormat="false" ht="12.75" hidden="false" customHeight="false" outlineLevel="0" collapsed="false">
      <c r="E177" s="335"/>
    </row>
    <row r="178" customFormat="false" ht="12.75" hidden="false" customHeight="false" outlineLevel="0" collapsed="false">
      <c r="E178" s="335"/>
    </row>
    <row r="179" customFormat="false" ht="12.75" hidden="false" customHeight="false" outlineLevel="0" collapsed="false">
      <c r="E179" s="335"/>
    </row>
    <row r="180" customFormat="false" ht="12.75" hidden="false" customHeight="false" outlineLevel="0" collapsed="false">
      <c r="E180" s="335"/>
    </row>
    <row r="181" customFormat="false" ht="12.75" hidden="false" customHeight="false" outlineLevel="0" collapsed="false">
      <c r="E181" s="335"/>
    </row>
    <row r="182" customFormat="false" ht="12.75" hidden="false" customHeight="false" outlineLevel="0" collapsed="false">
      <c r="E182" s="335"/>
    </row>
    <row r="183" customFormat="false" ht="12.75" hidden="false" customHeight="false" outlineLevel="0" collapsed="false">
      <c r="E183" s="335"/>
    </row>
    <row r="184" customFormat="false" ht="12.75" hidden="false" customHeight="false" outlineLevel="0" collapsed="false">
      <c r="E184" s="335"/>
    </row>
    <row r="185" customFormat="false" ht="12.75" hidden="false" customHeight="false" outlineLevel="0" collapsed="false">
      <c r="E185" s="335"/>
    </row>
    <row r="186" customFormat="false" ht="12.75" hidden="false" customHeight="false" outlineLevel="0" collapsed="false">
      <c r="E186" s="335"/>
    </row>
    <row r="187" customFormat="false" ht="12.75" hidden="false" customHeight="false" outlineLevel="0" collapsed="false">
      <c r="E187" s="335"/>
    </row>
    <row r="188" customFormat="false" ht="12.75" hidden="false" customHeight="false" outlineLevel="0" collapsed="false">
      <c r="E188" s="335"/>
    </row>
    <row r="189" customFormat="false" ht="12.75" hidden="false" customHeight="false" outlineLevel="0" collapsed="false">
      <c r="A189" s="392"/>
      <c r="B189" s="392"/>
    </row>
    <row r="190" customFormat="false" ht="12.75" hidden="false" customHeight="false" outlineLevel="0" collapsed="false">
      <c r="C190" s="393"/>
      <c r="D190" s="393"/>
      <c r="E190" s="394"/>
      <c r="F190" s="393"/>
      <c r="G190" s="395"/>
    </row>
    <row r="191" customFormat="false" ht="12.75" hidden="false" customHeight="false" outlineLevel="0" collapsed="false">
      <c r="A191" s="392"/>
      <c r="B191" s="392"/>
    </row>
  </sheetData>
  <mergeCells count="48">
    <mergeCell ref="C7:D7"/>
    <mergeCell ref="C11:D11"/>
    <mergeCell ref="C13:D13"/>
    <mergeCell ref="C15:D15"/>
    <mergeCell ref="C17:D17"/>
    <mergeCell ref="C20:D20"/>
    <mergeCell ref="C22:D22"/>
    <mergeCell ref="C24:D24"/>
    <mergeCell ref="C27:D27"/>
    <mergeCell ref="C29:D29"/>
    <mergeCell ref="C31:D31"/>
    <mergeCell ref="C33:D33"/>
    <mergeCell ref="C36:D36"/>
    <mergeCell ref="C38:D38"/>
    <mergeCell ref="C41:D41"/>
    <mergeCell ref="C44:D44"/>
    <mergeCell ref="C47:D47"/>
    <mergeCell ref="C50:D50"/>
    <mergeCell ref="C53:D53"/>
    <mergeCell ref="C56:D56"/>
    <mergeCell ref="C59:D59"/>
    <mergeCell ref="C62:D62"/>
    <mergeCell ref="C66:D66"/>
    <mergeCell ref="C69:D69"/>
    <mergeCell ref="C72:D72"/>
    <mergeCell ref="C75:D75"/>
    <mergeCell ref="C78:D78"/>
    <mergeCell ref="C81:D81"/>
    <mergeCell ref="C88:D88"/>
    <mergeCell ref="C90:D90"/>
    <mergeCell ref="C92:D92"/>
    <mergeCell ref="C94:D94"/>
    <mergeCell ref="C96:D96"/>
    <mergeCell ref="C97:D97"/>
    <mergeCell ref="C100:D100"/>
    <mergeCell ref="C102:D102"/>
    <mergeCell ref="C104:D104"/>
    <mergeCell ref="C106:D106"/>
    <mergeCell ref="C108:D108"/>
    <mergeCell ref="C110:D110"/>
    <mergeCell ref="C112:D112"/>
    <mergeCell ref="C113:D113"/>
    <mergeCell ref="C115:D115"/>
    <mergeCell ref="C116:D116"/>
    <mergeCell ref="C118:D118"/>
    <mergeCell ref="C120:D120"/>
    <mergeCell ref="C122:D122"/>
    <mergeCell ref="C130:D130"/>
  </mergeCells>
  <printOptions headings="false" gridLines="false" gridLinesSet="true" horizontalCentered="false" verticalCentered="false"/>
  <pageMargins left="0.511805555555555" right="0.275694444444444" top="0.354166666666667" bottom="0.511805555555555" header="0.511805555555555" footer="0.196527777777778"/>
  <pageSetup paperSize="9" scale="98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>&amp;CStránka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tabColor rgb="FF2F5597"/>
    <pageSetUpPr fitToPage="false"/>
  </sheetPr>
  <dimension ref="A1:CX192"/>
  <sheetViews>
    <sheetView showFormulas="false" showGridLines="true" showRowColHeaders="true" showZeros="true" rightToLeft="false" tabSelected="false" showOutlineSymbols="true" defaultGridColor="true" view="normal" topLeftCell="A133" colorId="64" zoomScale="100" zoomScaleNormal="100" zoomScalePageLayoutView="100" workbookViewId="0">
      <selection pane="topLeft" activeCell="H12" activeCellId="0" sqref="H12"/>
    </sheetView>
  </sheetViews>
  <sheetFormatPr defaultColWidth="9.15625" defaultRowHeight="12.75" zeroHeight="false" outlineLevelRow="0" outlineLevelCol="0"/>
  <cols>
    <col collapsed="false" customWidth="true" hidden="false" outlineLevel="0" max="1" min="1" style="335" width="3.99"/>
    <col collapsed="false" customWidth="true" hidden="false" outlineLevel="0" max="2" min="2" style="335" width="11.57"/>
    <col collapsed="false" customWidth="true" hidden="false" outlineLevel="0" max="3" min="3" style="335" width="41.42"/>
    <col collapsed="false" customWidth="true" hidden="false" outlineLevel="0" max="4" min="4" style="335" width="5.57"/>
    <col collapsed="false" customWidth="true" hidden="false" outlineLevel="0" max="5" min="5" style="336" width="8.57"/>
    <col collapsed="false" customWidth="true" hidden="false" outlineLevel="0" max="6" min="6" style="335" width="9.85"/>
    <col collapsed="false" customWidth="true" hidden="false" outlineLevel="0" max="7" min="7" style="335" width="13.86"/>
    <col collapsed="false" customWidth="true" hidden="false" outlineLevel="0" max="8" min="8" style="335" width="21.86"/>
    <col collapsed="false" customWidth="true" hidden="false" outlineLevel="0" max="9" min="9" style="335" width="9.42"/>
    <col collapsed="false" customWidth="false" hidden="false" outlineLevel="0" max="10" min="10" style="335" width="9.14"/>
    <col collapsed="false" customWidth="true" hidden="false" outlineLevel="0" max="11" min="11" style="335" width="45.29"/>
    <col collapsed="false" customWidth="false" hidden="false" outlineLevel="0" max="252" min="12" style="335" width="9.14"/>
    <col collapsed="false" customWidth="true" hidden="false" outlineLevel="0" max="253" min="253" style="335" width="4.43"/>
    <col collapsed="false" customWidth="true" hidden="false" outlineLevel="0" max="254" min="254" style="335" width="11.57"/>
    <col collapsed="false" customWidth="true" hidden="false" outlineLevel="0" max="255" min="255" style="335" width="40.42"/>
    <col collapsed="false" customWidth="true" hidden="false" outlineLevel="0" max="256" min="256" style="335" width="5.57"/>
    <col collapsed="false" customWidth="true" hidden="false" outlineLevel="0" max="257" min="257" style="335" width="8.57"/>
    <col collapsed="false" customWidth="true" hidden="false" outlineLevel="0" max="258" min="258" style="335" width="9.85"/>
    <col collapsed="false" customWidth="true" hidden="false" outlineLevel="0" max="261" min="259" style="335" width="13.86"/>
    <col collapsed="false" customWidth="false" hidden="false" outlineLevel="0" max="262" min="262" style="335" width="9.14"/>
    <col collapsed="false" customWidth="true" hidden="false" outlineLevel="0" max="263" min="263" style="335" width="21.86"/>
    <col collapsed="false" customWidth="true" hidden="false" outlineLevel="0" max="264" min="264" style="335" width="9.42"/>
    <col collapsed="false" customWidth="false" hidden="false" outlineLevel="0" max="265" min="265" style="335" width="9.14"/>
    <col collapsed="false" customWidth="true" hidden="false" outlineLevel="0" max="266" min="266" style="335" width="75.42"/>
    <col collapsed="false" customWidth="true" hidden="false" outlineLevel="0" max="267" min="267" style="335" width="45.29"/>
    <col collapsed="false" customWidth="false" hidden="false" outlineLevel="0" max="508" min="268" style="335" width="9.14"/>
    <col collapsed="false" customWidth="true" hidden="false" outlineLevel="0" max="509" min="509" style="335" width="4.43"/>
    <col collapsed="false" customWidth="true" hidden="false" outlineLevel="0" max="510" min="510" style="335" width="11.57"/>
    <col collapsed="false" customWidth="true" hidden="false" outlineLevel="0" max="511" min="511" style="335" width="40.42"/>
    <col collapsed="false" customWidth="true" hidden="false" outlineLevel="0" max="512" min="512" style="335" width="5.57"/>
    <col collapsed="false" customWidth="true" hidden="false" outlineLevel="0" max="513" min="513" style="335" width="8.57"/>
    <col collapsed="false" customWidth="true" hidden="false" outlineLevel="0" max="514" min="514" style="335" width="9.85"/>
    <col collapsed="false" customWidth="true" hidden="false" outlineLevel="0" max="517" min="515" style="335" width="13.86"/>
    <col collapsed="false" customWidth="false" hidden="false" outlineLevel="0" max="518" min="518" style="335" width="9.14"/>
    <col collapsed="false" customWidth="true" hidden="false" outlineLevel="0" max="519" min="519" style="335" width="21.86"/>
    <col collapsed="false" customWidth="true" hidden="false" outlineLevel="0" max="520" min="520" style="335" width="9.42"/>
    <col collapsed="false" customWidth="false" hidden="false" outlineLevel="0" max="521" min="521" style="335" width="9.14"/>
    <col collapsed="false" customWidth="true" hidden="false" outlineLevel="0" max="522" min="522" style="335" width="75.42"/>
    <col collapsed="false" customWidth="true" hidden="false" outlineLevel="0" max="523" min="523" style="335" width="45.29"/>
    <col collapsed="false" customWidth="false" hidden="false" outlineLevel="0" max="764" min="524" style="335" width="9.14"/>
    <col collapsed="false" customWidth="true" hidden="false" outlineLevel="0" max="765" min="765" style="335" width="4.43"/>
    <col collapsed="false" customWidth="true" hidden="false" outlineLevel="0" max="766" min="766" style="335" width="11.57"/>
    <col collapsed="false" customWidth="true" hidden="false" outlineLevel="0" max="767" min="767" style="335" width="40.42"/>
    <col collapsed="false" customWidth="true" hidden="false" outlineLevel="0" max="768" min="768" style="335" width="5.57"/>
    <col collapsed="false" customWidth="true" hidden="false" outlineLevel="0" max="769" min="769" style="335" width="8.57"/>
    <col collapsed="false" customWidth="true" hidden="false" outlineLevel="0" max="770" min="770" style="335" width="9.85"/>
    <col collapsed="false" customWidth="true" hidden="false" outlineLevel="0" max="773" min="771" style="335" width="13.86"/>
    <col collapsed="false" customWidth="false" hidden="false" outlineLevel="0" max="774" min="774" style="335" width="9.14"/>
    <col collapsed="false" customWidth="true" hidden="false" outlineLevel="0" max="775" min="775" style="335" width="21.86"/>
    <col collapsed="false" customWidth="true" hidden="false" outlineLevel="0" max="776" min="776" style="335" width="9.42"/>
    <col collapsed="false" customWidth="false" hidden="false" outlineLevel="0" max="777" min="777" style="335" width="9.14"/>
    <col collapsed="false" customWidth="true" hidden="false" outlineLevel="0" max="778" min="778" style="335" width="75.42"/>
    <col collapsed="false" customWidth="true" hidden="false" outlineLevel="0" max="779" min="779" style="335" width="45.29"/>
    <col collapsed="false" customWidth="false" hidden="false" outlineLevel="0" max="1020" min="780" style="335" width="9.14"/>
    <col collapsed="false" customWidth="true" hidden="false" outlineLevel="0" max="1021" min="1021" style="335" width="4.43"/>
    <col collapsed="false" customWidth="true" hidden="false" outlineLevel="0" max="1022" min="1022" style="335" width="11.57"/>
    <col collapsed="false" customWidth="true" hidden="false" outlineLevel="0" max="1023" min="1023" style="335" width="40.42"/>
    <col collapsed="false" customWidth="true" hidden="false" outlineLevel="0" max="1024" min="1024" style="335" width="5.57"/>
  </cols>
  <sheetData>
    <row r="1" customFormat="false" ht="12.75" hidden="false" customHeight="false" outlineLevel="0" collapsed="false">
      <c r="A1" s="4" t="s">
        <v>292</v>
      </c>
      <c r="B1" s="5"/>
      <c r="C1" s="6"/>
      <c r="D1" s="8" t="s">
        <v>293</v>
      </c>
      <c r="E1" s="396"/>
      <c r="F1" s="397"/>
      <c r="G1" s="398" t="s">
        <v>524</v>
      </c>
      <c r="I1" s="337"/>
    </row>
    <row r="2" customFormat="false" ht="15" hidden="false" customHeight="false" outlineLevel="0" collapsed="false">
      <c r="A2" s="339" t="s">
        <v>3</v>
      </c>
      <c r="B2" s="20"/>
      <c r="C2" s="21"/>
      <c r="D2" s="23" t="s">
        <v>525</v>
      </c>
      <c r="E2" s="399"/>
      <c r="F2" s="400"/>
      <c r="G2" s="401"/>
      <c r="I2" s="337"/>
    </row>
    <row r="3" customFormat="false" ht="12.75" hidden="false" customHeight="false" outlineLevel="0" collapsed="false">
      <c r="A3" s="340" t="s">
        <v>296</v>
      </c>
      <c r="B3" s="341" t="s">
        <v>297</v>
      </c>
      <c r="C3" s="341" t="s">
        <v>298</v>
      </c>
      <c r="D3" s="341" t="s">
        <v>8</v>
      </c>
      <c r="E3" s="341" t="s">
        <v>299</v>
      </c>
      <c r="F3" s="341" t="s">
        <v>300</v>
      </c>
      <c r="G3" s="342" t="s">
        <v>301</v>
      </c>
      <c r="I3" s="337"/>
    </row>
    <row r="4" customFormat="false" ht="15" hidden="false" customHeight="false" outlineLevel="0" collapsed="false">
      <c r="A4" s="343"/>
      <c r="B4" s="344"/>
      <c r="C4" s="345" t="s">
        <v>526</v>
      </c>
      <c r="D4" s="346"/>
      <c r="E4" s="347"/>
      <c r="F4" s="346"/>
      <c r="G4" s="346"/>
      <c r="I4" s="337"/>
    </row>
    <row r="5" customFormat="false" ht="12.75" hidden="false" customHeight="false" outlineLevel="0" collapsed="false">
      <c r="A5" s="402" t="s">
        <v>303</v>
      </c>
      <c r="B5" s="403" t="s">
        <v>18</v>
      </c>
      <c r="C5" s="404" t="s">
        <v>68</v>
      </c>
      <c r="D5" s="405"/>
      <c r="E5" s="406"/>
      <c r="F5" s="406"/>
      <c r="G5" s="407"/>
      <c r="M5" s="354" t="n">
        <v>1</v>
      </c>
    </row>
    <row r="6" customFormat="false" ht="12.75" hidden="false" customHeight="false" outlineLevel="0" collapsed="false">
      <c r="A6" s="408" t="n">
        <v>1</v>
      </c>
      <c r="B6" s="409" t="s">
        <v>527</v>
      </c>
      <c r="C6" s="410" t="s">
        <v>528</v>
      </c>
      <c r="D6" s="411" t="s">
        <v>103</v>
      </c>
      <c r="E6" s="412" t="n">
        <v>152.28</v>
      </c>
      <c r="F6" s="413" t="n">
        <v>300</v>
      </c>
      <c r="G6" s="414" t="n">
        <f aca="false">E6*F6</f>
        <v>45684</v>
      </c>
      <c r="M6" s="354" t="n">
        <v>2</v>
      </c>
      <c r="Y6" s="335" t="n">
        <v>1</v>
      </c>
      <c r="Z6" s="335" t="n">
        <v>1</v>
      </c>
      <c r="AA6" s="335" t="n">
        <v>1</v>
      </c>
      <c r="AX6" s="335" t="n">
        <v>1</v>
      </c>
      <c r="AY6" s="335" t="n">
        <f aca="false">IF(AX6=1,G6,0)</f>
        <v>45684</v>
      </c>
      <c r="AZ6" s="335" t="n">
        <f aca="false">IF(AX6=2,G6,0)</f>
        <v>0</v>
      </c>
      <c r="BA6" s="335" t="n">
        <f aca="false">IF(AX6=3,G6,0)</f>
        <v>0</v>
      </c>
      <c r="BB6" s="335" t="n">
        <f aca="false">IF(AX6=4,G6,0)</f>
        <v>0</v>
      </c>
      <c r="BC6" s="335" t="n">
        <f aca="false">IF(AX6=5,G6,0)</f>
        <v>0</v>
      </c>
      <c r="BY6" s="354" t="n">
        <v>1</v>
      </c>
      <c r="BZ6" s="354" t="n">
        <v>1</v>
      </c>
      <c r="CX6" s="335" t="n">
        <v>0</v>
      </c>
    </row>
    <row r="7" customFormat="false" ht="12.75" hidden="false" customHeight="true" outlineLevel="0" collapsed="false">
      <c r="A7" s="415"/>
      <c r="B7" s="416"/>
      <c r="C7" s="417" t="s">
        <v>529</v>
      </c>
      <c r="D7" s="417"/>
      <c r="E7" s="418" t="n">
        <v>0</v>
      </c>
      <c r="F7" s="419"/>
      <c r="G7" s="420"/>
      <c r="K7" s="421" t="s">
        <v>530</v>
      </c>
      <c r="M7" s="354"/>
    </row>
    <row r="8" customFormat="false" ht="12.75" hidden="false" customHeight="true" outlineLevel="0" collapsed="false">
      <c r="A8" s="415"/>
      <c r="B8" s="416"/>
      <c r="C8" s="417" t="s">
        <v>531</v>
      </c>
      <c r="D8" s="417"/>
      <c r="E8" s="418" t="n">
        <v>143.64</v>
      </c>
      <c r="F8" s="419"/>
      <c r="G8" s="420"/>
      <c r="K8" s="421" t="s">
        <v>531</v>
      </c>
      <c r="M8" s="354"/>
    </row>
    <row r="9" customFormat="false" ht="12.75" hidden="false" customHeight="true" outlineLevel="0" collapsed="false">
      <c r="A9" s="415"/>
      <c r="B9" s="416"/>
      <c r="C9" s="417" t="s">
        <v>532</v>
      </c>
      <c r="D9" s="417"/>
      <c r="E9" s="418" t="n">
        <v>8.64</v>
      </c>
      <c r="F9" s="419"/>
      <c r="G9" s="420"/>
      <c r="K9" s="421" t="s">
        <v>532</v>
      </c>
      <c r="M9" s="354"/>
    </row>
    <row r="10" customFormat="false" ht="12.75" hidden="false" customHeight="false" outlineLevel="0" collapsed="false">
      <c r="A10" s="408" t="n">
        <v>2</v>
      </c>
      <c r="B10" s="409" t="s">
        <v>533</v>
      </c>
      <c r="C10" s="410" t="s">
        <v>534</v>
      </c>
      <c r="D10" s="411" t="s">
        <v>103</v>
      </c>
      <c r="E10" s="412" t="n">
        <v>152.28</v>
      </c>
      <c r="F10" s="413" t="n">
        <v>30</v>
      </c>
      <c r="G10" s="414" t="n">
        <f aca="false">E10*F10</f>
        <v>4568.4</v>
      </c>
      <c r="M10" s="354" t="n">
        <v>2</v>
      </c>
      <c r="Y10" s="335" t="n">
        <v>1</v>
      </c>
      <c r="Z10" s="335" t="n">
        <v>1</v>
      </c>
      <c r="AA10" s="335" t="n">
        <v>1</v>
      </c>
      <c r="AX10" s="335" t="n">
        <v>1</v>
      </c>
      <c r="AY10" s="335" t="n">
        <f aca="false">IF(AX10=1,G10,0)</f>
        <v>4568.4</v>
      </c>
      <c r="AZ10" s="335" t="n">
        <f aca="false">IF(AX10=2,G10,0)</f>
        <v>0</v>
      </c>
      <c r="BA10" s="335" t="n">
        <f aca="false">IF(AX10=3,G10,0)</f>
        <v>0</v>
      </c>
      <c r="BB10" s="335" t="n">
        <f aca="false">IF(AX10=4,G10,0)</f>
        <v>0</v>
      </c>
      <c r="BC10" s="335" t="n">
        <f aca="false">IF(AX10=5,G10,0)</f>
        <v>0</v>
      </c>
      <c r="BY10" s="354" t="n">
        <v>1</v>
      </c>
      <c r="BZ10" s="354" t="n">
        <v>1</v>
      </c>
      <c r="CX10" s="335" t="n">
        <v>0</v>
      </c>
    </row>
    <row r="11" customFormat="false" ht="12.75" hidden="false" customHeight="false" outlineLevel="0" collapsed="false">
      <c r="A11" s="408" t="n">
        <v>3</v>
      </c>
      <c r="B11" s="422" t="s">
        <v>535</v>
      </c>
      <c r="C11" s="410" t="s">
        <v>536</v>
      </c>
      <c r="D11" s="411" t="s">
        <v>103</v>
      </c>
      <c r="E11" s="412" t="n">
        <v>4.725</v>
      </c>
      <c r="F11" s="413" t="n">
        <v>120</v>
      </c>
      <c r="G11" s="414" t="n">
        <f aca="false">E11*F11</f>
        <v>567</v>
      </c>
      <c r="M11" s="354" t="n">
        <v>2</v>
      </c>
      <c r="Y11" s="335" t="n">
        <v>1</v>
      </c>
      <c r="Z11" s="335" t="n">
        <v>1</v>
      </c>
      <c r="AA11" s="335" t="n">
        <v>1</v>
      </c>
      <c r="AX11" s="335" t="n">
        <v>1</v>
      </c>
      <c r="AY11" s="335" t="n">
        <f aca="false">IF(AX11=1,G11,0)</f>
        <v>567</v>
      </c>
      <c r="AZ11" s="335" t="n">
        <f aca="false">IF(AX11=2,G11,0)</f>
        <v>0</v>
      </c>
      <c r="BA11" s="335" t="n">
        <f aca="false">IF(AX11=3,G11,0)</f>
        <v>0</v>
      </c>
      <c r="BB11" s="335" t="n">
        <f aca="false">IF(AX11=4,G11,0)</f>
        <v>0</v>
      </c>
      <c r="BC11" s="335" t="n">
        <f aca="false">IF(AX11=5,G11,0)</f>
        <v>0</v>
      </c>
      <c r="BY11" s="354" t="n">
        <v>1</v>
      </c>
      <c r="BZ11" s="354" t="n">
        <v>1</v>
      </c>
      <c r="CX11" s="335" t="n">
        <v>0</v>
      </c>
    </row>
    <row r="12" customFormat="false" ht="12.75" hidden="false" customHeight="true" outlineLevel="0" collapsed="false">
      <c r="A12" s="415"/>
      <c r="B12" s="416"/>
      <c r="C12" s="417" t="s">
        <v>530</v>
      </c>
      <c r="D12" s="417"/>
      <c r="E12" s="418" t="n">
        <v>0</v>
      </c>
      <c r="F12" s="419"/>
      <c r="G12" s="420"/>
      <c r="K12" s="421" t="s">
        <v>530</v>
      </c>
      <c r="M12" s="354"/>
    </row>
    <row r="13" customFormat="false" ht="12.75" hidden="false" customHeight="true" outlineLevel="0" collapsed="false">
      <c r="A13" s="415"/>
      <c r="B13" s="416"/>
      <c r="C13" s="417" t="s">
        <v>537</v>
      </c>
      <c r="D13" s="417"/>
      <c r="E13" s="418" t="n">
        <v>4.725</v>
      </c>
      <c r="F13" s="419"/>
      <c r="G13" s="420"/>
      <c r="K13" s="421" t="s">
        <v>537</v>
      </c>
      <c r="M13" s="354"/>
    </row>
    <row r="14" customFormat="false" ht="12.75" hidden="false" customHeight="false" outlineLevel="0" collapsed="false">
      <c r="A14" s="408" t="n">
        <v>4</v>
      </c>
      <c r="B14" s="409" t="s">
        <v>538</v>
      </c>
      <c r="C14" s="410" t="s">
        <v>539</v>
      </c>
      <c r="D14" s="411" t="s">
        <v>103</v>
      </c>
      <c r="E14" s="412" t="n">
        <v>4.73</v>
      </c>
      <c r="F14" s="413" t="n">
        <v>30</v>
      </c>
      <c r="G14" s="414" t="n">
        <f aca="false">E14*F14</f>
        <v>141.9</v>
      </c>
      <c r="M14" s="354" t="n">
        <v>2</v>
      </c>
      <c r="Y14" s="335" t="n">
        <v>1</v>
      </c>
      <c r="Z14" s="335" t="n">
        <v>1</v>
      </c>
      <c r="AA14" s="335" t="n">
        <v>1</v>
      </c>
      <c r="AX14" s="335" t="n">
        <v>1</v>
      </c>
      <c r="AY14" s="335" t="n">
        <f aca="false">IF(AX14=1,G14,0)</f>
        <v>141.9</v>
      </c>
      <c r="AZ14" s="335" t="n">
        <f aca="false">IF(AX14=2,G14,0)</f>
        <v>0</v>
      </c>
      <c r="BA14" s="335" t="n">
        <f aca="false">IF(AX14=3,G14,0)</f>
        <v>0</v>
      </c>
      <c r="BB14" s="335" t="n">
        <f aca="false">IF(AX14=4,G14,0)</f>
        <v>0</v>
      </c>
      <c r="BC14" s="335" t="n">
        <f aca="false">IF(AX14=5,G14,0)</f>
        <v>0</v>
      </c>
      <c r="BY14" s="354" t="n">
        <v>1</v>
      </c>
      <c r="BZ14" s="354" t="n">
        <v>1</v>
      </c>
      <c r="CX14" s="335" t="n">
        <v>0</v>
      </c>
    </row>
    <row r="15" customFormat="false" ht="12.75" hidden="false" customHeight="false" outlineLevel="0" collapsed="false">
      <c r="A15" s="408" t="n">
        <v>5</v>
      </c>
      <c r="B15" s="409" t="s">
        <v>540</v>
      </c>
      <c r="C15" s="410" t="s">
        <v>541</v>
      </c>
      <c r="D15" s="411" t="s">
        <v>33</v>
      </c>
      <c r="E15" s="412" t="n">
        <v>413.1</v>
      </c>
      <c r="F15" s="413" t="n">
        <v>100</v>
      </c>
      <c r="G15" s="414" t="n">
        <f aca="false">E15*F15</f>
        <v>41310</v>
      </c>
      <c r="M15" s="354" t="n">
        <v>2</v>
      </c>
      <c r="Y15" s="335" t="n">
        <v>1</v>
      </c>
      <c r="Z15" s="335" t="n">
        <v>1</v>
      </c>
      <c r="AA15" s="335" t="n">
        <v>1</v>
      </c>
      <c r="AX15" s="335" t="n">
        <v>1</v>
      </c>
      <c r="AY15" s="335" t="n">
        <f aca="false">IF(AX15=1,G15,0)</f>
        <v>41310</v>
      </c>
      <c r="AZ15" s="335" t="n">
        <f aca="false">IF(AX15=2,G15,0)</f>
        <v>0</v>
      </c>
      <c r="BA15" s="335" t="n">
        <f aca="false">IF(AX15=3,G15,0)</f>
        <v>0</v>
      </c>
      <c r="BB15" s="335" t="n">
        <f aca="false">IF(AX15=4,G15,0)</f>
        <v>0</v>
      </c>
      <c r="BC15" s="335" t="n">
        <f aca="false">IF(AX15=5,G15,0)</f>
        <v>0</v>
      </c>
      <c r="BY15" s="354" t="n">
        <v>1</v>
      </c>
      <c r="BZ15" s="354" t="n">
        <v>1</v>
      </c>
      <c r="CX15" s="335" t="n">
        <v>0.00099</v>
      </c>
    </row>
    <row r="16" customFormat="false" ht="12.75" hidden="false" customHeight="true" outlineLevel="0" collapsed="false">
      <c r="A16" s="415"/>
      <c r="B16" s="416"/>
      <c r="C16" s="417" t="s">
        <v>542</v>
      </c>
      <c r="D16" s="417"/>
      <c r="E16" s="418" t="n">
        <v>103.5</v>
      </c>
      <c r="F16" s="419"/>
      <c r="G16" s="420"/>
      <c r="K16" s="421" t="s">
        <v>542</v>
      </c>
      <c r="M16" s="354"/>
    </row>
    <row r="17" customFormat="false" ht="12.75" hidden="false" customHeight="true" outlineLevel="0" collapsed="false">
      <c r="A17" s="415"/>
      <c r="B17" s="416"/>
      <c r="C17" s="417" t="s">
        <v>543</v>
      </c>
      <c r="D17" s="417"/>
      <c r="E17" s="418" t="n">
        <v>309.6</v>
      </c>
      <c r="F17" s="419"/>
      <c r="G17" s="420"/>
      <c r="K17" s="421" t="s">
        <v>543</v>
      </c>
      <c r="M17" s="354"/>
    </row>
    <row r="18" customFormat="false" ht="12.75" hidden="false" customHeight="false" outlineLevel="0" collapsed="false">
      <c r="A18" s="408" t="n">
        <v>6</v>
      </c>
      <c r="B18" s="409" t="s">
        <v>544</v>
      </c>
      <c r="C18" s="410" t="s">
        <v>545</v>
      </c>
      <c r="D18" s="411" t="s">
        <v>33</v>
      </c>
      <c r="E18" s="412" t="n">
        <v>413.1</v>
      </c>
      <c r="F18" s="413" t="n">
        <v>50</v>
      </c>
      <c r="G18" s="414" t="n">
        <f aca="false">E18*F18</f>
        <v>20655</v>
      </c>
      <c r="M18" s="354" t="n">
        <v>2</v>
      </c>
      <c r="Y18" s="335" t="n">
        <v>1</v>
      </c>
      <c r="Z18" s="335" t="n">
        <v>1</v>
      </c>
      <c r="AA18" s="335" t="n">
        <v>1</v>
      </c>
      <c r="AX18" s="335" t="n">
        <v>1</v>
      </c>
      <c r="AY18" s="335" t="n">
        <f aca="false">IF(AX18=1,G18,0)</f>
        <v>20655</v>
      </c>
      <c r="AZ18" s="335" t="n">
        <f aca="false">IF(AX18=2,G18,0)</f>
        <v>0</v>
      </c>
      <c r="BA18" s="335" t="n">
        <f aca="false">IF(AX18=3,G18,0)</f>
        <v>0</v>
      </c>
      <c r="BB18" s="335" t="n">
        <f aca="false">IF(AX18=4,G18,0)</f>
        <v>0</v>
      </c>
      <c r="BC18" s="335" t="n">
        <f aca="false">IF(AX18=5,G18,0)</f>
        <v>0</v>
      </c>
      <c r="BY18" s="354" t="n">
        <v>1</v>
      </c>
      <c r="BZ18" s="354" t="n">
        <v>1</v>
      </c>
      <c r="CX18" s="335" t="n">
        <v>0</v>
      </c>
    </row>
    <row r="19" customFormat="false" ht="12.75" hidden="false" customHeight="false" outlineLevel="0" collapsed="false">
      <c r="A19" s="408" t="n">
        <v>7</v>
      </c>
      <c r="B19" s="409" t="s">
        <v>546</v>
      </c>
      <c r="C19" s="410" t="s">
        <v>547</v>
      </c>
      <c r="D19" s="411" t="s">
        <v>103</v>
      </c>
      <c r="E19" s="412" t="n">
        <v>47.103</v>
      </c>
      <c r="F19" s="413" t="n">
        <v>40</v>
      </c>
      <c r="G19" s="414" t="n">
        <f aca="false">E19*F19</f>
        <v>1884.12</v>
      </c>
      <c r="M19" s="354" t="n">
        <v>2</v>
      </c>
      <c r="Y19" s="335" t="n">
        <v>1</v>
      </c>
      <c r="Z19" s="335" t="n">
        <v>1</v>
      </c>
      <c r="AA19" s="335" t="n">
        <v>1</v>
      </c>
      <c r="AX19" s="335" t="n">
        <v>1</v>
      </c>
      <c r="AY19" s="335" t="n">
        <f aca="false">IF(AX19=1,G19,0)</f>
        <v>1884.12</v>
      </c>
      <c r="AZ19" s="335" t="n">
        <f aca="false">IF(AX19=2,G19,0)</f>
        <v>0</v>
      </c>
      <c r="BA19" s="335" t="n">
        <f aca="false">IF(AX19=3,G19,0)</f>
        <v>0</v>
      </c>
      <c r="BB19" s="335" t="n">
        <f aca="false">IF(AX19=4,G19,0)</f>
        <v>0</v>
      </c>
      <c r="BC19" s="335" t="n">
        <f aca="false">IF(AX19=5,G19,0)</f>
        <v>0</v>
      </c>
      <c r="BY19" s="354" t="n">
        <v>1</v>
      </c>
      <c r="BZ19" s="354" t="n">
        <v>1</v>
      </c>
      <c r="CX19" s="335" t="n">
        <v>0</v>
      </c>
    </row>
    <row r="20" customFormat="false" ht="12.75" hidden="false" customHeight="true" outlineLevel="0" collapsed="false">
      <c r="A20" s="415"/>
      <c r="B20" s="416"/>
      <c r="C20" s="417" t="s">
        <v>548</v>
      </c>
      <c r="D20" s="417"/>
      <c r="E20" s="418" t="n">
        <v>47.103</v>
      </c>
      <c r="F20" s="419"/>
      <c r="G20" s="420"/>
      <c r="K20" s="421" t="s">
        <v>548</v>
      </c>
      <c r="M20" s="354"/>
    </row>
    <row r="21" customFormat="false" ht="12.75" hidden="false" customHeight="false" outlineLevel="0" collapsed="false">
      <c r="A21" s="408" t="n">
        <v>8</v>
      </c>
      <c r="B21" s="409" t="s">
        <v>549</v>
      </c>
      <c r="C21" s="410" t="s">
        <v>550</v>
      </c>
      <c r="D21" s="411" t="s">
        <v>103</v>
      </c>
      <c r="E21" s="412" t="n">
        <f aca="false">E22</f>
        <v>177.6</v>
      </c>
      <c r="F21" s="413" t="n">
        <v>40</v>
      </c>
      <c r="G21" s="414" t="n">
        <f aca="false">E21*F21</f>
        <v>7104</v>
      </c>
      <c r="M21" s="354" t="n">
        <v>2</v>
      </c>
      <c r="Y21" s="335" t="n">
        <v>1</v>
      </c>
      <c r="Z21" s="335" t="n">
        <v>1</v>
      </c>
      <c r="AA21" s="335" t="n">
        <v>1</v>
      </c>
      <c r="AX21" s="335" t="n">
        <v>1</v>
      </c>
      <c r="AY21" s="335" t="n">
        <f aca="false">IF(AX21=1,G21,0)</f>
        <v>7104</v>
      </c>
      <c r="AZ21" s="335" t="n">
        <f aca="false">IF(AX21=2,G21,0)</f>
        <v>0</v>
      </c>
      <c r="BA21" s="335" t="n">
        <f aca="false">IF(AX21=3,G21,0)</f>
        <v>0</v>
      </c>
      <c r="BB21" s="335" t="n">
        <f aca="false">IF(AX21=4,G21,0)</f>
        <v>0</v>
      </c>
      <c r="BC21" s="335" t="n">
        <f aca="false">IF(AX21=5,G21,0)</f>
        <v>0</v>
      </c>
      <c r="BY21" s="354" t="n">
        <v>1</v>
      </c>
      <c r="BZ21" s="354" t="n">
        <v>1</v>
      </c>
      <c r="CX21" s="335" t="n">
        <v>0</v>
      </c>
    </row>
    <row r="22" customFormat="false" ht="12.75" hidden="false" customHeight="true" outlineLevel="0" collapsed="false">
      <c r="A22" s="415"/>
      <c r="B22" s="416"/>
      <c r="C22" s="417" t="s">
        <v>551</v>
      </c>
      <c r="D22" s="417"/>
      <c r="E22" s="418" t="n">
        <f aca="false">2*88.8</f>
        <v>177.6</v>
      </c>
      <c r="F22" s="419"/>
      <c r="G22" s="420"/>
      <c r="K22" s="421" t="s">
        <v>552</v>
      </c>
      <c r="M22" s="354"/>
    </row>
    <row r="23" customFormat="false" ht="12.75" hidden="false" customHeight="false" outlineLevel="0" collapsed="false">
      <c r="A23" s="408" t="n">
        <v>9</v>
      </c>
      <c r="B23" s="409" t="s">
        <v>553</v>
      </c>
      <c r="C23" s="410" t="s">
        <v>554</v>
      </c>
      <c r="D23" s="411" t="s">
        <v>103</v>
      </c>
      <c r="E23" s="412" t="n">
        <v>68.21</v>
      </c>
      <c r="F23" s="413" t="n">
        <v>127</v>
      </c>
      <c r="G23" s="414" t="n">
        <f aca="false">E23*F23</f>
        <v>8662.67</v>
      </c>
      <c r="M23" s="354" t="n">
        <v>2</v>
      </c>
      <c r="Y23" s="335" t="n">
        <v>1</v>
      </c>
      <c r="Z23" s="335" t="n">
        <v>1</v>
      </c>
      <c r="AA23" s="335" t="n">
        <v>1</v>
      </c>
      <c r="AX23" s="335" t="n">
        <v>1</v>
      </c>
      <c r="AY23" s="335" t="n">
        <f aca="false">IF(AX23=1,G23,0)</f>
        <v>8662.67</v>
      </c>
      <c r="AZ23" s="335" t="n">
        <f aca="false">IF(AX23=2,G23,0)</f>
        <v>0</v>
      </c>
      <c r="BA23" s="335" t="n">
        <f aca="false">IF(AX23=3,G23,0)</f>
        <v>0</v>
      </c>
      <c r="BB23" s="335" t="n">
        <f aca="false">IF(AX23=4,G23,0)</f>
        <v>0</v>
      </c>
      <c r="BC23" s="335" t="n">
        <f aca="false">IF(AX23=5,G23,0)</f>
        <v>0</v>
      </c>
      <c r="BY23" s="354" t="n">
        <v>1</v>
      </c>
      <c r="BZ23" s="354" t="n">
        <v>1</v>
      </c>
      <c r="CX23" s="335" t="n">
        <v>0</v>
      </c>
    </row>
    <row r="24" customFormat="false" ht="12.75" hidden="false" customHeight="true" outlineLevel="0" collapsed="false">
      <c r="A24" s="415"/>
      <c r="B24" s="416"/>
      <c r="C24" s="417" t="s">
        <v>555</v>
      </c>
      <c r="D24" s="417"/>
      <c r="E24" s="418" t="n">
        <v>68.21</v>
      </c>
      <c r="F24" s="419"/>
      <c r="G24" s="420"/>
      <c r="K24" s="421" t="s">
        <v>555</v>
      </c>
      <c r="M24" s="354"/>
    </row>
    <row r="25" customFormat="false" ht="12.75" hidden="false" customHeight="false" outlineLevel="0" collapsed="false">
      <c r="A25" s="408" t="n">
        <v>10</v>
      </c>
      <c r="B25" s="409" t="s">
        <v>556</v>
      </c>
      <c r="C25" s="410" t="s">
        <v>557</v>
      </c>
      <c r="D25" s="411" t="s">
        <v>103</v>
      </c>
      <c r="E25" s="412" t="n">
        <f aca="false">E26</f>
        <v>341.05</v>
      </c>
      <c r="F25" s="413" t="n">
        <v>12.7</v>
      </c>
      <c r="G25" s="414" t="n">
        <f aca="false">E25*F25</f>
        <v>4331.335</v>
      </c>
      <c r="M25" s="354" t="n">
        <v>2</v>
      </c>
      <c r="Y25" s="335" t="n">
        <v>1</v>
      </c>
      <c r="Z25" s="335" t="n">
        <v>1</v>
      </c>
      <c r="AA25" s="335" t="n">
        <v>1</v>
      </c>
      <c r="AX25" s="335" t="n">
        <v>1</v>
      </c>
      <c r="AY25" s="335" t="n">
        <f aca="false">IF(AX25=1,G25,0)</f>
        <v>4331.335</v>
      </c>
      <c r="AZ25" s="335" t="n">
        <f aca="false">IF(AX25=2,G25,0)</f>
        <v>0</v>
      </c>
      <c r="BA25" s="335" t="n">
        <f aca="false">IF(AX25=3,G25,0)</f>
        <v>0</v>
      </c>
      <c r="BB25" s="335" t="n">
        <f aca="false">IF(AX25=4,G25,0)</f>
        <v>0</v>
      </c>
      <c r="BC25" s="335" t="n">
        <f aca="false">IF(AX25=5,G25,0)</f>
        <v>0</v>
      </c>
      <c r="BY25" s="354" t="n">
        <v>1</v>
      </c>
      <c r="BZ25" s="354" t="n">
        <v>1</v>
      </c>
      <c r="CX25" s="335" t="n">
        <v>0</v>
      </c>
    </row>
    <row r="26" customFormat="false" ht="12.75" hidden="false" customHeight="true" outlineLevel="0" collapsed="false">
      <c r="A26" s="415"/>
      <c r="B26" s="416"/>
      <c r="C26" s="417" t="s">
        <v>558</v>
      </c>
      <c r="D26" s="417"/>
      <c r="E26" s="418" t="n">
        <f aca="false">E24*5</f>
        <v>341.05</v>
      </c>
      <c r="F26" s="419"/>
      <c r="G26" s="420"/>
      <c r="K26" s="421" t="s">
        <v>559</v>
      </c>
      <c r="M26" s="354"/>
    </row>
    <row r="27" customFormat="false" ht="15.75" hidden="false" customHeight="true" outlineLevel="0" collapsed="false">
      <c r="A27" s="408" t="n">
        <v>11</v>
      </c>
      <c r="B27" s="422" t="s">
        <v>560</v>
      </c>
      <c r="C27" s="410" t="s">
        <v>561</v>
      </c>
      <c r="D27" s="411" t="s">
        <v>103</v>
      </c>
      <c r="E27" s="412" t="n">
        <f aca="false">E28</f>
        <v>88.8</v>
      </c>
      <c r="F27" s="413" t="n">
        <v>40</v>
      </c>
      <c r="G27" s="414" t="n">
        <f aca="false">E27*F27</f>
        <v>3552</v>
      </c>
      <c r="M27" s="354" t="n">
        <v>2</v>
      </c>
      <c r="Y27" s="335" t="n">
        <v>1</v>
      </c>
      <c r="Z27" s="335" t="n">
        <v>1</v>
      </c>
      <c r="AA27" s="335" t="n">
        <v>1</v>
      </c>
      <c r="AX27" s="335" t="n">
        <v>1</v>
      </c>
      <c r="AY27" s="335" t="n">
        <f aca="false">IF(AX27=1,G27,0)</f>
        <v>3552</v>
      </c>
      <c r="AZ27" s="335" t="n">
        <f aca="false">IF(AX27=2,G27,0)</f>
        <v>0</v>
      </c>
      <c r="BA27" s="335" t="n">
        <f aca="false">IF(AX27=3,G27,0)</f>
        <v>0</v>
      </c>
      <c r="BB27" s="335" t="n">
        <f aca="false">IF(AX27=4,G27,0)</f>
        <v>0</v>
      </c>
      <c r="BC27" s="335" t="n">
        <f aca="false">IF(AX27=5,G27,0)</f>
        <v>0</v>
      </c>
      <c r="BY27" s="354" t="n">
        <v>1</v>
      </c>
      <c r="BZ27" s="354" t="n">
        <v>1</v>
      </c>
      <c r="CX27" s="335" t="n">
        <v>0</v>
      </c>
    </row>
    <row r="28" customFormat="false" ht="12.75" hidden="false" customHeight="true" outlineLevel="0" collapsed="false">
      <c r="A28" s="415"/>
      <c r="B28" s="423"/>
      <c r="C28" s="417" t="s">
        <v>562</v>
      </c>
      <c r="D28" s="417"/>
      <c r="E28" s="418" t="n">
        <f aca="false">E32</f>
        <v>88.8</v>
      </c>
      <c r="F28" s="419"/>
      <c r="G28" s="420"/>
      <c r="K28" s="421" t="s">
        <v>563</v>
      </c>
      <c r="M28" s="354"/>
    </row>
    <row r="29" customFormat="false" ht="12.75" hidden="false" customHeight="false" outlineLevel="0" collapsed="false">
      <c r="A29" s="408" t="n">
        <v>12</v>
      </c>
      <c r="B29" s="424" t="s">
        <v>564</v>
      </c>
      <c r="C29" s="410" t="s">
        <v>565</v>
      </c>
      <c r="D29" s="411" t="s">
        <v>103</v>
      </c>
      <c r="E29" s="412" t="n">
        <v>225.22</v>
      </c>
      <c r="F29" s="413" t="n">
        <v>15</v>
      </c>
      <c r="G29" s="414" t="n">
        <f aca="false">E29*F29</f>
        <v>3378.3</v>
      </c>
      <c r="M29" s="354" t="n">
        <v>2</v>
      </c>
      <c r="Y29" s="335" t="n">
        <v>1</v>
      </c>
      <c r="Z29" s="335" t="n">
        <v>1</v>
      </c>
      <c r="AA29" s="335" t="n">
        <v>1</v>
      </c>
      <c r="AX29" s="335" t="n">
        <v>1</v>
      </c>
      <c r="AY29" s="335" t="n">
        <f aca="false">IF(AX29=1,G29,0)</f>
        <v>3378.3</v>
      </c>
      <c r="AZ29" s="335" t="n">
        <f aca="false">IF(AX29=2,G29,0)</f>
        <v>0</v>
      </c>
      <c r="BA29" s="335" t="n">
        <f aca="false">IF(AX29=3,G29,0)</f>
        <v>0</v>
      </c>
      <c r="BB29" s="335" t="n">
        <f aca="false">IF(AX29=4,G29,0)</f>
        <v>0</v>
      </c>
      <c r="BC29" s="335" t="n">
        <f aca="false">IF(AX29=5,G29,0)</f>
        <v>0</v>
      </c>
      <c r="BY29" s="354" t="n">
        <v>1</v>
      </c>
      <c r="BZ29" s="354" t="n">
        <v>1</v>
      </c>
      <c r="CX29" s="335" t="n">
        <v>0</v>
      </c>
    </row>
    <row r="30" customFormat="false" ht="12.75" hidden="false" customHeight="true" outlineLevel="0" collapsed="false">
      <c r="A30" s="415"/>
      <c r="B30" s="423"/>
      <c r="C30" s="417" t="s">
        <v>566</v>
      </c>
      <c r="D30" s="417"/>
      <c r="E30" s="418" t="n">
        <v>68.21</v>
      </c>
      <c r="F30" s="419"/>
      <c r="G30" s="420"/>
      <c r="K30" s="421" t="s">
        <v>566</v>
      </c>
      <c r="M30" s="354"/>
    </row>
    <row r="31" customFormat="false" ht="12.75" hidden="false" customHeight="false" outlineLevel="0" collapsed="false">
      <c r="A31" s="408" t="n">
        <v>13</v>
      </c>
      <c r="B31" s="422" t="s">
        <v>567</v>
      </c>
      <c r="C31" s="410" t="s">
        <v>568</v>
      </c>
      <c r="D31" s="411" t="s">
        <v>103</v>
      </c>
      <c r="E31" s="412" t="n">
        <f aca="false">E30</f>
        <v>68.21</v>
      </c>
      <c r="F31" s="413" t="n">
        <v>352</v>
      </c>
      <c r="G31" s="414" t="n">
        <f aca="false">E31*F31</f>
        <v>24009.92</v>
      </c>
      <c r="M31" s="354" t="n">
        <v>2</v>
      </c>
      <c r="Y31" s="335" t="n">
        <v>1</v>
      </c>
      <c r="Z31" s="335" t="n">
        <v>1</v>
      </c>
      <c r="AA31" s="335" t="n">
        <v>1</v>
      </c>
      <c r="AX31" s="335" t="n">
        <v>1</v>
      </c>
      <c r="AY31" s="335" t="n">
        <f aca="false">IF(AX31=1,G31,0)</f>
        <v>24009.92</v>
      </c>
      <c r="AZ31" s="335" t="n">
        <f aca="false">IF(AX31=2,G31,0)</f>
        <v>0</v>
      </c>
      <c r="BA31" s="335" t="n">
        <f aca="false">IF(AX31=3,G31,0)</f>
        <v>0</v>
      </c>
      <c r="BB31" s="335" t="n">
        <f aca="false">IF(AX31=4,G31,0)</f>
        <v>0</v>
      </c>
      <c r="BC31" s="335" t="n">
        <f aca="false">IF(AX31=5,G31,0)</f>
        <v>0</v>
      </c>
      <c r="BY31" s="354" t="n">
        <v>1</v>
      </c>
      <c r="BZ31" s="354" t="n">
        <v>1</v>
      </c>
      <c r="CX31" s="335" t="n">
        <v>0</v>
      </c>
    </row>
    <row r="32" customFormat="false" ht="12.75" hidden="false" customHeight="false" outlineLevel="0" collapsed="false">
      <c r="A32" s="408" t="n">
        <v>14</v>
      </c>
      <c r="B32" s="409" t="s">
        <v>569</v>
      </c>
      <c r="C32" s="410" t="s">
        <v>570</v>
      </c>
      <c r="D32" s="411" t="s">
        <v>103</v>
      </c>
      <c r="E32" s="412" t="n">
        <v>88.8</v>
      </c>
      <c r="F32" s="413" t="n">
        <v>100</v>
      </c>
      <c r="G32" s="414" t="n">
        <f aca="false">E32*F32</f>
        <v>8880</v>
      </c>
      <c r="M32" s="354" t="n">
        <v>2</v>
      </c>
      <c r="Y32" s="335" t="n">
        <v>1</v>
      </c>
      <c r="Z32" s="335" t="n">
        <v>1</v>
      </c>
      <c r="AA32" s="335" t="n">
        <v>1</v>
      </c>
      <c r="AX32" s="335" t="n">
        <v>1</v>
      </c>
      <c r="AY32" s="335" t="n">
        <f aca="false">IF(AX32=1,G32,0)</f>
        <v>8880</v>
      </c>
      <c r="AZ32" s="335" t="n">
        <f aca="false">IF(AX32=2,G32,0)</f>
        <v>0</v>
      </c>
      <c r="BA32" s="335" t="n">
        <f aca="false">IF(AX32=3,G32,0)</f>
        <v>0</v>
      </c>
      <c r="BB32" s="335" t="n">
        <f aca="false">IF(AX32=4,G32,0)</f>
        <v>0</v>
      </c>
      <c r="BC32" s="335" t="n">
        <f aca="false">IF(AX32=5,G32,0)</f>
        <v>0</v>
      </c>
      <c r="BY32" s="354" t="n">
        <v>1</v>
      </c>
      <c r="BZ32" s="354" t="n">
        <v>1</v>
      </c>
      <c r="CX32" s="335" t="n">
        <v>0</v>
      </c>
    </row>
    <row r="33" customFormat="false" ht="12.75" hidden="false" customHeight="true" outlineLevel="0" collapsed="false">
      <c r="A33" s="415"/>
      <c r="B33" s="416"/>
      <c r="C33" s="417" t="s">
        <v>571</v>
      </c>
      <c r="D33" s="417"/>
      <c r="E33" s="418" t="n">
        <v>79.8</v>
      </c>
      <c r="F33" s="419"/>
      <c r="G33" s="420"/>
      <c r="K33" s="421" t="s">
        <v>571</v>
      </c>
      <c r="M33" s="354"/>
    </row>
    <row r="34" customFormat="false" ht="12.75" hidden="false" customHeight="true" outlineLevel="0" collapsed="false">
      <c r="A34" s="415"/>
      <c r="B34" s="416"/>
      <c r="C34" s="417" t="s">
        <v>572</v>
      </c>
      <c r="D34" s="417"/>
      <c r="E34" s="418" t="n">
        <v>4.2</v>
      </c>
      <c r="F34" s="419"/>
      <c r="G34" s="420"/>
      <c r="K34" s="421" t="s">
        <v>572</v>
      </c>
      <c r="M34" s="354"/>
    </row>
    <row r="35" customFormat="false" ht="12.75" hidden="false" customHeight="true" outlineLevel="0" collapsed="false">
      <c r="A35" s="415"/>
      <c r="B35" s="416"/>
      <c r="C35" s="417" t="s">
        <v>573</v>
      </c>
      <c r="D35" s="417"/>
      <c r="E35" s="418" t="n">
        <v>4.8</v>
      </c>
      <c r="F35" s="419"/>
      <c r="G35" s="420"/>
      <c r="K35" s="421" t="s">
        <v>573</v>
      </c>
      <c r="M35" s="354"/>
    </row>
    <row r="36" customFormat="false" ht="22.5" hidden="false" customHeight="false" outlineLevel="0" collapsed="false">
      <c r="A36" s="408" t="n">
        <v>15</v>
      </c>
      <c r="B36" s="409" t="s">
        <v>574</v>
      </c>
      <c r="C36" s="410" t="s">
        <v>575</v>
      </c>
      <c r="D36" s="411" t="s">
        <v>103</v>
      </c>
      <c r="E36" s="412" t="n">
        <v>50.76</v>
      </c>
      <c r="F36" s="413" t="n">
        <v>1025</v>
      </c>
      <c r="G36" s="414" t="n">
        <f aca="false">E36*F36</f>
        <v>52029</v>
      </c>
      <c r="M36" s="354" t="n">
        <v>2</v>
      </c>
      <c r="Y36" s="335" t="n">
        <v>1</v>
      </c>
      <c r="Z36" s="335" t="n">
        <v>1</v>
      </c>
      <c r="AA36" s="335" t="n">
        <v>1</v>
      </c>
      <c r="AX36" s="335" t="n">
        <v>1</v>
      </c>
      <c r="AY36" s="335" t="n">
        <f aca="false">IF(AX36=1,G36,0)</f>
        <v>52029</v>
      </c>
      <c r="AZ36" s="335" t="n">
        <f aca="false">IF(AX36=2,G36,0)</f>
        <v>0</v>
      </c>
      <c r="BA36" s="335" t="n">
        <f aca="false">IF(AX36=3,G36,0)</f>
        <v>0</v>
      </c>
      <c r="BB36" s="335" t="n">
        <f aca="false">IF(AX36=4,G36,0)</f>
        <v>0</v>
      </c>
      <c r="BC36" s="335" t="n">
        <f aca="false">IF(AX36=5,G36,0)</f>
        <v>0</v>
      </c>
      <c r="BY36" s="354" t="n">
        <v>1</v>
      </c>
      <c r="BZ36" s="354" t="n">
        <v>1</v>
      </c>
      <c r="CX36" s="335" t="n">
        <v>1.7</v>
      </c>
    </row>
    <row r="37" customFormat="false" ht="12.75" hidden="false" customHeight="true" outlineLevel="0" collapsed="false">
      <c r="A37" s="415"/>
      <c r="B37" s="416"/>
      <c r="C37" s="417" t="s">
        <v>576</v>
      </c>
      <c r="D37" s="417"/>
      <c r="E37" s="418" t="n">
        <v>50.76</v>
      </c>
      <c r="F37" s="419"/>
      <c r="G37" s="420"/>
      <c r="K37" s="421" t="s">
        <v>576</v>
      </c>
      <c r="M37" s="354"/>
    </row>
    <row r="38" customFormat="false" ht="12.75" hidden="false" customHeight="false" outlineLevel="0" collapsed="false">
      <c r="A38" s="408" t="n">
        <v>16</v>
      </c>
      <c r="B38" s="409" t="s">
        <v>577</v>
      </c>
      <c r="C38" s="410" t="s">
        <v>578</v>
      </c>
      <c r="D38" s="411" t="s">
        <v>33</v>
      </c>
      <c r="E38" s="412" t="n">
        <v>173.7</v>
      </c>
      <c r="F38" s="413" t="n">
        <v>17</v>
      </c>
      <c r="G38" s="414" t="n">
        <f aca="false">E38*F38</f>
        <v>2952.9</v>
      </c>
      <c r="M38" s="354" t="n">
        <v>2</v>
      </c>
      <c r="Y38" s="335" t="n">
        <v>1</v>
      </c>
      <c r="Z38" s="335" t="n">
        <v>1</v>
      </c>
      <c r="AA38" s="335" t="n">
        <v>1</v>
      </c>
      <c r="AX38" s="335" t="n">
        <v>1</v>
      </c>
      <c r="AY38" s="335" t="n">
        <f aca="false">IF(AX38=1,G38,0)</f>
        <v>2952.9</v>
      </c>
      <c r="AZ38" s="335" t="n">
        <f aca="false">IF(AX38=2,G38,0)</f>
        <v>0</v>
      </c>
      <c r="BA38" s="335" t="n">
        <f aca="false">IF(AX38=3,G38,0)</f>
        <v>0</v>
      </c>
      <c r="BB38" s="335" t="n">
        <f aca="false">IF(AX38=4,G38,0)</f>
        <v>0</v>
      </c>
      <c r="BC38" s="335" t="n">
        <f aca="false">IF(AX38=5,G38,0)</f>
        <v>0</v>
      </c>
      <c r="BY38" s="354" t="n">
        <v>1</v>
      </c>
      <c r="BZ38" s="354" t="n">
        <v>1</v>
      </c>
      <c r="CX38" s="335" t="n">
        <v>0</v>
      </c>
    </row>
    <row r="39" customFormat="false" ht="12.75" hidden="false" customHeight="true" outlineLevel="0" collapsed="false">
      <c r="A39" s="415"/>
      <c r="B39" s="416"/>
      <c r="C39" s="417" t="s">
        <v>579</v>
      </c>
      <c r="D39" s="417"/>
      <c r="E39" s="418" t="n">
        <v>173.7</v>
      </c>
      <c r="F39" s="419"/>
      <c r="G39" s="420"/>
      <c r="K39" s="421" t="s">
        <v>579</v>
      </c>
      <c r="M39" s="354"/>
    </row>
    <row r="40" customFormat="false" ht="12.75" hidden="false" customHeight="false" outlineLevel="0" collapsed="false">
      <c r="A40" s="408" t="n">
        <v>17</v>
      </c>
      <c r="B40" s="409" t="s">
        <v>580</v>
      </c>
      <c r="C40" s="410" t="s">
        <v>581</v>
      </c>
      <c r="D40" s="411" t="s">
        <v>33</v>
      </c>
      <c r="E40" s="412" t="n">
        <v>173.7</v>
      </c>
      <c r="F40" s="413" t="n">
        <v>17</v>
      </c>
      <c r="G40" s="414" t="n">
        <f aca="false">E40*F40</f>
        <v>2952.9</v>
      </c>
      <c r="M40" s="354" t="n">
        <v>2</v>
      </c>
      <c r="Y40" s="335" t="n">
        <v>1</v>
      </c>
      <c r="Z40" s="335" t="n">
        <v>1</v>
      </c>
      <c r="AA40" s="335" t="n">
        <v>1</v>
      </c>
      <c r="AX40" s="335" t="n">
        <v>1</v>
      </c>
      <c r="AY40" s="335" t="n">
        <f aca="false">IF(AX40=1,G40,0)</f>
        <v>2952.9</v>
      </c>
      <c r="AZ40" s="335" t="n">
        <f aca="false">IF(AX40=2,G40,0)</f>
        <v>0</v>
      </c>
      <c r="BA40" s="335" t="n">
        <f aca="false">IF(AX40=3,G40,0)</f>
        <v>0</v>
      </c>
      <c r="BB40" s="335" t="n">
        <f aca="false">IF(AX40=4,G40,0)</f>
        <v>0</v>
      </c>
      <c r="BC40" s="335" t="n">
        <f aca="false">IF(AX40=5,G40,0)</f>
        <v>0</v>
      </c>
      <c r="BY40" s="354" t="n">
        <v>1</v>
      </c>
      <c r="BZ40" s="354" t="n">
        <v>1</v>
      </c>
      <c r="CX40" s="335" t="n">
        <v>0</v>
      </c>
    </row>
    <row r="41" customFormat="false" ht="12.75" hidden="false" customHeight="true" outlineLevel="0" collapsed="false">
      <c r="A41" s="415"/>
      <c r="B41" s="416"/>
      <c r="C41" s="417" t="s">
        <v>579</v>
      </c>
      <c r="D41" s="417"/>
      <c r="E41" s="418" t="n">
        <v>173.7</v>
      </c>
      <c r="F41" s="419"/>
      <c r="G41" s="420"/>
      <c r="K41" s="421" t="s">
        <v>579</v>
      </c>
      <c r="M41" s="354"/>
    </row>
    <row r="42" customFormat="false" ht="12.75" hidden="false" customHeight="false" outlineLevel="0" collapsed="false">
      <c r="A42" s="425"/>
      <c r="B42" s="426" t="s">
        <v>309</v>
      </c>
      <c r="C42" s="427" t="str">
        <f aca="false">CONCATENATE(B5," ",C5)</f>
        <v>1 Zemní práce</v>
      </c>
      <c r="D42" s="428"/>
      <c r="E42" s="429"/>
      <c r="F42" s="429"/>
      <c r="G42" s="430" t="n">
        <f aca="false">SUM(G5:G41)</f>
        <v>232663.445</v>
      </c>
      <c r="M42" s="354" t="n">
        <v>4</v>
      </c>
      <c r="AY42" s="372" t="n">
        <f aca="false">SUM(AY5:AY41)</f>
        <v>232663.445</v>
      </c>
      <c r="AZ42" s="372" t="n">
        <f aca="false">SUM(AZ5:AZ41)</f>
        <v>0</v>
      </c>
      <c r="BA42" s="372" t="n">
        <f aca="false">SUM(BA5:BA41)</f>
        <v>0</v>
      </c>
      <c r="BB42" s="372" t="n">
        <f aca="false">SUM(BB5:BB41)</f>
        <v>0</v>
      </c>
      <c r="BC42" s="372" t="n">
        <f aca="false">SUM(BC5:BC41)</f>
        <v>0</v>
      </c>
    </row>
    <row r="43" customFormat="false" ht="12.75" hidden="false" customHeight="false" outlineLevel="0" collapsed="false">
      <c r="A43" s="402" t="s">
        <v>303</v>
      </c>
      <c r="B43" s="403" t="s">
        <v>582</v>
      </c>
      <c r="C43" s="404" t="s">
        <v>583</v>
      </c>
      <c r="D43" s="405"/>
      <c r="E43" s="406"/>
      <c r="F43" s="406"/>
      <c r="G43" s="431"/>
      <c r="M43" s="354" t="n">
        <v>1</v>
      </c>
    </row>
    <row r="44" customFormat="false" ht="12.75" hidden="false" customHeight="false" outlineLevel="0" collapsed="false">
      <c r="A44" s="408" t="n">
        <v>21</v>
      </c>
      <c r="B44" s="409" t="s">
        <v>584</v>
      </c>
      <c r="C44" s="410" t="s">
        <v>585</v>
      </c>
      <c r="D44" s="411" t="s">
        <v>103</v>
      </c>
      <c r="E44" s="412" t="n">
        <v>17.12</v>
      </c>
      <c r="F44" s="413" t="n">
        <v>1204</v>
      </c>
      <c r="G44" s="414" t="n">
        <f aca="false">E44*F44</f>
        <v>20612.48</v>
      </c>
      <c r="M44" s="354" t="n">
        <v>2</v>
      </c>
      <c r="Y44" s="335" t="n">
        <v>1</v>
      </c>
      <c r="Z44" s="335" t="n">
        <v>1</v>
      </c>
      <c r="AA44" s="335" t="n">
        <v>1</v>
      </c>
      <c r="AX44" s="335" t="n">
        <v>1</v>
      </c>
      <c r="AY44" s="335" t="n">
        <f aca="false">IF(AX44=1,G44,0)</f>
        <v>20612.48</v>
      </c>
      <c r="AZ44" s="335" t="n">
        <f aca="false">IF(AX44=2,G44,0)</f>
        <v>0</v>
      </c>
      <c r="BA44" s="335" t="n">
        <f aca="false">IF(AX44=3,G44,0)</f>
        <v>0</v>
      </c>
      <c r="BB44" s="335" t="n">
        <f aca="false">IF(AX44=4,G44,0)</f>
        <v>0</v>
      </c>
      <c r="BC44" s="335" t="n">
        <f aca="false">IF(AX44=5,G44,0)</f>
        <v>0</v>
      </c>
      <c r="BY44" s="354" t="n">
        <v>1</v>
      </c>
      <c r="BZ44" s="354" t="n">
        <v>1</v>
      </c>
      <c r="CX44" s="335" t="n">
        <v>1.1322</v>
      </c>
    </row>
    <row r="45" customFormat="false" ht="12.75" hidden="false" customHeight="true" outlineLevel="0" collapsed="false">
      <c r="A45" s="415"/>
      <c r="B45" s="416"/>
      <c r="C45" s="417" t="s">
        <v>586</v>
      </c>
      <c r="D45" s="417"/>
      <c r="E45" s="418" t="n">
        <v>16.92</v>
      </c>
      <c r="F45" s="419"/>
      <c r="G45" s="420"/>
      <c r="K45" s="421" t="s">
        <v>586</v>
      </c>
      <c r="M45" s="354"/>
    </row>
    <row r="46" customFormat="false" ht="12.75" hidden="false" customHeight="true" outlineLevel="0" collapsed="false">
      <c r="A46" s="415"/>
      <c r="B46" s="416"/>
      <c r="C46" s="417" t="s">
        <v>587</v>
      </c>
      <c r="D46" s="417"/>
      <c r="E46" s="418" t="n">
        <v>0.2</v>
      </c>
      <c r="F46" s="419"/>
      <c r="G46" s="420"/>
      <c r="K46" s="421" t="s">
        <v>587</v>
      </c>
      <c r="M46" s="354"/>
    </row>
    <row r="47" customFormat="false" ht="12.75" hidden="false" customHeight="false" outlineLevel="0" collapsed="false">
      <c r="A47" s="425"/>
      <c r="B47" s="426" t="s">
        <v>309</v>
      </c>
      <c r="C47" s="427" t="str">
        <f aca="false">CONCATENATE(B43," ",C43)</f>
        <v>45 Podkladní a vedlejší konstrukce</v>
      </c>
      <c r="D47" s="428"/>
      <c r="E47" s="429"/>
      <c r="F47" s="429"/>
      <c r="G47" s="430" t="n">
        <f aca="false">SUM(G43:G46)</f>
        <v>20612.48</v>
      </c>
      <c r="M47" s="354" t="n">
        <v>4</v>
      </c>
      <c r="AY47" s="372" t="n">
        <f aca="false">SUM(AY43:AY46)</f>
        <v>20612.48</v>
      </c>
      <c r="AZ47" s="372" t="n">
        <f aca="false">SUM(AZ43:AZ46)</f>
        <v>0</v>
      </c>
      <c r="BA47" s="372" t="n">
        <f aca="false">SUM(BA43:BA46)</f>
        <v>0</v>
      </c>
      <c r="BB47" s="372" t="n">
        <f aca="false">SUM(BB43:BB46)</f>
        <v>0</v>
      </c>
      <c r="BC47" s="372" t="n">
        <f aca="false">SUM(BC43:BC46)</f>
        <v>0</v>
      </c>
    </row>
    <row r="48" customFormat="false" ht="12.75" hidden="false" customHeight="false" outlineLevel="0" collapsed="false">
      <c r="A48" s="402" t="s">
        <v>303</v>
      </c>
      <c r="B48" s="403" t="s">
        <v>588</v>
      </c>
      <c r="C48" s="404" t="s">
        <v>589</v>
      </c>
      <c r="D48" s="405"/>
      <c r="E48" s="406"/>
      <c r="F48" s="406"/>
      <c r="G48" s="431"/>
      <c r="M48" s="354" t="n">
        <v>1</v>
      </c>
    </row>
    <row r="49" customFormat="false" ht="22.5" hidden="false" customHeight="false" outlineLevel="0" collapsed="false">
      <c r="A49" s="408" t="n">
        <v>22</v>
      </c>
      <c r="B49" s="409" t="s">
        <v>590</v>
      </c>
      <c r="C49" s="432" t="s">
        <v>591</v>
      </c>
      <c r="D49" s="411" t="s">
        <v>33</v>
      </c>
      <c r="E49" s="412" t="n">
        <v>12.8</v>
      </c>
      <c r="F49" s="413" t="n">
        <v>3000</v>
      </c>
      <c r="G49" s="414" t="n">
        <f aca="false">E49*F49</f>
        <v>38400</v>
      </c>
      <c r="M49" s="354" t="n">
        <v>2</v>
      </c>
      <c r="Y49" s="335" t="n">
        <v>2</v>
      </c>
      <c r="Z49" s="335" t="n">
        <v>1</v>
      </c>
      <c r="AA49" s="335" t="n">
        <v>1</v>
      </c>
      <c r="AX49" s="335" t="n">
        <v>1</v>
      </c>
      <c r="AY49" s="335" t="n">
        <f aca="false">IF(AX49=1,G49,0)</f>
        <v>38400</v>
      </c>
      <c r="AZ49" s="335" t="n">
        <f aca="false">IF(AX49=2,G49,0)</f>
        <v>0</v>
      </c>
      <c r="BA49" s="335" t="n">
        <f aca="false">IF(AX49=3,G49,0)</f>
        <v>0</v>
      </c>
      <c r="BB49" s="335" t="n">
        <f aca="false">IF(AX49=4,G49,0)</f>
        <v>0</v>
      </c>
      <c r="BC49" s="335" t="n">
        <f aca="false">IF(AX49=5,G49,0)</f>
        <v>0</v>
      </c>
      <c r="BY49" s="354" t="n">
        <v>2</v>
      </c>
      <c r="BZ49" s="354" t="n">
        <v>1</v>
      </c>
      <c r="CX49" s="335" t="n">
        <v>0.65983</v>
      </c>
    </row>
    <row r="50" customFormat="false" ht="12.75" hidden="false" customHeight="true" outlineLevel="0" collapsed="false">
      <c r="A50" s="415"/>
      <c r="B50" s="416"/>
      <c r="C50" s="417" t="s">
        <v>592</v>
      </c>
      <c r="D50" s="417"/>
      <c r="E50" s="418" t="n">
        <v>12.8</v>
      </c>
      <c r="F50" s="419"/>
      <c r="G50" s="420"/>
      <c r="K50" s="421" t="s">
        <v>592</v>
      </c>
      <c r="M50" s="354"/>
    </row>
    <row r="51" customFormat="false" ht="12.75" hidden="false" customHeight="false" outlineLevel="0" collapsed="false">
      <c r="A51" s="425"/>
      <c r="B51" s="426" t="s">
        <v>309</v>
      </c>
      <c r="C51" s="427" t="str">
        <f aca="false">CONCATENATE(B48," ",C48)</f>
        <v>5 Komunikace</v>
      </c>
      <c r="D51" s="428"/>
      <c r="E51" s="429"/>
      <c r="F51" s="429"/>
      <c r="G51" s="430" t="n">
        <f aca="false">SUM(G48:G50)</f>
        <v>38400</v>
      </c>
      <c r="M51" s="354" t="n">
        <v>4</v>
      </c>
      <c r="AY51" s="372" t="n">
        <f aca="false">SUM(AY48:AY50)</f>
        <v>38400</v>
      </c>
      <c r="AZ51" s="372" t="n">
        <f aca="false">SUM(AZ48:AZ50)</f>
        <v>0</v>
      </c>
      <c r="BA51" s="372" t="n">
        <f aca="false">SUM(BA48:BA50)</f>
        <v>0</v>
      </c>
      <c r="BB51" s="372" t="n">
        <f aca="false">SUM(BB48:BB50)</f>
        <v>0</v>
      </c>
      <c r="BC51" s="372" t="n">
        <f aca="false">SUM(BC48:BC50)</f>
        <v>0</v>
      </c>
    </row>
    <row r="52" s="335" customFormat="true" ht="12.75" hidden="false" customHeight="false" outlineLevel="0" collapsed="false">
      <c r="M52" s="354"/>
      <c r="AY52" s="372"/>
      <c r="AZ52" s="372"/>
      <c r="BA52" s="372"/>
      <c r="BB52" s="372"/>
      <c r="BC52" s="372"/>
    </row>
    <row r="53" customFormat="false" ht="12.75" hidden="false" customHeight="false" outlineLevel="0" collapsed="false">
      <c r="A53" s="402" t="s">
        <v>303</v>
      </c>
      <c r="B53" s="403" t="s">
        <v>593</v>
      </c>
      <c r="C53" s="404" t="s">
        <v>594</v>
      </c>
      <c r="D53" s="405"/>
      <c r="E53" s="406"/>
      <c r="F53" s="406"/>
      <c r="G53" s="431"/>
      <c r="M53" s="354" t="n">
        <v>1</v>
      </c>
    </row>
    <row r="54" customFormat="false" ht="12.75" hidden="false" customHeight="false" outlineLevel="0" collapsed="false">
      <c r="A54" s="408" t="n">
        <v>23</v>
      </c>
      <c r="B54" s="409" t="s">
        <v>595</v>
      </c>
      <c r="C54" s="410" t="s">
        <v>596</v>
      </c>
      <c r="D54" s="411" t="s">
        <v>45</v>
      </c>
      <c r="E54" s="412" t="n">
        <v>19</v>
      </c>
      <c r="F54" s="413" t="n">
        <v>42</v>
      </c>
      <c r="G54" s="414" t="n">
        <f aca="false">E54*F54</f>
        <v>798</v>
      </c>
      <c r="M54" s="354" t="n">
        <v>2</v>
      </c>
      <c r="Y54" s="335" t="n">
        <v>1</v>
      </c>
      <c r="Z54" s="335" t="n">
        <v>1</v>
      </c>
      <c r="AA54" s="335" t="n">
        <v>1</v>
      </c>
      <c r="AX54" s="335" t="n">
        <v>1</v>
      </c>
      <c r="AY54" s="335" t="n">
        <f aca="false">IF(AX54=1,G54,0)</f>
        <v>798</v>
      </c>
      <c r="AZ54" s="335" t="n">
        <f aca="false">IF(AX54=2,G54,0)</f>
        <v>0</v>
      </c>
      <c r="BA54" s="335" t="n">
        <f aca="false">IF(AX54=3,G54,0)</f>
        <v>0</v>
      </c>
      <c r="BB54" s="335" t="n">
        <f aca="false">IF(AX54=4,G54,0)</f>
        <v>0</v>
      </c>
      <c r="BC54" s="335" t="n">
        <f aca="false">IF(AX54=5,G54,0)</f>
        <v>0</v>
      </c>
      <c r="BY54" s="354" t="n">
        <v>1</v>
      </c>
      <c r="BZ54" s="354" t="n">
        <v>1</v>
      </c>
      <c r="CX54" s="335" t="n">
        <v>0</v>
      </c>
    </row>
    <row r="55" customFormat="false" ht="12.75" hidden="false" customHeight="false" outlineLevel="0" collapsed="false">
      <c r="A55" s="408" t="n">
        <v>24</v>
      </c>
      <c r="B55" s="409" t="s">
        <v>597</v>
      </c>
      <c r="C55" s="410" t="s">
        <v>598</v>
      </c>
      <c r="D55" s="411" t="s">
        <v>45</v>
      </c>
      <c r="E55" s="412" t="n">
        <v>2</v>
      </c>
      <c r="F55" s="413" t="n">
        <v>48</v>
      </c>
      <c r="G55" s="414" t="n">
        <f aca="false">E55*F55</f>
        <v>96</v>
      </c>
      <c r="M55" s="354" t="n">
        <v>2</v>
      </c>
      <c r="Y55" s="335" t="n">
        <v>1</v>
      </c>
      <c r="Z55" s="335" t="n">
        <v>1</v>
      </c>
      <c r="AA55" s="335" t="n">
        <v>1</v>
      </c>
      <c r="AX55" s="335" t="n">
        <v>1</v>
      </c>
      <c r="AY55" s="335" t="n">
        <f aca="false">IF(AX55=1,G55,0)</f>
        <v>96</v>
      </c>
      <c r="AZ55" s="335" t="n">
        <f aca="false">IF(AX55=2,G55,0)</f>
        <v>0</v>
      </c>
      <c r="BA55" s="335" t="n">
        <f aca="false">IF(AX55=3,G55,0)</f>
        <v>0</v>
      </c>
      <c r="BB55" s="335" t="n">
        <f aca="false">IF(AX55=4,G55,0)</f>
        <v>0</v>
      </c>
      <c r="BC55" s="335" t="n">
        <f aca="false">IF(AX55=5,G55,0)</f>
        <v>0</v>
      </c>
      <c r="BY55" s="354" t="n">
        <v>1</v>
      </c>
      <c r="BZ55" s="354" t="n">
        <v>1</v>
      </c>
      <c r="CX55" s="335" t="n">
        <v>0</v>
      </c>
    </row>
    <row r="56" customFormat="false" ht="12.75" hidden="false" customHeight="false" outlineLevel="0" collapsed="false">
      <c r="A56" s="408" t="n">
        <v>25</v>
      </c>
      <c r="B56" s="409" t="s">
        <v>599</v>
      </c>
      <c r="C56" s="410" t="s">
        <v>600</v>
      </c>
      <c r="D56" s="411" t="s">
        <v>45</v>
      </c>
      <c r="E56" s="412" t="n">
        <v>202</v>
      </c>
      <c r="F56" s="413" t="n">
        <v>60</v>
      </c>
      <c r="G56" s="414" t="n">
        <f aca="false">E56*F56</f>
        <v>12120</v>
      </c>
      <c r="M56" s="354" t="n">
        <v>2</v>
      </c>
      <c r="Y56" s="335" t="n">
        <v>1</v>
      </c>
      <c r="Z56" s="335" t="n">
        <v>1</v>
      </c>
      <c r="AA56" s="335" t="n">
        <v>1</v>
      </c>
      <c r="AX56" s="335" t="n">
        <v>1</v>
      </c>
      <c r="AY56" s="335" t="n">
        <f aca="false">IF(AX56=1,G56,0)</f>
        <v>12120</v>
      </c>
      <c r="AZ56" s="335" t="n">
        <f aca="false">IF(AX56=2,G56,0)</f>
        <v>0</v>
      </c>
      <c r="BA56" s="335" t="n">
        <f aca="false">IF(AX56=3,G56,0)</f>
        <v>0</v>
      </c>
      <c r="BB56" s="335" t="n">
        <f aca="false">IF(AX56=4,G56,0)</f>
        <v>0</v>
      </c>
      <c r="BC56" s="335" t="n">
        <f aca="false">IF(AX56=5,G56,0)</f>
        <v>0</v>
      </c>
      <c r="BY56" s="354" t="n">
        <v>1</v>
      </c>
      <c r="BZ56" s="354" t="n">
        <v>1</v>
      </c>
      <c r="CX56" s="335" t="n">
        <v>0</v>
      </c>
    </row>
    <row r="57" customFormat="false" ht="12.75" hidden="false" customHeight="false" outlineLevel="0" collapsed="false">
      <c r="A57" s="408" t="n">
        <v>26</v>
      </c>
      <c r="B57" s="409" t="s">
        <v>601</v>
      </c>
      <c r="C57" s="410" t="s">
        <v>602</v>
      </c>
      <c r="D57" s="411" t="s">
        <v>45</v>
      </c>
      <c r="E57" s="412" t="n">
        <v>59</v>
      </c>
      <c r="F57" s="413" t="n">
        <v>78</v>
      </c>
      <c r="G57" s="414" t="n">
        <f aca="false">E57*F57</f>
        <v>4602</v>
      </c>
      <c r="M57" s="354" t="n">
        <v>2</v>
      </c>
      <c r="Y57" s="335" t="n">
        <v>1</v>
      </c>
      <c r="Z57" s="335" t="n">
        <v>1</v>
      </c>
      <c r="AA57" s="335" t="n">
        <v>1</v>
      </c>
      <c r="AX57" s="335" t="n">
        <v>1</v>
      </c>
      <c r="AY57" s="335" t="n">
        <f aca="false">IF(AX57=1,G57,0)</f>
        <v>4602</v>
      </c>
      <c r="AZ57" s="335" t="n">
        <f aca="false">IF(AX57=2,G57,0)</f>
        <v>0</v>
      </c>
      <c r="BA57" s="335" t="n">
        <f aca="false">IF(AX57=3,G57,0)</f>
        <v>0</v>
      </c>
      <c r="BB57" s="335" t="n">
        <f aca="false">IF(AX57=4,G57,0)</f>
        <v>0</v>
      </c>
      <c r="BC57" s="335" t="n">
        <f aca="false">IF(AX57=5,G57,0)</f>
        <v>0</v>
      </c>
      <c r="BY57" s="354" t="n">
        <v>1</v>
      </c>
      <c r="BZ57" s="354" t="n">
        <v>1</v>
      </c>
      <c r="CX57" s="335" t="n">
        <v>0</v>
      </c>
    </row>
    <row r="58" customFormat="false" ht="12.75" hidden="false" customHeight="false" outlineLevel="0" collapsed="false">
      <c r="A58" s="408" t="n">
        <v>27</v>
      </c>
      <c r="B58" s="409" t="s">
        <v>603</v>
      </c>
      <c r="C58" s="410" t="s">
        <v>604</v>
      </c>
      <c r="D58" s="411" t="s">
        <v>45</v>
      </c>
      <c r="E58" s="412" t="n">
        <v>282</v>
      </c>
      <c r="F58" s="413" t="n">
        <v>12</v>
      </c>
      <c r="G58" s="414" t="n">
        <f aca="false">E58*F58</f>
        <v>3384</v>
      </c>
      <c r="M58" s="354" t="n">
        <v>2</v>
      </c>
      <c r="Y58" s="335" t="n">
        <v>1</v>
      </c>
      <c r="Z58" s="335" t="n">
        <v>0</v>
      </c>
      <c r="AA58" s="335" t="n">
        <v>0</v>
      </c>
      <c r="AX58" s="335" t="n">
        <v>1</v>
      </c>
      <c r="AY58" s="335" t="n">
        <f aca="false">IF(AX58=1,G58,0)</f>
        <v>3384</v>
      </c>
      <c r="AZ58" s="335" t="n">
        <f aca="false">IF(AX58=2,G58,0)</f>
        <v>0</v>
      </c>
      <c r="BA58" s="335" t="n">
        <f aca="false">IF(AX58=3,G58,0)</f>
        <v>0</v>
      </c>
      <c r="BB58" s="335" t="n">
        <f aca="false">IF(AX58=4,G58,0)</f>
        <v>0</v>
      </c>
      <c r="BC58" s="335" t="n">
        <f aca="false">IF(AX58=5,G58,0)</f>
        <v>0</v>
      </c>
      <c r="BY58" s="354" t="n">
        <v>1</v>
      </c>
      <c r="BZ58" s="354" t="n">
        <v>0</v>
      </c>
      <c r="CX58" s="335" t="n">
        <v>0</v>
      </c>
    </row>
    <row r="59" customFormat="false" ht="12.75" hidden="false" customHeight="false" outlineLevel="0" collapsed="false">
      <c r="A59" s="408" t="n">
        <v>28</v>
      </c>
      <c r="B59" s="409" t="s">
        <v>605</v>
      </c>
      <c r="C59" s="410" t="s">
        <v>606</v>
      </c>
      <c r="D59" s="411" t="s">
        <v>230</v>
      </c>
      <c r="E59" s="412" t="n">
        <v>4</v>
      </c>
      <c r="F59" s="413" t="n">
        <v>180</v>
      </c>
      <c r="G59" s="414" t="n">
        <f aca="false">E59*F59</f>
        <v>720</v>
      </c>
      <c r="M59" s="354" t="n">
        <v>2</v>
      </c>
      <c r="Y59" s="335" t="n">
        <v>1</v>
      </c>
      <c r="Z59" s="335" t="n">
        <v>1</v>
      </c>
      <c r="AA59" s="335" t="n">
        <v>1</v>
      </c>
      <c r="AX59" s="335" t="n">
        <v>1</v>
      </c>
      <c r="AY59" s="335" t="n">
        <f aca="false">IF(AX59=1,G59,0)</f>
        <v>720</v>
      </c>
      <c r="AZ59" s="335" t="n">
        <f aca="false">IF(AX59=2,G59,0)</f>
        <v>0</v>
      </c>
      <c r="BA59" s="335" t="n">
        <f aca="false">IF(AX59=3,G59,0)</f>
        <v>0</v>
      </c>
      <c r="BB59" s="335" t="n">
        <f aca="false">IF(AX59=4,G59,0)</f>
        <v>0</v>
      </c>
      <c r="BC59" s="335" t="n">
        <f aca="false">IF(AX59=5,G59,0)</f>
        <v>0</v>
      </c>
      <c r="BY59" s="354" t="n">
        <v>1</v>
      </c>
      <c r="BZ59" s="354" t="n">
        <v>1</v>
      </c>
      <c r="CX59" s="335" t="n">
        <v>0</v>
      </c>
    </row>
    <row r="60" customFormat="false" ht="12.75" hidden="false" customHeight="false" outlineLevel="0" collapsed="false">
      <c r="A60" s="408" t="n">
        <v>29</v>
      </c>
      <c r="B60" s="409" t="s">
        <v>607</v>
      </c>
      <c r="C60" s="410" t="s">
        <v>608</v>
      </c>
      <c r="D60" s="411" t="s">
        <v>230</v>
      </c>
      <c r="E60" s="412" t="n">
        <v>8</v>
      </c>
      <c r="F60" s="413" t="n">
        <v>198</v>
      </c>
      <c r="G60" s="414" t="n">
        <f aca="false">E60*F60</f>
        <v>1584</v>
      </c>
      <c r="M60" s="354" t="n">
        <v>2</v>
      </c>
      <c r="Y60" s="335" t="n">
        <v>1</v>
      </c>
      <c r="Z60" s="335" t="n">
        <v>1</v>
      </c>
      <c r="AA60" s="335" t="n">
        <v>1</v>
      </c>
      <c r="AX60" s="335" t="n">
        <v>1</v>
      </c>
      <c r="AY60" s="335" t="n">
        <f aca="false">IF(AX60=1,G60,0)</f>
        <v>1584</v>
      </c>
      <c r="AZ60" s="335" t="n">
        <f aca="false">IF(AX60=2,G60,0)</f>
        <v>0</v>
      </c>
      <c r="BA60" s="335" t="n">
        <f aca="false">IF(AX60=3,G60,0)</f>
        <v>0</v>
      </c>
      <c r="BB60" s="335" t="n">
        <f aca="false">IF(AX60=4,G60,0)</f>
        <v>0</v>
      </c>
      <c r="BC60" s="335" t="n">
        <f aca="false">IF(AX60=5,G60,0)</f>
        <v>0</v>
      </c>
      <c r="BY60" s="354" t="n">
        <v>1</v>
      </c>
      <c r="BZ60" s="354" t="n">
        <v>1</v>
      </c>
      <c r="CX60" s="335" t="n">
        <v>0</v>
      </c>
    </row>
    <row r="61" customFormat="false" ht="12.75" hidden="false" customHeight="false" outlineLevel="0" collapsed="false">
      <c r="A61" s="408" t="n">
        <v>30</v>
      </c>
      <c r="B61" s="409" t="s">
        <v>609</v>
      </c>
      <c r="C61" s="410" t="s">
        <v>610</v>
      </c>
      <c r="D61" s="411" t="s">
        <v>230</v>
      </c>
      <c r="E61" s="412" t="n">
        <v>18</v>
      </c>
      <c r="F61" s="413" t="n">
        <v>216</v>
      </c>
      <c r="G61" s="414" t="n">
        <f aca="false">E61*F61</f>
        <v>3888</v>
      </c>
      <c r="M61" s="354" t="n">
        <v>2</v>
      </c>
      <c r="Y61" s="335" t="n">
        <v>1</v>
      </c>
      <c r="Z61" s="335" t="n">
        <v>1</v>
      </c>
      <c r="AA61" s="335" t="n">
        <v>1</v>
      </c>
      <c r="AX61" s="335" t="n">
        <v>1</v>
      </c>
      <c r="AY61" s="335" t="n">
        <f aca="false">IF(AX61=1,G61,0)</f>
        <v>3888</v>
      </c>
      <c r="AZ61" s="335" t="n">
        <f aca="false">IF(AX61=2,G61,0)</f>
        <v>0</v>
      </c>
      <c r="BA61" s="335" t="n">
        <f aca="false">IF(AX61=3,G61,0)</f>
        <v>0</v>
      </c>
      <c r="BB61" s="335" t="n">
        <f aca="false">IF(AX61=4,G61,0)</f>
        <v>0</v>
      </c>
      <c r="BC61" s="335" t="n">
        <f aca="false">IF(AX61=5,G61,0)</f>
        <v>0</v>
      </c>
      <c r="BY61" s="354" t="n">
        <v>1</v>
      </c>
      <c r="BZ61" s="354" t="n">
        <v>1</v>
      </c>
      <c r="CX61" s="335" t="n">
        <v>0</v>
      </c>
    </row>
    <row r="62" customFormat="false" ht="12.75" hidden="false" customHeight="false" outlineLevel="0" collapsed="false">
      <c r="A62" s="408" t="n">
        <v>31</v>
      </c>
      <c r="B62" s="409" t="s">
        <v>611</v>
      </c>
      <c r="C62" s="410" t="s">
        <v>612</v>
      </c>
      <c r="D62" s="411" t="s">
        <v>230</v>
      </c>
      <c r="E62" s="412" t="n">
        <v>28</v>
      </c>
      <c r="F62" s="413" t="n">
        <v>252</v>
      </c>
      <c r="G62" s="414" t="n">
        <f aca="false">E62*F62</f>
        <v>7056</v>
      </c>
      <c r="M62" s="354" t="n">
        <v>2</v>
      </c>
      <c r="Y62" s="335" t="n">
        <v>1</v>
      </c>
      <c r="Z62" s="335" t="n">
        <v>1</v>
      </c>
      <c r="AA62" s="335" t="n">
        <v>1</v>
      </c>
      <c r="AX62" s="335" t="n">
        <v>1</v>
      </c>
      <c r="AY62" s="335" t="n">
        <f aca="false">IF(AX62=1,G62,0)</f>
        <v>7056</v>
      </c>
      <c r="AZ62" s="335" t="n">
        <f aca="false">IF(AX62=2,G62,0)</f>
        <v>0</v>
      </c>
      <c r="BA62" s="335" t="n">
        <f aca="false">IF(AX62=3,G62,0)</f>
        <v>0</v>
      </c>
      <c r="BB62" s="335" t="n">
        <f aca="false">IF(AX62=4,G62,0)</f>
        <v>0</v>
      </c>
      <c r="BC62" s="335" t="n">
        <f aca="false">IF(AX62=5,G62,0)</f>
        <v>0</v>
      </c>
      <c r="BY62" s="354" t="n">
        <v>1</v>
      </c>
      <c r="BZ62" s="354" t="n">
        <v>1</v>
      </c>
      <c r="CX62" s="335" t="n">
        <v>0</v>
      </c>
    </row>
    <row r="63" customFormat="false" ht="12.75" hidden="false" customHeight="false" outlineLevel="0" collapsed="false">
      <c r="A63" s="408" t="n">
        <v>32</v>
      </c>
      <c r="B63" s="409" t="s">
        <v>613</v>
      </c>
      <c r="C63" s="410" t="s">
        <v>614</v>
      </c>
      <c r="D63" s="411" t="s">
        <v>230</v>
      </c>
      <c r="E63" s="412" t="n">
        <v>28</v>
      </c>
      <c r="F63" s="413" t="n">
        <v>312</v>
      </c>
      <c r="G63" s="414" t="n">
        <f aca="false">E63*F63</f>
        <v>8736</v>
      </c>
      <c r="M63" s="354" t="n">
        <v>2</v>
      </c>
      <c r="Y63" s="335" t="n">
        <v>1</v>
      </c>
      <c r="Z63" s="335" t="n">
        <v>1</v>
      </c>
      <c r="AA63" s="335" t="n">
        <v>1</v>
      </c>
      <c r="AX63" s="335" t="n">
        <v>1</v>
      </c>
      <c r="AY63" s="335" t="n">
        <f aca="false">IF(AX63=1,G63,0)</f>
        <v>8736</v>
      </c>
      <c r="AZ63" s="335" t="n">
        <f aca="false">IF(AX63=2,G63,0)</f>
        <v>0</v>
      </c>
      <c r="BA63" s="335" t="n">
        <f aca="false">IF(AX63=3,G63,0)</f>
        <v>0</v>
      </c>
      <c r="BB63" s="335" t="n">
        <f aca="false">IF(AX63=4,G63,0)</f>
        <v>0</v>
      </c>
      <c r="BC63" s="335" t="n">
        <f aca="false">IF(AX63=5,G63,0)</f>
        <v>0</v>
      </c>
      <c r="BY63" s="354" t="n">
        <v>1</v>
      </c>
      <c r="BZ63" s="354" t="n">
        <v>1</v>
      </c>
      <c r="CX63" s="335" t="n">
        <v>0</v>
      </c>
    </row>
    <row r="64" customFormat="false" ht="12.75" hidden="false" customHeight="false" outlineLevel="0" collapsed="false">
      <c r="A64" s="408" t="n">
        <v>33</v>
      </c>
      <c r="B64" s="409" t="s">
        <v>615</v>
      </c>
      <c r="C64" s="410" t="s">
        <v>616</v>
      </c>
      <c r="D64" s="411" t="s">
        <v>230</v>
      </c>
      <c r="E64" s="412" t="n">
        <v>2</v>
      </c>
      <c r="F64" s="413" t="n">
        <v>1920</v>
      </c>
      <c r="G64" s="414" t="n">
        <f aca="false">E64*F64</f>
        <v>3840</v>
      </c>
      <c r="M64" s="354" t="n">
        <v>2</v>
      </c>
      <c r="Y64" s="335" t="n">
        <v>1</v>
      </c>
      <c r="Z64" s="335" t="n">
        <v>0</v>
      </c>
      <c r="AA64" s="335" t="n">
        <v>0</v>
      </c>
      <c r="AX64" s="335" t="n">
        <v>1</v>
      </c>
      <c r="AY64" s="335" t="n">
        <f aca="false">IF(AX64=1,G64,0)</f>
        <v>3840</v>
      </c>
      <c r="AZ64" s="335" t="n">
        <f aca="false">IF(AX64=2,G64,0)</f>
        <v>0</v>
      </c>
      <c r="BA64" s="335" t="n">
        <f aca="false">IF(AX64=3,G64,0)</f>
        <v>0</v>
      </c>
      <c r="BB64" s="335" t="n">
        <f aca="false">IF(AX64=4,G64,0)</f>
        <v>0</v>
      </c>
      <c r="BC64" s="335" t="n">
        <f aca="false">IF(AX64=5,G64,0)</f>
        <v>0</v>
      </c>
      <c r="BY64" s="354" t="n">
        <v>1</v>
      </c>
      <c r="BZ64" s="354" t="n">
        <v>0</v>
      </c>
      <c r="CX64" s="335" t="n">
        <v>0</v>
      </c>
    </row>
    <row r="65" customFormat="false" ht="12.75" hidden="false" customHeight="false" outlineLevel="0" collapsed="false">
      <c r="A65" s="408" t="n">
        <v>34</v>
      </c>
      <c r="B65" s="409" t="s">
        <v>617</v>
      </c>
      <c r="C65" s="410" t="s">
        <v>618</v>
      </c>
      <c r="D65" s="411" t="s">
        <v>230</v>
      </c>
      <c r="E65" s="412" t="n">
        <v>4</v>
      </c>
      <c r="F65" s="413" t="n">
        <v>2520</v>
      </c>
      <c r="G65" s="414" t="n">
        <f aca="false">E65*F65</f>
        <v>10080</v>
      </c>
      <c r="M65" s="354" t="n">
        <v>2</v>
      </c>
      <c r="Y65" s="335" t="n">
        <v>1</v>
      </c>
      <c r="Z65" s="335" t="n">
        <v>1</v>
      </c>
      <c r="AA65" s="335" t="n">
        <v>1</v>
      </c>
      <c r="AX65" s="335" t="n">
        <v>1</v>
      </c>
      <c r="AY65" s="335" t="n">
        <f aca="false">IF(AX65=1,G65,0)</f>
        <v>10080</v>
      </c>
      <c r="AZ65" s="335" t="n">
        <f aca="false">IF(AX65=2,G65,0)</f>
        <v>0</v>
      </c>
      <c r="BA65" s="335" t="n">
        <f aca="false">IF(AX65=3,G65,0)</f>
        <v>0</v>
      </c>
      <c r="BB65" s="335" t="n">
        <f aca="false">IF(AX65=4,G65,0)</f>
        <v>0</v>
      </c>
      <c r="BC65" s="335" t="n">
        <f aca="false">IF(AX65=5,G65,0)</f>
        <v>0</v>
      </c>
      <c r="BY65" s="354" t="n">
        <v>1</v>
      </c>
      <c r="BZ65" s="354" t="n">
        <v>1</v>
      </c>
      <c r="CX65" s="335" t="n">
        <v>8E-005</v>
      </c>
    </row>
    <row r="66" customFormat="false" ht="12.75" hidden="false" customHeight="false" outlineLevel="0" collapsed="false">
      <c r="A66" s="408" t="n">
        <v>35</v>
      </c>
      <c r="B66" s="409" t="s">
        <v>619</v>
      </c>
      <c r="C66" s="410" t="s">
        <v>620</v>
      </c>
      <c r="D66" s="411" t="s">
        <v>230</v>
      </c>
      <c r="E66" s="412" t="n">
        <v>1</v>
      </c>
      <c r="F66" s="413" t="n">
        <v>3000</v>
      </c>
      <c r="G66" s="414" t="n">
        <f aca="false">E66*F66</f>
        <v>3000</v>
      </c>
      <c r="M66" s="354" t="n">
        <v>2</v>
      </c>
      <c r="Y66" s="335" t="n">
        <v>1</v>
      </c>
      <c r="Z66" s="335" t="n">
        <v>0</v>
      </c>
      <c r="AA66" s="335" t="n">
        <v>0</v>
      </c>
      <c r="AX66" s="335" t="n">
        <v>1</v>
      </c>
      <c r="AY66" s="335" t="n">
        <f aca="false">IF(AX66=1,G66,0)</f>
        <v>3000</v>
      </c>
      <c r="AZ66" s="335" t="n">
        <f aca="false">IF(AX66=2,G66,0)</f>
        <v>0</v>
      </c>
      <c r="BA66" s="335" t="n">
        <f aca="false">IF(AX66=3,G66,0)</f>
        <v>0</v>
      </c>
      <c r="BB66" s="335" t="n">
        <f aca="false">IF(AX66=4,G66,0)</f>
        <v>0</v>
      </c>
      <c r="BC66" s="335" t="n">
        <f aca="false">IF(AX66=5,G66,0)</f>
        <v>0</v>
      </c>
      <c r="BY66" s="354" t="n">
        <v>1</v>
      </c>
      <c r="BZ66" s="354" t="n">
        <v>0</v>
      </c>
      <c r="CX66" s="335" t="n">
        <v>0</v>
      </c>
    </row>
    <row r="67" customFormat="false" ht="12.75" hidden="false" customHeight="false" outlineLevel="0" collapsed="false">
      <c r="A67" s="408" t="n">
        <v>36</v>
      </c>
      <c r="B67" s="409" t="s">
        <v>621</v>
      </c>
      <c r="C67" s="410" t="s">
        <v>622</v>
      </c>
      <c r="D67" s="411" t="s">
        <v>230</v>
      </c>
      <c r="E67" s="412" t="n">
        <v>8</v>
      </c>
      <c r="F67" s="413" t="n">
        <v>300</v>
      </c>
      <c r="G67" s="414" t="n">
        <f aca="false">E67*F67</f>
        <v>2400</v>
      </c>
      <c r="M67" s="354" t="n">
        <v>2</v>
      </c>
      <c r="Y67" s="335" t="n">
        <v>1</v>
      </c>
      <c r="Z67" s="335" t="n">
        <v>1</v>
      </c>
      <c r="AA67" s="335" t="n">
        <v>1</v>
      </c>
      <c r="AX67" s="335" t="n">
        <v>1</v>
      </c>
      <c r="AY67" s="335" t="n">
        <f aca="false">IF(AX67=1,G67,0)</f>
        <v>2400</v>
      </c>
      <c r="AZ67" s="335" t="n">
        <f aca="false">IF(AX67=2,G67,0)</f>
        <v>0</v>
      </c>
      <c r="BA67" s="335" t="n">
        <f aca="false">IF(AX67=3,G67,0)</f>
        <v>0</v>
      </c>
      <c r="BB67" s="335" t="n">
        <f aca="false">IF(AX67=4,G67,0)</f>
        <v>0</v>
      </c>
      <c r="BC67" s="335" t="n">
        <f aca="false">IF(AX67=5,G67,0)</f>
        <v>0</v>
      </c>
      <c r="BY67" s="354" t="n">
        <v>1</v>
      </c>
      <c r="BZ67" s="354" t="n">
        <v>1</v>
      </c>
      <c r="CX67" s="335" t="n">
        <v>2E-005</v>
      </c>
    </row>
    <row r="68" customFormat="false" ht="12.75" hidden="false" customHeight="false" outlineLevel="0" collapsed="false">
      <c r="A68" s="408" t="n">
        <v>37</v>
      </c>
      <c r="B68" s="409" t="s">
        <v>623</v>
      </c>
      <c r="C68" s="410" t="s">
        <v>624</v>
      </c>
      <c r="D68" s="411" t="s">
        <v>230</v>
      </c>
      <c r="E68" s="412" t="n">
        <v>2</v>
      </c>
      <c r="F68" s="413" t="n">
        <v>324</v>
      </c>
      <c r="G68" s="414" t="n">
        <f aca="false">E68*F68</f>
        <v>648</v>
      </c>
      <c r="M68" s="354" t="n">
        <v>2</v>
      </c>
      <c r="Y68" s="335" t="n">
        <v>1</v>
      </c>
      <c r="Z68" s="335" t="n">
        <v>1</v>
      </c>
      <c r="AA68" s="335" t="n">
        <v>1</v>
      </c>
      <c r="AX68" s="335" t="n">
        <v>1</v>
      </c>
      <c r="AY68" s="335" t="n">
        <f aca="false">IF(AX68=1,G68,0)</f>
        <v>648</v>
      </c>
      <c r="AZ68" s="335" t="n">
        <f aca="false">IF(AX68=2,G68,0)</f>
        <v>0</v>
      </c>
      <c r="BA68" s="335" t="n">
        <f aca="false">IF(AX68=3,G68,0)</f>
        <v>0</v>
      </c>
      <c r="BB68" s="335" t="n">
        <f aca="false">IF(AX68=4,G68,0)</f>
        <v>0</v>
      </c>
      <c r="BC68" s="335" t="n">
        <f aca="false">IF(AX68=5,G68,0)</f>
        <v>0</v>
      </c>
      <c r="BY68" s="354" t="n">
        <v>1</v>
      </c>
      <c r="BZ68" s="354" t="n">
        <v>1</v>
      </c>
      <c r="CX68" s="335" t="n">
        <v>2E-005</v>
      </c>
    </row>
    <row r="69" customFormat="false" ht="12.75" hidden="false" customHeight="false" outlineLevel="0" collapsed="false">
      <c r="A69" s="408" t="n">
        <v>38</v>
      </c>
      <c r="B69" s="409" t="s">
        <v>625</v>
      </c>
      <c r="C69" s="410" t="s">
        <v>626</v>
      </c>
      <c r="D69" s="411" t="s">
        <v>230</v>
      </c>
      <c r="E69" s="412" t="n">
        <v>1</v>
      </c>
      <c r="F69" s="413" t="n">
        <v>372</v>
      </c>
      <c r="G69" s="414" t="n">
        <f aca="false">E69*F69</f>
        <v>372</v>
      </c>
      <c r="M69" s="354" t="n">
        <v>2</v>
      </c>
      <c r="Y69" s="335" t="n">
        <v>1</v>
      </c>
      <c r="Z69" s="335" t="n">
        <v>1</v>
      </c>
      <c r="AA69" s="335" t="n">
        <v>1</v>
      </c>
      <c r="AX69" s="335" t="n">
        <v>1</v>
      </c>
      <c r="AY69" s="335" t="n">
        <f aca="false">IF(AX69=1,G69,0)</f>
        <v>372</v>
      </c>
      <c r="AZ69" s="335" t="n">
        <f aca="false">IF(AX69=2,G69,0)</f>
        <v>0</v>
      </c>
      <c r="BA69" s="335" t="n">
        <f aca="false">IF(AX69=3,G69,0)</f>
        <v>0</v>
      </c>
      <c r="BB69" s="335" t="n">
        <f aca="false">IF(AX69=4,G69,0)</f>
        <v>0</v>
      </c>
      <c r="BC69" s="335" t="n">
        <f aca="false">IF(AX69=5,G69,0)</f>
        <v>0</v>
      </c>
      <c r="BY69" s="354" t="n">
        <v>1</v>
      </c>
      <c r="BZ69" s="354" t="n">
        <v>1</v>
      </c>
      <c r="CX69" s="335" t="n">
        <v>2E-005</v>
      </c>
    </row>
    <row r="70" customFormat="false" ht="12.75" hidden="false" customHeight="false" outlineLevel="0" collapsed="false">
      <c r="A70" s="408" t="n">
        <v>39</v>
      </c>
      <c r="B70" s="409" t="s">
        <v>627</v>
      </c>
      <c r="C70" s="410" t="s">
        <v>628</v>
      </c>
      <c r="D70" s="411" t="s">
        <v>230</v>
      </c>
      <c r="E70" s="412" t="n">
        <v>1</v>
      </c>
      <c r="F70" s="413" t="n">
        <v>462</v>
      </c>
      <c r="G70" s="414" t="n">
        <f aca="false">E70*F70</f>
        <v>462</v>
      </c>
      <c r="M70" s="354" t="n">
        <v>2</v>
      </c>
      <c r="Y70" s="335" t="n">
        <v>1</v>
      </c>
      <c r="Z70" s="335" t="n">
        <v>1</v>
      </c>
      <c r="AA70" s="335" t="n">
        <v>1</v>
      </c>
      <c r="AX70" s="335" t="n">
        <v>1</v>
      </c>
      <c r="AY70" s="335" t="n">
        <f aca="false">IF(AX70=1,G70,0)</f>
        <v>462</v>
      </c>
      <c r="AZ70" s="335" t="n">
        <f aca="false">IF(AX70=2,G70,0)</f>
        <v>0</v>
      </c>
      <c r="BA70" s="335" t="n">
        <f aca="false">IF(AX70=3,G70,0)</f>
        <v>0</v>
      </c>
      <c r="BB70" s="335" t="n">
        <f aca="false">IF(AX70=4,G70,0)</f>
        <v>0</v>
      </c>
      <c r="BC70" s="335" t="n">
        <f aca="false">IF(AX70=5,G70,0)</f>
        <v>0</v>
      </c>
      <c r="BY70" s="354" t="n">
        <v>1</v>
      </c>
      <c r="BZ70" s="354" t="n">
        <v>1</v>
      </c>
      <c r="CX70" s="335" t="n">
        <v>2E-005</v>
      </c>
    </row>
    <row r="71" customFormat="false" ht="12.75" hidden="false" customHeight="false" outlineLevel="0" collapsed="false">
      <c r="A71" s="408" t="n">
        <v>40</v>
      </c>
      <c r="B71" s="409" t="s">
        <v>629</v>
      </c>
      <c r="C71" s="410" t="s">
        <v>630</v>
      </c>
      <c r="D71" s="411" t="s">
        <v>230</v>
      </c>
      <c r="E71" s="412" t="n">
        <v>1</v>
      </c>
      <c r="F71" s="413" t="n">
        <v>4260</v>
      </c>
      <c r="G71" s="414" t="n">
        <f aca="false">E71*F71</f>
        <v>4260</v>
      </c>
      <c r="M71" s="354" t="n">
        <v>2</v>
      </c>
      <c r="Y71" s="335" t="n">
        <v>1</v>
      </c>
      <c r="Z71" s="335" t="n">
        <v>1</v>
      </c>
      <c r="AA71" s="335" t="n">
        <v>1</v>
      </c>
      <c r="AX71" s="335" t="n">
        <v>1</v>
      </c>
      <c r="AY71" s="335" t="n">
        <f aca="false">IF(AX71=1,G71,0)</f>
        <v>4260</v>
      </c>
      <c r="AZ71" s="335" t="n">
        <f aca="false">IF(AX71=2,G71,0)</f>
        <v>0</v>
      </c>
      <c r="BA71" s="335" t="n">
        <f aca="false">IF(AX71=3,G71,0)</f>
        <v>0</v>
      </c>
      <c r="BB71" s="335" t="n">
        <f aca="false">IF(AX71=4,G71,0)</f>
        <v>0</v>
      </c>
      <c r="BC71" s="335" t="n">
        <f aca="false">IF(AX71=5,G71,0)</f>
        <v>0</v>
      </c>
      <c r="BY71" s="354" t="n">
        <v>1</v>
      </c>
      <c r="BZ71" s="354" t="n">
        <v>1</v>
      </c>
      <c r="CX71" s="335" t="n">
        <v>0.0001</v>
      </c>
    </row>
    <row r="72" customFormat="false" ht="12.75" hidden="false" customHeight="false" outlineLevel="0" collapsed="false">
      <c r="A72" s="408" t="n">
        <v>41</v>
      </c>
      <c r="B72" s="409" t="s">
        <v>631</v>
      </c>
      <c r="C72" s="410" t="s">
        <v>632</v>
      </c>
      <c r="D72" s="411" t="s">
        <v>230</v>
      </c>
      <c r="E72" s="412" t="n">
        <v>1</v>
      </c>
      <c r="F72" s="413" t="n">
        <v>1800</v>
      </c>
      <c r="G72" s="414" t="n">
        <f aca="false">E72*F72</f>
        <v>1800</v>
      </c>
      <c r="M72" s="354" t="n">
        <v>2</v>
      </c>
      <c r="Y72" s="335" t="n">
        <v>1</v>
      </c>
      <c r="Z72" s="335" t="n">
        <v>1</v>
      </c>
      <c r="AA72" s="335" t="n">
        <v>1</v>
      </c>
      <c r="AX72" s="335" t="n">
        <v>1</v>
      </c>
      <c r="AY72" s="335" t="n">
        <f aca="false">IF(AX72=1,G72,0)</f>
        <v>1800</v>
      </c>
      <c r="AZ72" s="335" t="n">
        <f aca="false">IF(AX72=2,G72,0)</f>
        <v>0</v>
      </c>
      <c r="BA72" s="335" t="n">
        <f aca="false">IF(AX72=3,G72,0)</f>
        <v>0</v>
      </c>
      <c r="BB72" s="335" t="n">
        <f aca="false">IF(AX72=4,G72,0)</f>
        <v>0</v>
      </c>
      <c r="BC72" s="335" t="n">
        <f aca="false">IF(AX72=5,G72,0)</f>
        <v>0</v>
      </c>
      <c r="BY72" s="354" t="n">
        <v>1</v>
      </c>
      <c r="BZ72" s="354" t="n">
        <v>1</v>
      </c>
      <c r="CX72" s="335" t="n">
        <v>0</v>
      </c>
    </row>
    <row r="73" customFormat="false" ht="12.75" hidden="false" customHeight="false" outlineLevel="0" collapsed="false">
      <c r="A73" s="408" t="n">
        <v>42</v>
      </c>
      <c r="B73" s="409" t="s">
        <v>633</v>
      </c>
      <c r="C73" s="410" t="s">
        <v>634</v>
      </c>
      <c r="D73" s="411" t="s">
        <v>45</v>
      </c>
      <c r="E73" s="412" t="n">
        <v>282</v>
      </c>
      <c r="F73" s="413" t="n">
        <v>62.4</v>
      </c>
      <c r="G73" s="414" t="n">
        <f aca="false">E73*F73</f>
        <v>17596.8</v>
      </c>
      <c r="M73" s="354" t="n">
        <v>2</v>
      </c>
      <c r="Y73" s="335" t="n">
        <v>1</v>
      </c>
      <c r="Z73" s="335" t="n">
        <v>1</v>
      </c>
      <c r="AA73" s="335" t="n">
        <v>1</v>
      </c>
      <c r="AX73" s="335" t="n">
        <v>1</v>
      </c>
      <c r="AY73" s="335" t="n">
        <f aca="false">IF(AX73=1,G73,0)</f>
        <v>17596.8</v>
      </c>
      <c r="AZ73" s="335" t="n">
        <f aca="false">IF(AX73=2,G73,0)</f>
        <v>0</v>
      </c>
      <c r="BA73" s="335" t="n">
        <f aca="false">IF(AX73=3,G73,0)</f>
        <v>0</v>
      </c>
      <c r="BB73" s="335" t="n">
        <f aca="false">IF(AX73=4,G73,0)</f>
        <v>0</v>
      </c>
      <c r="BC73" s="335" t="n">
        <f aca="false">IF(AX73=5,G73,0)</f>
        <v>0</v>
      </c>
      <c r="BY73" s="354" t="n">
        <v>1</v>
      </c>
      <c r="BZ73" s="354" t="n">
        <v>1</v>
      </c>
      <c r="CX73" s="335" t="n">
        <v>0</v>
      </c>
    </row>
    <row r="74" customFormat="false" ht="12.75" hidden="false" customHeight="false" outlineLevel="0" collapsed="false">
      <c r="A74" s="408" t="n">
        <v>43</v>
      </c>
      <c r="B74" s="409" t="s">
        <v>635</v>
      </c>
      <c r="C74" s="410" t="s">
        <v>636</v>
      </c>
      <c r="D74" s="411" t="s">
        <v>45</v>
      </c>
      <c r="E74" s="412" t="n">
        <v>282</v>
      </c>
      <c r="F74" s="413" t="n">
        <v>36</v>
      </c>
      <c r="G74" s="414" t="n">
        <f aca="false">E74*F74</f>
        <v>10152</v>
      </c>
      <c r="M74" s="354" t="n">
        <v>2</v>
      </c>
      <c r="Y74" s="335" t="n">
        <v>1</v>
      </c>
      <c r="Z74" s="335" t="n">
        <v>1</v>
      </c>
      <c r="AA74" s="335" t="n">
        <v>1</v>
      </c>
      <c r="AX74" s="335" t="n">
        <v>1</v>
      </c>
      <c r="AY74" s="335" t="n">
        <f aca="false">IF(AX74=1,G74,0)</f>
        <v>10152</v>
      </c>
      <c r="AZ74" s="335" t="n">
        <f aca="false">IF(AX74=2,G74,0)</f>
        <v>0</v>
      </c>
      <c r="BA74" s="335" t="n">
        <f aca="false">IF(AX74=3,G74,0)</f>
        <v>0</v>
      </c>
      <c r="BB74" s="335" t="n">
        <f aca="false">IF(AX74=4,G74,0)</f>
        <v>0</v>
      </c>
      <c r="BC74" s="335" t="n">
        <f aca="false">IF(AX74=5,G74,0)</f>
        <v>0</v>
      </c>
      <c r="BY74" s="354" t="n">
        <v>1</v>
      </c>
      <c r="BZ74" s="354" t="n">
        <v>1</v>
      </c>
      <c r="CX74" s="335" t="n">
        <v>0</v>
      </c>
    </row>
    <row r="75" customFormat="false" ht="12.75" hidden="false" customHeight="false" outlineLevel="0" collapsed="false">
      <c r="A75" s="408" t="n">
        <v>44</v>
      </c>
      <c r="B75" s="409" t="s">
        <v>637</v>
      </c>
      <c r="C75" s="410" t="s">
        <v>638</v>
      </c>
      <c r="D75" s="411" t="s">
        <v>639</v>
      </c>
      <c r="E75" s="412" t="n">
        <v>3</v>
      </c>
      <c r="F75" s="413" t="n">
        <v>5101.2</v>
      </c>
      <c r="G75" s="414" t="n">
        <f aca="false">E75*F75</f>
        <v>15303.6</v>
      </c>
      <c r="M75" s="354" t="n">
        <v>2</v>
      </c>
      <c r="Y75" s="335" t="n">
        <v>1</v>
      </c>
      <c r="Z75" s="335" t="n">
        <v>1</v>
      </c>
      <c r="AA75" s="335" t="n">
        <v>1</v>
      </c>
      <c r="AX75" s="335" t="n">
        <v>1</v>
      </c>
      <c r="AY75" s="335" t="n">
        <f aca="false">IF(AX75=1,G75,0)</f>
        <v>15303.6</v>
      </c>
      <c r="AZ75" s="335" t="n">
        <f aca="false">IF(AX75=2,G75,0)</f>
        <v>0</v>
      </c>
      <c r="BA75" s="335" t="n">
        <f aca="false">IF(AX75=3,G75,0)</f>
        <v>0</v>
      </c>
      <c r="BB75" s="335" t="n">
        <f aca="false">IF(AX75=4,G75,0)</f>
        <v>0</v>
      </c>
      <c r="BC75" s="335" t="n">
        <f aca="false">IF(AX75=5,G75,0)</f>
        <v>0</v>
      </c>
      <c r="BY75" s="354" t="n">
        <v>1</v>
      </c>
      <c r="BZ75" s="354" t="n">
        <v>1</v>
      </c>
      <c r="CX75" s="335" t="n">
        <v>0.03503</v>
      </c>
    </row>
    <row r="76" customFormat="false" ht="12.75" hidden="false" customHeight="false" outlineLevel="0" collapsed="false">
      <c r="A76" s="408" t="n">
        <v>45</v>
      </c>
      <c r="B76" s="409" t="s">
        <v>640</v>
      </c>
      <c r="C76" s="410" t="s">
        <v>641</v>
      </c>
      <c r="D76" s="411" t="s">
        <v>230</v>
      </c>
      <c r="E76" s="412" t="n">
        <v>4</v>
      </c>
      <c r="F76" s="413" t="n">
        <v>446.4</v>
      </c>
      <c r="G76" s="414" t="n">
        <f aca="false">E76*F76</f>
        <v>1785.6</v>
      </c>
      <c r="M76" s="354" t="n">
        <v>2</v>
      </c>
      <c r="Y76" s="335" t="n">
        <v>1</v>
      </c>
      <c r="Z76" s="335" t="n">
        <v>1</v>
      </c>
      <c r="AA76" s="335" t="n">
        <v>1</v>
      </c>
      <c r="AX76" s="335" t="n">
        <v>1</v>
      </c>
      <c r="AY76" s="335" t="n">
        <f aca="false">IF(AX76=1,G76,0)</f>
        <v>1785.6</v>
      </c>
      <c r="AZ76" s="335" t="n">
        <f aca="false">IF(AX76=2,G76,0)</f>
        <v>0</v>
      </c>
      <c r="BA76" s="335" t="n">
        <f aca="false">IF(AX76=3,G76,0)</f>
        <v>0</v>
      </c>
      <c r="BB76" s="335" t="n">
        <f aca="false">IF(AX76=4,G76,0)</f>
        <v>0</v>
      </c>
      <c r="BC76" s="335" t="n">
        <f aca="false">IF(AX76=5,G76,0)</f>
        <v>0</v>
      </c>
      <c r="BY76" s="354" t="n">
        <v>1</v>
      </c>
      <c r="BZ76" s="354" t="n">
        <v>1</v>
      </c>
      <c r="CX76" s="335" t="n">
        <v>0.05821</v>
      </c>
    </row>
    <row r="77" customFormat="false" ht="12.75" hidden="false" customHeight="false" outlineLevel="0" collapsed="false">
      <c r="A77" s="408" t="n">
        <v>46</v>
      </c>
      <c r="B77" s="409" t="s">
        <v>642</v>
      </c>
      <c r="C77" s="410" t="s">
        <v>643</v>
      </c>
      <c r="D77" s="411" t="s">
        <v>230</v>
      </c>
      <c r="E77" s="412" t="n">
        <v>1</v>
      </c>
      <c r="F77" s="413" t="n">
        <v>960</v>
      </c>
      <c r="G77" s="414" t="n">
        <f aca="false">E77*F77</f>
        <v>960</v>
      </c>
      <c r="M77" s="354" t="n">
        <v>2</v>
      </c>
      <c r="Y77" s="335" t="n">
        <v>1</v>
      </c>
      <c r="Z77" s="335" t="n">
        <v>1</v>
      </c>
      <c r="AA77" s="335" t="n">
        <v>1</v>
      </c>
      <c r="AX77" s="335" t="n">
        <v>1</v>
      </c>
      <c r="AY77" s="335" t="n">
        <f aca="false">IF(AX77=1,G77,0)</f>
        <v>960</v>
      </c>
      <c r="AZ77" s="335" t="n">
        <f aca="false">IF(AX77=2,G77,0)</f>
        <v>0</v>
      </c>
      <c r="BA77" s="335" t="n">
        <f aca="false">IF(AX77=3,G77,0)</f>
        <v>0</v>
      </c>
      <c r="BB77" s="335" t="n">
        <f aca="false">IF(AX77=4,G77,0)</f>
        <v>0</v>
      </c>
      <c r="BC77" s="335" t="n">
        <f aca="false">IF(AX77=5,G77,0)</f>
        <v>0</v>
      </c>
      <c r="BY77" s="354" t="n">
        <v>1</v>
      </c>
      <c r="BZ77" s="354" t="n">
        <v>1</v>
      </c>
      <c r="CX77" s="335" t="n">
        <v>0.29823</v>
      </c>
    </row>
    <row r="78" customFormat="false" ht="12.75" hidden="false" customHeight="false" outlineLevel="0" collapsed="false">
      <c r="A78" s="408" t="n">
        <v>47</v>
      </c>
      <c r="B78" s="409" t="s">
        <v>644</v>
      </c>
      <c r="C78" s="410" t="s">
        <v>645</v>
      </c>
      <c r="D78" s="411" t="s">
        <v>45</v>
      </c>
      <c r="E78" s="412" t="n">
        <v>282</v>
      </c>
      <c r="F78" s="413" t="n">
        <v>26.4</v>
      </c>
      <c r="G78" s="414" t="n">
        <f aca="false">E78*F78</f>
        <v>7444.8</v>
      </c>
      <c r="M78" s="354" t="n">
        <v>2</v>
      </c>
      <c r="Y78" s="335" t="n">
        <v>1</v>
      </c>
      <c r="Z78" s="335" t="n">
        <v>1</v>
      </c>
      <c r="AA78" s="335" t="n">
        <v>1</v>
      </c>
      <c r="AX78" s="335" t="n">
        <v>1</v>
      </c>
      <c r="AY78" s="335" t="n">
        <f aca="false">IF(AX78=1,G78,0)</f>
        <v>7444.8</v>
      </c>
      <c r="AZ78" s="335" t="n">
        <f aca="false">IF(AX78=2,G78,0)</f>
        <v>0</v>
      </c>
      <c r="BA78" s="335" t="n">
        <f aca="false">IF(AX78=3,G78,0)</f>
        <v>0</v>
      </c>
      <c r="BB78" s="335" t="n">
        <f aca="false">IF(AX78=4,G78,0)</f>
        <v>0</v>
      </c>
      <c r="BC78" s="335" t="n">
        <f aca="false">IF(AX78=5,G78,0)</f>
        <v>0</v>
      </c>
      <c r="BY78" s="354" t="n">
        <v>1</v>
      </c>
      <c r="BZ78" s="354" t="n">
        <v>1</v>
      </c>
      <c r="CX78" s="335" t="n">
        <v>0</v>
      </c>
    </row>
    <row r="79" customFormat="false" ht="12.75" hidden="false" customHeight="false" outlineLevel="0" collapsed="false">
      <c r="A79" s="408" t="n">
        <v>48</v>
      </c>
      <c r="B79" s="409" t="s">
        <v>646</v>
      </c>
      <c r="C79" s="410" t="s">
        <v>647</v>
      </c>
      <c r="D79" s="411" t="s">
        <v>45</v>
      </c>
      <c r="E79" s="412" t="n">
        <v>282</v>
      </c>
      <c r="F79" s="413" t="n">
        <v>40.8</v>
      </c>
      <c r="G79" s="414" t="n">
        <f aca="false">E79*F79</f>
        <v>11505.6</v>
      </c>
      <c r="M79" s="354" t="n">
        <v>2</v>
      </c>
      <c r="Y79" s="335" t="n">
        <v>1</v>
      </c>
      <c r="Z79" s="335" t="n">
        <v>0</v>
      </c>
      <c r="AA79" s="335" t="n">
        <v>0</v>
      </c>
      <c r="AX79" s="335" t="n">
        <v>1</v>
      </c>
      <c r="AY79" s="335" t="n">
        <f aca="false">IF(AX79=1,G79,0)</f>
        <v>11505.6</v>
      </c>
      <c r="AZ79" s="335" t="n">
        <f aca="false">IF(AX79=2,G79,0)</f>
        <v>0</v>
      </c>
      <c r="BA79" s="335" t="n">
        <f aca="false">IF(AX79=3,G79,0)</f>
        <v>0</v>
      </c>
      <c r="BB79" s="335" t="n">
        <f aca="false">IF(AX79=4,G79,0)</f>
        <v>0</v>
      </c>
      <c r="BC79" s="335" t="n">
        <f aca="false">IF(AX79=5,G79,0)</f>
        <v>0</v>
      </c>
      <c r="BY79" s="354" t="n">
        <v>1</v>
      </c>
      <c r="BZ79" s="354" t="n">
        <v>0</v>
      </c>
      <c r="CX79" s="335" t="n">
        <v>0</v>
      </c>
    </row>
    <row r="80" customFormat="false" ht="12.75" hidden="false" customHeight="false" outlineLevel="0" collapsed="false">
      <c r="A80" s="408" t="n">
        <v>49</v>
      </c>
      <c r="B80" s="409" t="s">
        <v>648</v>
      </c>
      <c r="C80" s="410" t="s">
        <v>649</v>
      </c>
      <c r="D80" s="411" t="s">
        <v>45</v>
      </c>
      <c r="E80" s="412" t="n">
        <v>2</v>
      </c>
      <c r="F80" s="413" t="n">
        <v>420</v>
      </c>
      <c r="G80" s="414" t="n">
        <f aca="false">E80*F80</f>
        <v>840</v>
      </c>
      <c r="M80" s="354" t="n">
        <v>2</v>
      </c>
      <c r="Y80" s="335" t="n">
        <v>3</v>
      </c>
      <c r="Z80" s="335" t="n">
        <v>1</v>
      </c>
      <c r="AA80" s="335" t="n">
        <v>14143001</v>
      </c>
      <c r="AX80" s="335" t="n">
        <v>1</v>
      </c>
      <c r="AY80" s="335" t="n">
        <f aca="false">IF(AX80=1,G80,0)</f>
        <v>840</v>
      </c>
      <c r="AZ80" s="335" t="n">
        <f aca="false">IF(AX80=2,G80,0)</f>
        <v>0</v>
      </c>
      <c r="BA80" s="335" t="n">
        <f aca="false">IF(AX80=3,G80,0)</f>
        <v>0</v>
      </c>
      <c r="BB80" s="335" t="n">
        <f aca="false">IF(AX80=4,G80,0)</f>
        <v>0</v>
      </c>
      <c r="BC80" s="335" t="n">
        <f aca="false">IF(AX80=5,G80,0)</f>
        <v>0</v>
      </c>
      <c r="BY80" s="354" t="n">
        <v>3</v>
      </c>
      <c r="BZ80" s="354" t="n">
        <v>1</v>
      </c>
      <c r="CX80" s="335" t="n">
        <v>0.00122</v>
      </c>
    </row>
    <row r="81" customFormat="false" ht="12.75" hidden="false" customHeight="false" outlineLevel="0" collapsed="false">
      <c r="A81" s="408" t="n">
        <v>50</v>
      </c>
      <c r="B81" s="409" t="s">
        <v>650</v>
      </c>
      <c r="C81" s="410" t="s">
        <v>651</v>
      </c>
      <c r="D81" s="411" t="s">
        <v>45</v>
      </c>
      <c r="E81" s="412" t="n">
        <v>4</v>
      </c>
      <c r="F81" s="413" t="n">
        <v>588</v>
      </c>
      <c r="G81" s="414" t="n">
        <f aca="false">E81*F81</f>
        <v>2352</v>
      </c>
      <c r="M81" s="354" t="n">
        <v>2</v>
      </c>
      <c r="Y81" s="335" t="n">
        <v>3</v>
      </c>
      <c r="Z81" s="335" t="n">
        <v>1</v>
      </c>
      <c r="AA81" s="335" t="n">
        <v>14143002</v>
      </c>
      <c r="AX81" s="335" t="n">
        <v>1</v>
      </c>
      <c r="AY81" s="335" t="n">
        <f aca="false">IF(AX81=1,G81,0)</f>
        <v>2352</v>
      </c>
      <c r="AZ81" s="335" t="n">
        <f aca="false">IF(AX81=2,G81,0)</f>
        <v>0</v>
      </c>
      <c r="BA81" s="335" t="n">
        <f aca="false">IF(AX81=3,G81,0)</f>
        <v>0</v>
      </c>
      <c r="BB81" s="335" t="n">
        <f aca="false">IF(AX81=4,G81,0)</f>
        <v>0</v>
      </c>
      <c r="BC81" s="335" t="n">
        <f aca="false">IF(AX81=5,G81,0)</f>
        <v>0</v>
      </c>
      <c r="BY81" s="354" t="n">
        <v>3</v>
      </c>
      <c r="BZ81" s="354" t="n">
        <v>1</v>
      </c>
      <c r="CX81" s="335" t="n">
        <v>0.00122</v>
      </c>
    </row>
    <row r="82" customFormat="false" ht="22.5" hidden="false" customHeight="false" outlineLevel="0" collapsed="false">
      <c r="A82" s="408" t="n">
        <v>51</v>
      </c>
      <c r="B82" s="409" t="s">
        <v>652</v>
      </c>
      <c r="C82" s="410" t="s">
        <v>653</v>
      </c>
      <c r="D82" s="411" t="s">
        <v>45</v>
      </c>
      <c r="E82" s="412" t="n">
        <v>6.09</v>
      </c>
      <c r="F82" s="413" t="n">
        <v>30</v>
      </c>
      <c r="G82" s="414" t="n">
        <f aca="false">E82*F82</f>
        <v>182.7</v>
      </c>
      <c r="M82" s="354" t="n">
        <v>2</v>
      </c>
      <c r="Y82" s="335" t="n">
        <v>3</v>
      </c>
      <c r="Z82" s="335" t="n">
        <v>1</v>
      </c>
      <c r="AA82" s="335" t="n">
        <v>28612000</v>
      </c>
      <c r="AX82" s="335" t="n">
        <v>1</v>
      </c>
      <c r="AY82" s="335" t="n">
        <f aca="false">IF(AX82=1,G82,0)</f>
        <v>182.7</v>
      </c>
      <c r="AZ82" s="335" t="n">
        <f aca="false">IF(AX82=2,G82,0)</f>
        <v>0</v>
      </c>
      <c r="BA82" s="335" t="n">
        <f aca="false">IF(AX82=3,G82,0)</f>
        <v>0</v>
      </c>
      <c r="BB82" s="335" t="n">
        <f aca="false">IF(AX82=4,G82,0)</f>
        <v>0</v>
      </c>
      <c r="BC82" s="335" t="n">
        <f aca="false">IF(AX82=5,G82,0)</f>
        <v>0</v>
      </c>
      <c r="BY82" s="354" t="n">
        <v>3</v>
      </c>
      <c r="BZ82" s="354" t="n">
        <v>1</v>
      </c>
      <c r="CX82" s="335" t="n">
        <v>0.00021</v>
      </c>
    </row>
    <row r="83" customFormat="false" ht="22.5" hidden="false" customHeight="false" outlineLevel="0" collapsed="false">
      <c r="A83" s="408" t="n">
        <v>52</v>
      </c>
      <c r="B83" s="409" t="s">
        <v>654</v>
      </c>
      <c r="C83" s="410" t="s">
        <v>655</v>
      </c>
      <c r="D83" s="411" t="s">
        <v>45</v>
      </c>
      <c r="E83" s="412" t="n">
        <v>2.03</v>
      </c>
      <c r="F83" s="413" t="n">
        <v>48</v>
      </c>
      <c r="G83" s="414" t="n">
        <f aca="false">E83*F83</f>
        <v>97.44</v>
      </c>
      <c r="M83" s="354" t="n">
        <v>2</v>
      </c>
      <c r="Y83" s="335" t="n">
        <v>3</v>
      </c>
      <c r="Z83" s="335" t="n">
        <v>1</v>
      </c>
      <c r="AA83" s="335" t="n">
        <v>28612003</v>
      </c>
      <c r="AX83" s="335" t="n">
        <v>1</v>
      </c>
      <c r="AY83" s="335" t="n">
        <f aca="false">IF(AX83=1,G83,0)</f>
        <v>97.44</v>
      </c>
      <c r="AZ83" s="335" t="n">
        <f aca="false">IF(AX83=2,G83,0)</f>
        <v>0</v>
      </c>
      <c r="BA83" s="335" t="n">
        <f aca="false">IF(AX83=3,G83,0)</f>
        <v>0</v>
      </c>
      <c r="BB83" s="335" t="n">
        <f aca="false">IF(AX83=4,G83,0)</f>
        <v>0</v>
      </c>
      <c r="BC83" s="335" t="n">
        <f aca="false">IF(AX83=5,G83,0)</f>
        <v>0</v>
      </c>
      <c r="BY83" s="354" t="n">
        <v>3</v>
      </c>
      <c r="BZ83" s="354" t="n">
        <v>1</v>
      </c>
      <c r="CX83" s="335" t="n">
        <v>0.00028</v>
      </c>
    </row>
    <row r="84" customFormat="false" ht="22.5" hidden="false" customHeight="false" outlineLevel="0" collapsed="false">
      <c r="A84" s="408" t="n">
        <v>53</v>
      </c>
      <c r="B84" s="409" t="s">
        <v>656</v>
      </c>
      <c r="C84" s="410" t="s">
        <v>657</v>
      </c>
      <c r="D84" s="411" t="s">
        <v>45</v>
      </c>
      <c r="E84" s="412" t="n">
        <v>205.03</v>
      </c>
      <c r="F84" s="413" t="n">
        <v>60</v>
      </c>
      <c r="G84" s="414" t="n">
        <f aca="false">E84*F84</f>
        <v>12301.8</v>
      </c>
      <c r="M84" s="354" t="n">
        <v>2</v>
      </c>
      <c r="Y84" s="335" t="n">
        <v>3</v>
      </c>
      <c r="Z84" s="335" t="n">
        <v>1</v>
      </c>
      <c r="AA84" s="335" t="n">
        <v>28612004</v>
      </c>
      <c r="AX84" s="335" t="n">
        <v>1</v>
      </c>
      <c r="AY84" s="335" t="n">
        <f aca="false">IF(AX84=1,G84,0)</f>
        <v>12301.8</v>
      </c>
      <c r="AZ84" s="335" t="n">
        <f aca="false">IF(AX84=2,G84,0)</f>
        <v>0</v>
      </c>
      <c r="BA84" s="335" t="n">
        <f aca="false">IF(AX84=3,G84,0)</f>
        <v>0</v>
      </c>
      <c r="BB84" s="335" t="n">
        <f aca="false">IF(AX84=4,G84,0)</f>
        <v>0</v>
      </c>
      <c r="BC84" s="335" t="n">
        <f aca="false">IF(AX84=5,G84,0)</f>
        <v>0</v>
      </c>
      <c r="BY84" s="354" t="n">
        <v>3</v>
      </c>
      <c r="BZ84" s="354" t="n">
        <v>1</v>
      </c>
      <c r="CX84" s="335" t="n">
        <v>0.00032</v>
      </c>
    </row>
    <row r="85" customFormat="false" ht="22.5" hidden="false" customHeight="false" outlineLevel="0" collapsed="false">
      <c r="A85" s="408" t="n">
        <v>54</v>
      </c>
      <c r="B85" s="409" t="s">
        <v>658</v>
      </c>
      <c r="C85" s="410" t="s">
        <v>659</v>
      </c>
      <c r="D85" s="411" t="s">
        <v>45</v>
      </c>
      <c r="E85" s="412" t="n">
        <v>59.89</v>
      </c>
      <c r="F85" s="413" t="n">
        <v>78</v>
      </c>
      <c r="G85" s="414" t="n">
        <f aca="false">E85*F85</f>
        <v>4671.42</v>
      </c>
      <c r="M85" s="354" t="n">
        <v>2</v>
      </c>
      <c r="Y85" s="335" t="n">
        <v>3</v>
      </c>
      <c r="Z85" s="335" t="n">
        <v>1</v>
      </c>
      <c r="AA85" s="335" t="n">
        <v>28612005</v>
      </c>
      <c r="AX85" s="335" t="n">
        <v>1</v>
      </c>
      <c r="AY85" s="335" t="n">
        <f aca="false">IF(AX85=1,G85,0)</f>
        <v>4671.42</v>
      </c>
      <c r="AZ85" s="335" t="n">
        <f aca="false">IF(AX85=2,G85,0)</f>
        <v>0</v>
      </c>
      <c r="BA85" s="335" t="n">
        <f aca="false">IF(AX85=3,G85,0)</f>
        <v>0</v>
      </c>
      <c r="BB85" s="335" t="n">
        <f aca="false">IF(AX85=4,G85,0)</f>
        <v>0</v>
      </c>
      <c r="BC85" s="335" t="n">
        <f aca="false">IF(AX85=5,G85,0)</f>
        <v>0</v>
      </c>
      <c r="BY85" s="354" t="n">
        <v>3</v>
      </c>
      <c r="BZ85" s="354" t="n">
        <v>1</v>
      </c>
      <c r="CX85" s="335" t="n">
        <v>0.00032</v>
      </c>
    </row>
    <row r="86" customFormat="false" ht="15.75" hidden="false" customHeight="true" outlineLevel="0" collapsed="false">
      <c r="A86" s="408" t="n">
        <v>55</v>
      </c>
      <c r="B86" s="409" t="s">
        <v>660</v>
      </c>
      <c r="C86" s="410" t="s">
        <v>661</v>
      </c>
      <c r="D86" s="411" t="s">
        <v>230</v>
      </c>
      <c r="E86" s="412" t="n">
        <v>2</v>
      </c>
      <c r="F86" s="413" t="n">
        <v>789.6</v>
      </c>
      <c r="G86" s="414" t="n">
        <f aca="false">E86*F86</f>
        <v>1579.2</v>
      </c>
      <c r="M86" s="354" t="n">
        <v>2</v>
      </c>
      <c r="Y86" s="335" t="n">
        <v>3</v>
      </c>
      <c r="Z86" s="335" t="n">
        <v>1</v>
      </c>
      <c r="AA86" s="335" t="n">
        <v>28613008</v>
      </c>
      <c r="AX86" s="335" t="n">
        <v>1</v>
      </c>
      <c r="AY86" s="335" t="n">
        <f aca="false">IF(AX86=1,G86,0)</f>
        <v>1579.2</v>
      </c>
      <c r="AZ86" s="335" t="n">
        <f aca="false">IF(AX86=2,G86,0)</f>
        <v>0</v>
      </c>
      <c r="BA86" s="335" t="n">
        <f aca="false">IF(AX86=3,G86,0)</f>
        <v>0</v>
      </c>
      <c r="BB86" s="335" t="n">
        <f aca="false">IF(AX86=4,G86,0)</f>
        <v>0</v>
      </c>
      <c r="BC86" s="335" t="n">
        <f aca="false">IF(AX86=5,G86,0)</f>
        <v>0</v>
      </c>
      <c r="BY86" s="354" t="n">
        <v>3</v>
      </c>
      <c r="BZ86" s="354" t="n">
        <v>1</v>
      </c>
      <c r="CX86" s="335" t="n">
        <v>0.001</v>
      </c>
    </row>
    <row r="87" customFormat="false" ht="15.75" hidden="false" customHeight="true" outlineLevel="0" collapsed="false">
      <c r="A87" s="408" t="n">
        <v>56</v>
      </c>
      <c r="B87" s="409" t="s">
        <v>662</v>
      </c>
      <c r="C87" s="410" t="s">
        <v>663</v>
      </c>
      <c r="D87" s="411" t="s">
        <v>230</v>
      </c>
      <c r="E87" s="412" t="n">
        <v>1</v>
      </c>
      <c r="F87" s="413" t="n">
        <v>1093.2</v>
      </c>
      <c r="G87" s="414" t="n">
        <f aca="false">E87*F87</f>
        <v>1093.2</v>
      </c>
      <c r="M87" s="354" t="n">
        <v>2</v>
      </c>
      <c r="Y87" s="335" t="n">
        <v>3</v>
      </c>
      <c r="Z87" s="335" t="n">
        <v>1</v>
      </c>
      <c r="AA87" s="335" t="n">
        <v>28613009</v>
      </c>
      <c r="AX87" s="335" t="n">
        <v>1</v>
      </c>
      <c r="AY87" s="335" t="n">
        <f aca="false">IF(AX87=1,G87,0)</f>
        <v>1093.2</v>
      </c>
      <c r="AZ87" s="335" t="n">
        <f aca="false">IF(AX87=2,G87,0)</f>
        <v>0</v>
      </c>
      <c r="BA87" s="335" t="n">
        <f aca="false">IF(AX87=3,G87,0)</f>
        <v>0</v>
      </c>
      <c r="BB87" s="335" t="n">
        <f aca="false">IF(AX87=4,G87,0)</f>
        <v>0</v>
      </c>
      <c r="BC87" s="335" t="n">
        <f aca="false">IF(AX87=5,G87,0)</f>
        <v>0</v>
      </c>
      <c r="BY87" s="354" t="n">
        <v>3</v>
      </c>
      <c r="BZ87" s="354" t="n">
        <v>1</v>
      </c>
      <c r="CX87" s="335" t="n">
        <v>0.001</v>
      </c>
    </row>
    <row r="88" customFormat="false" ht="15.75" hidden="false" customHeight="true" outlineLevel="0" collapsed="false">
      <c r="A88" s="408" t="n">
        <v>57</v>
      </c>
      <c r="B88" s="409" t="s">
        <v>664</v>
      </c>
      <c r="C88" s="410" t="s">
        <v>665</v>
      </c>
      <c r="D88" s="411" t="s">
        <v>230</v>
      </c>
      <c r="E88" s="412" t="n">
        <v>1</v>
      </c>
      <c r="F88" s="413" t="n">
        <v>1742.4</v>
      </c>
      <c r="G88" s="414" t="n">
        <f aca="false">E88*F88</f>
        <v>1742.4</v>
      </c>
      <c r="M88" s="354" t="n">
        <v>2</v>
      </c>
      <c r="Y88" s="335" t="n">
        <v>3</v>
      </c>
      <c r="Z88" s="335" t="n">
        <v>1</v>
      </c>
      <c r="AA88" s="335" t="n">
        <v>28613010</v>
      </c>
      <c r="AX88" s="335" t="n">
        <v>1</v>
      </c>
      <c r="AY88" s="335" t="n">
        <f aca="false">IF(AX88=1,G88,0)</f>
        <v>1742.4</v>
      </c>
      <c r="AZ88" s="335" t="n">
        <f aca="false">IF(AX88=2,G88,0)</f>
        <v>0</v>
      </c>
      <c r="BA88" s="335" t="n">
        <f aca="false">IF(AX88=3,G88,0)</f>
        <v>0</v>
      </c>
      <c r="BB88" s="335" t="n">
        <f aca="false">IF(AX88=4,G88,0)</f>
        <v>0</v>
      </c>
      <c r="BC88" s="335" t="n">
        <f aca="false">IF(AX88=5,G88,0)</f>
        <v>0</v>
      </c>
      <c r="BY88" s="354" t="n">
        <v>3</v>
      </c>
      <c r="BZ88" s="354" t="n">
        <v>1</v>
      </c>
      <c r="CX88" s="335" t="n">
        <v>0.001</v>
      </c>
    </row>
    <row r="89" customFormat="false" ht="22.5" hidden="false" customHeight="false" outlineLevel="0" collapsed="false">
      <c r="A89" s="408" t="n">
        <v>58</v>
      </c>
      <c r="B89" s="409" t="s">
        <v>666</v>
      </c>
      <c r="C89" s="410" t="s">
        <v>667</v>
      </c>
      <c r="D89" s="411" t="s">
        <v>230</v>
      </c>
      <c r="E89" s="412" t="n">
        <v>4</v>
      </c>
      <c r="F89" s="413" t="n">
        <v>2160</v>
      </c>
      <c r="G89" s="414" t="n">
        <f aca="false">E89*F89</f>
        <v>8640</v>
      </c>
      <c r="M89" s="354" t="n">
        <v>2</v>
      </c>
      <c r="Y89" s="335" t="n">
        <v>3</v>
      </c>
      <c r="Z89" s="335" t="n">
        <v>1</v>
      </c>
      <c r="AA89" s="335" t="n">
        <v>28613011</v>
      </c>
      <c r="AX89" s="335" t="n">
        <v>1</v>
      </c>
      <c r="AY89" s="335" t="n">
        <f aca="false">IF(AX89=1,G89,0)</f>
        <v>8640</v>
      </c>
      <c r="AZ89" s="335" t="n">
        <f aca="false">IF(AX89=2,G89,0)</f>
        <v>0</v>
      </c>
      <c r="BA89" s="335" t="n">
        <f aca="false">IF(AX89=3,G89,0)</f>
        <v>0</v>
      </c>
      <c r="BB89" s="335" t="n">
        <f aca="false">IF(AX89=4,G89,0)</f>
        <v>0</v>
      </c>
      <c r="BC89" s="335" t="n">
        <f aca="false">IF(AX89=5,G89,0)</f>
        <v>0</v>
      </c>
      <c r="BY89" s="354" t="n">
        <v>3</v>
      </c>
      <c r="BZ89" s="354" t="n">
        <v>1</v>
      </c>
      <c r="CX89" s="335" t="n">
        <v>0.001</v>
      </c>
    </row>
    <row r="90" customFormat="false" ht="12.75" hidden="false" customHeight="false" outlineLevel="0" collapsed="false">
      <c r="A90" s="408" t="n">
        <v>59</v>
      </c>
      <c r="B90" s="409" t="s">
        <v>668</v>
      </c>
      <c r="C90" s="410" t="s">
        <v>669</v>
      </c>
      <c r="D90" s="411" t="s">
        <v>230</v>
      </c>
      <c r="E90" s="412" t="n">
        <v>4</v>
      </c>
      <c r="F90" s="413" t="n">
        <v>906</v>
      </c>
      <c r="G90" s="414" t="n">
        <f aca="false">E90*F90</f>
        <v>3624</v>
      </c>
      <c r="M90" s="354" t="n">
        <v>2</v>
      </c>
      <c r="Y90" s="335" t="n">
        <v>3</v>
      </c>
      <c r="Z90" s="335" t="n">
        <v>1</v>
      </c>
      <c r="AA90" s="335" t="n">
        <v>28613012</v>
      </c>
      <c r="AX90" s="335" t="n">
        <v>1</v>
      </c>
      <c r="AY90" s="335" t="n">
        <f aca="false">IF(AX90=1,G90,0)</f>
        <v>3624</v>
      </c>
      <c r="AZ90" s="335" t="n">
        <f aca="false">IF(AX90=2,G90,0)</f>
        <v>0</v>
      </c>
      <c r="BA90" s="335" t="n">
        <f aca="false">IF(AX90=3,G90,0)</f>
        <v>0</v>
      </c>
      <c r="BB90" s="335" t="n">
        <f aca="false">IF(AX90=4,G90,0)</f>
        <v>0</v>
      </c>
      <c r="BC90" s="335" t="n">
        <f aca="false">IF(AX90=5,G90,0)</f>
        <v>0</v>
      </c>
      <c r="BY90" s="354" t="n">
        <v>3</v>
      </c>
      <c r="BZ90" s="354" t="n">
        <v>1</v>
      </c>
      <c r="CX90" s="335" t="n">
        <v>0.03</v>
      </c>
    </row>
    <row r="91" customFormat="false" ht="12.75" hidden="false" customHeight="false" outlineLevel="0" collapsed="false">
      <c r="A91" s="408" t="n">
        <v>60</v>
      </c>
      <c r="B91" s="409" t="s">
        <v>670</v>
      </c>
      <c r="C91" s="410" t="s">
        <v>671</v>
      </c>
      <c r="D91" s="411" t="s">
        <v>230</v>
      </c>
      <c r="E91" s="412" t="n">
        <v>4</v>
      </c>
      <c r="F91" s="413" t="n">
        <v>264</v>
      </c>
      <c r="G91" s="414" t="n">
        <f aca="false">E91*F91</f>
        <v>1056</v>
      </c>
      <c r="M91" s="354" t="n">
        <v>2</v>
      </c>
      <c r="Y91" s="335" t="n">
        <v>3</v>
      </c>
      <c r="Z91" s="335" t="n">
        <v>1</v>
      </c>
      <c r="AA91" s="335" t="n">
        <v>28613013</v>
      </c>
      <c r="AX91" s="335" t="n">
        <v>1</v>
      </c>
      <c r="AY91" s="335" t="n">
        <f aca="false">IF(AX91=1,G91,0)</f>
        <v>1056</v>
      </c>
      <c r="AZ91" s="335" t="n">
        <f aca="false">IF(AX91=2,G91,0)</f>
        <v>0</v>
      </c>
      <c r="BA91" s="335" t="n">
        <f aca="false">IF(AX91=3,G91,0)</f>
        <v>0</v>
      </c>
      <c r="BB91" s="335" t="n">
        <f aca="false">IF(AX91=4,G91,0)</f>
        <v>0</v>
      </c>
      <c r="BC91" s="335" t="n">
        <f aca="false">IF(AX91=5,G91,0)</f>
        <v>0</v>
      </c>
      <c r="BY91" s="354" t="n">
        <v>3</v>
      </c>
      <c r="BZ91" s="354" t="n">
        <v>1</v>
      </c>
      <c r="CX91" s="335" t="n">
        <v>0.0001</v>
      </c>
    </row>
    <row r="92" customFormat="false" ht="15.75" hidden="false" customHeight="true" outlineLevel="0" collapsed="false">
      <c r="A92" s="408" t="n">
        <v>61</v>
      </c>
      <c r="B92" s="409" t="s">
        <v>672</v>
      </c>
      <c r="C92" s="410" t="s">
        <v>673</v>
      </c>
      <c r="D92" s="411" t="s">
        <v>230</v>
      </c>
      <c r="E92" s="412" t="n">
        <v>2</v>
      </c>
      <c r="F92" s="413" t="n">
        <v>253.2</v>
      </c>
      <c r="G92" s="414" t="n">
        <f aca="false">E92*F92</f>
        <v>506.4</v>
      </c>
      <c r="M92" s="354" t="n">
        <v>2</v>
      </c>
      <c r="Y92" s="335" t="n">
        <v>3</v>
      </c>
      <c r="Z92" s="335" t="n">
        <v>1</v>
      </c>
      <c r="AA92" s="335" t="n">
        <v>28613014</v>
      </c>
      <c r="AX92" s="335" t="n">
        <v>1</v>
      </c>
      <c r="AY92" s="335" t="n">
        <f aca="false">IF(AX92=1,G92,0)</f>
        <v>506.4</v>
      </c>
      <c r="AZ92" s="335" t="n">
        <f aca="false">IF(AX92=2,G92,0)</f>
        <v>0</v>
      </c>
      <c r="BA92" s="335" t="n">
        <f aca="false">IF(AX92=3,G92,0)</f>
        <v>0</v>
      </c>
      <c r="BB92" s="335" t="n">
        <f aca="false">IF(AX92=4,G92,0)</f>
        <v>0</v>
      </c>
      <c r="BC92" s="335" t="n">
        <f aca="false">IF(AX92=5,G92,0)</f>
        <v>0</v>
      </c>
      <c r="BY92" s="354" t="n">
        <v>3</v>
      </c>
      <c r="BZ92" s="354" t="n">
        <v>1</v>
      </c>
      <c r="CX92" s="335" t="n">
        <v>0.001</v>
      </c>
    </row>
    <row r="93" customFormat="false" ht="15.75" hidden="false" customHeight="true" outlineLevel="0" collapsed="false">
      <c r="A93" s="408" t="n">
        <v>62</v>
      </c>
      <c r="B93" s="409" t="s">
        <v>674</v>
      </c>
      <c r="C93" s="410" t="s">
        <v>675</v>
      </c>
      <c r="D93" s="411" t="s">
        <v>230</v>
      </c>
      <c r="E93" s="412" t="n">
        <v>12</v>
      </c>
      <c r="F93" s="413" t="n">
        <v>331.2</v>
      </c>
      <c r="G93" s="414" t="n">
        <f aca="false">E93*F93</f>
        <v>3974.4</v>
      </c>
      <c r="M93" s="354" t="n">
        <v>2</v>
      </c>
      <c r="Y93" s="335" t="n">
        <v>3</v>
      </c>
      <c r="Z93" s="335" t="n">
        <v>1</v>
      </c>
      <c r="AA93" s="335" t="n">
        <v>28613015</v>
      </c>
      <c r="AX93" s="335" t="n">
        <v>1</v>
      </c>
      <c r="AY93" s="335" t="n">
        <f aca="false">IF(AX93=1,G93,0)</f>
        <v>3974.4</v>
      </c>
      <c r="AZ93" s="335" t="n">
        <f aca="false">IF(AX93=2,G93,0)</f>
        <v>0</v>
      </c>
      <c r="BA93" s="335" t="n">
        <f aca="false">IF(AX93=3,G93,0)</f>
        <v>0</v>
      </c>
      <c r="BB93" s="335" t="n">
        <f aca="false">IF(AX93=4,G93,0)</f>
        <v>0</v>
      </c>
      <c r="BC93" s="335" t="n">
        <f aca="false">IF(AX93=5,G93,0)</f>
        <v>0</v>
      </c>
      <c r="BY93" s="354" t="n">
        <v>3</v>
      </c>
      <c r="BZ93" s="354" t="n">
        <v>1</v>
      </c>
      <c r="CX93" s="335" t="n">
        <v>0.001</v>
      </c>
    </row>
    <row r="94" customFormat="false" ht="15.75" hidden="false" customHeight="true" outlineLevel="0" collapsed="false">
      <c r="A94" s="408" t="n">
        <v>63</v>
      </c>
      <c r="B94" s="409" t="s">
        <v>676</v>
      </c>
      <c r="C94" s="410" t="s">
        <v>677</v>
      </c>
      <c r="D94" s="411" t="s">
        <v>230</v>
      </c>
      <c r="E94" s="412" t="n">
        <v>5</v>
      </c>
      <c r="F94" s="413" t="n">
        <v>357.6</v>
      </c>
      <c r="G94" s="414" t="n">
        <f aca="false">E94*F94</f>
        <v>1788</v>
      </c>
      <c r="M94" s="354" t="n">
        <v>2</v>
      </c>
      <c r="Y94" s="335" t="n">
        <v>3</v>
      </c>
      <c r="Z94" s="335" t="n">
        <v>1</v>
      </c>
      <c r="AA94" s="335" t="n">
        <v>28613016</v>
      </c>
      <c r="AX94" s="335" t="n">
        <v>1</v>
      </c>
      <c r="AY94" s="335" t="n">
        <f aca="false">IF(AX94=1,G94,0)</f>
        <v>1788</v>
      </c>
      <c r="AZ94" s="335" t="n">
        <f aca="false">IF(AX94=2,G94,0)</f>
        <v>0</v>
      </c>
      <c r="BA94" s="335" t="n">
        <f aca="false">IF(AX94=3,G94,0)</f>
        <v>0</v>
      </c>
      <c r="BB94" s="335" t="n">
        <f aca="false">IF(AX94=4,G94,0)</f>
        <v>0</v>
      </c>
      <c r="BC94" s="335" t="n">
        <f aca="false">IF(AX94=5,G94,0)</f>
        <v>0</v>
      </c>
      <c r="BY94" s="354" t="n">
        <v>3</v>
      </c>
      <c r="BZ94" s="354" t="n">
        <v>1</v>
      </c>
      <c r="CX94" s="335" t="n">
        <v>0.001</v>
      </c>
    </row>
    <row r="95" customFormat="false" ht="22.5" hidden="false" customHeight="false" outlineLevel="0" collapsed="false">
      <c r="A95" s="408" t="n">
        <v>64</v>
      </c>
      <c r="B95" s="409" t="s">
        <v>678</v>
      </c>
      <c r="C95" s="410" t="s">
        <v>679</v>
      </c>
      <c r="D95" s="411" t="s">
        <v>230</v>
      </c>
      <c r="E95" s="412" t="n">
        <v>2</v>
      </c>
      <c r="F95" s="413" t="n">
        <v>1891.2</v>
      </c>
      <c r="G95" s="414" t="n">
        <f aca="false">E95*F95</f>
        <v>3782.4</v>
      </c>
      <c r="M95" s="354" t="n">
        <v>2</v>
      </c>
      <c r="Y95" s="335" t="n">
        <v>3</v>
      </c>
      <c r="Z95" s="335" t="n">
        <v>1</v>
      </c>
      <c r="AA95" s="335" t="n">
        <v>28613017</v>
      </c>
      <c r="AX95" s="335" t="n">
        <v>1</v>
      </c>
      <c r="AY95" s="335" t="n">
        <f aca="false">IF(AX95=1,G95,0)</f>
        <v>3782.4</v>
      </c>
      <c r="AZ95" s="335" t="n">
        <f aca="false">IF(AX95=2,G95,0)</f>
        <v>0</v>
      </c>
      <c r="BA95" s="335" t="n">
        <f aca="false">IF(AX95=3,G95,0)</f>
        <v>0</v>
      </c>
      <c r="BB95" s="335" t="n">
        <f aca="false">IF(AX95=4,G95,0)</f>
        <v>0</v>
      </c>
      <c r="BC95" s="335" t="n">
        <f aca="false">IF(AX95=5,G95,0)</f>
        <v>0</v>
      </c>
      <c r="BY95" s="354" t="n">
        <v>3</v>
      </c>
      <c r="BZ95" s="354" t="n">
        <v>1</v>
      </c>
      <c r="CX95" s="335" t="n">
        <v>0.001</v>
      </c>
    </row>
    <row r="96" customFormat="false" ht="22.5" hidden="false" customHeight="false" outlineLevel="0" collapsed="false">
      <c r="A96" s="408" t="n">
        <v>65</v>
      </c>
      <c r="B96" s="409" t="s">
        <v>680</v>
      </c>
      <c r="C96" s="410" t="s">
        <v>681</v>
      </c>
      <c r="D96" s="411" t="s">
        <v>230</v>
      </c>
      <c r="E96" s="412" t="n">
        <v>1</v>
      </c>
      <c r="F96" s="413" t="n">
        <v>1947.6</v>
      </c>
      <c r="G96" s="414" t="n">
        <f aca="false">E96*F96</f>
        <v>1947.6</v>
      </c>
      <c r="M96" s="354" t="n">
        <v>2</v>
      </c>
      <c r="Y96" s="335" t="n">
        <v>3</v>
      </c>
      <c r="Z96" s="335" t="n">
        <v>1</v>
      </c>
      <c r="AA96" s="335" t="n">
        <v>28613018</v>
      </c>
      <c r="AX96" s="335" t="n">
        <v>1</v>
      </c>
      <c r="AY96" s="335" t="n">
        <f aca="false">IF(AX96=1,G96,0)</f>
        <v>1947.6</v>
      </c>
      <c r="AZ96" s="335" t="n">
        <f aca="false">IF(AX96=2,G96,0)</f>
        <v>0</v>
      </c>
      <c r="BA96" s="335" t="n">
        <f aca="false">IF(AX96=3,G96,0)</f>
        <v>0</v>
      </c>
      <c r="BB96" s="335" t="n">
        <f aca="false">IF(AX96=4,G96,0)</f>
        <v>0</v>
      </c>
      <c r="BC96" s="335" t="n">
        <f aca="false">IF(AX96=5,G96,0)</f>
        <v>0</v>
      </c>
      <c r="BY96" s="354" t="n">
        <v>3</v>
      </c>
      <c r="BZ96" s="354" t="n">
        <v>1</v>
      </c>
      <c r="CX96" s="335" t="n">
        <v>0.001</v>
      </c>
    </row>
    <row r="97" customFormat="false" ht="22.5" hidden="false" customHeight="false" outlineLevel="0" collapsed="false">
      <c r="A97" s="408" t="n">
        <v>66</v>
      </c>
      <c r="B97" s="409" t="s">
        <v>682</v>
      </c>
      <c r="C97" s="410" t="s">
        <v>683</v>
      </c>
      <c r="D97" s="411" t="s">
        <v>230</v>
      </c>
      <c r="E97" s="412" t="n">
        <v>1</v>
      </c>
      <c r="F97" s="413" t="n">
        <v>1947.6</v>
      </c>
      <c r="G97" s="414" t="n">
        <f aca="false">E97*F97</f>
        <v>1947.6</v>
      </c>
      <c r="M97" s="354" t="n">
        <v>2</v>
      </c>
      <c r="Y97" s="335" t="n">
        <v>3</v>
      </c>
      <c r="Z97" s="335" t="n">
        <v>1</v>
      </c>
      <c r="AA97" s="335" t="n">
        <v>28613019</v>
      </c>
      <c r="AX97" s="335" t="n">
        <v>1</v>
      </c>
      <c r="AY97" s="335" t="n">
        <f aca="false">IF(AX97=1,G97,0)</f>
        <v>1947.6</v>
      </c>
      <c r="AZ97" s="335" t="n">
        <f aca="false">IF(AX97=2,G97,0)</f>
        <v>0</v>
      </c>
      <c r="BA97" s="335" t="n">
        <f aca="false">IF(AX97=3,G97,0)</f>
        <v>0</v>
      </c>
      <c r="BB97" s="335" t="n">
        <f aca="false">IF(AX97=4,G97,0)</f>
        <v>0</v>
      </c>
      <c r="BC97" s="335" t="n">
        <f aca="false">IF(AX97=5,G97,0)</f>
        <v>0</v>
      </c>
      <c r="BY97" s="354" t="n">
        <v>3</v>
      </c>
      <c r="BZ97" s="354" t="n">
        <v>1</v>
      </c>
      <c r="CX97" s="335" t="n">
        <v>0.001</v>
      </c>
    </row>
    <row r="98" customFormat="false" ht="22.5" hidden="false" customHeight="false" outlineLevel="0" collapsed="false">
      <c r="A98" s="408" t="n">
        <v>67</v>
      </c>
      <c r="B98" s="409" t="s">
        <v>684</v>
      </c>
      <c r="C98" s="410" t="s">
        <v>685</v>
      </c>
      <c r="D98" s="411" t="s">
        <v>230</v>
      </c>
      <c r="E98" s="412" t="n">
        <v>1</v>
      </c>
      <c r="F98" s="413" t="n">
        <v>1947.6</v>
      </c>
      <c r="G98" s="414" t="n">
        <f aca="false">E98*F98</f>
        <v>1947.6</v>
      </c>
      <c r="M98" s="354" t="n">
        <v>2</v>
      </c>
      <c r="Y98" s="335" t="n">
        <v>3</v>
      </c>
      <c r="Z98" s="335" t="n">
        <v>1</v>
      </c>
      <c r="AA98" s="335" t="n">
        <v>28613020</v>
      </c>
      <c r="AX98" s="335" t="n">
        <v>1</v>
      </c>
      <c r="AY98" s="335" t="n">
        <f aca="false">IF(AX98=1,G98,0)</f>
        <v>1947.6</v>
      </c>
      <c r="AZ98" s="335" t="n">
        <f aca="false">IF(AX98=2,G98,0)</f>
        <v>0</v>
      </c>
      <c r="BA98" s="335" t="n">
        <f aca="false">IF(AX98=3,G98,0)</f>
        <v>0</v>
      </c>
      <c r="BB98" s="335" t="n">
        <f aca="false">IF(AX98=4,G98,0)</f>
        <v>0</v>
      </c>
      <c r="BC98" s="335" t="n">
        <f aca="false">IF(AX98=5,G98,0)</f>
        <v>0</v>
      </c>
      <c r="BY98" s="354" t="n">
        <v>3</v>
      </c>
      <c r="BZ98" s="354" t="n">
        <v>1</v>
      </c>
      <c r="CX98" s="335" t="n">
        <v>0.001</v>
      </c>
    </row>
    <row r="99" customFormat="false" ht="22.5" hidden="false" customHeight="false" outlineLevel="0" collapsed="false">
      <c r="A99" s="408" t="n">
        <v>68</v>
      </c>
      <c r="B99" s="409" t="s">
        <v>686</v>
      </c>
      <c r="C99" s="410" t="s">
        <v>687</v>
      </c>
      <c r="D99" s="411" t="s">
        <v>230</v>
      </c>
      <c r="E99" s="412" t="n">
        <v>1</v>
      </c>
      <c r="F99" s="413" t="n">
        <v>390</v>
      </c>
      <c r="G99" s="414" t="n">
        <f aca="false">E99*F99</f>
        <v>390</v>
      </c>
      <c r="M99" s="354" t="n">
        <v>2</v>
      </c>
      <c r="Y99" s="335" t="n">
        <v>3</v>
      </c>
      <c r="Z99" s="335" t="n">
        <v>1</v>
      </c>
      <c r="AA99" s="335" t="n">
        <v>28613021</v>
      </c>
      <c r="AX99" s="335" t="n">
        <v>1</v>
      </c>
      <c r="AY99" s="335" t="n">
        <f aca="false">IF(AX99=1,G99,0)</f>
        <v>390</v>
      </c>
      <c r="AZ99" s="335" t="n">
        <f aca="false">IF(AX99=2,G99,0)</f>
        <v>0</v>
      </c>
      <c r="BA99" s="335" t="n">
        <f aca="false">IF(AX99=3,G99,0)</f>
        <v>0</v>
      </c>
      <c r="BB99" s="335" t="n">
        <f aca="false">IF(AX99=4,G99,0)</f>
        <v>0</v>
      </c>
      <c r="BC99" s="335" t="n">
        <f aca="false">IF(AX99=5,G99,0)</f>
        <v>0</v>
      </c>
      <c r="BY99" s="354" t="n">
        <v>3</v>
      </c>
      <c r="BZ99" s="354" t="n">
        <v>1</v>
      </c>
      <c r="CX99" s="335" t="n">
        <v>0.001</v>
      </c>
    </row>
    <row r="100" customFormat="false" ht="22.5" hidden="false" customHeight="false" outlineLevel="0" collapsed="false">
      <c r="A100" s="408" t="n">
        <v>69</v>
      </c>
      <c r="B100" s="409" t="s">
        <v>688</v>
      </c>
      <c r="C100" s="410" t="s">
        <v>689</v>
      </c>
      <c r="D100" s="411" t="s">
        <v>230</v>
      </c>
      <c r="E100" s="412" t="n">
        <v>2</v>
      </c>
      <c r="F100" s="413" t="n">
        <v>385.2</v>
      </c>
      <c r="G100" s="414" t="n">
        <f aca="false">E100*F100</f>
        <v>770.4</v>
      </c>
      <c r="M100" s="354" t="n">
        <v>2</v>
      </c>
      <c r="Y100" s="335" t="n">
        <v>3</v>
      </c>
      <c r="Z100" s="335" t="n">
        <v>1</v>
      </c>
      <c r="AA100" s="335" t="n">
        <v>28613022</v>
      </c>
      <c r="AX100" s="335" t="n">
        <v>1</v>
      </c>
      <c r="AY100" s="335" t="n">
        <f aca="false">IF(AX100=1,G100,0)</f>
        <v>770.4</v>
      </c>
      <c r="AZ100" s="335" t="n">
        <f aca="false">IF(AX100=2,G100,0)</f>
        <v>0</v>
      </c>
      <c r="BA100" s="335" t="n">
        <f aca="false">IF(AX100=3,G100,0)</f>
        <v>0</v>
      </c>
      <c r="BB100" s="335" t="n">
        <f aca="false">IF(AX100=4,G100,0)</f>
        <v>0</v>
      </c>
      <c r="BC100" s="335" t="n">
        <f aca="false">IF(AX100=5,G100,0)</f>
        <v>0</v>
      </c>
      <c r="BY100" s="354" t="n">
        <v>3</v>
      </c>
      <c r="BZ100" s="354" t="n">
        <v>1</v>
      </c>
      <c r="CX100" s="335" t="n">
        <v>0.001</v>
      </c>
    </row>
    <row r="101" customFormat="false" ht="22.5" hidden="false" customHeight="false" outlineLevel="0" collapsed="false">
      <c r="A101" s="408" t="n">
        <v>70</v>
      </c>
      <c r="B101" s="409" t="s">
        <v>690</v>
      </c>
      <c r="C101" s="410" t="s">
        <v>691</v>
      </c>
      <c r="D101" s="411" t="s">
        <v>230</v>
      </c>
      <c r="E101" s="412" t="n">
        <v>2</v>
      </c>
      <c r="F101" s="413" t="n">
        <v>451.2</v>
      </c>
      <c r="G101" s="414" t="n">
        <f aca="false">E101*F101</f>
        <v>902.4</v>
      </c>
      <c r="M101" s="354" t="n">
        <v>2</v>
      </c>
      <c r="Y101" s="335" t="n">
        <v>3</v>
      </c>
      <c r="Z101" s="335" t="n">
        <v>1</v>
      </c>
      <c r="AA101" s="335" t="n">
        <v>28613023</v>
      </c>
      <c r="AX101" s="335" t="n">
        <v>1</v>
      </c>
      <c r="AY101" s="335" t="n">
        <f aca="false">IF(AX101=1,G101,0)</f>
        <v>902.4</v>
      </c>
      <c r="AZ101" s="335" t="n">
        <f aca="false">IF(AX101=2,G101,0)</f>
        <v>0</v>
      </c>
      <c r="BA101" s="335" t="n">
        <f aca="false">IF(AX101=3,G101,0)</f>
        <v>0</v>
      </c>
      <c r="BB101" s="335" t="n">
        <f aca="false">IF(AX101=4,G101,0)</f>
        <v>0</v>
      </c>
      <c r="BC101" s="335" t="n">
        <f aca="false">IF(AX101=5,G101,0)</f>
        <v>0</v>
      </c>
      <c r="BY101" s="354" t="n">
        <v>3</v>
      </c>
      <c r="BZ101" s="354" t="n">
        <v>1</v>
      </c>
      <c r="CX101" s="335" t="n">
        <v>0.001</v>
      </c>
    </row>
    <row r="102" customFormat="false" ht="22.5" hidden="false" customHeight="false" outlineLevel="0" collapsed="false">
      <c r="A102" s="408" t="n">
        <v>71</v>
      </c>
      <c r="B102" s="409" t="s">
        <v>692</v>
      </c>
      <c r="C102" s="410" t="s">
        <v>693</v>
      </c>
      <c r="D102" s="411" t="s">
        <v>230</v>
      </c>
      <c r="E102" s="412" t="n">
        <v>9</v>
      </c>
      <c r="F102" s="413" t="n">
        <v>722.4</v>
      </c>
      <c r="G102" s="414" t="n">
        <f aca="false">E102*F102</f>
        <v>6501.6</v>
      </c>
      <c r="M102" s="354" t="n">
        <v>2</v>
      </c>
      <c r="Y102" s="335" t="n">
        <v>3</v>
      </c>
      <c r="Z102" s="335" t="n">
        <v>1</v>
      </c>
      <c r="AA102" s="335" t="n">
        <v>28613024</v>
      </c>
      <c r="AX102" s="335" t="n">
        <v>1</v>
      </c>
      <c r="AY102" s="335" t="n">
        <f aca="false">IF(AX102=1,G102,0)</f>
        <v>6501.6</v>
      </c>
      <c r="AZ102" s="335" t="n">
        <f aca="false">IF(AX102=2,G102,0)</f>
        <v>0</v>
      </c>
      <c r="BA102" s="335" t="n">
        <f aca="false">IF(AX102=3,G102,0)</f>
        <v>0</v>
      </c>
      <c r="BB102" s="335" t="n">
        <f aca="false">IF(AX102=4,G102,0)</f>
        <v>0</v>
      </c>
      <c r="BC102" s="335" t="n">
        <f aca="false">IF(AX102=5,G102,0)</f>
        <v>0</v>
      </c>
      <c r="BY102" s="354" t="n">
        <v>3</v>
      </c>
      <c r="BZ102" s="354" t="n">
        <v>1</v>
      </c>
      <c r="CX102" s="335" t="n">
        <v>0.001</v>
      </c>
    </row>
    <row r="103" customFormat="false" ht="22.5" hidden="false" customHeight="false" outlineLevel="0" collapsed="false">
      <c r="A103" s="408" t="n">
        <v>72</v>
      </c>
      <c r="B103" s="409" t="s">
        <v>694</v>
      </c>
      <c r="C103" s="410" t="s">
        <v>695</v>
      </c>
      <c r="D103" s="411" t="s">
        <v>230</v>
      </c>
      <c r="E103" s="412" t="n">
        <v>1</v>
      </c>
      <c r="F103" s="413" t="n">
        <v>422.4</v>
      </c>
      <c r="G103" s="414" t="n">
        <f aca="false">E103*F103</f>
        <v>422.4</v>
      </c>
      <c r="M103" s="354" t="n">
        <v>2</v>
      </c>
      <c r="Y103" s="335" t="n">
        <v>3</v>
      </c>
      <c r="Z103" s="335" t="n">
        <v>1</v>
      </c>
      <c r="AA103" s="335" t="n">
        <v>28613025</v>
      </c>
      <c r="AX103" s="335" t="n">
        <v>1</v>
      </c>
      <c r="AY103" s="335" t="n">
        <f aca="false">IF(AX103=1,G103,0)</f>
        <v>422.4</v>
      </c>
      <c r="AZ103" s="335" t="n">
        <f aca="false">IF(AX103=2,G103,0)</f>
        <v>0</v>
      </c>
      <c r="BA103" s="335" t="n">
        <f aca="false">IF(AX103=3,G103,0)</f>
        <v>0</v>
      </c>
      <c r="BB103" s="335" t="n">
        <f aca="false">IF(AX103=4,G103,0)</f>
        <v>0</v>
      </c>
      <c r="BC103" s="335" t="n">
        <f aca="false">IF(AX103=5,G103,0)</f>
        <v>0</v>
      </c>
      <c r="BY103" s="354" t="n">
        <v>3</v>
      </c>
      <c r="BZ103" s="354" t="n">
        <v>1</v>
      </c>
      <c r="CX103" s="335" t="n">
        <v>0.001</v>
      </c>
    </row>
    <row r="104" customFormat="false" ht="22.5" hidden="false" customHeight="false" outlineLevel="0" collapsed="false">
      <c r="A104" s="408" t="n">
        <v>73</v>
      </c>
      <c r="B104" s="409" t="s">
        <v>696</v>
      </c>
      <c r="C104" s="410" t="s">
        <v>697</v>
      </c>
      <c r="D104" s="411" t="s">
        <v>230</v>
      </c>
      <c r="E104" s="412" t="n">
        <v>1</v>
      </c>
      <c r="F104" s="413" t="n">
        <v>507.6</v>
      </c>
      <c r="G104" s="414" t="n">
        <f aca="false">E104*F104</f>
        <v>507.6</v>
      </c>
      <c r="M104" s="354" t="n">
        <v>2</v>
      </c>
      <c r="Y104" s="335" t="n">
        <v>3</v>
      </c>
      <c r="Z104" s="335" t="n">
        <v>1</v>
      </c>
      <c r="AA104" s="335" t="n">
        <v>28613026</v>
      </c>
      <c r="AX104" s="335" t="n">
        <v>1</v>
      </c>
      <c r="AY104" s="335" t="n">
        <f aca="false">IF(AX104=1,G104,0)</f>
        <v>507.6</v>
      </c>
      <c r="AZ104" s="335" t="n">
        <f aca="false">IF(AX104=2,G104,0)</f>
        <v>0</v>
      </c>
      <c r="BA104" s="335" t="n">
        <f aca="false">IF(AX104=3,G104,0)</f>
        <v>0</v>
      </c>
      <c r="BB104" s="335" t="n">
        <f aca="false">IF(AX104=4,G104,0)</f>
        <v>0</v>
      </c>
      <c r="BC104" s="335" t="n">
        <f aca="false">IF(AX104=5,G104,0)</f>
        <v>0</v>
      </c>
      <c r="BY104" s="354" t="n">
        <v>3</v>
      </c>
      <c r="BZ104" s="354" t="n">
        <v>1</v>
      </c>
      <c r="CX104" s="335" t="n">
        <v>0.001</v>
      </c>
    </row>
    <row r="105" customFormat="false" ht="22.5" hidden="false" customHeight="false" outlineLevel="0" collapsed="false">
      <c r="A105" s="408" t="n">
        <v>74</v>
      </c>
      <c r="B105" s="409" t="s">
        <v>698</v>
      </c>
      <c r="C105" s="410" t="s">
        <v>699</v>
      </c>
      <c r="D105" s="411" t="s">
        <v>230</v>
      </c>
      <c r="E105" s="412" t="n">
        <v>1</v>
      </c>
      <c r="F105" s="413" t="n">
        <v>567.6</v>
      </c>
      <c r="G105" s="414" t="n">
        <f aca="false">E105*F105</f>
        <v>567.6</v>
      </c>
      <c r="M105" s="354" t="n">
        <v>2</v>
      </c>
      <c r="Y105" s="335" t="n">
        <v>3</v>
      </c>
      <c r="Z105" s="335" t="n">
        <v>1</v>
      </c>
      <c r="AA105" s="335" t="n">
        <v>28613027</v>
      </c>
      <c r="AX105" s="335" t="n">
        <v>1</v>
      </c>
      <c r="AY105" s="335" t="n">
        <f aca="false">IF(AX105=1,G105,0)</f>
        <v>567.6</v>
      </c>
      <c r="AZ105" s="335" t="n">
        <f aca="false">IF(AX105=2,G105,0)</f>
        <v>0</v>
      </c>
      <c r="BA105" s="335" t="n">
        <f aca="false">IF(AX105=3,G105,0)</f>
        <v>0</v>
      </c>
      <c r="BB105" s="335" t="n">
        <f aca="false">IF(AX105=4,G105,0)</f>
        <v>0</v>
      </c>
      <c r="BC105" s="335" t="n">
        <f aca="false">IF(AX105=5,G105,0)</f>
        <v>0</v>
      </c>
      <c r="BY105" s="354" t="n">
        <v>3</v>
      </c>
      <c r="BZ105" s="354" t="n">
        <v>1</v>
      </c>
      <c r="CX105" s="335" t="n">
        <v>0.001</v>
      </c>
    </row>
    <row r="106" customFormat="false" ht="12.75" hidden="false" customHeight="false" outlineLevel="0" collapsed="false">
      <c r="A106" s="408" t="n">
        <v>75</v>
      </c>
      <c r="B106" s="424" t="s">
        <v>700</v>
      </c>
      <c r="C106" s="410" t="s">
        <v>701</v>
      </c>
      <c r="D106" s="411" t="s">
        <v>230</v>
      </c>
      <c r="E106" s="412" t="n">
        <v>2</v>
      </c>
      <c r="F106" s="413" t="n">
        <v>15000</v>
      </c>
      <c r="G106" s="414" t="n">
        <f aca="false">E106*F106</f>
        <v>30000</v>
      </c>
      <c r="M106" s="354" t="n">
        <v>2</v>
      </c>
      <c r="Y106" s="335" t="n">
        <v>3</v>
      </c>
      <c r="Z106" s="335" t="n">
        <v>1</v>
      </c>
      <c r="AA106" s="335" t="n">
        <v>28690001</v>
      </c>
      <c r="AX106" s="335" t="n">
        <v>1</v>
      </c>
      <c r="AY106" s="335" t="n">
        <f aca="false">IF(AX106=1,G106,0)</f>
        <v>30000</v>
      </c>
      <c r="AZ106" s="335" t="n">
        <f aca="false">IF(AX106=2,G106,0)</f>
        <v>0</v>
      </c>
      <c r="BA106" s="335" t="n">
        <f aca="false">IF(AX106=3,G106,0)</f>
        <v>0</v>
      </c>
      <c r="BB106" s="335" t="n">
        <f aca="false">IF(AX106=4,G106,0)</f>
        <v>0</v>
      </c>
      <c r="BC106" s="335" t="n">
        <f aca="false">IF(AX106=5,G106,0)</f>
        <v>0</v>
      </c>
      <c r="BY106" s="354" t="n">
        <v>3</v>
      </c>
      <c r="BZ106" s="354" t="n">
        <v>1</v>
      </c>
      <c r="CX106" s="335" t="n">
        <v>1.17</v>
      </c>
    </row>
    <row r="107" customFormat="false" ht="12.75" hidden="false" customHeight="false" outlineLevel="0" collapsed="false">
      <c r="A107" s="408" t="n">
        <v>76</v>
      </c>
      <c r="B107" s="409" t="s">
        <v>702</v>
      </c>
      <c r="C107" s="410" t="s">
        <v>703</v>
      </c>
      <c r="D107" s="411" t="s">
        <v>230</v>
      </c>
      <c r="E107" s="412" t="n">
        <v>1</v>
      </c>
      <c r="F107" s="413" t="n">
        <v>29426.4</v>
      </c>
      <c r="G107" s="414" t="n">
        <f aca="false">E107*F107</f>
        <v>29426.4</v>
      </c>
      <c r="M107" s="354" t="n">
        <v>2</v>
      </c>
      <c r="Y107" s="335" t="n">
        <v>3</v>
      </c>
      <c r="Z107" s="335" t="n">
        <v>1</v>
      </c>
      <c r="AA107" s="335" t="n">
        <v>42210001</v>
      </c>
      <c r="AX107" s="335" t="n">
        <v>1</v>
      </c>
      <c r="AY107" s="335" t="n">
        <f aca="false">IF(AX107=1,G107,0)</f>
        <v>29426.4</v>
      </c>
      <c r="AZ107" s="335" t="n">
        <f aca="false">IF(AX107=2,G107,0)</f>
        <v>0</v>
      </c>
      <c r="BA107" s="335" t="n">
        <f aca="false">IF(AX107=3,G107,0)</f>
        <v>0</v>
      </c>
      <c r="BB107" s="335" t="n">
        <f aca="false">IF(AX107=4,G107,0)</f>
        <v>0</v>
      </c>
      <c r="BC107" s="335" t="n">
        <f aca="false">IF(AX107=5,G107,0)</f>
        <v>0</v>
      </c>
      <c r="BY107" s="354" t="n">
        <v>3</v>
      </c>
      <c r="BZ107" s="354" t="n">
        <v>1</v>
      </c>
      <c r="CX107" s="335" t="n">
        <v>0</v>
      </c>
    </row>
    <row r="108" customFormat="false" ht="12.75" hidden="false" customHeight="false" outlineLevel="0" collapsed="false">
      <c r="A108" s="408" t="n">
        <v>77</v>
      </c>
      <c r="B108" s="409" t="s">
        <v>704</v>
      </c>
      <c r="C108" s="410" t="s">
        <v>705</v>
      </c>
      <c r="D108" s="411" t="s">
        <v>230</v>
      </c>
      <c r="E108" s="412" t="n">
        <v>1</v>
      </c>
      <c r="F108" s="413" t="n">
        <v>2143.2</v>
      </c>
      <c r="G108" s="414" t="n">
        <f aca="false">E108*F108</f>
        <v>2143.2</v>
      </c>
      <c r="M108" s="354" t="n">
        <v>2</v>
      </c>
      <c r="Y108" s="335" t="n">
        <v>3</v>
      </c>
      <c r="Z108" s="335" t="n">
        <v>1</v>
      </c>
      <c r="AA108" s="335" t="n">
        <v>42210002</v>
      </c>
      <c r="AX108" s="335" t="n">
        <v>1</v>
      </c>
      <c r="AY108" s="335" t="n">
        <f aca="false">IF(AX108=1,G108,0)</f>
        <v>2143.2</v>
      </c>
      <c r="AZ108" s="335" t="n">
        <f aca="false">IF(AX108=2,G108,0)</f>
        <v>0</v>
      </c>
      <c r="BA108" s="335" t="n">
        <f aca="false">IF(AX108=3,G108,0)</f>
        <v>0</v>
      </c>
      <c r="BB108" s="335" t="n">
        <f aca="false">IF(AX108=4,G108,0)</f>
        <v>0</v>
      </c>
      <c r="BC108" s="335" t="n">
        <f aca="false">IF(AX108=5,G108,0)</f>
        <v>0</v>
      </c>
      <c r="BY108" s="354" t="n">
        <v>3</v>
      </c>
      <c r="BZ108" s="354" t="n">
        <v>1</v>
      </c>
      <c r="CX108" s="335" t="n">
        <v>0.03</v>
      </c>
    </row>
    <row r="109" customFormat="false" ht="12.75" hidden="false" customHeight="false" outlineLevel="0" collapsed="false">
      <c r="A109" s="408" t="n">
        <v>78</v>
      </c>
      <c r="B109" s="409" t="s">
        <v>706</v>
      </c>
      <c r="C109" s="410" t="s">
        <v>707</v>
      </c>
      <c r="D109" s="411" t="s">
        <v>230</v>
      </c>
      <c r="E109" s="412" t="n">
        <v>1</v>
      </c>
      <c r="F109" s="413" t="n">
        <v>542.4</v>
      </c>
      <c r="G109" s="414" t="n">
        <f aca="false">E109*F109</f>
        <v>542.4</v>
      </c>
      <c r="M109" s="354" t="n">
        <v>2</v>
      </c>
      <c r="Y109" s="335" t="n">
        <v>3</v>
      </c>
      <c r="Z109" s="335" t="n">
        <v>1</v>
      </c>
      <c r="AA109" s="335" t="n">
        <v>42210003</v>
      </c>
      <c r="AX109" s="335" t="n">
        <v>1</v>
      </c>
      <c r="AY109" s="335" t="n">
        <f aca="false">IF(AX109=1,G109,0)</f>
        <v>542.4</v>
      </c>
      <c r="AZ109" s="335" t="n">
        <f aca="false">IF(AX109=2,G109,0)</f>
        <v>0</v>
      </c>
      <c r="BA109" s="335" t="n">
        <f aca="false">IF(AX109=3,G109,0)</f>
        <v>0</v>
      </c>
      <c r="BB109" s="335" t="n">
        <f aca="false">IF(AX109=4,G109,0)</f>
        <v>0</v>
      </c>
      <c r="BC109" s="335" t="n">
        <f aca="false">IF(AX109=5,G109,0)</f>
        <v>0</v>
      </c>
      <c r="BY109" s="354" t="n">
        <v>3</v>
      </c>
      <c r="BZ109" s="354" t="n">
        <v>1</v>
      </c>
      <c r="CX109" s="335" t="n">
        <v>0.0015</v>
      </c>
    </row>
    <row r="110" customFormat="false" ht="12.75" hidden="false" customHeight="false" outlineLevel="0" collapsed="false">
      <c r="A110" s="408" t="n">
        <v>79</v>
      </c>
      <c r="B110" s="409" t="s">
        <v>708</v>
      </c>
      <c r="C110" s="410" t="s">
        <v>709</v>
      </c>
      <c r="D110" s="411" t="s">
        <v>230</v>
      </c>
      <c r="E110" s="412" t="n">
        <v>1</v>
      </c>
      <c r="F110" s="413" t="n">
        <v>1800</v>
      </c>
      <c r="G110" s="414" t="n">
        <f aca="false">E110*F110</f>
        <v>1800</v>
      </c>
      <c r="M110" s="354" t="n">
        <v>2</v>
      </c>
      <c r="Y110" s="335" t="n">
        <v>3</v>
      </c>
      <c r="Z110" s="335" t="n">
        <v>1</v>
      </c>
      <c r="AA110" s="335" t="n">
        <v>42210004</v>
      </c>
      <c r="AX110" s="335" t="n">
        <v>1</v>
      </c>
      <c r="AY110" s="335" t="n">
        <f aca="false">IF(AX110=1,G110,0)</f>
        <v>1800</v>
      </c>
      <c r="AZ110" s="335" t="n">
        <f aca="false">IF(AX110=2,G110,0)</f>
        <v>0</v>
      </c>
      <c r="BA110" s="335" t="n">
        <f aca="false">IF(AX110=3,G110,0)</f>
        <v>0</v>
      </c>
      <c r="BB110" s="335" t="n">
        <f aca="false">IF(AX110=4,G110,0)</f>
        <v>0</v>
      </c>
      <c r="BC110" s="335" t="n">
        <f aca="false">IF(AX110=5,G110,0)</f>
        <v>0</v>
      </c>
      <c r="BY110" s="354" t="n">
        <v>3</v>
      </c>
      <c r="BZ110" s="354" t="n">
        <v>1</v>
      </c>
      <c r="CX110" s="335" t="n">
        <v>0.0001</v>
      </c>
    </row>
    <row r="111" customFormat="false" ht="22.5" hidden="false" customHeight="false" outlineLevel="0" collapsed="false">
      <c r="A111" s="408" t="n">
        <v>80</v>
      </c>
      <c r="B111" s="409" t="s">
        <v>710</v>
      </c>
      <c r="C111" s="410" t="s">
        <v>711</v>
      </c>
      <c r="D111" s="411" t="s">
        <v>230</v>
      </c>
      <c r="E111" s="412" t="n">
        <v>2</v>
      </c>
      <c r="F111" s="413" t="n">
        <v>336</v>
      </c>
      <c r="G111" s="414" t="n">
        <f aca="false">E111*F111</f>
        <v>672</v>
      </c>
      <c r="M111" s="354" t="n">
        <v>2</v>
      </c>
      <c r="Y111" s="335" t="n">
        <v>3</v>
      </c>
      <c r="Z111" s="335" t="n">
        <v>1</v>
      </c>
      <c r="AA111" s="335" t="n">
        <v>55110001</v>
      </c>
      <c r="AX111" s="335" t="n">
        <v>1</v>
      </c>
      <c r="AY111" s="335" t="n">
        <f aca="false">IF(AX111=1,G111,0)</f>
        <v>672</v>
      </c>
      <c r="AZ111" s="335" t="n">
        <f aca="false">IF(AX111=2,G111,0)</f>
        <v>0</v>
      </c>
      <c r="BA111" s="335" t="n">
        <f aca="false">IF(AX111=3,G111,0)</f>
        <v>0</v>
      </c>
      <c r="BB111" s="335" t="n">
        <f aca="false">IF(AX111=4,G111,0)</f>
        <v>0</v>
      </c>
      <c r="BC111" s="335" t="n">
        <f aca="false">IF(AX111=5,G111,0)</f>
        <v>0</v>
      </c>
      <c r="BY111" s="354" t="n">
        <v>3</v>
      </c>
      <c r="BZ111" s="354" t="n">
        <v>1</v>
      </c>
      <c r="CX111" s="335" t="n">
        <v>0.001</v>
      </c>
    </row>
    <row r="112" customFormat="false" ht="12.75" hidden="false" customHeight="false" outlineLevel="0" collapsed="false">
      <c r="A112" s="408" t="n">
        <v>81</v>
      </c>
      <c r="B112" s="409" t="s">
        <v>712</v>
      </c>
      <c r="C112" s="410" t="s">
        <v>713</v>
      </c>
      <c r="D112" s="411" t="s">
        <v>230</v>
      </c>
      <c r="E112" s="412" t="n">
        <v>2</v>
      </c>
      <c r="F112" s="413" t="n">
        <v>228</v>
      </c>
      <c r="G112" s="414" t="n">
        <f aca="false">E112*F112</f>
        <v>456</v>
      </c>
      <c r="M112" s="354" t="n">
        <v>2</v>
      </c>
      <c r="Y112" s="335" t="n">
        <v>3</v>
      </c>
      <c r="Z112" s="335" t="n">
        <v>1</v>
      </c>
      <c r="AA112" s="335" t="n">
        <v>55110002</v>
      </c>
      <c r="AX112" s="335" t="n">
        <v>1</v>
      </c>
      <c r="AY112" s="335" t="n">
        <f aca="false">IF(AX112=1,G112,0)</f>
        <v>456</v>
      </c>
      <c r="AZ112" s="335" t="n">
        <f aca="false">IF(AX112=2,G112,0)</f>
        <v>0</v>
      </c>
      <c r="BA112" s="335" t="n">
        <f aca="false">IF(AX112=3,G112,0)</f>
        <v>0</v>
      </c>
      <c r="BB112" s="335" t="n">
        <f aca="false">IF(AX112=4,G112,0)</f>
        <v>0</v>
      </c>
      <c r="BC112" s="335" t="n">
        <f aca="false">IF(AX112=5,G112,0)</f>
        <v>0</v>
      </c>
      <c r="BY112" s="354" t="n">
        <v>3</v>
      </c>
      <c r="BZ112" s="354" t="n">
        <v>1</v>
      </c>
      <c r="CX112" s="335" t="n">
        <v>0.001</v>
      </c>
    </row>
    <row r="113" customFormat="false" ht="22.5" hidden="false" customHeight="false" outlineLevel="0" collapsed="false">
      <c r="A113" s="408" t="n">
        <v>82</v>
      </c>
      <c r="B113" s="409" t="s">
        <v>714</v>
      </c>
      <c r="C113" s="410" t="s">
        <v>715</v>
      </c>
      <c r="D113" s="411" t="s">
        <v>230</v>
      </c>
      <c r="E113" s="412" t="n">
        <v>2</v>
      </c>
      <c r="F113" s="413" t="n">
        <v>5700</v>
      </c>
      <c r="G113" s="414" t="n">
        <f aca="false">E113*F113</f>
        <v>11400</v>
      </c>
      <c r="M113" s="354" t="n">
        <v>2</v>
      </c>
      <c r="Y113" s="335" t="n">
        <v>3</v>
      </c>
      <c r="Z113" s="335" t="n">
        <v>1</v>
      </c>
      <c r="AA113" s="335" t="n">
        <v>55110003</v>
      </c>
      <c r="AX113" s="335" t="n">
        <v>1</v>
      </c>
      <c r="AY113" s="335" t="n">
        <f aca="false">IF(AX113=1,G113,0)</f>
        <v>11400</v>
      </c>
      <c r="AZ113" s="335" t="n">
        <f aca="false">IF(AX113=2,G113,0)</f>
        <v>0</v>
      </c>
      <c r="BA113" s="335" t="n">
        <f aca="false">IF(AX113=3,G113,0)</f>
        <v>0</v>
      </c>
      <c r="BB113" s="335" t="n">
        <f aca="false">IF(AX113=4,G113,0)</f>
        <v>0</v>
      </c>
      <c r="BC113" s="335" t="n">
        <f aca="false">IF(AX113=5,G113,0)</f>
        <v>0</v>
      </c>
      <c r="BY113" s="354" t="n">
        <v>3</v>
      </c>
      <c r="BZ113" s="354" t="n">
        <v>1</v>
      </c>
      <c r="CX113" s="335" t="n">
        <v>0.001</v>
      </c>
    </row>
    <row r="114" customFormat="false" ht="22.5" hidden="false" customHeight="false" outlineLevel="0" collapsed="false">
      <c r="A114" s="408" t="n">
        <v>83</v>
      </c>
      <c r="B114" s="409" t="s">
        <v>716</v>
      </c>
      <c r="C114" s="410" t="s">
        <v>717</v>
      </c>
      <c r="D114" s="411" t="s">
        <v>230</v>
      </c>
      <c r="E114" s="412" t="n">
        <v>2</v>
      </c>
      <c r="F114" s="413" t="n">
        <v>2640</v>
      </c>
      <c r="G114" s="414" t="n">
        <f aca="false">E114*F114</f>
        <v>5280</v>
      </c>
      <c r="M114" s="354" t="n">
        <v>2</v>
      </c>
      <c r="Y114" s="335" t="n">
        <v>3</v>
      </c>
      <c r="Z114" s="335" t="n">
        <v>1</v>
      </c>
      <c r="AA114" s="335" t="n">
        <v>55110004</v>
      </c>
      <c r="AX114" s="335" t="n">
        <v>1</v>
      </c>
      <c r="AY114" s="335" t="n">
        <f aca="false">IF(AX114=1,G114,0)</f>
        <v>5280</v>
      </c>
      <c r="AZ114" s="335" t="n">
        <f aca="false">IF(AX114=2,G114,0)</f>
        <v>0</v>
      </c>
      <c r="BA114" s="335" t="n">
        <f aca="false">IF(AX114=3,G114,0)</f>
        <v>0</v>
      </c>
      <c r="BB114" s="335" t="n">
        <f aca="false">IF(AX114=4,G114,0)</f>
        <v>0</v>
      </c>
      <c r="BC114" s="335" t="n">
        <f aca="false">IF(AX114=5,G114,0)</f>
        <v>0</v>
      </c>
      <c r="BY114" s="354" t="n">
        <v>3</v>
      </c>
      <c r="BZ114" s="354" t="n">
        <v>1</v>
      </c>
      <c r="CX114" s="335" t="n">
        <v>0.001</v>
      </c>
    </row>
    <row r="115" customFormat="false" ht="12.75" hidden="false" customHeight="true" outlineLevel="0" collapsed="false">
      <c r="A115" s="415"/>
      <c r="B115" s="416"/>
      <c r="C115" s="417" t="s">
        <v>718</v>
      </c>
      <c r="D115" s="417"/>
      <c r="E115" s="418" t="n">
        <v>2</v>
      </c>
      <c r="F115" s="419"/>
      <c r="G115" s="420"/>
      <c r="K115" s="421" t="s">
        <v>718</v>
      </c>
      <c r="M115" s="354"/>
    </row>
    <row r="116" customFormat="false" ht="22.5" hidden="false" customHeight="false" outlineLevel="0" collapsed="false">
      <c r="A116" s="408" t="n">
        <v>84</v>
      </c>
      <c r="B116" s="409" t="s">
        <v>719</v>
      </c>
      <c r="C116" s="410" t="s">
        <v>720</v>
      </c>
      <c r="D116" s="411" t="s">
        <v>230</v>
      </c>
      <c r="E116" s="412" t="n">
        <v>1</v>
      </c>
      <c r="F116" s="413" t="n">
        <v>1783.2</v>
      </c>
      <c r="G116" s="414" t="n">
        <f aca="false">E116*F116</f>
        <v>1783.2</v>
      </c>
      <c r="M116" s="354" t="n">
        <v>2</v>
      </c>
      <c r="Y116" s="335" t="n">
        <v>3</v>
      </c>
      <c r="Z116" s="335" t="n">
        <v>1</v>
      </c>
      <c r="AA116" s="335" t="n">
        <v>55110005</v>
      </c>
      <c r="AX116" s="335" t="n">
        <v>1</v>
      </c>
      <c r="AY116" s="335" t="n">
        <f aca="false">IF(AX116=1,G116,0)</f>
        <v>1783.2</v>
      </c>
      <c r="AZ116" s="335" t="n">
        <f aca="false">IF(AX116=2,G116,0)</f>
        <v>0</v>
      </c>
      <c r="BA116" s="335" t="n">
        <f aca="false">IF(AX116=3,G116,0)</f>
        <v>0</v>
      </c>
      <c r="BB116" s="335" t="n">
        <f aca="false">IF(AX116=4,G116,0)</f>
        <v>0</v>
      </c>
      <c r="BC116" s="335" t="n">
        <f aca="false">IF(AX116=5,G116,0)</f>
        <v>0</v>
      </c>
      <c r="BY116" s="354" t="n">
        <v>3</v>
      </c>
      <c r="BZ116" s="354" t="n">
        <v>1</v>
      </c>
      <c r="CX116" s="335" t="n">
        <v>0.001</v>
      </c>
    </row>
    <row r="117" customFormat="false" ht="12.75" hidden="false" customHeight="false" outlineLevel="0" collapsed="false">
      <c r="A117" s="425"/>
      <c r="B117" s="426" t="s">
        <v>309</v>
      </c>
      <c r="C117" s="427" t="str">
        <f aca="false">CONCATENATE(B53," ",C53)</f>
        <v>8 Trubní vedení</v>
      </c>
      <c r="D117" s="428"/>
      <c r="E117" s="429"/>
      <c r="F117" s="429"/>
      <c r="G117" s="430" t="n">
        <f aca="false">SUM(G53:G116)</f>
        <v>282233.76</v>
      </c>
      <c r="M117" s="354" t="n">
        <v>4</v>
      </c>
      <c r="AY117" s="372" t="n">
        <f aca="false">SUM(AY53:AY116)</f>
        <v>282233.76</v>
      </c>
      <c r="AZ117" s="372" t="n">
        <f aca="false">SUM(AZ53:AZ116)</f>
        <v>0</v>
      </c>
      <c r="BA117" s="372" t="n">
        <f aca="false">SUM(BA53:BA116)</f>
        <v>0</v>
      </c>
      <c r="BB117" s="372" t="n">
        <f aca="false">SUM(BB53:BB116)</f>
        <v>0</v>
      </c>
      <c r="BC117" s="372" t="n">
        <f aca="false">SUM(BC53:BC116)</f>
        <v>0</v>
      </c>
    </row>
    <row r="118" customFormat="false" ht="12.75" hidden="false" customHeight="false" outlineLevel="0" collapsed="false">
      <c r="A118" s="402" t="s">
        <v>303</v>
      </c>
      <c r="B118" s="403" t="s">
        <v>721</v>
      </c>
      <c r="C118" s="404" t="s">
        <v>17</v>
      </c>
      <c r="D118" s="405"/>
      <c r="E118" s="406"/>
      <c r="F118" s="406"/>
      <c r="G118" s="431"/>
      <c r="M118" s="354" t="n">
        <v>1</v>
      </c>
    </row>
    <row r="119" customFormat="false" ht="12.75" hidden="false" customHeight="false" outlineLevel="0" collapsed="false">
      <c r="A119" s="408" t="n">
        <v>85</v>
      </c>
      <c r="B119" s="409" t="s">
        <v>722</v>
      </c>
      <c r="C119" s="410" t="s">
        <v>723</v>
      </c>
      <c r="D119" s="411" t="s">
        <v>45</v>
      </c>
      <c r="E119" s="412" t="n">
        <v>16</v>
      </c>
      <c r="F119" s="413" t="n">
        <v>175</v>
      </c>
      <c r="G119" s="414" t="n">
        <f aca="false">E119*F119</f>
        <v>2800</v>
      </c>
      <c r="M119" s="354" t="n">
        <v>2</v>
      </c>
      <c r="Y119" s="335" t="n">
        <v>1</v>
      </c>
      <c r="Z119" s="335" t="n">
        <v>1</v>
      </c>
      <c r="AA119" s="335" t="n">
        <v>1</v>
      </c>
      <c r="AX119" s="335" t="n">
        <v>1</v>
      </c>
      <c r="AY119" s="335" t="n">
        <f aca="false">IF(AX119=1,G119,0)</f>
        <v>2800</v>
      </c>
      <c r="AZ119" s="335" t="n">
        <f aca="false">IF(AX119=2,G119,0)</f>
        <v>0</v>
      </c>
      <c r="BA119" s="335" t="n">
        <f aca="false">IF(AX119=3,G119,0)</f>
        <v>0</v>
      </c>
      <c r="BB119" s="335" t="n">
        <f aca="false">IF(AX119=4,G119,0)</f>
        <v>0</v>
      </c>
      <c r="BC119" s="335" t="n">
        <f aca="false">IF(AX119=5,G119,0)</f>
        <v>0</v>
      </c>
      <c r="BY119" s="354" t="n">
        <v>1</v>
      </c>
      <c r="BZ119" s="354" t="n">
        <v>1</v>
      </c>
      <c r="CX119" s="335" t="n">
        <v>0.00038</v>
      </c>
    </row>
    <row r="120" customFormat="false" ht="12.75" hidden="false" customHeight="true" outlineLevel="0" collapsed="false">
      <c r="A120" s="415"/>
      <c r="B120" s="416"/>
      <c r="C120" s="417" t="s">
        <v>724</v>
      </c>
      <c r="D120" s="417"/>
      <c r="E120" s="418" t="n">
        <v>16</v>
      </c>
      <c r="F120" s="419"/>
      <c r="G120" s="420"/>
      <c r="K120" s="421" t="s">
        <v>724</v>
      </c>
      <c r="M120" s="354"/>
    </row>
    <row r="121" customFormat="false" ht="12.75" hidden="false" customHeight="false" outlineLevel="0" collapsed="false">
      <c r="A121" s="408" t="n">
        <v>86</v>
      </c>
      <c r="B121" s="409" t="s">
        <v>725</v>
      </c>
      <c r="C121" s="410" t="s">
        <v>726</v>
      </c>
      <c r="D121" s="411" t="s">
        <v>230</v>
      </c>
      <c r="E121" s="412" t="n">
        <v>1</v>
      </c>
      <c r="F121" s="413" t="n">
        <v>1500</v>
      </c>
      <c r="G121" s="414" t="n">
        <f aca="false">E121*F121</f>
        <v>1500</v>
      </c>
      <c r="M121" s="354" t="n">
        <v>2</v>
      </c>
      <c r="Y121" s="335" t="n">
        <v>1</v>
      </c>
      <c r="Z121" s="335" t="n">
        <v>1</v>
      </c>
      <c r="AA121" s="335" t="n">
        <v>1</v>
      </c>
      <c r="AX121" s="335" t="n">
        <v>1</v>
      </c>
      <c r="AY121" s="335" t="n">
        <f aca="false">IF(AX121=1,G121,0)</f>
        <v>1500</v>
      </c>
      <c r="AZ121" s="335" t="n">
        <f aca="false">IF(AX121=2,G121,0)</f>
        <v>0</v>
      </c>
      <c r="BA121" s="335" t="n">
        <f aca="false">IF(AX121=3,G121,0)</f>
        <v>0</v>
      </c>
      <c r="BB121" s="335" t="n">
        <f aca="false">IF(AX121=4,G121,0)</f>
        <v>0</v>
      </c>
      <c r="BC121" s="335" t="n">
        <f aca="false">IF(AX121=5,G121,0)</f>
        <v>0</v>
      </c>
      <c r="BY121" s="354" t="n">
        <v>1</v>
      </c>
      <c r="BZ121" s="354" t="n">
        <v>1</v>
      </c>
      <c r="CX121" s="335" t="n">
        <v>0.00133</v>
      </c>
    </row>
    <row r="122" customFormat="false" ht="12.75" hidden="false" customHeight="true" outlineLevel="0" collapsed="false">
      <c r="A122" s="415"/>
      <c r="B122" s="416"/>
      <c r="C122" s="417" t="s">
        <v>727</v>
      </c>
      <c r="D122" s="417"/>
      <c r="E122" s="418" t="n">
        <v>1</v>
      </c>
      <c r="F122" s="419"/>
      <c r="G122" s="420"/>
      <c r="K122" s="421" t="s">
        <v>727</v>
      </c>
      <c r="M122" s="354"/>
    </row>
    <row r="123" customFormat="false" ht="12.75" hidden="false" customHeight="false" outlineLevel="0" collapsed="false">
      <c r="A123" s="425"/>
      <c r="B123" s="426" t="s">
        <v>309</v>
      </c>
      <c r="C123" s="427" t="str">
        <f aca="false">CONCATENATE(B118," ",C118)</f>
        <v>96 Bourání konstrukcí</v>
      </c>
      <c r="D123" s="428"/>
      <c r="E123" s="429"/>
      <c r="F123" s="429"/>
      <c r="G123" s="430" t="n">
        <f aca="false">SUM(G118:G122)</f>
        <v>4300</v>
      </c>
      <c r="M123" s="354" t="n">
        <v>4</v>
      </c>
      <c r="AY123" s="372" t="n">
        <f aca="false">SUM(AY118:AY122)</f>
        <v>4300</v>
      </c>
      <c r="AZ123" s="372" t="n">
        <f aca="false">SUM(AZ118:AZ122)</f>
        <v>0</v>
      </c>
      <c r="BA123" s="372" t="n">
        <f aca="false">SUM(BA118:BA122)</f>
        <v>0</v>
      </c>
      <c r="BB123" s="372" t="n">
        <f aca="false">SUM(BB118:BB122)</f>
        <v>0</v>
      </c>
      <c r="BC123" s="372" t="n">
        <f aca="false">SUM(BC118:BC122)</f>
        <v>0</v>
      </c>
    </row>
    <row r="124" customFormat="false" ht="12.75" hidden="false" customHeight="false" outlineLevel="0" collapsed="false">
      <c r="A124" s="402" t="s">
        <v>303</v>
      </c>
      <c r="B124" s="403" t="s">
        <v>728</v>
      </c>
      <c r="C124" s="404" t="s">
        <v>729</v>
      </c>
      <c r="D124" s="405"/>
      <c r="E124" s="406"/>
      <c r="F124" s="406"/>
      <c r="G124" s="431"/>
      <c r="M124" s="354" t="n">
        <v>1</v>
      </c>
    </row>
    <row r="125" customFormat="false" ht="12.75" hidden="false" customHeight="false" outlineLevel="0" collapsed="false">
      <c r="A125" s="408" t="n">
        <v>87</v>
      </c>
      <c r="B125" s="409" t="s">
        <v>730</v>
      </c>
      <c r="C125" s="410" t="s">
        <v>731</v>
      </c>
      <c r="D125" s="411" t="s">
        <v>56</v>
      </c>
      <c r="E125" s="412" t="n">
        <v>109.3724047</v>
      </c>
      <c r="F125" s="413" t="n">
        <v>10</v>
      </c>
      <c r="G125" s="414" t="n">
        <f aca="false">E125*F125</f>
        <v>1093.724047</v>
      </c>
      <c r="M125" s="354" t="n">
        <v>2</v>
      </c>
      <c r="Y125" s="335" t="n">
        <v>7</v>
      </c>
      <c r="Z125" s="335" t="n">
        <v>1</v>
      </c>
      <c r="AA125" s="335" t="n">
        <v>2</v>
      </c>
      <c r="AX125" s="335" t="n">
        <v>1</v>
      </c>
      <c r="AY125" s="335" t="n">
        <f aca="false">IF(AX125=1,G125,0)</f>
        <v>1093.724047</v>
      </c>
      <c r="AZ125" s="335" t="n">
        <f aca="false">IF(AX125=2,G125,0)</f>
        <v>0</v>
      </c>
      <c r="BA125" s="335" t="n">
        <f aca="false">IF(AX125=3,G125,0)</f>
        <v>0</v>
      </c>
      <c r="BB125" s="335" t="n">
        <f aca="false">IF(AX125=4,G125,0)</f>
        <v>0</v>
      </c>
      <c r="BC125" s="335" t="n">
        <f aca="false">IF(AX125=5,G125,0)</f>
        <v>0</v>
      </c>
      <c r="BY125" s="354" t="n">
        <v>7</v>
      </c>
      <c r="BZ125" s="354" t="n">
        <v>1</v>
      </c>
      <c r="CX125" s="335" t="n">
        <v>0</v>
      </c>
    </row>
    <row r="126" customFormat="false" ht="12.75" hidden="false" customHeight="false" outlineLevel="0" collapsed="false">
      <c r="A126" s="425"/>
      <c r="B126" s="426" t="s">
        <v>309</v>
      </c>
      <c r="C126" s="427" t="str">
        <f aca="false">CONCATENATE(B124," ",C124)</f>
        <v>99 Staveništní přesun hmot</v>
      </c>
      <c r="D126" s="428"/>
      <c r="E126" s="429"/>
      <c r="F126" s="429"/>
      <c r="G126" s="430" t="n">
        <f aca="false">SUM(G124:G125)</f>
        <v>1093.724047</v>
      </c>
      <c r="M126" s="354" t="n">
        <v>4</v>
      </c>
      <c r="AY126" s="372" t="n">
        <f aca="false">SUM(AY124:AY125)</f>
        <v>1093.724047</v>
      </c>
      <c r="AZ126" s="372" t="n">
        <f aca="false">SUM(AZ124:AZ125)</f>
        <v>0</v>
      </c>
      <c r="BA126" s="372" t="n">
        <f aca="false">SUM(BA124:BA125)</f>
        <v>0</v>
      </c>
      <c r="BB126" s="372" t="n">
        <f aca="false">SUM(BB124:BB125)</f>
        <v>0</v>
      </c>
      <c r="BC126" s="372" t="n">
        <f aca="false">SUM(BC124:BC125)</f>
        <v>0</v>
      </c>
    </row>
    <row r="127" customFormat="false" ht="12.75" hidden="false" customHeight="false" outlineLevel="0" collapsed="false">
      <c r="A127" s="402" t="s">
        <v>303</v>
      </c>
      <c r="B127" s="403" t="s">
        <v>732</v>
      </c>
      <c r="C127" s="404" t="s">
        <v>733</v>
      </c>
      <c r="D127" s="405"/>
      <c r="E127" s="406"/>
      <c r="F127" s="406"/>
      <c r="G127" s="431"/>
      <c r="M127" s="354" t="n">
        <v>1</v>
      </c>
    </row>
    <row r="128" customFormat="false" ht="12.75" hidden="false" customHeight="false" outlineLevel="0" collapsed="false">
      <c r="A128" s="408" t="n">
        <v>88</v>
      </c>
      <c r="B128" s="409" t="s">
        <v>734</v>
      </c>
      <c r="C128" s="410" t="s">
        <v>735</v>
      </c>
      <c r="D128" s="411" t="s">
        <v>56</v>
      </c>
      <c r="E128" s="412" t="n">
        <v>0.711</v>
      </c>
      <c r="F128" s="413" t="n">
        <v>50</v>
      </c>
      <c r="G128" s="414" t="n">
        <f aca="false">E128*F128</f>
        <v>35.55</v>
      </c>
      <c r="M128" s="354" t="n">
        <v>2</v>
      </c>
      <c r="Y128" s="335" t="n">
        <v>8</v>
      </c>
      <c r="Z128" s="335" t="n">
        <v>0</v>
      </c>
      <c r="AA128" s="335" t="n">
        <v>3</v>
      </c>
      <c r="AX128" s="335" t="n">
        <v>1</v>
      </c>
      <c r="AY128" s="335" t="n">
        <f aca="false">IF(AX128=1,G128,0)</f>
        <v>35.55</v>
      </c>
      <c r="AZ128" s="335" t="n">
        <f aca="false">IF(AX128=2,G128,0)</f>
        <v>0</v>
      </c>
      <c r="BA128" s="335" t="n">
        <f aca="false">IF(AX128=3,G128,0)</f>
        <v>0</v>
      </c>
      <c r="BB128" s="335" t="n">
        <f aca="false">IF(AX128=4,G128,0)</f>
        <v>0</v>
      </c>
      <c r="BC128" s="335" t="n">
        <f aca="false">IF(AX128=5,G128,0)</f>
        <v>0</v>
      </c>
      <c r="BY128" s="354" t="n">
        <v>8</v>
      </c>
      <c r="BZ128" s="354" t="n">
        <v>0</v>
      </c>
      <c r="CX128" s="335" t="n">
        <v>0</v>
      </c>
    </row>
    <row r="129" customFormat="false" ht="22.5" hidden="false" customHeight="false" outlineLevel="0" collapsed="false">
      <c r="A129" s="408" t="n">
        <v>89</v>
      </c>
      <c r="B129" s="409" t="s">
        <v>736</v>
      </c>
      <c r="C129" s="410" t="s">
        <v>737</v>
      </c>
      <c r="D129" s="411" t="s">
        <v>56</v>
      </c>
      <c r="E129" s="412" t="n">
        <v>13.509</v>
      </c>
      <c r="F129" s="413" t="n">
        <v>5</v>
      </c>
      <c r="G129" s="414" t="n">
        <f aca="false">E129*F129</f>
        <v>67.545</v>
      </c>
      <c r="M129" s="354" t="n">
        <v>2</v>
      </c>
      <c r="Y129" s="335" t="n">
        <v>8</v>
      </c>
      <c r="Z129" s="335" t="n">
        <v>0</v>
      </c>
      <c r="AA129" s="335" t="n">
        <v>3</v>
      </c>
      <c r="AX129" s="335" t="n">
        <v>1</v>
      </c>
      <c r="AY129" s="335" t="n">
        <f aca="false">IF(AX129=1,G129,0)</f>
        <v>67.545</v>
      </c>
      <c r="AZ129" s="335" t="n">
        <f aca="false">IF(AX129=2,G129,0)</f>
        <v>0</v>
      </c>
      <c r="BA129" s="335" t="n">
        <f aca="false">IF(AX129=3,G129,0)</f>
        <v>0</v>
      </c>
      <c r="BB129" s="335" t="n">
        <f aca="false">IF(AX129=4,G129,0)</f>
        <v>0</v>
      </c>
      <c r="BC129" s="335" t="n">
        <f aca="false">IF(AX129=5,G129,0)</f>
        <v>0</v>
      </c>
      <c r="BY129" s="354" t="n">
        <v>8</v>
      </c>
      <c r="BZ129" s="354" t="n">
        <v>0</v>
      </c>
      <c r="CX129" s="335" t="n">
        <v>0</v>
      </c>
    </row>
    <row r="130" customFormat="false" ht="12.75" hidden="false" customHeight="false" outlineLevel="0" collapsed="false">
      <c r="A130" s="408" t="n">
        <v>90</v>
      </c>
      <c r="B130" s="409" t="s">
        <v>738</v>
      </c>
      <c r="C130" s="410" t="s">
        <v>739</v>
      </c>
      <c r="D130" s="411" t="s">
        <v>56</v>
      </c>
      <c r="E130" s="412" t="n">
        <v>0.711</v>
      </c>
      <c r="F130" s="413" t="n">
        <v>30</v>
      </c>
      <c r="G130" s="414" t="n">
        <f aca="false">E130*F130</f>
        <v>21.33</v>
      </c>
      <c r="M130" s="354" t="n">
        <v>2</v>
      </c>
      <c r="Y130" s="335" t="n">
        <v>8</v>
      </c>
      <c r="Z130" s="335" t="n">
        <v>0</v>
      </c>
      <c r="AA130" s="335" t="n">
        <v>3</v>
      </c>
      <c r="AX130" s="335" t="n">
        <v>1</v>
      </c>
      <c r="AY130" s="335" t="n">
        <f aca="false">IF(AX130=1,G130,0)</f>
        <v>21.33</v>
      </c>
      <c r="AZ130" s="335" t="n">
        <f aca="false">IF(AX130=2,G130,0)</f>
        <v>0</v>
      </c>
      <c r="BA130" s="335" t="n">
        <f aca="false">IF(AX130=3,G130,0)</f>
        <v>0</v>
      </c>
      <c r="BB130" s="335" t="n">
        <f aca="false">IF(AX130=4,G130,0)</f>
        <v>0</v>
      </c>
      <c r="BC130" s="335" t="n">
        <f aca="false">IF(AX130=5,G130,0)</f>
        <v>0</v>
      </c>
      <c r="BY130" s="354" t="n">
        <v>8</v>
      </c>
      <c r="BZ130" s="354" t="n">
        <v>0</v>
      </c>
      <c r="CX130" s="335" t="n">
        <v>0</v>
      </c>
    </row>
    <row r="131" customFormat="false" ht="12.75" hidden="false" customHeight="false" outlineLevel="0" collapsed="false">
      <c r="A131" s="408" t="n">
        <v>91</v>
      </c>
      <c r="B131" s="424" t="s">
        <v>740</v>
      </c>
      <c r="C131" s="410" t="s">
        <v>741</v>
      </c>
      <c r="D131" s="411" t="s">
        <v>56</v>
      </c>
      <c r="E131" s="412" t="n">
        <v>0.711</v>
      </c>
      <c r="F131" s="413" t="n">
        <v>330</v>
      </c>
      <c r="G131" s="414" t="n">
        <f aca="false">E131*F131</f>
        <v>234.63</v>
      </c>
      <c r="M131" s="354" t="n">
        <v>2</v>
      </c>
      <c r="Y131" s="335" t="n">
        <v>8</v>
      </c>
      <c r="Z131" s="335" t="n">
        <v>0</v>
      </c>
      <c r="AA131" s="335" t="n">
        <v>3</v>
      </c>
      <c r="AX131" s="335" t="n">
        <v>1</v>
      </c>
      <c r="AY131" s="335" t="n">
        <f aca="false">IF(AX131=1,G131,0)</f>
        <v>234.63</v>
      </c>
      <c r="AZ131" s="335" t="n">
        <f aca="false">IF(AX131=2,G131,0)</f>
        <v>0</v>
      </c>
      <c r="BA131" s="335" t="n">
        <f aca="false">IF(AX131=3,G131,0)</f>
        <v>0</v>
      </c>
      <c r="BB131" s="335" t="n">
        <f aca="false">IF(AX131=4,G131,0)</f>
        <v>0</v>
      </c>
      <c r="BC131" s="335" t="n">
        <f aca="false">IF(AX131=5,G131,0)</f>
        <v>0</v>
      </c>
      <c r="BY131" s="354" t="n">
        <v>8</v>
      </c>
      <c r="BZ131" s="354" t="n">
        <v>0</v>
      </c>
      <c r="CX131" s="335" t="n">
        <v>0</v>
      </c>
    </row>
    <row r="132" customFormat="false" ht="12.75" hidden="false" customHeight="false" outlineLevel="0" collapsed="false">
      <c r="A132" s="425"/>
      <c r="B132" s="426" t="s">
        <v>309</v>
      </c>
      <c r="C132" s="427" t="str">
        <f aca="false">CONCATENATE(B127," ",C127)</f>
        <v>D96 Přesuny suti a vybouraných hmot</v>
      </c>
      <c r="D132" s="428"/>
      <c r="E132" s="429"/>
      <c r="F132" s="429"/>
      <c r="G132" s="430" t="n">
        <f aca="false">SUM(G127:G131)</f>
        <v>359.055</v>
      </c>
      <c r="M132" s="354" t="n">
        <v>4</v>
      </c>
      <c r="AY132" s="372" t="n">
        <f aca="false">SUM(AY127:AY131)</f>
        <v>359.055</v>
      </c>
      <c r="AZ132" s="372" t="n">
        <f aca="false">SUM(AZ127:AZ131)</f>
        <v>0</v>
      </c>
      <c r="BA132" s="372" t="n">
        <f aca="false">SUM(BA127:BA131)</f>
        <v>0</v>
      </c>
      <c r="BB132" s="372" t="n">
        <f aca="false">SUM(BB127:BB131)</f>
        <v>0</v>
      </c>
      <c r="BC132" s="372" t="n">
        <f aca="false">SUM(BC127:BC131)</f>
        <v>0</v>
      </c>
    </row>
    <row r="133" s="335" customFormat="true" ht="12.75" hidden="false" customHeight="false" outlineLevel="0" collapsed="false"/>
    <row r="134" s="335" customFormat="true" ht="12.75" hidden="false" customHeight="false" outlineLevel="0" collapsed="false"/>
    <row r="135" customFormat="false" ht="18" hidden="false" customHeight="false" outlineLevel="0" collapsed="false">
      <c r="A135" s="433" t="s">
        <v>742</v>
      </c>
      <c r="B135" s="434"/>
      <c r="C135" s="434"/>
      <c r="D135" s="434"/>
      <c r="E135" s="434"/>
      <c r="F135" s="434"/>
      <c r="G135" s="434"/>
    </row>
    <row r="136" customFormat="false" ht="15" hidden="false" customHeight="false" outlineLevel="0" collapsed="false">
      <c r="A136" s="435"/>
      <c r="B136" s="435"/>
      <c r="C136" s="435"/>
      <c r="D136" s="435"/>
      <c r="E136" s="435"/>
      <c r="F136" s="435"/>
      <c r="G136" s="435"/>
    </row>
    <row r="137" customFormat="false" ht="15" hidden="false" customHeight="false" outlineLevel="0" collapsed="false">
      <c r="A137" s="436"/>
      <c r="B137" s="437" t="s">
        <v>743</v>
      </c>
      <c r="C137" s="437"/>
      <c r="D137" s="437"/>
      <c r="E137" s="437"/>
      <c r="F137" s="437"/>
      <c r="G137" s="438" t="s">
        <v>744</v>
      </c>
    </row>
    <row r="138" customFormat="false" ht="15" hidden="false" customHeight="false" outlineLevel="0" collapsed="false">
      <c r="A138" s="439" t="str">
        <f aca="false">[2]Položky!B5</f>
        <v>1</v>
      </c>
      <c r="B138" s="440" t="str">
        <f aca="false">[2]Položky!C5</f>
        <v>Zemní práce</v>
      </c>
      <c r="C138" s="435"/>
      <c r="D138" s="435"/>
      <c r="E138" s="435"/>
      <c r="F138" s="435"/>
      <c r="G138" s="441" t="n">
        <f aca="false">G42</f>
        <v>232663.445</v>
      </c>
    </row>
    <row r="139" customFormat="false" ht="15" hidden="false" customHeight="false" outlineLevel="0" collapsed="false">
      <c r="A139" s="439" t="str">
        <f aca="false">[2]Položky!B53</f>
        <v>45</v>
      </c>
      <c r="B139" s="440" t="str">
        <f aca="false">[2]Položky!C53</f>
        <v>Podkladní a vedlejší konstrukce</v>
      </c>
      <c r="C139" s="435"/>
      <c r="D139" s="435"/>
      <c r="E139" s="435"/>
      <c r="F139" s="435"/>
      <c r="G139" s="441" t="n">
        <f aca="false">G47</f>
        <v>20612.48</v>
      </c>
    </row>
    <row r="140" customFormat="false" ht="15" hidden="false" customHeight="false" outlineLevel="0" collapsed="false">
      <c r="A140" s="439" t="str">
        <f aca="false">[2]Položky!B58</f>
        <v>5</v>
      </c>
      <c r="B140" s="440" t="str">
        <f aca="false">[2]Položky!C58</f>
        <v>Komunikace</v>
      </c>
      <c r="C140" s="435"/>
      <c r="D140" s="435"/>
      <c r="E140" s="435"/>
      <c r="F140" s="435"/>
      <c r="G140" s="441" t="n">
        <f aca="false">G51</f>
        <v>38400</v>
      </c>
    </row>
    <row r="141" customFormat="false" ht="15" hidden="false" customHeight="false" outlineLevel="0" collapsed="false">
      <c r="A141" s="439" t="str">
        <f aca="false">[2]Položky!B62</f>
        <v>8</v>
      </c>
      <c r="B141" s="440" t="str">
        <f aca="false">[2]Položky!C62</f>
        <v>Trubní vedení</v>
      </c>
      <c r="C141" s="435"/>
      <c r="D141" s="435"/>
      <c r="E141" s="435"/>
      <c r="F141" s="435"/>
      <c r="G141" s="441" t="n">
        <f aca="false">G117</f>
        <v>282233.76</v>
      </c>
    </row>
    <row r="142" customFormat="false" ht="15" hidden="false" customHeight="false" outlineLevel="0" collapsed="false">
      <c r="A142" s="439" t="str">
        <f aca="false">[2]Položky!B127</f>
        <v>96</v>
      </c>
      <c r="B142" s="440" t="str">
        <f aca="false">[2]Položky!C127</f>
        <v>Bourání konstrukcí</v>
      </c>
      <c r="C142" s="435"/>
      <c r="D142" s="435"/>
      <c r="E142" s="435"/>
      <c r="F142" s="435"/>
      <c r="G142" s="441" t="n">
        <f aca="false">G123</f>
        <v>4300</v>
      </c>
    </row>
    <row r="143" customFormat="false" ht="15" hidden="false" customHeight="false" outlineLevel="0" collapsed="false">
      <c r="A143" s="439" t="str">
        <f aca="false">[2]Položky!B133</f>
        <v>99</v>
      </c>
      <c r="B143" s="440" t="str">
        <f aca="false">[2]Položky!C133</f>
        <v>Staveništní přesun hmot</v>
      </c>
      <c r="C143" s="435"/>
      <c r="D143" s="435"/>
      <c r="E143" s="435"/>
      <c r="F143" s="435"/>
      <c r="G143" s="441" t="n">
        <f aca="false">G126</f>
        <v>1093.724047</v>
      </c>
    </row>
    <row r="144" customFormat="false" ht="15.75" hidden="false" customHeight="false" outlineLevel="0" collapsed="false">
      <c r="A144" s="439" t="str">
        <f aca="false">[2]Položky!B136</f>
        <v>D96</v>
      </c>
      <c r="B144" s="440" t="str">
        <f aca="false">[2]Položky!C136</f>
        <v>Přesuny suti a vybouraných hmot</v>
      </c>
      <c r="C144" s="435"/>
      <c r="D144" s="435"/>
      <c r="E144" s="435"/>
      <c r="F144" s="435"/>
      <c r="G144" s="441" t="n">
        <f aca="false">G132</f>
        <v>359.055</v>
      </c>
    </row>
    <row r="145" s="445" customFormat="true" ht="21" hidden="false" customHeight="true" outlineLevel="0" collapsed="false">
      <c r="A145" s="442"/>
      <c r="B145" s="443" t="s">
        <v>745</v>
      </c>
      <c r="C145" s="443"/>
      <c r="D145" s="443"/>
      <c r="E145" s="443"/>
      <c r="F145" s="443"/>
      <c r="G145" s="444" t="n">
        <f aca="false">SUM(G138:G144)</f>
        <v>579662.464047</v>
      </c>
    </row>
    <row r="146" s="335" customFormat="true" ht="12.75" hidden="false" customHeight="false" outlineLevel="0" collapsed="false"/>
    <row r="147" s="335" customFormat="true" ht="12.75" hidden="false" customHeight="false" outlineLevel="0" collapsed="false"/>
    <row r="148" s="335" customFormat="true" ht="12.75" hidden="false" customHeight="false" outlineLevel="0" collapsed="false"/>
    <row r="149" s="335" customFormat="true" ht="12.75" hidden="false" customHeight="false" outlineLevel="0" collapsed="false"/>
    <row r="150" s="335" customFormat="true" ht="12.75" hidden="false" customHeight="false" outlineLevel="0" collapsed="false"/>
    <row r="151" s="335" customFormat="true" ht="12.75" hidden="false" customHeight="false" outlineLevel="0" collapsed="false"/>
    <row r="152" s="335" customFormat="true" ht="12.75" hidden="false" customHeight="false" outlineLevel="0" collapsed="false"/>
    <row r="153" s="335" customFormat="true" ht="12.75" hidden="false" customHeight="false" outlineLevel="0" collapsed="false"/>
    <row r="154" s="335" customFormat="true" ht="12.75" hidden="false" customHeight="false" outlineLevel="0" collapsed="false"/>
    <row r="155" s="335" customFormat="true" ht="12.75" hidden="false" customHeight="false" outlineLevel="0" collapsed="false"/>
    <row r="156" s="335" customFormat="true" ht="12.75" hidden="false" customHeight="false" outlineLevel="0" collapsed="false"/>
    <row r="157" s="335" customFormat="true" ht="12.75" hidden="false" customHeight="false" outlineLevel="0" collapsed="false"/>
    <row r="158" s="335" customFormat="true" ht="12.75" hidden="false" customHeight="false" outlineLevel="0" collapsed="false"/>
    <row r="159" s="335" customFormat="true" ht="12.75" hidden="false" customHeight="false" outlineLevel="0" collapsed="false"/>
    <row r="160" s="335" customFormat="true" ht="12.75" hidden="false" customHeight="false" outlineLevel="0" collapsed="false"/>
    <row r="161" s="335" customFormat="true" ht="12.75" hidden="false" customHeight="false" outlineLevel="0" collapsed="false"/>
    <row r="162" s="335" customFormat="true" ht="12.75" hidden="false" customHeight="false" outlineLevel="0" collapsed="false"/>
    <row r="163" s="335" customFormat="true" ht="12.75" hidden="false" customHeight="false" outlineLevel="0" collapsed="false"/>
    <row r="164" s="335" customFormat="true" ht="12.75" hidden="false" customHeight="false" outlineLevel="0" collapsed="false"/>
    <row r="165" s="335" customFormat="true" ht="12.75" hidden="false" customHeight="false" outlineLevel="0" collapsed="false"/>
    <row r="166" s="335" customFormat="true" ht="12.75" hidden="false" customHeight="false" outlineLevel="0" collapsed="false"/>
    <row r="167" s="335" customFormat="true" ht="12.75" hidden="false" customHeight="false" outlineLevel="0" collapsed="false"/>
    <row r="168" s="335" customFormat="true" ht="12.75" hidden="false" customHeight="false" outlineLevel="0" collapsed="false"/>
    <row r="169" s="335" customFormat="true" ht="12.75" hidden="false" customHeight="false" outlineLevel="0" collapsed="false"/>
    <row r="170" s="335" customFormat="true" ht="12.75" hidden="false" customHeight="false" outlineLevel="0" collapsed="false"/>
    <row r="171" s="335" customFormat="true" ht="12.75" hidden="false" customHeight="false" outlineLevel="0" collapsed="false"/>
    <row r="172" s="335" customFormat="true" ht="12.75" hidden="false" customHeight="false" outlineLevel="0" collapsed="false"/>
    <row r="173" s="335" customFormat="true" ht="12.75" hidden="false" customHeight="false" outlineLevel="0" collapsed="false"/>
    <row r="174" s="335" customFormat="true" ht="12.75" hidden="false" customHeight="false" outlineLevel="0" collapsed="false"/>
    <row r="175" s="335" customFormat="true" ht="12.75" hidden="false" customHeight="false" outlineLevel="0" collapsed="false"/>
    <row r="176" s="335" customFormat="true" ht="12.75" hidden="false" customHeight="false" outlineLevel="0" collapsed="false"/>
    <row r="177" s="335" customFormat="true" ht="12.75" hidden="false" customHeight="false" outlineLevel="0" collapsed="false"/>
    <row r="178" s="335" customFormat="true" ht="12.75" hidden="false" customHeight="false" outlineLevel="0" collapsed="false"/>
    <row r="179" s="335" customFormat="true" ht="12.75" hidden="false" customHeight="false" outlineLevel="0" collapsed="false"/>
    <row r="180" s="335" customFormat="true" ht="12.75" hidden="false" customHeight="false" outlineLevel="0" collapsed="false"/>
    <row r="181" s="335" customFormat="true" ht="12.75" hidden="false" customHeight="false" outlineLevel="0" collapsed="false"/>
    <row r="182" s="335" customFormat="true" ht="12.75" hidden="false" customHeight="false" outlineLevel="0" collapsed="false"/>
    <row r="183" s="335" customFormat="true" ht="12.75" hidden="false" customHeight="false" outlineLevel="0" collapsed="false"/>
    <row r="184" s="335" customFormat="true" ht="12.75" hidden="false" customHeight="false" outlineLevel="0" collapsed="false"/>
    <row r="185" s="335" customFormat="true" ht="12.75" hidden="false" customHeight="false" outlineLevel="0" collapsed="false"/>
    <row r="186" s="335" customFormat="true" ht="12.75" hidden="false" customHeight="false" outlineLevel="0" collapsed="false"/>
    <row r="187" s="335" customFormat="true" ht="12.75" hidden="false" customHeight="false" outlineLevel="0" collapsed="false"/>
    <row r="188" s="335" customFormat="true" ht="12.75" hidden="false" customHeight="false" outlineLevel="0" collapsed="false"/>
    <row r="189" s="335" customFormat="true" ht="12.75" hidden="false" customHeight="false" outlineLevel="0" collapsed="false"/>
    <row r="190" customFormat="false" ht="12.75" hidden="false" customHeight="false" outlineLevel="0" collapsed="false">
      <c r="A190" s="392"/>
      <c r="B190" s="392"/>
    </row>
    <row r="191" customFormat="false" ht="12.75" hidden="false" customHeight="false" outlineLevel="0" collapsed="false">
      <c r="C191" s="393"/>
      <c r="D191" s="393"/>
      <c r="E191" s="394"/>
      <c r="F191" s="393"/>
      <c r="G191" s="395"/>
    </row>
    <row r="192" customFormat="false" ht="12.75" hidden="false" customHeight="false" outlineLevel="0" collapsed="false">
      <c r="A192" s="392"/>
      <c r="B192" s="392"/>
    </row>
  </sheetData>
  <mergeCells count="25">
    <mergeCell ref="C7:D7"/>
    <mergeCell ref="C8:D8"/>
    <mergeCell ref="C9:D9"/>
    <mergeCell ref="C12:D12"/>
    <mergeCell ref="C13:D13"/>
    <mergeCell ref="C16:D16"/>
    <mergeCell ref="C17:D17"/>
    <mergeCell ref="C20:D20"/>
    <mergeCell ref="C22:D22"/>
    <mergeCell ref="C24:D24"/>
    <mergeCell ref="C26:D26"/>
    <mergeCell ref="C28:D28"/>
    <mergeCell ref="C30:D30"/>
    <mergeCell ref="C33:D33"/>
    <mergeCell ref="C34:D34"/>
    <mergeCell ref="C35:D35"/>
    <mergeCell ref="C37:D37"/>
    <mergeCell ref="C39:D39"/>
    <mergeCell ref="C41:D41"/>
    <mergeCell ref="C45:D45"/>
    <mergeCell ref="C46:D46"/>
    <mergeCell ref="C50:D50"/>
    <mergeCell ref="C115:D115"/>
    <mergeCell ref="C120:D120"/>
    <mergeCell ref="C122:D122"/>
  </mergeCells>
  <printOptions headings="false" gridLines="false" gridLinesSet="true" horizontalCentered="false" verticalCentered="false"/>
  <pageMargins left="0.509722222222222" right="0.39375" top="0.35" bottom="0.719444444444444" header="0.511805555555555" footer="0.359722222222222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>&amp;L&amp;9Zpracováno programem &amp;"Arial CE,Běžné"BUILDpower,  © RTS, a.s.&amp;R&amp;"Arial,obyčejné"Strana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tabColor rgb="FFC55A11"/>
    <pageSetUpPr fitToPage="false"/>
  </sheetPr>
  <dimension ref="A1:CZ421"/>
  <sheetViews>
    <sheetView showFormulas="false" showGridLines="true" showRowColHeaders="true" showZeros="true" rightToLeft="false" tabSelected="false" showOutlineSymbols="true" defaultGridColor="true" view="normal" topLeftCell="A358" colorId="64" zoomScale="100" zoomScaleNormal="100" zoomScalePageLayoutView="100" workbookViewId="0">
      <selection pane="topLeft" activeCell="K348" activeCellId="0" sqref="K348"/>
    </sheetView>
  </sheetViews>
  <sheetFormatPr defaultColWidth="9.15625" defaultRowHeight="12.75" zeroHeight="false" outlineLevelRow="0" outlineLevelCol="0"/>
  <cols>
    <col collapsed="false" customWidth="true" hidden="false" outlineLevel="0" max="1" min="1" style="335" width="4.43"/>
    <col collapsed="false" customWidth="true" hidden="false" outlineLevel="0" max="2" min="2" style="335" width="13.01"/>
    <col collapsed="false" customWidth="true" hidden="false" outlineLevel="0" max="3" min="3" style="335" width="43"/>
    <col collapsed="false" customWidth="true" hidden="false" outlineLevel="0" max="4" min="4" style="335" width="5.57"/>
    <col collapsed="false" customWidth="true" hidden="false" outlineLevel="0" max="5" min="5" style="336" width="7.71"/>
    <col collapsed="false" customWidth="true" hidden="false" outlineLevel="0" max="6" min="6" style="335" width="9.42"/>
    <col collapsed="false" customWidth="true" hidden="false" outlineLevel="0" max="7" min="7" style="335" width="13.14"/>
    <col collapsed="false" customWidth="false" hidden="false" outlineLevel="0" max="11" min="8" style="335" width="9.14"/>
    <col collapsed="false" customWidth="true" hidden="false" outlineLevel="0" max="12" min="12" style="335" width="75.42"/>
    <col collapsed="false" customWidth="true" hidden="false" outlineLevel="0" max="13" min="13" style="335" width="45.29"/>
    <col collapsed="false" customWidth="false" hidden="false" outlineLevel="0" max="256" min="14" style="335" width="9.14"/>
    <col collapsed="false" customWidth="true" hidden="false" outlineLevel="0" max="257" min="257" style="335" width="4.43"/>
    <col collapsed="false" customWidth="true" hidden="false" outlineLevel="0" max="258" min="258" style="335" width="11.57"/>
    <col collapsed="false" customWidth="true" hidden="false" outlineLevel="0" max="259" min="259" style="335" width="40.42"/>
    <col collapsed="false" customWidth="true" hidden="false" outlineLevel="0" max="260" min="260" style="335" width="5.57"/>
    <col collapsed="false" customWidth="true" hidden="false" outlineLevel="0" max="261" min="261" style="335" width="8.57"/>
    <col collapsed="false" customWidth="true" hidden="false" outlineLevel="0" max="262" min="262" style="335" width="9.85"/>
    <col collapsed="false" customWidth="true" hidden="false" outlineLevel="0" max="263" min="263" style="335" width="13.86"/>
    <col collapsed="false" customWidth="false" hidden="false" outlineLevel="0" max="267" min="264" style="335" width="9.14"/>
    <col collapsed="false" customWidth="true" hidden="false" outlineLevel="0" max="268" min="268" style="335" width="75.42"/>
    <col collapsed="false" customWidth="true" hidden="false" outlineLevel="0" max="269" min="269" style="335" width="45.29"/>
    <col collapsed="false" customWidth="false" hidden="false" outlineLevel="0" max="512" min="270" style="335" width="9.14"/>
    <col collapsed="false" customWidth="true" hidden="false" outlineLevel="0" max="513" min="513" style="335" width="4.43"/>
    <col collapsed="false" customWidth="true" hidden="false" outlineLevel="0" max="514" min="514" style="335" width="11.57"/>
    <col collapsed="false" customWidth="true" hidden="false" outlineLevel="0" max="515" min="515" style="335" width="40.42"/>
    <col collapsed="false" customWidth="true" hidden="false" outlineLevel="0" max="516" min="516" style="335" width="5.57"/>
    <col collapsed="false" customWidth="true" hidden="false" outlineLevel="0" max="517" min="517" style="335" width="8.57"/>
    <col collapsed="false" customWidth="true" hidden="false" outlineLevel="0" max="518" min="518" style="335" width="9.85"/>
    <col collapsed="false" customWidth="true" hidden="false" outlineLevel="0" max="519" min="519" style="335" width="13.86"/>
    <col collapsed="false" customWidth="false" hidden="false" outlineLevel="0" max="523" min="520" style="335" width="9.14"/>
    <col collapsed="false" customWidth="true" hidden="false" outlineLevel="0" max="524" min="524" style="335" width="75.42"/>
    <col collapsed="false" customWidth="true" hidden="false" outlineLevel="0" max="525" min="525" style="335" width="45.29"/>
    <col collapsed="false" customWidth="false" hidden="false" outlineLevel="0" max="768" min="526" style="335" width="9.14"/>
    <col collapsed="false" customWidth="true" hidden="false" outlineLevel="0" max="769" min="769" style="335" width="4.43"/>
    <col collapsed="false" customWidth="true" hidden="false" outlineLevel="0" max="770" min="770" style="335" width="11.57"/>
    <col collapsed="false" customWidth="true" hidden="false" outlineLevel="0" max="771" min="771" style="335" width="40.42"/>
    <col collapsed="false" customWidth="true" hidden="false" outlineLevel="0" max="772" min="772" style="335" width="5.57"/>
    <col collapsed="false" customWidth="true" hidden="false" outlineLevel="0" max="773" min="773" style="335" width="8.57"/>
    <col collapsed="false" customWidth="true" hidden="false" outlineLevel="0" max="774" min="774" style="335" width="9.85"/>
    <col collapsed="false" customWidth="true" hidden="false" outlineLevel="0" max="775" min="775" style="335" width="13.86"/>
    <col collapsed="false" customWidth="false" hidden="false" outlineLevel="0" max="779" min="776" style="335" width="9.14"/>
    <col collapsed="false" customWidth="true" hidden="false" outlineLevel="0" max="780" min="780" style="335" width="75.42"/>
    <col collapsed="false" customWidth="true" hidden="false" outlineLevel="0" max="781" min="781" style="335" width="45.29"/>
    <col collapsed="false" customWidth="false" hidden="false" outlineLevel="0" max="1024" min="782" style="335" width="9.14"/>
  </cols>
  <sheetData>
    <row r="1" customFormat="false" ht="12.75" hidden="false" customHeight="false" outlineLevel="0" collapsed="false">
      <c r="A1" s="4" t="s">
        <v>292</v>
      </c>
      <c r="B1" s="5"/>
      <c r="C1" s="6"/>
      <c r="D1" s="8" t="s">
        <v>293</v>
      </c>
      <c r="E1" s="396"/>
      <c r="F1" s="397"/>
      <c r="G1" s="398" t="s">
        <v>524</v>
      </c>
      <c r="I1" s="337"/>
    </row>
    <row r="2" customFormat="false" ht="15" hidden="false" customHeight="false" outlineLevel="0" collapsed="false">
      <c r="A2" s="339" t="s">
        <v>3</v>
      </c>
      <c r="B2" s="20"/>
      <c r="C2" s="21"/>
      <c r="D2" s="23" t="s">
        <v>746</v>
      </c>
      <c r="E2" s="399"/>
      <c r="F2" s="400"/>
      <c r="G2" s="401"/>
      <c r="I2" s="337"/>
    </row>
    <row r="3" customFormat="false" ht="12.75" hidden="false" customHeight="false" outlineLevel="0" collapsed="false">
      <c r="A3" s="340" t="s">
        <v>296</v>
      </c>
      <c r="B3" s="341" t="s">
        <v>297</v>
      </c>
      <c r="C3" s="341" t="s">
        <v>298</v>
      </c>
      <c r="D3" s="341" t="s">
        <v>8</v>
      </c>
      <c r="E3" s="341" t="s">
        <v>299</v>
      </c>
      <c r="F3" s="341" t="s">
        <v>300</v>
      </c>
      <c r="G3" s="342" t="s">
        <v>301</v>
      </c>
      <c r="I3" s="337"/>
    </row>
    <row r="4" customFormat="false" ht="15" hidden="false" customHeight="false" outlineLevel="0" collapsed="false">
      <c r="A4" s="343"/>
      <c r="B4" s="344"/>
      <c r="C4" s="345" t="s">
        <v>526</v>
      </c>
      <c r="D4" s="346"/>
      <c r="E4" s="347"/>
      <c r="F4" s="346"/>
      <c r="G4" s="346"/>
      <c r="I4" s="337"/>
    </row>
    <row r="5" customFormat="false" ht="12.75" hidden="false" customHeight="false" outlineLevel="0" collapsed="false">
      <c r="A5" s="402" t="s">
        <v>303</v>
      </c>
      <c r="B5" s="403" t="s">
        <v>18</v>
      </c>
      <c r="C5" s="404" t="s">
        <v>68</v>
      </c>
      <c r="D5" s="405"/>
      <c r="E5" s="406"/>
      <c r="F5" s="406"/>
      <c r="G5" s="407"/>
      <c r="O5" s="354" t="n">
        <v>1</v>
      </c>
    </row>
    <row r="6" customFormat="false" ht="12.75" hidden="false" customHeight="false" outlineLevel="0" collapsed="false">
      <c r="A6" s="408" t="n">
        <v>1</v>
      </c>
      <c r="B6" s="422" t="s">
        <v>747</v>
      </c>
      <c r="C6" s="410" t="s">
        <v>748</v>
      </c>
      <c r="D6" s="411" t="s">
        <v>103</v>
      </c>
      <c r="E6" s="412" t="n">
        <v>38.885</v>
      </c>
      <c r="F6" s="412" t="n">
        <v>180</v>
      </c>
      <c r="G6" s="414" t="n">
        <f aca="false">E6*F6</f>
        <v>6999.3</v>
      </c>
      <c r="O6" s="354" t="n">
        <v>2</v>
      </c>
      <c r="AA6" s="335" t="n">
        <v>1</v>
      </c>
      <c r="AB6" s="335" t="n">
        <v>1</v>
      </c>
      <c r="AC6" s="335" t="n">
        <v>1</v>
      </c>
      <c r="AZ6" s="335" t="n">
        <v>1</v>
      </c>
      <c r="BA6" s="335" t="n">
        <f aca="false">IF(AZ6=1,G6,0)</f>
        <v>6999.3</v>
      </c>
      <c r="BB6" s="335" t="n">
        <f aca="false">IF(AZ6=2,G6,0)</f>
        <v>0</v>
      </c>
      <c r="BC6" s="335" t="n">
        <f aca="false">IF(AZ6=3,G6,0)</f>
        <v>0</v>
      </c>
      <c r="BD6" s="335" t="n">
        <f aca="false">IF(AZ6=4,G6,0)</f>
        <v>0</v>
      </c>
      <c r="BE6" s="335" t="n">
        <f aca="false">IF(AZ6=5,G6,0)</f>
        <v>0</v>
      </c>
      <c r="CA6" s="354" t="n">
        <v>1</v>
      </c>
      <c r="CB6" s="354" t="n">
        <v>1</v>
      </c>
      <c r="CZ6" s="335" t="n">
        <v>0</v>
      </c>
    </row>
    <row r="7" customFormat="false" ht="12.75" hidden="false" customHeight="true" outlineLevel="0" collapsed="false">
      <c r="A7" s="415"/>
      <c r="B7" s="446"/>
      <c r="C7" s="417" t="s">
        <v>749</v>
      </c>
      <c r="D7" s="417"/>
      <c r="E7" s="418" t="n">
        <v>38.885</v>
      </c>
      <c r="F7" s="419"/>
      <c r="G7" s="447"/>
      <c r="M7" s="421" t="s">
        <v>750</v>
      </c>
      <c r="O7" s="354"/>
    </row>
    <row r="8" customFormat="false" ht="12.75" hidden="false" customHeight="false" outlineLevel="0" collapsed="false">
      <c r="A8" s="408" t="n">
        <v>2</v>
      </c>
      <c r="B8" s="422" t="s">
        <v>751</v>
      </c>
      <c r="C8" s="410" t="s">
        <v>752</v>
      </c>
      <c r="D8" s="411" t="s">
        <v>103</v>
      </c>
      <c r="E8" s="412" t="n">
        <v>38.89</v>
      </c>
      <c r="F8" s="412" t="n">
        <v>40</v>
      </c>
      <c r="G8" s="414" t="n">
        <f aca="false">E8*F8</f>
        <v>1555.6</v>
      </c>
      <c r="O8" s="354" t="n">
        <v>2</v>
      </c>
      <c r="AA8" s="335" t="n">
        <v>1</v>
      </c>
      <c r="AB8" s="335" t="n">
        <v>1</v>
      </c>
      <c r="AC8" s="335" t="n">
        <v>1</v>
      </c>
      <c r="AZ8" s="335" t="n">
        <v>1</v>
      </c>
      <c r="BA8" s="335" t="n">
        <f aca="false">IF(AZ8=1,G8,0)</f>
        <v>1555.6</v>
      </c>
      <c r="BB8" s="335" t="n">
        <f aca="false">IF(AZ8=2,G8,0)</f>
        <v>0</v>
      </c>
      <c r="BC8" s="335" t="n">
        <f aca="false">IF(AZ8=3,G8,0)</f>
        <v>0</v>
      </c>
      <c r="BD8" s="335" t="n">
        <f aca="false">IF(AZ8=4,G8,0)</f>
        <v>0</v>
      </c>
      <c r="BE8" s="335" t="n">
        <f aca="false">IF(AZ8=5,G8,0)</f>
        <v>0</v>
      </c>
      <c r="CA8" s="354" t="n">
        <v>1</v>
      </c>
      <c r="CB8" s="354" t="n">
        <v>1</v>
      </c>
      <c r="CZ8" s="335" t="n">
        <v>0</v>
      </c>
    </row>
    <row r="9" customFormat="false" ht="12.75" hidden="false" customHeight="false" outlineLevel="0" collapsed="false">
      <c r="A9" s="408" t="n">
        <v>3</v>
      </c>
      <c r="B9" s="422" t="s">
        <v>753</v>
      </c>
      <c r="C9" s="410" t="s">
        <v>754</v>
      </c>
      <c r="D9" s="411" t="s">
        <v>103</v>
      </c>
      <c r="E9" s="412" t="n">
        <v>757.9091</v>
      </c>
      <c r="F9" s="412" t="n">
        <v>250</v>
      </c>
      <c r="G9" s="414" t="n">
        <f aca="false">E9*F9</f>
        <v>189477.275</v>
      </c>
      <c r="O9" s="354" t="n">
        <v>2</v>
      </c>
      <c r="AA9" s="335" t="n">
        <v>1</v>
      </c>
      <c r="AB9" s="335" t="n">
        <v>1</v>
      </c>
      <c r="AC9" s="335" t="n">
        <v>1</v>
      </c>
      <c r="AZ9" s="335" t="n">
        <v>1</v>
      </c>
      <c r="BA9" s="335" t="n">
        <f aca="false">IF(AZ9=1,G9,0)</f>
        <v>189477.275</v>
      </c>
      <c r="BB9" s="335" t="n">
        <f aca="false">IF(AZ9=2,G9,0)</f>
        <v>0</v>
      </c>
      <c r="BC9" s="335" t="n">
        <f aca="false">IF(AZ9=3,G9,0)</f>
        <v>0</v>
      </c>
      <c r="BD9" s="335" t="n">
        <f aca="false">IF(AZ9=4,G9,0)</f>
        <v>0</v>
      </c>
      <c r="BE9" s="335" t="n">
        <f aca="false">IF(AZ9=5,G9,0)</f>
        <v>0</v>
      </c>
      <c r="CA9" s="354" t="n">
        <v>1</v>
      </c>
      <c r="CB9" s="354" t="n">
        <v>1</v>
      </c>
      <c r="CZ9" s="335" t="n">
        <v>0</v>
      </c>
    </row>
    <row r="10" customFormat="false" ht="12.75" hidden="false" customHeight="true" outlineLevel="0" collapsed="false">
      <c r="A10" s="415"/>
      <c r="B10" s="423"/>
      <c r="C10" s="417" t="s">
        <v>755</v>
      </c>
      <c r="D10" s="417"/>
      <c r="E10" s="418" t="n">
        <v>0</v>
      </c>
      <c r="F10" s="419"/>
      <c r="G10" s="447"/>
      <c r="M10" s="421" t="s">
        <v>755</v>
      </c>
      <c r="O10" s="354"/>
    </row>
    <row r="11" customFormat="false" ht="12.75" hidden="false" customHeight="true" outlineLevel="0" collapsed="false">
      <c r="A11" s="415"/>
      <c r="B11" s="416"/>
      <c r="C11" s="417" t="s">
        <v>756</v>
      </c>
      <c r="D11" s="417"/>
      <c r="E11" s="418" t="n">
        <v>0</v>
      </c>
      <c r="F11" s="419"/>
      <c r="G11" s="447"/>
      <c r="M11" s="421" t="s">
        <v>756</v>
      </c>
      <c r="O11" s="354"/>
    </row>
    <row r="12" customFormat="false" ht="12.75" hidden="false" customHeight="true" outlineLevel="0" collapsed="false">
      <c r="A12" s="415"/>
      <c r="B12" s="416"/>
      <c r="C12" s="417" t="s">
        <v>757</v>
      </c>
      <c r="D12" s="417"/>
      <c r="E12" s="418" t="n">
        <v>0</v>
      </c>
      <c r="F12" s="419"/>
      <c r="G12" s="447"/>
      <c r="M12" s="421" t="s">
        <v>757</v>
      </c>
      <c r="O12" s="354"/>
    </row>
    <row r="13" customFormat="false" ht="12.75" hidden="false" customHeight="true" outlineLevel="0" collapsed="false">
      <c r="A13" s="415"/>
      <c r="B13" s="416"/>
      <c r="C13" s="417" t="s">
        <v>758</v>
      </c>
      <c r="D13" s="417"/>
      <c r="E13" s="418" t="n">
        <v>43.7008</v>
      </c>
      <c r="F13" s="419"/>
      <c r="G13" s="447"/>
      <c r="M13" s="421" t="s">
        <v>758</v>
      </c>
      <c r="O13" s="354"/>
    </row>
    <row r="14" customFormat="false" ht="12.75" hidden="false" customHeight="true" outlineLevel="0" collapsed="false">
      <c r="A14" s="415"/>
      <c r="B14" s="416"/>
      <c r="C14" s="417" t="s">
        <v>759</v>
      </c>
      <c r="D14" s="417"/>
      <c r="E14" s="418" t="n">
        <v>50.7228</v>
      </c>
      <c r="F14" s="419"/>
      <c r="G14" s="447"/>
      <c r="M14" s="421" t="s">
        <v>759</v>
      </c>
      <c r="O14" s="354"/>
    </row>
    <row r="15" customFormat="false" ht="12.75" hidden="false" customHeight="true" outlineLevel="0" collapsed="false">
      <c r="A15" s="415"/>
      <c r="B15" s="416"/>
      <c r="C15" s="417" t="s">
        <v>760</v>
      </c>
      <c r="D15" s="417"/>
      <c r="E15" s="418" t="n">
        <v>104.4112</v>
      </c>
      <c r="F15" s="419"/>
      <c r="G15" s="447"/>
      <c r="M15" s="421" t="s">
        <v>760</v>
      </c>
      <c r="O15" s="354"/>
    </row>
    <row r="16" customFormat="false" ht="12.75" hidden="false" customHeight="true" outlineLevel="0" collapsed="false">
      <c r="A16" s="415"/>
      <c r="B16" s="416"/>
      <c r="C16" s="417" t="s">
        <v>761</v>
      </c>
      <c r="D16" s="417"/>
      <c r="E16" s="418" t="n">
        <v>27.496</v>
      </c>
      <c r="F16" s="419"/>
      <c r="G16" s="447"/>
      <c r="M16" s="421" t="s">
        <v>761</v>
      </c>
      <c r="O16" s="354"/>
    </row>
    <row r="17" customFormat="false" ht="12.75" hidden="false" customHeight="true" outlineLevel="0" collapsed="false">
      <c r="A17" s="415"/>
      <c r="B17" s="416"/>
      <c r="C17" s="417" t="s">
        <v>762</v>
      </c>
      <c r="D17" s="417"/>
      <c r="E17" s="418" t="n">
        <v>0</v>
      </c>
      <c r="F17" s="419"/>
      <c r="G17" s="447"/>
      <c r="M17" s="421" t="s">
        <v>762</v>
      </c>
      <c r="O17" s="354"/>
    </row>
    <row r="18" customFormat="false" ht="12.75" hidden="false" customHeight="true" outlineLevel="0" collapsed="false">
      <c r="A18" s="415"/>
      <c r="B18" s="416"/>
      <c r="C18" s="417" t="s">
        <v>763</v>
      </c>
      <c r="D18" s="417"/>
      <c r="E18" s="418" t="n">
        <v>7.854</v>
      </c>
      <c r="F18" s="419"/>
      <c r="G18" s="447"/>
      <c r="M18" s="421" t="s">
        <v>763</v>
      </c>
      <c r="O18" s="354"/>
    </row>
    <row r="19" customFormat="false" ht="12.75" hidden="false" customHeight="true" outlineLevel="0" collapsed="false">
      <c r="A19" s="415"/>
      <c r="B19" s="416"/>
      <c r="C19" s="417" t="s">
        <v>764</v>
      </c>
      <c r="D19" s="417"/>
      <c r="E19" s="418" t="n">
        <v>0</v>
      </c>
      <c r="F19" s="419"/>
      <c r="G19" s="447"/>
      <c r="M19" s="421" t="s">
        <v>764</v>
      </c>
      <c r="O19" s="354"/>
    </row>
    <row r="20" customFormat="false" ht="12.75" hidden="false" customHeight="true" outlineLevel="0" collapsed="false">
      <c r="A20" s="415"/>
      <c r="B20" s="416"/>
      <c r="C20" s="417" t="s">
        <v>765</v>
      </c>
      <c r="D20" s="417"/>
      <c r="E20" s="418" t="n">
        <v>24.2248</v>
      </c>
      <c r="F20" s="419"/>
      <c r="G20" s="447"/>
      <c r="M20" s="421" t="s">
        <v>765</v>
      </c>
      <c r="O20" s="354"/>
    </row>
    <row r="21" customFormat="false" ht="12.75" hidden="false" customHeight="true" outlineLevel="0" collapsed="false">
      <c r="A21" s="415"/>
      <c r="B21" s="416"/>
      <c r="C21" s="417" t="s">
        <v>766</v>
      </c>
      <c r="D21" s="417"/>
      <c r="E21" s="418" t="n">
        <v>0</v>
      </c>
      <c r="F21" s="419"/>
      <c r="G21" s="447"/>
      <c r="M21" s="421" t="s">
        <v>766</v>
      </c>
      <c r="O21" s="354"/>
    </row>
    <row r="22" customFormat="false" ht="12.75" hidden="false" customHeight="true" outlineLevel="0" collapsed="false">
      <c r="A22" s="415"/>
      <c r="B22" s="416"/>
      <c r="C22" s="417" t="s">
        <v>767</v>
      </c>
      <c r="D22" s="417"/>
      <c r="E22" s="418" t="n">
        <v>27.648</v>
      </c>
      <c r="F22" s="419"/>
      <c r="G22" s="447"/>
      <c r="M22" s="421" t="s">
        <v>767</v>
      </c>
      <c r="O22" s="354"/>
    </row>
    <row r="23" customFormat="false" ht="12.75" hidden="false" customHeight="true" outlineLevel="0" collapsed="false">
      <c r="A23" s="415"/>
      <c r="B23" s="416"/>
      <c r="C23" s="417" t="s">
        <v>768</v>
      </c>
      <c r="D23" s="417"/>
      <c r="E23" s="418" t="n">
        <v>0</v>
      </c>
      <c r="F23" s="419"/>
      <c r="G23" s="447"/>
      <c r="M23" s="421" t="s">
        <v>768</v>
      </c>
      <c r="O23" s="354"/>
    </row>
    <row r="24" customFormat="false" ht="12.75" hidden="false" customHeight="true" outlineLevel="0" collapsed="false">
      <c r="A24" s="415"/>
      <c r="B24" s="416"/>
      <c r="C24" s="417" t="s">
        <v>769</v>
      </c>
      <c r="D24" s="417"/>
      <c r="E24" s="418" t="n">
        <v>7.084</v>
      </c>
      <c r="F24" s="419"/>
      <c r="G24" s="447"/>
      <c r="M24" s="421" t="s">
        <v>769</v>
      </c>
      <c r="O24" s="354"/>
    </row>
    <row r="25" customFormat="false" ht="12.75" hidden="false" customHeight="true" outlineLevel="0" collapsed="false">
      <c r="A25" s="415"/>
      <c r="B25" s="416"/>
      <c r="C25" s="417" t="s">
        <v>770</v>
      </c>
      <c r="D25" s="417"/>
      <c r="E25" s="418" t="n">
        <v>1.62</v>
      </c>
      <c r="F25" s="419"/>
      <c r="G25" s="447"/>
      <c r="M25" s="421" t="s">
        <v>770</v>
      </c>
      <c r="O25" s="354"/>
    </row>
    <row r="26" customFormat="false" ht="12.75" hidden="false" customHeight="true" outlineLevel="0" collapsed="false">
      <c r="A26" s="415"/>
      <c r="B26" s="416"/>
      <c r="C26" s="417" t="s">
        <v>771</v>
      </c>
      <c r="D26" s="417"/>
      <c r="E26" s="418" t="n">
        <v>0.78</v>
      </c>
      <c r="F26" s="419"/>
      <c r="G26" s="447"/>
      <c r="M26" s="421" t="s">
        <v>771</v>
      </c>
      <c r="O26" s="354"/>
    </row>
    <row r="27" customFormat="false" ht="12.75" hidden="false" customHeight="true" outlineLevel="0" collapsed="false">
      <c r="A27" s="415"/>
      <c r="B27" s="416"/>
      <c r="C27" s="417" t="s">
        <v>772</v>
      </c>
      <c r="D27" s="417"/>
      <c r="E27" s="418" t="n">
        <v>1.716</v>
      </c>
      <c r="F27" s="419"/>
      <c r="G27" s="447"/>
      <c r="M27" s="421" t="s">
        <v>772</v>
      </c>
      <c r="O27" s="354"/>
    </row>
    <row r="28" customFormat="false" ht="12.75" hidden="false" customHeight="true" outlineLevel="0" collapsed="false">
      <c r="A28" s="415"/>
      <c r="B28" s="416"/>
      <c r="C28" s="417" t="s">
        <v>773</v>
      </c>
      <c r="D28" s="417"/>
      <c r="E28" s="418" t="n">
        <v>0.822</v>
      </c>
      <c r="F28" s="419"/>
      <c r="G28" s="447"/>
      <c r="M28" s="421" t="s">
        <v>773</v>
      </c>
      <c r="O28" s="354"/>
    </row>
    <row r="29" customFormat="false" ht="12.75" hidden="false" customHeight="true" outlineLevel="0" collapsed="false">
      <c r="A29" s="415"/>
      <c r="B29" s="416"/>
      <c r="C29" s="417" t="s">
        <v>774</v>
      </c>
      <c r="D29" s="417"/>
      <c r="E29" s="418" t="n">
        <v>1.002</v>
      </c>
      <c r="F29" s="419"/>
      <c r="G29" s="447"/>
      <c r="M29" s="421" t="s">
        <v>774</v>
      </c>
      <c r="O29" s="354"/>
    </row>
    <row r="30" customFormat="false" ht="12.75" hidden="false" customHeight="true" outlineLevel="0" collapsed="false">
      <c r="A30" s="415"/>
      <c r="B30" s="416"/>
      <c r="C30" s="417" t="s">
        <v>775</v>
      </c>
      <c r="D30" s="417"/>
      <c r="E30" s="418" t="n">
        <v>1.314</v>
      </c>
      <c r="F30" s="419"/>
      <c r="G30" s="447"/>
      <c r="M30" s="421" t="s">
        <v>775</v>
      </c>
      <c r="O30" s="354"/>
    </row>
    <row r="31" customFormat="false" ht="12.75" hidden="false" customHeight="true" outlineLevel="0" collapsed="false">
      <c r="A31" s="415"/>
      <c r="B31" s="416"/>
      <c r="C31" s="417" t="s">
        <v>776</v>
      </c>
      <c r="D31" s="417"/>
      <c r="E31" s="418" t="n">
        <v>5.5488</v>
      </c>
      <c r="F31" s="419"/>
      <c r="G31" s="447"/>
      <c r="M31" s="421" t="s">
        <v>776</v>
      </c>
      <c r="O31" s="354"/>
    </row>
    <row r="32" customFormat="false" ht="12.75" hidden="false" customHeight="true" outlineLevel="0" collapsed="false">
      <c r="A32" s="415"/>
      <c r="B32" s="416"/>
      <c r="C32" s="417" t="s">
        <v>777</v>
      </c>
      <c r="D32" s="417"/>
      <c r="E32" s="418" t="n">
        <v>3.8</v>
      </c>
      <c r="F32" s="419"/>
      <c r="G32" s="447"/>
      <c r="M32" s="421" t="s">
        <v>777</v>
      </c>
      <c r="O32" s="354"/>
    </row>
    <row r="33" customFormat="false" ht="12.75" hidden="false" customHeight="true" outlineLevel="0" collapsed="false">
      <c r="A33" s="415"/>
      <c r="B33" s="416"/>
      <c r="C33" s="417" t="s">
        <v>778</v>
      </c>
      <c r="D33" s="417"/>
      <c r="E33" s="418" t="n">
        <v>3.06</v>
      </c>
      <c r="F33" s="419"/>
      <c r="G33" s="447"/>
      <c r="M33" s="421" t="s">
        <v>778</v>
      </c>
      <c r="O33" s="354"/>
    </row>
    <row r="34" customFormat="false" ht="12.75" hidden="false" customHeight="true" outlineLevel="0" collapsed="false">
      <c r="A34" s="415"/>
      <c r="B34" s="416"/>
      <c r="C34" s="417" t="s">
        <v>779</v>
      </c>
      <c r="D34" s="417"/>
      <c r="E34" s="418" t="n">
        <v>1.056</v>
      </c>
      <c r="F34" s="419"/>
      <c r="G34" s="447"/>
      <c r="M34" s="421" t="s">
        <v>779</v>
      </c>
      <c r="O34" s="354"/>
    </row>
    <row r="35" customFormat="false" ht="12.75" hidden="false" customHeight="true" outlineLevel="0" collapsed="false">
      <c r="A35" s="415"/>
      <c r="B35" s="416"/>
      <c r="C35" s="417" t="s">
        <v>780</v>
      </c>
      <c r="D35" s="417"/>
      <c r="E35" s="418" t="n">
        <v>4.56</v>
      </c>
      <c r="F35" s="419"/>
      <c r="G35" s="447"/>
      <c r="M35" s="421" t="s">
        <v>780</v>
      </c>
      <c r="O35" s="354"/>
    </row>
    <row r="36" customFormat="false" ht="12.75" hidden="false" customHeight="true" outlineLevel="0" collapsed="false">
      <c r="A36" s="415"/>
      <c r="B36" s="416"/>
      <c r="C36" s="417" t="s">
        <v>781</v>
      </c>
      <c r="D36" s="417"/>
      <c r="E36" s="418" t="n">
        <v>0</v>
      </c>
      <c r="F36" s="419"/>
      <c r="G36" s="447"/>
      <c r="M36" s="421" t="s">
        <v>781</v>
      </c>
      <c r="O36" s="354"/>
    </row>
    <row r="37" customFormat="false" ht="12.75" hidden="false" customHeight="true" outlineLevel="0" collapsed="false">
      <c r="A37" s="415"/>
      <c r="B37" s="416"/>
      <c r="C37" s="417" t="s">
        <v>782</v>
      </c>
      <c r="D37" s="417"/>
      <c r="E37" s="418" t="n">
        <v>76.7292</v>
      </c>
      <c r="F37" s="419"/>
      <c r="G37" s="447"/>
      <c r="M37" s="421" t="s">
        <v>782</v>
      </c>
      <c r="O37" s="354"/>
    </row>
    <row r="38" customFormat="false" ht="12.75" hidden="false" customHeight="true" outlineLevel="0" collapsed="false">
      <c r="A38" s="415"/>
      <c r="B38" s="416"/>
      <c r="C38" s="417" t="s">
        <v>783</v>
      </c>
      <c r="D38" s="417"/>
      <c r="E38" s="418" t="n">
        <v>66.1944</v>
      </c>
      <c r="F38" s="419"/>
      <c r="G38" s="447"/>
      <c r="M38" s="421" t="s">
        <v>783</v>
      </c>
      <c r="O38" s="354"/>
    </row>
    <row r="39" customFormat="false" ht="12.75" hidden="false" customHeight="true" outlineLevel="0" collapsed="false">
      <c r="A39" s="415"/>
      <c r="B39" s="416"/>
      <c r="C39" s="417" t="s">
        <v>784</v>
      </c>
      <c r="D39" s="417"/>
      <c r="E39" s="418" t="n">
        <v>0</v>
      </c>
      <c r="F39" s="419"/>
      <c r="G39" s="447"/>
      <c r="M39" s="421" t="s">
        <v>784</v>
      </c>
      <c r="O39" s="354"/>
    </row>
    <row r="40" customFormat="false" ht="12.75" hidden="false" customHeight="true" outlineLevel="0" collapsed="false">
      <c r="A40" s="415"/>
      <c r="B40" s="416"/>
      <c r="C40" s="417" t="s">
        <v>785</v>
      </c>
      <c r="D40" s="417"/>
      <c r="E40" s="418" t="n">
        <v>22.932</v>
      </c>
      <c r="F40" s="419"/>
      <c r="G40" s="447"/>
      <c r="M40" s="421" t="s">
        <v>785</v>
      </c>
      <c r="O40" s="354"/>
    </row>
    <row r="41" customFormat="false" ht="12.75" hidden="false" customHeight="true" outlineLevel="0" collapsed="false">
      <c r="A41" s="415"/>
      <c r="B41" s="416"/>
      <c r="C41" s="417" t="s">
        <v>786</v>
      </c>
      <c r="D41" s="417"/>
      <c r="E41" s="418" t="n">
        <v>2.2</v>
      </c>
      <c r="F41" s="419"/>
      <c r="G41" s="447"/>
      <c r="M41" s="421" t="s">
        <v>786</v>
      </c>
      <c r="O41" s="354"/>
    </row>
    <row r="42" customFormat="false" ht="12.75" hidden="false" customHeight="true" outlineLevel="0" collapsed="false">
      <c r="A42" s="415"/>
      <c r="B42" s="416"/>
      <c r="C42" s="417" t="s">
        <v>787</v>
      </c>
      <c r="D42" s="417"/>
      <c r="E42" s="418" t="n">
        <v>0</v>
      </c>
      <c r="F42" s="419"/>
      <c r="G42" s="447"/>
      <c r="M42" s="421" t="s">
        <v>787</v>
      </c>
      <c r="O42" s="354"/>
    </row>
    <row r="43" customFormat="false" ht="12.75" hidden="false" customHeight="true" outlineLevel="0" collapsed="false">
      <c r="A43" s="415"/>
      <c r="B43" s="416"/>
      <c r="C43" s="417" t="s">
        <v>788</v>
      </c>
      <c r="D43" s="417"/>
      <c r="E43" s="418" t="n">
        <v>1.92</v>
      </c>
      <c r="F43" s="419"/>
      <c r="G43" s="447"/>
      <c r="M43" s="421" t="s">
        <v>788</v>
      </c>
      <c r="O43" s="354"/>
    </row>
    <row r="44" customFormat="false" ht="12.75" hidden="false" customHeight="true" outlineLevel="0" collapsed="false">
      <c r="A44" s="415"/>
      <c r="B44" s="416"/>
      <c r="C44" s="417" t="s">
        <v>789</v>
      </c>
      <c r="D44" s="417"/>
      <c r="E44" s="418" t="n">
        <v>2.52</v>
      </c>
      <c r="F44" s="419"/>
      <c r="G44" s="447"/>
      <c r="M44" s="421" t="s">
        <v>789</v>
      </c>
      <c r="O44" s="354"/>
    </row>
    <row r="45" customFormat="false" ht="12.75" hidden="false" customHeight="true" outlineLevel="0" collapsed="false">
      <c r="A45" s="415"/>
      <c r="B45" s="416"/>
      <c r="C45" s="417" t="s">
        <v>790</v>
      </c>
      <c r="D45" s="417"/>
      <c r="E45" s="418" t="n">
        <v>1.86</v>
      </c>
      <c r="F45" s="419"/>
      <c r="G45" s="447"/>
      <c r="M45" s="421" t="s">
        <v>790</v>
      </c>
      <c r="O45" s="354"/>
    </row>
    <row r="46" customFormat="false" ht="12.75" hidden="false" customHeight="true" outlineLevel="0" collapsed="false">
      <c r="A46" s="415"/>
      <c r="B46" s="416"/>
      <c r="C46" s="417" t="s">
        <v>791</v>
      </c>
      <c r="D46" s="417"/>
      <c r="E46" s="418" t="n">
        <v>0.75</v>
      </c>
      <c r="F46" s="419"/>
      <c r="G46" s="447"/>
      <c r="M46" s="421" t="s">
        <v>791</v>
      </c>
      <c r="O46" s="354"/>
    </row>
    <row r="47" customFormat="false" ht="12.75" hidden="false" customHeight="true" outlineLevel="0" collapsed="false">
      <c r="A47" s="415"/>
      <c r="B47" s="416"/>
      <c r="C47" s="417" t="s">
        <v>792</v>
      </c>
      <c r="D47" s="417"/>
      <c r="E47" s="418" t="n">
        <v>1.86</v>
      </c>
      <c r="F47" s="419"/>
      <c r="G47" s="447"/>
      <c r="M47" s="421" t="s">
        <v>792</v>
      </c>
      <c r="O47" s="354"/>
    </row>
    <row r="48" customFormat="false" ht="12.75" hidden="false" customHeight="true" outlineLevel="0" collapsed="false">
      <c r="A48" s="415"/>
      <c r="B48" s="416"/>
      <c r="C48" s="417" t="s">
        <v>793</v>
      </c>
      <c r="D48" s="417"/>
      <c r="E48" s="418" t="n">
        <v>1.4</v>
      </c>
      <c r="F48" s="419"/>
      <c r="G48" s="447"/>
      <c r="M48" s="421" t="s">
        <v>793</v>
      </c>
      <c r="O48" s="354"/>
    </row>
    <row r="49" customFormat="false" ht="12.75" hidden="false" customHeight="true" outlineLevel="0" collapsed="false">
      <c r="A49" s="415"/>
      <c r="B49" s="416"/>
      <c r="C49" s="417" t="s">
        <v>794</v>
      </c>
      <c r="D49" s="417"/>
      <c r="E49" s="418" t="n">
        <v>3.2</v>
      </c>
      <c r="F49" s="419"/>
      <c r="G49" s="447"/>
      <c r="M49" s="421" t="s">
        <v>794</v>
      </c>
      <c r="O49" s="354"/>
    </row>
    <row r="50" customFormat="false" ht="12.75" hidden="false" customHeight="true" outlineLevel="0" collapsed="false">
      <c r="A50" s="415"/>
      <c r="B50" s="416"/>
      <c r="C50" s="417" t="s">
        <v>795</v>
      </c>
      <c r="D50" s="417"/>
      <c r="E50" s="418" t="n">
        <v>0</v>
      </c>
      <c r="F50" s="419"/>
      <c r="G50" s="447"/>
      <c r="M50" s="421" t="s">
        <v>795</v>
      </c>
      <c r="O50" s="354"/>
    </row>
    <row r="51" customFormat="false" ht="12.75" hidden="false" customHeight="true" outlineLevel="0" collapsed="false">
      <c r="A51" s="415"/>
      <c r="B51" s="416"/>
      <c r="C51" s="417" t="s">
        <v>796</v>
      </c>
      <c r="D51" s="417"/>
      <c r="E51" s="418" t="n">
        <v>48.8864</v>
      </c>
      <c r="F51" s="419"/>
      <c r="G51" s="447"/>
      <c r="M51" s="421" t="s">
        <v>796</v>
      </c>
      <c r="O51" s="354"/>
    </row>
    <row r="52" customFormat="false" ht="12.75" hidden="false" customHeight="true" outlineLevel="0" collapsed="false">
      <c r="A52" s="415"/>
      <c r="B52" s="416"/>
      <c r="C52" s="417" t="s">
        <v>797</v>
      </c>
      <c r="D52" s="417"/>
      <c r="E52" s="418" t="n">
        <v>31.2524</v>
      </c>
      <c r="F52" s="419"/>
      <c r="G52" s="447"/>
      <c r="M52" s="421" t="s">
        <v>797</v>
      </c>
      <c r="O52" s="354"/>
    </row>
    <row r="53" customFormat="false" ht="12.75" hidden="false" customHeight="true" outlineLevel="0" collapsed="false">
      <c r="A53" s="415"/>
      <c r="B53" s="416"/>
      <c r="C53" s="417" t="s">
        <v>798</v>
      </c>
      <c r="D53" s="417"/>
      <c r="E53" s="418" t="n">
        <v>4.6004</v>
      </c>
      <c r="F53" s="419"/>
      <c r="G53" s="447"/>
      <c r="M53" s="421" t="s">
        <v>798</v>
      </c>
      <c r="O53" s="354"/>
    </row>
    <row r="54" customFormat="false" ht="12.75" hidden="false" customHeight="true" outlineLevel="0" collapsed="false">
      <c r="A54" s="415"/>
      <c r="B54" s="416"/>
      <c r="C54" s="417" t="s">
        <v>799</v>
      </c>
      <c r="D54" s="417"/>
      <c r="E54" s="418" t="n">
        <v>0</v>
      </c>
      <c r="F54" s="419"/>
      <c r="G54" s="447"/>
      <c r="M54" s="421" t="s">
        <v>799</v>
      </c>
      <c r="O54" s="354"/>
    </row>
    <row r="55" customFormat="false" ht="12.75" hidden="false" customHeight="true" outlineLevel="0" collapsed="false">
      <c r="A55" s="415"/>
      <c r="B55" s="416"/>
      <c r="C55" s="417" t="s">
        <v>800</v>
      </c>
      <c r="D55" s="417"/>
      <c r="E55" s="418" t="n">
        <v>21.3624</v>
      </c>
      <c r="F55" s="419"/>
      <c r="G55" s="447"/>
      <c r="M55" s="421" t="s">
        <v>800</v>
      </c>
      <c r="O55" s="354"/>
    </row>
    <row r="56" customFormat="false" ht="12.75" hidden="false" customHeight="true" outlineLevel="0" collapsed="false">
      <c r="A56" s="415"/>
      <c r="B56" s="416"/>
      <c r="C56" s="417" t="s">
        <v>801</v>
      </c>
      <c r="D56" s="417"/>
      <c r="E56" s="418" t="n">
        <v>0</v>
      </c>
      <c r="F56" s="419"/>
      <c r="G56" s="447"/>
      <c r="M56" s="421" t="s">
        <v>801</v>
      </c>
      <c r="O56" s="354"/>
    </row>
    <row r="57" customFormat="false" ht="12.75" hidden="false" customHeight="true" outlineLevel="0" collapsed="false">
      <c r="A57" s="415"/>
      <c r="B57" s="416"/>
      <c r="C57" s="417" t="s">
        <v>802</v>
      </c>
      <c r="D57" s="417"/>
      <c r="E57" s="418" t="n">
        <v>10.8072</v>
      </c>
      <c r="F57" s="419"/>
      <c r="G57" s="447"/>
      <c r="M57" s="421" t="s">
        <v>802</v>
      </c>
      <c r="O57" s="354"/>
    </row>
    <row r="58" customFormat="false" ht="12.75" hidden="false" customHeight="true" outlineLevel="0" collapsed="false">
      <c r="A58" s="415"/>
      <c r="B58" s="416"/>
      <c r="C58" s="417" t="s">
        <v>803</v>
      </c>
      <c r="D58" s="417"/>
      <c r="E58" s="418" t="n">
        <v>23.3248</v>
      </c>
      <c r="F58" s="419"/>
      <c r="G58" s="447"/>
      <c r="M58" s="421" t="s">
        <v>803</v>
      </c>
      <c r="O58" s="354"/>
    </row>
    <row r="59" customFormat="false" ht="12.75" hidden="false" customHeight="true" outlineLevel="0" collapsed="false">
      <c r="A59" s="415"/>
      <c r="B59" s="416"/>
      <c r="C59" s="417" t="s">
        <v>804</v>
      </c>
      <c r="D59" s="417"/>
      <c r="E59" s="418" t="n">
        <v>0</v>
      </c>
      <c r="F59" s="419"/>
      <c r="G59" s="447"/>
      <c r="M59" s="421" t="s">
        <v>804</v>
      </c>
      <c r="O59" s="354"/>
    </row>
    <row r="60" customFormat="false" ht="12.75" hidden="false" customHeight="true" outlineLevel="0" collapsed="false">
      <c r="A60" s="415"/>
      <c r="B60" s="416"/>
      <c r="C60" s="417" t="s">
        <v>805</v>
      </c>
      <c r="D60" s="417"/>
      <c r="E60" s="418" t="n">
        <v>19.304</v>
      </c>
      <c r="F60" s="419"/>
      <c r="G60" s="447"/>
      <c r="M60" s="421" t="s">
        <v>805</v>
      </c>
      <c r="O60" s="354"/>
    </row>
    <row r="61" customFormat="false" ht="12.75" hidden="false" customHeight="true" outlineLevel="0" collapsed="false">
      <c r="A61" s="415"/>
      <c r="B61" s="416"/>
      <c r="C61" s="417" t="s">
        <v>806</v>
      </c>
      <c r="D61" s="417"/>
      <c r="E61" s="418" t="n">
        <v>0</v>
      </c>
      <c r="F61" s="419"/>
      <c r="G61" s="447"/>
      <c r="M61" s="421" t="s">
        <v>806</v>
      </c>
      <c r="O61" s="354"/>
    </row>
    <row r="62" customFormat="false" ht="12.75" hidden="false" customHeight="true" outlineLevel="0" collapsed="false">
      <c r="A62" s="415"/>
      <c r="B62" s="416"/>
      <c r="C62" s="417" t="s">
        <v>807</v>
      </c>
      <c r="D62" s="417"/>
      <c r="E62" s="418" t="n">
        <v>1.336</v>
      </c>
      <c r="F62" s="419"/>
      <c r="G62" s="447"/>
      <c r="M62" s="421" t="s">
        <v>807</v>
      </c>
      <c r="O62" s="354"/>
    </row>
    <row r="63" customFormat="false" ht="12.75" hidden="false" customHeight="true" outlineLevel="0" collapsed="false">
      <c r="A63" s="415"/>
      <c r="B63" s="416"/>
      <c r="C63" s="417" t="s">
        <v>808</v>
      </c>
      <c r="D63" s="417"/>
      <c r="E63" s="418" t="n">
        <v>1.368</v>
      </c>
      <c r="F63" s="419"/>
      <c r="G63" s="447"/>
      <c r="M63" s="421" t="s">
        <v>808</v>
      </c>
      <c r="O63" s="354"/>
    </row>
    <row r="64" customFormat="false" ht="12.75" hidden="false" customHeight="true" outlineLevel="0" collapsed="false">
      <c r="A64" s="415"/>
      <c r="B64" s="416"/>
      <c r="C64" s="417" t="s">
        <v>809</v>
      </c>
      <c r="D64" s="417"/>
      <c r="E64" s="418" t="n">
        <v>0.882</v>
      </c>
      <c r="F64" s="419"/>
      <c r="G64" s="447"/>
      <c r="M64" s="421" t="s">
        <v>809</v>
      </c>
      <c r="O64" s="354"/>
    </row>
    <row r="65" customFormat="false" ht="12.75" hidden="false" customHeight="true" outlineLevel="0" collapsed="false">
      <c r="A65" s="415"/>
      <c r="B65" s="416"/>
      <c r="C65" s="417" t="s">
        <v>810</v>
      </c>
      <c r="D65" s="417"/>
      <c r="E65" s="418" t="n">
        <v>1.46</v>
      </c>
      <c r="F65" s="419"/>
      <c r="G65" s="447"/>
      <c r="M65" s="421" t="s">
        <v>810</v>
      </c>
      <c r="O65" s="354"/>
    </row>
    <row r="66" customFormat="false" ht="12.75" hidden="false" customHeight="true" outlineLevel="0" collapsed="false">
      <c r="A66" s="415"/>
      <c r="B66" s="416"/>
      <c r="C66" s="417" t="s">
        <v>811</v>
      </c>
      <c r="D66" s="417"/>
      <c r="E66" s="418" t="n">
        <v>1.56</v>
      </c>
      <c r="F66" s="419"/>
      <c r="G66" s="447"/>
      <c r="M66" s="421" t="s">
        <v>811</v>
      </c>
      <c r="O66" s="354"/>
    </row>
    <row r="67" customFormat="false" ht="12.75" hidden="false" customHeight="true" outlineLevel="0" collapsed="false">
      <c r="A67" s="415"/>
      <c r="B67" s="416"/>
      <c r="C67" s="417" t="s">
        <v>812</v>
      </c>
      <c r="D67" s="417"/>
      <c r="E67" s="418" t="n">
        <v>0.81</v>
      </c>
      <c r="F67" s="419"/>
      <c r="G67" s="447"/>
      <c r="M67" s="421" t="s">
        <v>812</v>
      </c>
      <c r="O67" s="354"/>
    </row>
    <row r="68" customFormat="false" ht="12.75" hidden="false" customHeight="true" outlineLevel="0" collapsed="false">
      <c r="A68" s="415"/>
      <c r="B68" s="416"/>
      <c r="C68" s="417" t="s">
        <v>813</v>
      </c>
      <c r="D68" s="417"/>
      <c r="E68" s="418" t="n">
        <v>4.896</v>
      </c>
      <c r="F68" s="419"/>
      <c r="G68" s="447"/>
      <c r="M68" s="421" t="s">
        <v>813</v>
      </c>
      <c r="O68" s="354"/>
    </row>
    <row r="69" customFormat="false" ht="12.75" hidden="false" customHeight="true" outlineLevel="0" collapsed="false">
      <c r="A69" s="415"/>
      <c r="B69" s="416"/>
      <c r="C69" s="417" t="s">
        <v>814</v>
      </c>
      <c r="D69" s="417"/>
      <c r="E69" s="418" t="n">
        <v>1.336</v>
      </c>
      <c r="F69" s="419"/>
      <c r="G69" s="447"/>
      <c r="M69" s="421" t="s">
        <v>814</v>
      </c>
      <c r="O69" s="354"/>
    </row>
    <row r="70" customFormat="false" ht="12.75" hidden="false" customHeight="true" outlineLevel="0" collapsed="false">
      <c r="A70" s="415"/>
      <c r="B70" s="416"/>
      <c r="C70" s="448" t="s">
        <v>815</v>
      </c>
      <c r="D70" s="448"/>
      <c r="E70" s="449" t="n">
        <v>673.1716</v>
      </c>
      <c r="F70" s="419"/>
      <c r="G70" s="447"/>
      <c r="M70" s="421" t="s">
        <v>815</v>
      </c>
      <c r="O70" s="354"/>
    </row>
    <row r="71" customFormat="false" ht="12.75" hidden="false" customHeight="true" outlineLevel="0" collapsed="false">
      <c r="A71" s="415"/>
      <c r="B71" s="416"/>
      <c r="C71" s="450" t="s">
        <v>816</v>
      </c>
      <c r="D71" s="450"/>
      <c r="E71" s="451" t="n">
        <v>0</v>
      </c>
      <c r="F71" s="419"/>
      <c r="G71" s="447"/>
      <c r="M71" s="421" t="s">
        <v>816</v>
      </c>
      <c r="O71" s="354"/>
    </row>
    <row r="72" customFormat="false" ht="12.75" hidden="false" customHeight="true" outlineLevel="0" collapsed="false">
      <c r="A72" s="415"/>
      <c r="B72" s="416"/>
      <c r="C72" s="450" t="s">
        <v>817</v>
      </c>
      <c r="D72" s="450"/>
      <c r="E72" s="451" t="n">
        <v>17.57</v>
      </c>
      <c r="F72" s="419"/>
      <c r="G72" s="447"/>
      <c r="M72" s="421" t="s">
        <v>817</v>
      </c>
      <c r="O72" s="354"/>
    </row>
    <row r="73" customFormat="false" ht="12.75" hidden="false" customHeight="true" outlineLevel="0" collapsed="false">
      <c r="A73" s="415"/>
      <c r="B73" s="416"/>
      <c r="C73" s="450" t="s">
        <v>818</v>
      </c>
      <c r="D73" s="450"/>
      <c r="E73" s="451" t="n">
        <v>3.62</v>
      </c>
      <c r="F73" s="419"/>
      <c r="G73" s="447"/>
      <c r="M73" s="421" t="s">
        <v>818</v>
      </c>
      <c r="O73" s="354"/>
    </row>
    <row r="74" customFormat="false" ht="12.75" hidden="false" customHeight="true" outlineLevel="0" collapsed="false">
      <c r="A74" s="415"/>
      <c r="B74" s="416"/>
      <c r="C74" s="450" t="s">
        <v>819</v>
      </c>
      <c r="D74" s="450"/>
      <c r="E74" s="451" t="n">
        <v>21.19</v>
      </c>
      <c r="F74" s="419"/>
      <c r="G74" s="447"/>
      <c r="M74" s="421" t="s">
        <v>819</v>
      </c>
      <c r="O74" s="354"/>
    </row>
    <row r="75" customFormat="false" ht="12.75" hidden="false" customHeight="true" outlineLevel="0" collapsed="false">
      <c r="A75" s="415"/>
      <c r="B75" s="416"/>
      <c r="C75" s="417" t="s">
        <v>820</v>
      </c>
      <c r="D75" s="417"/>
      <c r="E75" s="418" t="n">
        <v>47.6775</v>
      </c>
      <c r="F75" s="419"/>
      <c r="G75" s="447"/>
      <c r="M75" s="421" t="s">
        <v>820</v>
      </c>
      <c r="O75" s="354"/>
    </row>
    <row r="76" customFormat="false" ht="12.75" hidden="false" customHeight="true" outlineLevel="0" collapsed="false">
      <c r="A76" s="415"/>
      <c r="B76" s="416"/>
      <c r="C76" s="417" t="s">
        <v>821</v>
      </c>
      <c r="D76" s="417"/>
      <c r="E76" s="418" t="n">
        <v>8.6</v>
      </c>
      <c r="F76" s="419"/>
      <c r="G76" s="447"/>
      <c r="M76" s="421" t="s">
        <v>821</v>
      </c>
      <c r="O76" s="354"/>
    </row>
    <row r="77" customFormat="false" ht="12.75" hidden="false" customHeight="true" outlineLevel="0" collapsed="false">
      <c r="A77" s="415"/>
      <c r="B77" s="416"/>
      <c r="C77" s="417" t="s">
        <v>822</v>
      </c>
      <c r="D77" s="417"/>
      <c r="E77" s="418" t="n">
        <v>8.6</v>
      </c>
      <c r="F77" s="419"/>
      <c r="G77" s="447"/>
      <c r="M77" s="421" t="s">
        <v>822</v>
      </c>
      <c r="O77" s="354"/>
    </row>
    <row r="78" customFormat="false" ht="12.75" hidden="false" customHeight="true" outlineLevel="0" collapsed="false">
      <c r="A78" s="415"/>
      <c r="B78" s="416"/>
      <c r="C78" s="448" t="s">
        <v>815</v>
      </c>
      <c r="D78" s="448"/>
      <c r="E78" s="449" t="n">
        <v>64.8775</v>
      </c>
      <c r="F78" s="419"/>
      <c r="G78" s="447"/>
      <c r="M78" s="421" t="s">
        <v>815</v>
      </c>
      <c r="O78" s="354"/>
    </row>
    <row r="79" customFormat="false" ht="12.75" hidden="false" customHeight="true" outlineLevel="0" collapsed="false">
      <c r="A79" s="415"/>
      <c r="B79" s="416"/>
      <c r="C79" s="417" t="s">
        <v>823</v>
      </c>
      <c r="D79" s="417"/>
      <c r="E79" s="418" t="n">
        <v>11.7</v>
      </c>
      <c r="F79" s="419"/>
      <c r="G79" s="447"/>
      <c r="M79" s="421" t="s">
        <v>823</v>
      </c>
      <c r="O79" s="354"/>
    </row>
    <row r="80" customFormat="false" ht="12.75" hidden="false" customHeight="true" outlineLevel="0" collapsed="false">
      <c r="A80" s="415"/>
      <c r="B80" s="416"/>
      <c r="C80" s="417" t="s">
        <v>824</v>
      </c>
      <c r="D80" s="417"/>
      <c r="E80" s="418" t="n">
        <v>8.16</v>
      </c>
      <c r="F80" s="419"/>
      <c r="G80" s="447"/>
      <c r="M80" s="421" t="s">
        <v>824</v>
      </c>
      <c r="O80" s="354"/>
    </row>
    <row r="81" customFormat="false" ht="12.75" hidden="false" customHeight="true" outlineLevel="0" collapsed="false">
      <c r="A81" s="415"/>
      <c r="B81" s="416"/>
      <c r="C81" s="448" t="s">
        <v>815</v>
      </c>
      <c r="D81" s="448"/>
      <c r="E81" s="449" t="n">
        <v>19.86</v>
      </c>
      <c r="F81" s="419"/>
      <c r="G81" s="447"/>
      <c r="M81" s="421" t="s">
        <v>815</v>
      </c>
      <c r="O81" s="354"/>
    </row>
    <row r="82" customFormat="false" ht="12.75" hidden="false" customHeight="false" outlineLevel="0" collapsed="false">
      <c r="A82" s="408" t="n">
        <v>4</v>
      </c>
      <c r="B82" s="422" t="s">
        <v>825</v>
      </c>
      <c r="C82" s="410" t="s">
        <v>826</v>
      </c>
      <c r="D82" s="411" t="s">
        <v>103</v>
      </c>
      <c r="E82" s="412" t="n">
        <v>757.91</v>
      </c>
      <c r="F82" s="412" t="n">
        <v>40</v>
      </c>
      <c r="G82" s="414" t="n">
        <f aca="false">E82*F82</f>
        <v>30316.4</v>
      </c>
      <c r="O82" s="354" t="n">
        <v>2</v>
      </c>
      <c r="AA82" s="335" t="n">
        <v>1</v>
      </c>
      <c r="AB82" s="335" t="n">
        <v>1</v>
      </c>
      <c r="AC82" s="335" t="n">
        <v>1</v>
      </c>
      <c r="AZ82" s="335" t="n">
        <v>1</v>
      </c>
      <c r="BA82" s="335" t="n">
        <f aca="false">IF(AZ82=1,G82,0)</f>
        <v>30316.4</v>
      </c>
      <c r="BB82" s="335" t="n">
        <f aca="false">IF(AZ82=2,G82,0)</f>
        <v>0</v>
      </c>
      <c r="BC82" s="335" t="n">
        <f aca="false">IF(AZ82=3,G82,0)</f>
        <v>0</v>
      </c>
      <c r="BD82" s="335" t="n">
        <f aca="false">IF(AZ82=4,G82,0)</f>
        <v>0</v>
      </c>
      <c r="BE82" s="335" t="n">
        <f aca="false">IF(AZ82=5,G82,0)</f>
        <v>0</v>
      </c>
      <c r="CA82" s="354" t="n">
        <v>1</v>
      </c>
      <c r="CB82" s="354" t="n">
        <v>1</v>
      </c>
      <c r="CZ82" s="335" t="n">
        <v>0</v>
      </c>
    </row>
    <row r="83" customFormat="false" ht="12.75" hidden="false" customHeight="false" outlineLevel="0" collapsed="false">
      <c r="A83" s="408" t="n">
        <v>5</v>
      </c>
      <c r="B83" s="422" t="s">
        <v>827</v>
      </c>
      <c r="C83" s="410" t="s">
        <v>828</v>
      </c>
      <c r="D83" s="411" t="s">
        <v>103</v>
      </c>
      <c r="E83" s="412" t="n">
        <v>3.12</v>
      </c>
      <c r="F83" s="412" t="n">
        <v>1000</v>
      </c>
      <c r="G83" s="414" t="n">
        <f aca="false">E83*F83</f>
        <v>3120</v>
      </c>
      <c r="O83" s="354" t="n">
        <v>2</v>
      </c>
      <c r="AA83" s="335" t="n">
        <v>1</v>
      </c>
      <c r="AB83" s="335" t="n">
        <v>1</v>
      </c>
      <c r="AC83" s="335" t="n">
        <v>1</v>
      </c>
      <c r="AZ83" s="335" t="n">
        <v>1</v>
      </c>
      <c r="BA83" s="335" t="n">
        <f aca="false">IF(AZ83=1,G83,0)</f>
        <v>3120</v>
      </c>
      <c r="BB83" s="335" t="n">
        <f aca="false">IF(AZ83=2,G83,0)</f>
        <v>0</v>
      </c>
      <c r="BC83" s="335" t="n">
        <f aca="false">IF(AZ83=3,G83,0)</f>
        <v>0</v>
      </c>
      <c r="BD83" s="335" t="n">
        <f aca="false">IF(AZ83=4,G83,0)</f>
        <v>0</v>
      </c>
      <c r="BE83" s="335" t="n">
        <f aca="false">IF(AZ83=5,G83,0)</f>
        <v>0</v>
      </c>
      <c r="CA83" s="354" t="n">
        <v>1</v>
      </c>
      <c r="CB83" s="354" t="n">
        <v>1</v>
      </c>
      <c r="CZ83" s="335" t="n">
        <v>0</v>
      </c>
    </row>
    <row r="84" customFormat="false" ht="12.75" hidden="false" customHeight="true" outlineLevel="0" collapsed="false">
      <c r="A84" s="415"/>
      <c r="B84" s="416"/>
      <c r="C84" s="417" t="s">
        <v>829</v>
      </c>
      <c r="D84" s="417"/>
      <c r="E84" s="418" t="n">
        <v>3.12</v>
      </c>
      <c r="F84" s="419"/>
      <c r="G84" s="447"/>
      <c r="M84" s="421" t="s">
        <v>829</v>
      </c>
      <c r="O84" s="354"/>
    </row>
    <row r="85" customFormat="false" ht="12.75" hidden="false" customHeight="false" outlineLevel="0" collapsed="false">
      <c r="A85" s="408" t="n">
        <v>6</v>
      </c>
      <c r="B85" s="409" t="s">
        <v>540</v>
      </c>
      <c r="C85" s="410" t="s">
        <v>541</v>
      </c>
      <c r="D85" s="411" t="s">
        <v>33</v>
      </c>
      <c r="E85" s="412" t="n">
        <v>1606.215</v>
      </c>
      <c r="F85" s="412" t="n">
        <v>100</v>
      </c>
      <c r="G85" s="414" t="n">
        <f aca="false">E85*F85</f>
        <v>160621.5</v>
      </c>
      <c r="O85" s="354" t="n">
        <v>2</v>
      </c>
      <c r="AA85" s="335" t="n">
        <v>1</v>
      </c>
      <c r="AB85" s="335" t="n">
        <v>1</v>
      </c>
      <c r="AC85" s="335" t="n">
        <v>1</v>
      </c>
      <c r="AZ85" s="335" t="n">
        <v>1</v>
      </c>
      <c r="BA85" s="335" t="n">
        <f aca="false">IF(AZ85=1,G85,0)</f>
        <v>160621.5</v>
      </c>
      <c r="BB85" s="335" t="n">
        <f aca="false">IF(AZ85=2,G85,0)</f>
        <v>0</v>
      </c>
      <c r="BC85" s="335" t="n">
        <f aca="false">IF(AZ85=3,G85,0)</f>
        <v>0</v>
      </c>
      <c r="BD85" s="335" t="n">
        <f aca="false">IF(AZ85=4,G85,0)</f>
        <v>0</v>
      </c>
      <c r="BE85" s="335" t="n">
        <f aca="false">IF(AZ85=5,G85,0)</f>
        <v>0</v>
      </c>
      <c r="CA85" s="354" t="n">
        <v>1</v>
      </c>
      <c r="CB85" s="354" t="n">
        <v>1</v>
      </c>
      <c r="CZ85" s="335" t="n">
        <v>0.00099</v>
      </c>
    </row>
    <row r="86" customFormat="false" ht="12.75" hidden="false" customHeight="true" outlineLevel="0" collapsed="false">
      <c r="A86" s="415"/>
      <c r="B86" s="416"/>
      <c r="C86" s="417" t="s">
        <v>830</v>
      </c>
      <c r="D86" s="417"/>
      <c r="E86" s="418" t="n">
        <v>1649.479</v>
      </c>
      <c r="F86" s="419"/>
      <c r="G86" s="447"/>
      <c r="M86" s="421" t="s">
        <v>830</v>
      </c>
      <c r="O86" s="354"/>
    </row>
    <row r="87" customFormat="false" ht="12.75" hidden="false" customHeight="true" outlineLevel="0" collapsed="false">
      <c r="A87" s="415"/>
      <c r="B87" s="416"/>
      <c r="C87" s="417" t="s">
        <v>831</v>
      </c>
      <c r="D87" s="417"/>
      <c r="E87" s="418" t="n">
        <v>93.236</v>
      </c>
      <c r="F87" s="419"/>
      <c r="G87" s="447"/>
      <c r="M87" s="421" t="s">
        <v>831</v>
      </c>
      <c r="O87" s="354"/>
    </row>
    <row r="88" customFormat="false" ht="12.75" hidden="false" customHeight="true" outlineLevel="0" collapsed="false">
      <c r="A88" s="415"/>
      <c r="B88" s="416"/>
      <c r="C88" s="417" t="s">
        <v>832</v>
      </c>
      <c r="D88" s="417"/>
      <c r="E88" s="418" t="n">
        <v>-136.5</v>
      </c>
      <c r="F88" s="419"/>
      <c r="G88" s="447"/>
      <c r="M88" s="421" t="s">
        <v>832</v>
      </c>
      <c r="O88" s="354"/>
    </row>
    <row r="89" customFormat="false" ht="12.75" hidden="false" customHeight="false" outlineLevel="0" collapsed="false">
      <c r="A89" s="408" t="n">
        <v>7</v>
      </c>
      <c r="B89" s="409" t="s">
        <v>833</v>
      </c>
      <c r="C89" s="410" t="s">
        <v>834</v>
      </c>
      <c r="D89" s="411" t="s">
        <v>33</v>
      </c>
      <c r="E89" s="412" t="n">
        <v>77.455</v>
      </c>
      <c r="F89" s="412" t="n">
        <v>170</v>
      </c>
      <c r="G89" s="414" t="n">
        <f aca="false">E89*F89</f>
        <v>13167.35</v>
      </c>
      <c r="O89" s="354" t="n">
        <v>2</v>
      </c>
      <c r="AA89" s="335" t="n">
        <v>1</v>
      </c>
      <c r="AB89" s="335" t="n">
        <v>1</v>
      </c>
      <c r="AC89" s="335" t="n">
        <v>1</v>
      </c>
      <c r="AZ89" s="335" t="n">
        <v>1</v>
      </c>
      <c r="BA89" s="335" t="n">
        <f aca="false">IF(AZ89=1,G89,0)</f>
        <v>13167.35</v>
      </c>
      <c r="BB89" s="335" t="n">
        <f aca="false">IF(AZ89=2,G89,0)</f>
        <v>0</v>
      </c>
      <c r="BC89" s="335" t="n">
        <f aca="false">IF(AZ89=3,G89,0)</f>
        <v>0</v>
      </c>
      <c r="BD89" s="335" t="n">
        <f aca="false">IF(AZ89=4,G89,0)</f>
        <v>0</v>
      </c>
      <c r="BE89" s="335" t="n">
        <f aca="false">IF(AZ89=5,G89,0)</f>
        <v>0</v>
      </c>
      <c r="CA89" s="354" t="n">
        <v>1</v>
      </c>
      <c r="CB89" s="354" t="n">
        <v>1</v>
      </c>
      <c r="CZ89" s="335" t="n">
        <v>0.00086</v>
      </c>
    </row>
    <row r="90" customFormat="false" ht="12.75" hidden="false" customHeight="true" outlineLevel="0" collapsed="false">
      <c r="A90" s="415"/>
      <c r="B90" s="416"/>
      <c r="C90" s="417" t="s">
        <v>835</v>
      </c>
      <c r="D90" s="417"/>
      <c r="E90" s="418" t="n">
        <v>27.904</v>
      </c>
      <c r="F90" s="419"/>
      <c r="G90" s="447"/>
      <c r="M90" s="421" t="s">
        <v>835</v>
      </c>
      <c r="O90" s="354"/>
    </row>
    <row r="91" customFormat="false" ht="12.75" hidden="false" customHeight="true" outlineLevel="0" collapsed="false">
      <c r="A91" s="415"/>
      <c r="B91" s="416"/>
      <c r="C91" s="417" t="s">
        <v>836</v>
      </c>
      <c r="D91" s="417"/>
      <c r="E91" s="418" t="n">
        <v>6.235</v>
      </c>
      <c r="F91" s="419"/>
      <c r="G91" s="447"/>
      <c r="M91" s="421" t="s">
        <v>836</v>
      </c>
      <c r="O91" s="354"/>
    </row>
    <row r="92" customFormat="false" ht="12.75" hidden="false" customHeight="true" outlineLevel="0" collapsed="false">
      <c r="A92" s="415"/>
      <c r="B92" s="416"/>
      <c r="C92" s="417" t="s">
        <v>837</v>
      </c>
      <c r="D92" s="417"/>
      <c r="E92" s="418" t="n">
        <v>43.316</v>
      </c>
      <c r="F92" s="419"/>
      <c r="G92" s="447"/>
      <c r="M92" s="421" t="s">
        <v>837</v>
      </c>
      <c r="O92" s="354"/>
    </row>
    <row r="93" customFormat="false" ht="12.75" hidden="false" customHeight="false" outlineLevel="0" collapsed="false">
      <c r="A93" s="408" t="n">
        <v>8</v>
      </c>
      <c r="B93" s="409" t="s">
        <v>544</v>
      </c>
      <c r="C93" s="410" t="s">
        <v>545</v>
      </c>
      <c r="D93" s="411" t="s">
        <v>33</v>
      </c>
      <c r="E93" s="412" t="n">
        <v>1606.22</v>
      </c>
      <c r="F93" s="412" t="n">
        <v>50</v>
      </c>
      <c r="G93" s="414" t="n">
        <f aca="false">E93*F93</f>
        <v>80311</v>
      </c>
      <c r="O93" s="354" t="n">
        <v>2</v>
      </c>
      <c r="AA93" s="335" t="n">
        <v>1</v>
      </c>
      <c r="AB93" s="335" t="n">
        <v>1</v>
      </c>
      <c r="AC93" s="335" t="n">
        <v>1</v>
      </c>
      <c r="AZ93" s="335" t="n">
        <v>1</v>
      </c>
      <c r="BA93" s="335" t="n">
        <f aca="false">IF(AZ93=1,G93,0)</f>
        <v>80311</v>
      </c>
      <c r="BB93" s="335" t="n">
        <f aca="false">IF(AZ93=2,G93,0)</f>
        <v>0</v>
      </c>
      <c r="BC93" s="335" t="n">
        <f aca="false">IF(AZ93=3,G93,0)</f>
        <v>0</v>
      </c>
      <c r="BD93" s="335" t="n">
        <f aca="false">IF(AZ93=4,G93,0)</f>
        <v>0</v>
      </c>
      <c r="BE93" s="335" t="n">
        <f aca="false">IF(AZ93=5,G93,0)</f>
        <v>0</v>
      </c>
      <c r="CA93" s="354" t="n">
        <v>1</v>
      </c>
      <c r="CB93" s="354" t="n">
        <v>1</v>
      </c>
      <c r="CZ93" s="335" t="n">
        <v>0</v>
      </c>
    </row>
    <row r="94" customFormat="false" ht="12.75" hidden="false" customHeight="false" outlineLevel="0" collapsed="false">
      <c r="A94" s="408" t="n">
        <v>9</v>
      </c>
      <c r="B94" s="409" t="s">
        <v>838</v>
      </c>
      <c r="C94" s="410" t="s">
        <v>839</v>
      </c>
      <c r="D94" s="411" t="s">
        <v>33</v>
      </c>
      <c r="E94" s="412" t="n">
        <v>77.46</v>
      </c>
      <c r="F94" s="412" t="n">
        <v>85</v>
      </c>
      <c r="G94" s="414" t="n">
        <f aca="false">E94*F94</f>
        <v>6584.1</v>
      </c>
      <c r="O94" s="354" t="n">
        <v>2</v>
      </c>
      <c r="AA94" s="335" t="n">
        <v>1</v>
      </c>
      <c r="AB94" s="335" t="n">
        <v>1</v>
      </c>
      <c r="AC94" s="335" t="n">
        <v>1</v>
      </c>
      <c r="AZ94" s="335" t="n">
        <v>1</v>
      </c>
      <c r="BA94" s="335" t="n">
        <f aca="false">IF(AZ94=1,G94,0)</f>
        <v>6584.1</v>
      </c>
      <c r="BB94" s="335" t="n">
        <f aca="false">IF(AZ94=2,G94,0)</f>
        <v>0</v>
      </c>
      <c r="BC94" s="335" t="n">
        <f aca="false">IF(AZ94=3,G94,0)</f>
        <v>0</v>
      </c>
      <c r="BD94" s="335" t="n">
        <f aca="false">IF(AZ94=4,G94,0)</f>
        <v>0</v>
      </c>
      <c r="BE94" s="335" t="n">
        <f aca="false">IF(AZ94=5,G94,0)</f>
        <v>0</v>
      </c>
      <c r="CA94" s="354" t="n">
        <v>1</v>
      </c>
      <c r="CB94" s="354" t="n">
        <v>1</v>
      </c>
      <c r="CZ94" s="335" t="n">
        <v>0</v>
      </c>
    </row>
    <row r="95" customFormat="false" ht="12.75" hidden="false" customHeight="false" outlineLevel="0" collapsed="false">
      <c r="A95" s="408" t="n">
        <v>10</v>
      </c>
      <c r="B95" s="409" t="s">
        <v>546</v>
      </c>
      <c r="C95" s="410" t="s">
        <v>547</v>
      </c>
      <c r="D95" s="411" t="s">
        <v>103</v>
      </c>
      <c r="E95" s="412" t="n">
        <v>239.976</v>
      </c>
      <c r="F95" s="412" t="n">
        <v>40</v>
      </c>
      <c r="G95" s="414" t="n">
        <f aca="false">E95*F95</f>
        <v>9599.04</v>
      </c>
      <c r="O95" s="354" t="n">
        <v>2</v>
      </c>
      <c r="AA95" s="335" t="n">
        <v>1</v>
      </c>
      <c r="AB95" s="335" t="n">
        <v>1</v>
      </c>
      <c r="AC95" s="335" t="n">
        <v>1</v>
      </c>
      <c r="AZ95" s="335" t="n">
        <v>1</v>
      </c>
      <c r="BA95" s="335" t="n">
        <f aca="false">IF(AZ95=1,G95,0)</f>
        <v>9599.04</v>
      </c>
      <c r="BB95" s="335" t="n">
        <f aca="false">IF(AZ95=2,G95,0)</f>
        <v>0</v>
      </c>
      <c r="BC95" s="335" t="n">
        <f aca="false">IF(AZ95=3,G95,0)</f>
        <v>0</v>
      </c>
      <c r="BD95" s="335" t="n">
        <f aca="false">IF(AZ95=4,G95,0)</f>
        <v>0</v>
      </c>
      <c r="BE95" s="335" t="n">
        <f aca="false">IF(AZ95=5,G95,0)</f>
        <v>0</v>
      </c>
      <c r="CA95" s="354" t="n">
        <v>1</v>
      </c>
      <c r="CB95" s="354" t="n">
        <v>1</v>
      </c>
      <c r="CZ95" s="335" t="n">
        <v>0</v>
      </c>
    </row>
    <row r="96" customFormat="false" ht="12.75" hidden="false" customHeight="true" outlineLevel="0" collapsed="false">
      <c r="A96" s="415"/>
      <c r="B96" s="416"/>
      <c r="C96" s="417" t="s">
        <v>840</v>
      </c>
      <c r="D96" s="417"/>
      <c r="E96" s="418" t="n">
        <v>239.976</v>
      </c>
      <c r="F96" s="419"/>
      <c r="G96" s="447"/>
      <c r="M96" s="421" t="s">
        <v>840</v>
      </c>
      <c r="O96" s="354"/>
    </row>
    <row r="97" customFormat="false" ht="12.75" hidden="false" customHeight="false" outlineLevel="0" collapsed="false">
      <c r="A97" s="408" t="n">
        <v>11</v>
      </c>
      <c r="B97" s="409" t="s">
        <v>549</v>
      </c>
      <c r="C97" s="410" t="s">
        <v>550</v>
      </c>
      <c r="D97" s="411" t="s">
        <v>103</v>
      </c>
      <c r="E97" s="412" t="n">
        <f aca="false">E98</f>
        <v>487.68</v>
      </c>
      <c r="F97" s="412" t="n">
        <v>40</v>
      </c>
      <c r="G97" s="414" t="n">
        <f aca="false">E97*F97</f>
        <v>19507.2</v>
      </c>
      <c r="O97" s="354" t="n">
        <v>2</v>
      </c>
      <c r="AA97" s="335" t="n">
        <v>1</v>
      </c>
      <c r="AB97" s="335" t="n">
        <v>1</v>
      </c>
      <c r="AC97" s="335" t="n">
        <v>1</v>
      </c>
      <c r="AZ97" s="335" t="n">
        <v>1</v>
      </c>
      <c r="BA97" s="335" t="n">
        <f aca="false">IF(AZ97=1,G97,0)</f>
        <v>19507.2</v>
      </c>
      <c r="BB97" s="335" t="n">
        <f aca="false">IF(AZ97=2,G97,0)</f>
        <v>0</v>
      </c>
      <c r="BC97" s="335" t="n">
        <f aca="false">IF(AZ97=3,G97,0)</f>
        <v>0</v>
      </c>
      <c r="BD97" s="335" t="n">
        <f aca="false">IF(AZ97=4,G97,0)</f>
        <v>0</v>
      </c>
      <c r="BE97" s="335" t="n">
        <f aca="false">IF(AZ97=5,G97,0)</f>
        <v>0</v>
      </c>
      <c r="CA97" s="354" t="n">
        <v>1</v>
      </c>
      <c r="CB97" s="354" t="n">
        <v>1</v>
      </c>
      <c r="CZ97" s="335" t="n">
        <v>0</v>
      </c>
    </row>
    <row r="98" customFormat="false" ht="12.75" hidden="false" customHeight="true" outlineLevel="0" collapsed="false">
      <c r="A98" s="415"/>
      <c r="B98" s="416"/>
      <c r="C98" s="417" t="s">
        <v>841</v>
      </c>
      <c r="D98" s="417"/>
      <c r="E98" s="418" t="n">
        <v>487.68</v>
      </c>
      <c r="F98" s="419"/>
      <c r="G98" s="447"/>
      <c r="M98" s="421" t="s">
        <v>841</v>
      </c>
      <c r="O98" s="354"/>
    </row>
    <row r="99" customFormat="false" ht="12.75" hidden="false" customHeight="false" outlineLevel="0" collapsed="false">
      <c r="A99" s="408" t="n">
        <v>12</v>
      </c>
      <c r="B99" s="409" t="s">
        <v>553</v>
      </c>
      <c r="C99" s="410" t="s">
        <v>554</v>
      </c>
      <c r="D99" s="411" t="s">
        <v>103</v>
      </c>
      <c r="E99" s="412" t="n">
        <v>312.24</v>
      </c>
      <c r="F99" s="412" t="n">
        <v>127</v>
      </c>
      <c r="G99" s="414" t="n">
        <f aca="false">E99*F99</f>
        <v>39654.48</v>
      </c>
      <c r="O99" s="354" t="n">
        <v>2</v>
      </c>
      <c r="AA99" s="335" t="n">
        <v>1</v>
      </c>
      <c r="AB99" s="335" t="n">
        <v>1</v>
      </c>
      <c r="AC99" s="335" t="n">
        <v>1</v>
      </c>
      <c r="AZ99" s="335" t="n">
        <v>1</v>
      </c>
      <c r="BA99" s="335" t="n">
        <f aca="false">IF(AZ99=1,G99,0)</f>
        <v>39654.48</v>
      </c>
      <c r="BB99" s="335" t="n">
        <f aca="false">IF(AZ99=2,G99,0)</f>
        <v>0</v>
      </c>
      <c r="BC99" s="335" t="n">
        <f aca="false">IF(AZ99=3,G99,0)</f>
        <v>0</v>
      </c>
      <c r="BD99" s="335" t="n">
        <f aca="false">IF(AZ99=4,G99,0)</f>
        <v>0</v>
      </c>
      <c r="BE99" s="335" t="n">
        <f aca="false">IF(AZ99=5,G99,0)</f>
        <v>0</v>
      </c>
      <c r="CA99" s="354" t="n">
        <v>1</v>
      </c>
      <c r="CB99" s="354" t="n">
        <v>1</v>
      </c>
      <c r="CZ99" s="335" t="n">
        <v>0</v>
      </c>
    </row>
    <row r="100" customFormat="false" ht="12.75" hidden="false" customHeight="true" outlineLevel="0" collapsed="false">
      <c r="A100" s="415"/>
      <c r="B100" s="416"/>
      <c r="C100" s="417" t="s">
        <v>842</v>
      </c>
      <c r="D100" s="417"/>
      <c r="E100" s="418" t="n">
        <v>312.24</v>
      </c>
      <c r="F100" s="419"/>
      <c r="G100" s="447"/>
      <c r="M100" s="421" t="s">
        <v>842</v>
      </c>
      <c r="O100" s="354"/>
    </row>
    <row r="101" customFormat="false" ht="12.75" hidden="false" customHeight="false" outlineLevel="0" collapsed="false">
      <c r="A101" s="408" t="n">
        <v>13</v>
      </c>
      <c r="B101" s="452" t="s">
        <v>556</v>
      </c>
      <c r="C101" s="432" t="s">
        <v>843</v>
      </c>
      <c r="D101" s="411" t="s">
        <v>103</v>
      </c>
      <c r="E101" s="412" t="n">
        <f aca="false">E102</f>
        <v>1561.2</v>
      </c>
      <c r="F101" s="412" t="n">
        <v>12.7</v>
      </c>
      <c r="G101" s="414" t="n">
        <f aca="false">E101*F101</f>
        <v>19827.24</v>
      </c>
      <c r="O101" s="354" t="n">
        <v>2</v>
      </c>
      <c r="AA101" s="335" t="n">
        <v>1</v>
      </c>
      <c r="AB101" s="335" t="n">
        <v>1</v>
      </c>
      <c r="AC101" s="335" t="n">
        <v>1</v>
      </c>
      <c r="AZ101" s="335" t="n">
        <v>1</v>
      </c>
      <c r="BA101" s="335" t="n">
        <f aca="false">IF(AZ101=1,G101,0)</f>
        <v>19827.24</v>
      </c>
      <c r="BB101" s="335" t="n">
        <f aca="false">IF(AZ101=2,G101,0)</f>
        <v>0</v>
      </c>
      <c r="BC101" s="335" t="n">
        <f aca="false">IF(AZ101=3,G101,0)</f>
        <v>0</v>
      </c>
      <c r="BD101" s="335" t="n">
        <f aca="false">IF(AZ101=4,G101,0)</f>
        <v>0</v>
      </c>
      <c r="BE101" s="335" t="n">
        <f aca="false">IF(AZ101=5,G101,0)</f>
        <v>0</v>
      </c>
      <c r="CA101" s="354" t="n">
        <v>1</v>
      </c>
      <c r="CB101" s="354" t="n">
        <v>1</v>
      </c>
      <c r="CZ101" s="335" t="n">
        <v>0</v>
      </c>
    </row>
    <row r="102" customFormat="false" ht="12.75" hidden="false" customHeight="true" outlineLevel="0" collapsed="false">
      <c r="A102" s="415"/>
      <c r="B102" s="416"/>
      <c r="C102" s="417" t="s">
        <v>844</v>
      </c>
      <c r="D102" s="417"/>
      <c r="E102" s="418" t="n">
        <f aca="false">5*312.24</f>
        <v>1561.2</v>
      </c>
      <c r="F102" s="419"/>
      <c r="G102" s="447"/>
      <c r="M102" s="421" t="s">
        <v>845</v>
      </c>
      <c r="O102" s="354"/>
    </row>
    <row r="103" customFormat="false" ht="12.75" hidden="false" customHeight="false" outlineLevel="0" collapsed="false">
      <c r="A103" s="408" t="n">
        <v>14</v>
      </c>
      <c r="B103" s="409" t="s">
        <v>560</v>
      </c>
      <c r="C103" s="410" t="s">
        <v>846</v>
      </c>
      <c r="D103" s="411" t="s">
        <v>103</v>
      </c>
      <c r="E103" s="412" t="n">
        <f aca="false">E104</f>
        <v>487.68</v>
      </c>
      <c r="F103" s="412" t="n">
        <v>40</v>
      </c>
      <c r="G103" s="414" t="n">
        <f aca="false">E103*F103</f>
        <v>19507.2</v>
      </c>
      <c r="O103" s="354" t="n">
        <v>2</v>
      </c>
      <c r="AA103" s="335" t="n">
        <v>1</v>
      </c>
      <c r="AB103" s="335" t="n">
        <v>1</v>
      </c>
      <c r="AC103" s="335" t="n">
        <v>1</v>
      </c>
      <c r="AZ103" s="335" t="n">
        <v>1</v>
      </c>
      <c r="BA103" s="335" t="n">
        <f aca="false">IF(AZ103=1,G103,0)</f>
        <v>19507.2</v>
      </c>
      <c r="BB103" s="335" t="n">
        <f aca="false">IF(AZ103=2,G103,0)</f>
        <v>0</v>
      </c>
      <c r="BC103" s="335" t="n">
        <f aca="false">IF(AZ103=3,G103,0)</f>
        <v>0</v>
      </c>
      <c r="BD103" s="335" t="n">
        <f aca="false">IF(AZ103=4,G103,0)</f>
        <v>0</v>
      </c>
      <c r="BE103" s="335" t="n">
        <f aca="false">IF(AZ103=5,G103,0)</f>
        <v>0</v>
      </c>
      <c r="CA103" s="354" t="n">
        <v>1</v>
      </c>
      <c r="CB103" s="354" t="n">
        <v>1</v>
      </c>
      <c r="CZ103" s="335" t="n">
        <v>0</v>
      </c>
    </row>
    <row r="104" customFormat="false" ht="12.75" hidden="false" customHeight="true" outlineLevel="0" collapsed="false">
      <c r="A104" s="415"/>
      <c r="B104" s="416"/>
      <c r="C104" s="417" t="s">
        <v>841</v>
      </c>
      <c r="D104" s="417"/>
      <c r="E104" s="418" t="n">
        <f aca="false">E98</f>
        <v>487.68</v>
      </c>
      <c r="F104" s="419"/>
      <c r="G104" s="447"/>
      <c r="M104" s="421" t="s">
        <v>847</v>
      </c>
      <c r="O104" s="354"/>
    </row>
    <row r="105" customFormat="false" ht="12.75" hidden="false" customHeight="false" outlineLevel="0" collapsed="false">
      <c r="A105" s="408" t="n">
        <v>15</v>
      </c>
      <c r="B105" s="409" t="s">
        <v>564</v>
      </c>
      <c r="C105" s="410" t="s">
        <v>565</v>
      </c>
      <c r="D105" s="411" t="s">
        <v>103</v>
      </c>
      <c r="E105" s="412" t="n">
        <v>1107.6</v>
      </c>
      <c r="F105" s="412" t="n">
        <v>15</v>
      </c>
      <c r="G105" s="414" t="n">
        <f aca="false">E105*F105</f>
        <v>16614</v>
      </c>
      <c r="O105" s="354" t="n">
        <v>2</v>
      </c>
      <c r="AA105" s="335" t="n">
        <v>1</v>
      </c>
      <c r="AB105" s="335" t="n">
        <v>1</v>
      </c>
      <c r="AC105" s="335" t="n">
        <v>1</v>
      </c>
      <c r="AZ105" s="335" t="n">
        <v>1</v>
      </c>
      <c r="BA105" s="335" t="n">
        <f aca="false">IF(AZ105=1,G105,0)</f>
        <v>16614</v>
      </c>
      <c r="BB105" s="335" t="n">
        <f aca="false">IF(AZ105=2,G105,0)</f>
        <v>0</v>
      </c>
      <c r="BC105" s="335" t="n">
        <f aca="false">IF(AZ105=3,G105,0)</f>
        <v>0</v>
      </c>
      <c r="BD105" s="335" t="n">
        <f aca="false">IF(AZ105=4,G105,0)</f>
        <v>0</v>
      </c>
      <c r="BE105" s="335" t="n">
        <f aca="false">IF(AZ105=5,G105,0)</f>
        <v>0</v>
      </c>
      <c r="CA105" s="354" t="n">
        <v>1</v>
      </c>
      <c r="CB105" s="354" t="n">
        <v>1</v>
      </c>
      <c r="CZ105" s="335" t="n">
        <v>0</v>
      </c>
    </row>
    <row r="106" customFormat="false" ht="12.75" hidden="false" customHeight="true" outlineLevel="0" collapsed="false">
      <c r="A106" s="415"/>
      <c r="B106" s="416"/>
      <c r="C106" s="417" t="s">
        <v>848</v>
      </c>
      <c r="D106" s="417"/>
      <c r="E106" s="418" t="n">
        <v>312.24</v>
      </c>
      <c r="F106" s="419"/>
      <c r="G106" s="447"/>
      <c r="M106" s="421" t="s">
        <v>848</v>
      </c>
      <c r="O106" s="354"/>
    </row>
    <row r="107" customFormat="false" ht="12.75" hidden="false" customHeight="false" outlineLevel="0" collapsed="false">
      <c r="A107" s="408" t="n">
        <v>16</v>
      </c>
      <c r="B107" s="422" t="s">
        <v>567</v>
      </c>
      <c r="C107" s="410" t="s">
        <v>568</v>
      </c>
      <c r="D107" s="453" t="s">
        <v>103</v>
      </c>
      <c r="E107" s="412" t="n">
        <f aca="false">E106</f>
        <v>312.24</v>
      </c>
      <c r="F107" s="412" t="n">
        <v>352</v>
      </c>
      <c r="G107" s="414" t="n">
        <f aca="false">E107*F107</f>
        <v>109908.48</v>
      </c>
      <c r="O107" s="354" t="n">
        <v>2</v>
      </c>
      <c r="AA107" s="335" t="n">
        <v>1</v>
      </c>
      <c r="AB107" s="335" t="n">
        <v>1</v>
      </c>
      <c r="AC107" s="335" t="n">
        <v>1</v>
      </c>
      <c r="AZ107" s="335" t="n">
        <v>1</v>
      </c>
      <c r="BA107" s="335" t="n">
        <f aca="false">IF(AZ107=1,G107,0)</f>
        <v>109908.48</v>
      </c>
      <c r="BB107" s="335" t="n">
        <f aca="false">IF(AZ107=2,G107,0)</f>
        <v>0</v>
      </c>
      <c r="BC107" s="335" t="n">
        <f aca="false">IF(AZ107=3,G107,0)</f>
        <v>0</v>
      </c>
      <c r="BD107" s="335" t="n">
        <f aca="false">IF(AZ107=4,G107,0)</f>
        <v>0</v>
      </c>
      <c r="BE107" s="335" t="n">
        <f aca="false">IF(AZ107=5,G107,0)</f>
        <v>0</v>
      </c>
      <c r="CA107" s="354" t="n">
        <v>1</v>
      </c>
      <c r="CB107" s="354" t="n">
        <v>1</v>
      </c>
      <c r="CZ107" s="335" t="n">
        <v>0</v>
      </c>
    </row>
    <row r="108" s="386" customFormat="true" ht="15.75" hidden="false" customHeight="true" outlineLevel="0" collapsed="false">
      <c r="A108" s="454" t="n">
        <v>17</v>
      </c>
      <c r="B108" s="455" t="s">
        <v>569</v>
      </c>
      <c r="C108" s="456" t="s">
        <v>570</v>
      </c>
      <c r="D108" s="453" t="s">
        <v>103</v>
      </c>
      <c r="E108" s="457" t="n">
        <v>487.6758</v>
      </c>
      <c r="F108" s="457" t="n">
        <v>100</v>
      </c>
      <c r="G108" s="458" t="n">
        <f aca="false">E108*F108</f>
        <v>48767.58</v>
      </c>
      <c r="H108" s="335"/>
      <c r="I108" s="335"/>
      <c r="J108" s="335"/>
      <c r="O108" s="459" t="n">
        <v>2</v>
      </c>
      <c r="AA108" s="386" t="n">
        <v>1</v>
      </c>
      <c r="AB108" s="386" t="n">
        <v>1</v>
      </c>
      <c r="AC108" s="386" t="n">
        <v>1</v>
      </c>
      <c r="AZ108" s="386" t="n">
        <v>1</v>
      </c>
      <c r="BA108" s="386" t="n">
        <f aca="false">IF(AZ108=1,G108,0)</f>
        <v>48767.58</v>
      </c>
      <c r="BB108" s="386" t="n">
        <f aca="false">IF(AZ108=2,G108,0)</f>
        <v>0</v>
      </c>
      <c r="BC108" s="386" t="n">
        <f aca="false">IF(AZ108=3,G108,0)</f>
        <v>0</v>
      </c>
      <c r="BD108" s="386" t="n">
        <f aca="false">IF(AZ108=4,G108,0)</f>
        <v>0</v>
      </c>
      <c r="BE108" s="386" t="n">
        <f aca="false">IF(AZ108=5,G108,0)</f>
        <v>0</v>
      </c>
      <c r="CA108" s="459" t="n">
        <v>1</v>
      </c>
      <c r="CB108" s="459" t="n">
        <v>1</v>
      </c>
      <c r="CZ108" s="386" t="n">
        <v>0</v>
      </c>
    </row>
    <row r="109" customFormat="false" ht="12.75" hidden="false" customHeight="true" outlineLevel="0" collapsed="false">
      <c r="A109" s="415"/>
      <c r="B109" s="416"/>
      <c r="C109" s="417" t="s">
        <v>849</v>
      </c>
      <c r="D109" s="417"/>
      <c r="E109" s="418" t="n">
        <v>693.03</v>
      </c>
      <c r="F109" s="419"/>
      <c r="G109" s="447"/>
      <c r="M109" s="421" t="s">
        <v>849</v>
      </c>
      <c r="O109" s="354"/>
    </row>
    <row r="110" customFormat="false" ht="12.75" hidden="false" customHeight="true" outlineLevel="0" collapsed="false">
      <c r="A110" s="415"/>
      <c r="B110" s="416"/>
      <c r="C110" s="417" t="s">
        <v>850</v>
      </c>
      <c r="D110" s="417"/>
      <c r="E110" s="418" t="n">
        <v>-261.69</v>
      </c>
      <c r="F110" s="419"/>
      <c r="G110" s="447"/>
      <c r="M110" s="421" t="s">
        <v>850</v>
      </c>
      <c r="O110" s="354"/>
    </row>
    <row r="111" customFormat="false" ht="12.75" hidden="false" customHeight="true" outlineLevel="0" collapsed="false">
      <c r="A111" s="415"/>
      <c r="B111" s="416"/>
      <c r="C111" s="417" t="s">
        <v>851</v>
      </c>
      <c r="D111" s="417"/>
      <c r="E111" s="418" t="n">
        <v>-1.755</v>
      </c>
      <c r="F111" s="419"/>
      <c r="G111" s="447"/>
      <c r="M111" s="421" t="s">
        <v>851</v>
      </c>
      <c r="O111" s="354"/>
    </row>
    <row r="112" customFormat="false" ht="12.75" hidden="false" customHeight="true" outlineLevel="0" collapsed="false">
      <c r="A112" s="415"/>
      <c r="B112" s="416"/>
      <c r="C112" s="417" t="s">
        <v>852</v>
      </c>
      <c r="D112" s="417"/>
      <c r="E112" s="418" t="n">
        <v>43.519</v>
      </c>
      <c r="F112" s="419"/>
      <c r="G112" s="447"/>
      <c r="M112" s="421" t="s">
        <v>852</v>
      </c>
      <c r="O112" s="354"/>
    </row>
    <row r="113" customFormat="false" ht="12.75" hidden="false" customHeight="true" outlineLevel="0" collapsed="false">
      <c r="A113" s="415"/>
      <c r="B113" s="416"/>
      <c r="C113" s="417" t="s">
        <v>853</v>
      </c>
      <c r="D113" s="417"/>
      <c r="E113" s="418" t="n">
        <v>8.624</v>
      </c>
      <c r="F113" s="419"/>
      <c r="G113" s="447"/>
      <c r="M113" s="421" t="s">
        <v>853</v>
      </c>
      <c r="O113" s="354"/>
    </row>
    <row r="114" customFormat="false" ht="12.75" hidden="false" customHeight="true" outlineLevel="0" collapsed="false">
      <c r="A114" s="415"/>
      <c r="B114" s="416"/>
      <c r="C114" s="417" t="s">
        <v>854</v>
      </c>
      <c r="D114" s="417"/>
      <c r="E114" s="418" t="n">
        <v>5.9478</v>
      </c>
      <c r="F114" s="419"/>
      <c r="G114" s="447"/>
      <c r="M114" s="421" t="s">
        <v>854</v>
      </c>
      <c r="O114" s="354"/>
    </row>
    <row r="115" customFormat="false" ht="22.5" hidden="false" customHeight="false" outlineLevel="0" collapsed="false">
      <c r="A115" s="408" t="n">
        <v>18</v>
      </c>
      <c r="B115" s="409" t="s">
        <v>574</v>
      </c>
      <c r="C115" s="410" t="s">
        <v>855</v>
      </c>
      <c r="D115" s="411" t="s">
        <v>103</v>
      </c>
      <c r="E115" s="412" t="n">
        <v>206.7783</v>
      </c>
      <c r="F115" s="412" t="n">
        <v>1025</v>
      </c>
      <c r="G115" s="414" t="n">
        <f aca="false">E115*F115</f>
        <v>211947.7575</v>
      </c>
      <c r="O115" s="354" t="n">
        <v>2</v>
      </c>
      <c r="AA115" s="335" t="n">
        <v>1</v>
      </c>
      <c r="AB115" s="335" t="n">
        <v>1</v>
      </c>
      <c r="AC115" s="335" t="n">
        <v>1</v>
      </c>
      <c r="AZ115" s="335" t="n">
        <v>1</v>
      </c>
      <c r="BA115" s="335" t="n">
        <f aca="false">IF(AZ115=1,G115,0)</f>
        <v>211947.7575</v>
      </c>
      <c r="BB115" s="335" t="n">
        <f aca="false">IF(AZ115=2,G115,0)</f>
        <v>0</v>
      </c>
      <c r="BC115" s="335" t="n">
        <f aca="false">IF(AZ115=3,G115,0)</f>
        <v>0</v>
      </c>
      <c r="BD115" s="335" t="n">
        <f aca="false">IF(AZ115=4,G115,0)</f>
        <v>0</v>
      </c>
      <c r="BE115" s="335" t="n">
        <f aca="false">IF(AZ115=5,G115,0)</f>
        <v>0</v>
      </c>
      <c r="CA115" s="354" t="n">
        <v>1</v>
      </c>
      <c r="CB115" s="354" t="n">
        <v>1</v>
      </c>
      <c r="CZ115" s="335" t="n">
        <v>1.7</v>
      </c>
    </row>
    <row r="116" customFormat="false" ht="12.75" hidden="false" customHeight="true" outlineLevel="0" collapsed="false">
      <c r="A116" s="415"/>
      <c r="B116" s="416"/>
      <c r="C116" s="417" t="s">
        <v>856</v>
      </c>
      <c r="D116" s="417"/>
      <c r="E116" s="418" t="n">
        <v>225.344</v>
      </c>
      <c r="F116" s="419"/>
      <c r="G116" s="447"/>
      <c r="M116" s="421" t="s">
        <v>856</v>
      </c>
      <c r="O116" s="354"/>
    </row>
    <row r="117" customFormat="false" ht="12.75" hidden="false" customHeight="true" outlineLevel="0" collapsed="false">
      <c r="A117" s="415"/>
      <c r="B117" s="416"/>
      <c r="C117" s="417" t="s">
        <v>857</v>
      </c>
      <c r="D117" s="417"/>
      <c r="E117" s="418" t="n">
        <v>-19.0013</v>
      </c>
      <c r="F117" s="419"/>
      <c r="G117" s="447"/>
      <c r="M117" s="421" t="s">
        <v>857</v>
      </c>
      <c r="O117" s="354"/>
    </row>
    <row r="118" customFormat="false" ht="12.75" hidden="false" customHeight="true" outlineLevel="0" collapsed="false">
      <c r="A118" s="415"/>
      <c r="B118" s="416"/>
      <c r="C118" s="417" t="s">
        <v>858</v>
      </c>
      <c r="D118" s="417"/>
      <c r="E118" s="418" t="n">
        <v>-2.0721</v>
      </c>
      <c r="F118" s="419"/>
      <c r="G118" s="447"/>
      <c r="M118" s="421" t="s">
        <v>858</v>
      </c>
      <c r="O118" s="354"/>
    </row>
    <row r="119" customFormat="false" ht="12.75" hidden="false" customHeight="true" outlineLevel="0" collapsed="false">
      <c r="A119" s="415"/>
      <c r="B119" s="416"/>
      <c r="C119" s="417" t="s">
        <v>859</v>
      </c>
      <c r="D119" s="417"/>
      <c r="E119" s="418" t="n">
        <v>2.5077</v>
      </c>
      <c r="F119" s="419"/>
      <c r="G119" s="447"/>
      <c r="M119" s="421" t="s">
        <v>859</v>
      </c>
      <c r="O119" s="354"/>
    </row>
    <row r="120" customFormat="false" ht="12.75" hidden="false" customHeight="false" outlineLevel="0" collapsed="false">
      <c r="A120" s="408" t="n">
        <v>19</v>
      </c>
      <c r="B120" s="409" t="s">
        <v>860</v>
      </c>
      <c r="C120" s="410" t="s">
        <v>861</v>
      </c>
      <c r="D120" s="411" t="s">
        <v>103</v>
      </c>
      <c r="E120" s="412" t="n">
        <v>21.5873</v>
      </c>
      <c r="F120" s="412" t="n">
        <v>150</v>
      </c>
      <c r="G120" s="414" t="n">
        <f aca="false">E120*F120</f>
        <v>3238.095</v>
      </c>
      <c r="O120" s="354" t="n">
        <v>2</v>
      </c>
      <c r="AA120" s="335" t="n">
        <v>1</v>
      </c>
      <c r="AB120" s="335" t="n">
        <v>1</v>
      </c>
      <c r="AC120" s="335" t="n">
        <v>1</v>
      </c>
      <c r="AZ120" s="335" t="n">
        <v>1</v>
      </c>
      <c r="BA120" s="335" t="n">
        <f aca="false">IF(AZ120=1,G120,0)</f>
        <v>3238.095</v>
      </c>
      <c r="BB120" s="335" t="n">
        <f aca="false">IF(AZ120=2,G120,0)</f>
        <v>0</v>
      </c>
      <c r="BC120" s="335" t="n">
        <f aca="false">IF(AZ120=3,G120,0)</f>
        <v>0</v>
      </c>
      <c r="BD120" s="335" t="n">
        <f aca="false">IF(AZ120=4,G120,0)</f>
        <v>0</v>
      </c>
      <c r="BE120" s="335" t="n">
        <f aca="false">IF(AZ120=5,G120,0)</f>
        <v>0</v>
      </c>
      <c r="CA120" s="354" t="n">
        <v>1</v>
      </c>
      <c r="CB120" s="354" t="n">
        <v>1</v>
      </c>
      <c r="CZ120" s="335" t="n">
        <v>0</v>
      </c>
    </row>
    <row r="121" customFormat="false" ht="12.75" hidden="false" customHeight="true" outlineLevel="0" collapsed="false">
      <c r="A121" s="415"/>
      <c r="B121" s="416"/>
      <c r="C121" s="417" t="s">
        <v>862</v>
      </c>
      <c r="D121" s="417"/>
      <c r="E121" s="418" t="n">
        <v>0</v>
      </c>
      <c r="F121" s="419"/>
      <c r="G121" s="447"/>
      <c r="M121" s="421" t="s">
        <v>862</v>
      </c>
      <c r="O121" s="354"/>
    </row>
    <row r="122" customFormat="false" ht="12.75" hidden="false" customHeight="true" outlineLevel="0" collapsed="false">
      <c r="A122" s="415"/>
      <c r="B122" s="416"/>
      <c r="C122" s="417" t="s">
        <v>863</v>
      </c>
      <c r="D122" s="417"/>
      <c r="E122" s="418" t="n">
        <v>16.402</v>
      </c>
      <c r="F122" s="419"/>
      <c r="G122" s="447"/>
      <c r="M122" s="421" t="s">
        <v>863</v>
      </c>
      <c r="O122" s="354"/>
    </row>
    <row r="123" customFormat="false" ht="12.75" hidden="false" customHeight="true" outlineLevel="0" collapsed="false">
      <c r="A123" s="415"/>
      <c r="B123" s="416"/>
      <c r="C123" s="417" t="s">
        <v>864</v>
      </c>
      <c r="D123" s="417"/>
      <c r="E123" s="418" t="n">
        <v>5.1853</v>
      </c>
      <c r="F123" s="419"/>
      <c r="G123" s="447"/>
      <c r="M123" s="421" t="s">
        <v>864</v>
      </c>
      <c r="O123" s="354"/>
    </row>
    <row r="124" customFormat="false" ht="12.75" hidden="false" customHeight="false" outlineLevel="0" collapsed="false">
      <c r="A124" s="408" t="n">
        <v>20</v>
      </c>
      <c r="B124" s="409" t="s">
        <v>577</v>
      </c>
      <c r="C124" s="410" t="s">
        <v>578</v>
      </c>
      <c r="D124" s="411" t="s">
        <v>33</v>
      </c>
      <c r="E124" s="412" t="n">
        <v>625.25</v>
      </c>
      <c r="F124" s="412" t="n">
        <v>17</v>
      </c>
      <c r="G124" s="414" t="n">
        <f aca="false">E124*F124</f>
        <v>10629.25</v>
      </c>
      <c r="O124" s="354" t="n">
        <v>2</v>
      </c>
      <c r="AA124" s="335" t="n">
        <v>1</v>
      </c>
      <c r="AB124" s="335" t="n">
        <v>1</v>
      </c>
      <c r="AC124" s="335" t="n">
        <v>1</v>
      </c>
      <c r="AZ124" s="335" t="n">
        <v>1</v>
      </c>
      <c r="BA124" s="335" t="n">
        <f aca="false">IF(AZ124=1,G124,0)</f>
        <v>10629.25</v>
      </c>
      <c r="BB124" s="335" t="n">
        <f aca="false">IF(AZ124=2,G124,0)</f>
        <v>0</v>
      </c>
      <c r="BC124" s="335" t="n">
        <f aca="false">IF(AZ124=3,G124,0)</f>
        <v>0</v>
      </c>
      <c r="BD124" s="335" t="n">
        <f aca="false">IF(AZ124=4,G124,0)</f>
        <v>0</v>
      </c>
      <c r="BE124" s="335" t="n">
        <f aca="false">IF(AZ124=5,G124,0)</f>
        <v>0</v>
      </c>
      <c r="CA124" s="354" t="n">
        <v>1</v>
      </c>
      <c r="CB124" s="354" t="n">
        <v>1</v>
      </c>
      <c r="CZ124" s="335" t="n">
        <v>0</v>
      </c>
    </row>
    <row r="125" customFormat="false" ht="12.75" hidden="false" customHeight="true" outlineLevel="0" collapsed="false">
      <c r="A125" s="415"/>
      <c r="B125" s="416"/>
      <c r="C125" s="417" t="s">
        <v>865</v>
      </c>
      <c r="D125" s="417"/>
      <c r="E125" s="418" t="n">
        <v>625.25</v>
      </c>
      <c r="F125" s="419"/>
      <c r="G125" s="447"/>
      <c r="M125" s="421" t="s">
        <v>865</v>
      </c>
      <c r="O125" s="354"/>
    </row>
    <row r="126" customFormat="false" ht="12.75" hidden="false" customHeight="false" outlineLevel="0" collapsed="false">
      <c r="A126" s="408" t="n">
        <v>21</v>
      </c>
      <c r="B126" s="409" t="s">
        <v>580</v>
      </c>
      <c r="C126" s="410" t="s">
        <v>581</v>
      </c>
      <c r="D126" s="411" t="s">
        <v>33</v>
      </c>
      <c r="E126" s="412" t="n">
        <v>622.7948</v>
      </c>
      <c r="F126" s="412" t="n">
        <v>17</v>
      </c>
      <c r="G126" s="414" t="n">
        <f aca="false">E126*F126</f>
        <v>10587.5116</v>
      </c>
      <c r="O126" s="354" t="n">
        <v>2</v>
      </c>
      <c r="AA126" s="335" t="n">
        <v>1</v>
      </c>
      <c r="AB126" s="335" t="n">
        <v>1</v>
      </c>
      <c r="AC126" s="335" t="n">
        <v>1</v>
      </c>
      <c r="AZ126" s="335" t="n">
        <v>1</v>
      </c>
      <c r="BA126" s="335" t="n">
        <f aca="false">IF(AZ126=1,G126,0)</f>
        <v>10587.5116</v>
      </c>
      <c r="BB126" s="335" t="n">
        <f aca="false">IF(AZ126=2,G126,0)</f>
        <v>0</v>
      </c>
      <c r="BC126" s="335" t="n">
        <f aca="false">IF(AZ126=3,G126,0)</f>
        <v>0</v>
      </c>
      <c r="BD126" s="335" t="n">
        <f aca="false">IF(AZ126=4,G126,0)</f>
        <v>0</v>
      </c>
      <c r="BE126" s="335" t="n">
        <f aca="false">IF(AZ126=5,G126,0)</f>
        <v>0</v>
      </c>
      <c r="CA126" s="354" t="n">
        <v>1</v>
      </c>
      <c r="CB126" s="354" t="n">
        <v>1</v>
      </c>
      <c r="CZ126" s="335" t="n">
        <v>0</v>
      </c>
    </row>
    <row r="127" customFormat="false" ht="12.75" hidden="false" customHeight="true" outlineLevel="0" collapsed="false">
      <c r="A127" s="415"/>
      <c r="B127" s="416"/>
      <c r="C127" s="417" t="s">
        <v>866</v>
      </c>
      <c r="D127" s="417"/>
      <c r="E127" s="418" t="n">
        <v>622.7948</v>
      </c>
      <c r="F127" s="419"/>
      <c r="G127" s="447"/>
      <c r="M127" s="421" t="s">
        <v>866</v>
      </c>
      <c r="O127" s="354"/>
    </row>
    <row r="128" customFormat="false" ht="12.75" hidden="false" customHeight="false" outlineLevel="0" collapsed="false">
      <c r="A128" s="408" t="n">
        <v>22</v>
      </c>
      <c r="B128" s="409" t="s">
        <v>867</v>
      </c>
      <c r="C128" s="410" t="s">
        <v>868</v>
      </c>
      <c r="D128" s="411" t="s">
        <v>869</v>
      </c>
      <c r="E128" s="412" t="n">
        <v>40.3733</v>
      </c>
      <c r="F128" s="412" t="n">
        <v>500</v>
      </c>
      <c r="G128" s="414" t="n">
        <f aca="false">E128*F128</f>
        <v>20186.65</v>
      </c>
      <c r="O128" s="354" t="n">
        <v>2</v>
      </c>
      <c r="AA128" s="335" t="n">
        <v>3</v>
      </c>
      <c r="AB128" s="335" t="n">
        <v>1</v>
      </c>
      <c r="AC128" s="335" t="n">
        <v>583415065</v>
      </c>
      <c r="AZ128" s="335" t="n">
        <v>1</v>
      </c>
      <c r="BA128" s="335" t="n">
        <f aca="false">IF(AZ128=1,G128,0)</f>
        <v>20186.65</v>
      </c>
      <c r="BB128" s="335" t="n">
        <f aca="false">IF(AZ128=2,G128,0)</f>
        <v>0</v>
      </c>
      <c r="BC128" s="335" t="n">
        <f aca="false">IF(AZ128=3,G128,0)</f>
        <v>0</v>
      </c>
      <c r="BD128" s="335" t="n">
        <f aca="false">IF(AZ128=4,G128,0)</f>
        <v>0</v>
      </c>
      <c r="BE128" s="335" t="n">
        <f aca="false">IF(AZ128=5,G128,0)</f>
        <v>0</v>
      </c>
      <c r="CA128" s="354" t="n">
        <v>3</v>
      </c>
      <c r="CB128" s="354" t="n">
        <v>1</v>
      </c>
      <c r="CZ128" s="335" t="n">
        <v>1</v>
      </c>
    </row>
    <row r="129" customFormat="false" ht="12.75" hidden="false" customHeight="true" outlineLevel="0" collapsed="false">
      <c r="A129" s="415"/>
      <c r="B129" s="416"/>
      <c r="C129" s="417" t="s">
        <v>870</v>
      </c>
      <c r="D129" s="417"/>
      <c r="E129" s="418" t="n">
        <v>40.3733</v>
      </c>
      <c r="F129" s="419"/>
      <c r="G129" s="447"/>
      <c r="M129" s="421" t="s">
        <v>870</v>
      </c>
      <c r="O129" s="354"/>
    </row>
    <row r="130" customFormat="false" ht="12.75" hidden="false" customHeight="false" outlineLevel="0" collapsed="false">
      <c r="A130" s="425"/>
      <c r="B130" s="426" t="s">
        <v>309</v>
      </c>
      <c r="C130" s="427" t="str">
        <f aca="false">CONCATENATE(B5," ",C5)</f>
        <v>1 Zemní práce</v>
      </c>
      <c r="D130" s="428"/>
      <c r="E130" s="429"/>
      <c r="F130" s="460"/>
      <c r="G130" s="430" t="n">
        <f aca="false">SUM(G5:G129)</f>
        <v>1032127.0091</v>
      </c>
      <c r="O130" s="354" t="n">
        <v>4</v>
      </c>
      <c r="BA130" s="372" t="n">
        <f aca="false">SUM(BA5:BA129)</f>
        <v>1032127.0091</v>
      </c>
      <c r="BB130" s="372" t="n">
        <f aca="false">SUM(BB5:BB129)</f>
        <v>0</v>
      </c>
      <c r="BC130" s="372" t="n">
        <f aca="false">SUM(BC5:BC129)</f>
        <v>0</v>
      </c>
      <c r="BD130" s="372" t="n">
        <f aca="false">SUM(BD5:BD129)</f>
        <v>0</v>
      </c>
      <c r="BE130" s="372" t="n">
        <f aca="false">SUM(BE5:BE129)</f>
        <v>0</v>
      </c>
    </row>
    <row r="131" customFormat="false" ht="12.75" hidden="false" customHeight="false" outlineLevel="0" collapsed="false">
      <c r="A131" s="402" t="s">
        <v>303</v>
      </c>
      <c r="B131" s="403" t="s">
        <v>582</v>
      </c>
      <c r="C131" s="404" t="s">
        <v>583</v>
      </c>
      <c r="D131" s="405"/>
      <c r="E131" s="406"/>
      <c r="F131" s="406"/>
      <c r="G131" s="407"/>
      <c r="O131" s="354" t="n">
        <v>1</v>
      </c>
    </row>
    <row r="132" customFormat="false" ht="12.75" hidden="false" customHeight="false" outlineLevel="0" collapsed="false">
      <c r="A132" s="408" t="n">
        <v>27</v>
      </c>
      <c r="B132" s="409" t="s">
        <v>584</v>
      </c>
      <c r="C132" s="410" t="s">
        <v>585</v>
      </c>
      <c r="D132" s="411" t="s">
        <v>103</v>
      </c>
      <c r="E132" s="412" t="n">
        <v>57.424</v>
      </c>
      <c r="F132" s="412" t="n">
        <v>1204</v>
      </c>
      <c r="G132" s="414" t="n">
        <f aca="false">E132*F132</f>
        <v>69138.496</v>
      </c>
      <c r="O132" s="354" t="n">
        <v>2</v>
      </c>
      <c r="AA132" s="335" t="n">
        <v>1</v>
      </c>
      <c r="AB132" s="335" t="n">
        <v>0</v>
      </c>
      <c r="AC132" s="335" t="n">
        <v>0</v>
      </c>
      <c r="AZ132" s="335" t="n">
        <v>1</v>
      </c>
      <c r="BA132" s="335" t="n">
        <f aca="false">IF(AZ132=1,G132,0)</f>
        <v>69138.496</v>
      </c>
      <c r="BB132" s="335" t="n">
        <f aca="false">IF(AZ132=2,G132,0)</f>
        <v>0</v>
      </c>
      <c r="BC132" s="335" t="n">
        <f aca="false">IF(AZ132=3,G132,0)</f>
        <v>0</v>
      </c>
      <c r="BD132" s="335" t="n">
        <f aca="false">IF(AZ132=4,G132,0)</f>
        <v>0</v>
      </c>
      <c r="BE132" s="335" t="n">
        <f aca="false">IF(AZ132=5,G132,0)</f>
        <v>0</v>
      </c>
      <c r="CA132" s="354" t="n">
        <v>1</v>
      </c>
      <c r="CB132" s="354" t="n">
        <v>0</v>
      </c>
      <c r="CZ132" s="335" t="n">
        <v>1.1322</v>
      </c>
    </row>
    <row r="133" customFormat="false" ht="12.75" hidden="false" customHeight="true" outlineLevel="0" collapsed="false">
      <c r="A133" s="415"/>
      <c r="B133" s="416"/>
      <c r="C133" s="417" t="s">
        <v>871</v>
      </c>
      <c r="D133" s="417"/>
      <c r="E133" s="418" t="n">
        <v>56.336</v>
      </c>
      <c r="F133" s="419"/>
      <c r="G133" s="447"/>
      <c r="M133" s="421" t="s">
        <v>871</v>
      </c>
      <c r="O133" s="354"/>
    </row>
    <row r="134" customFormat="false" ht="12.75" hidden="false" customHeight="true" outlineLevel="0" collapsed="false">
      <c r="A134" s="415"/>
      <c r="B134" s="416"/>
      <c r="C134" s="417" t="s">
        <v>872</v>
      </c>
      <c r="D134" s="417"/>
      <c r="E134" s="418" t="n">
        <v>1.088</v>
      </c>
      <c r="F134" s="419"/>
      <c r="G134" s="447"/>
      <c r="M134" s="421" t="s">
        <v>872</v>
      </c>
      <c r="O134" s="354"/>
    </row>
    <row r="135" customFormat="false" ht="12.75" hidden="false" customHeight="false" outlineLevel="0" collapsed="false">
      <c r="A135" s="408" t="n">
        <v>28</v>
      </c>
      <c r="B135" s="409" t="s">
        <v>873</v>
      </c>
      <c r="C135" s="410" t="s">
        <v>874</v>
      </c>
      <c r="D135" s="411" t="s">
        <v>103</v>
      </c>
      <c r="E135" s="412" t="n">
        <v>3.928</v>
      </c>
      <c r="F135" s="412" t="n">
        <v>540</v>
      </c>
      <c r="G135" s="414" t="n">
        <f aca="false">E135*F135</f>
        <v>2121.12</v>
      </c>
      <c r="O135" s="354" t="n">
        <v>2</v>
      </c>
      <c r="AA135" s="335" t="n">
        <v>1</v>
      </c>
      <c r="AB135" s="335" t="n">
        <v>1</v>
      </c>
      <c r="AC135" s="335" t="n">
        <v>1</v>
      </c>
      <c r="AZ135" s="335" t="n">
        <v>1</v>
      </c>
      <c r="BA135" s="335" t="n">
        <f aca="false">IF(AZ135=1,G135,0)</f>
        <v>2121.12</v>
      </c>
      <c r="BB135" s="335" t="n">
        <f aca="false">IF(AZ135=2,G135,0)</f>
        <v>0</v>
      </c>
      <c r="BC135" s="335" t="n">
        <f aca="false">IF(AZ135=3,G135,0)</f>
        <v>0</v>
      </c>
      <c r="BD135" s="335" t="n">
        <f aca="false">IF(AZ135=4,G135,0)</f>
        <v>0</v>
      </c>
      <c r="BE135" s="335" t="n">
        <f aca="false">IF(AZ135=5,G135,0)</f>
        <v>0</v>
      </c>
      <c r="CA135" s="354" t="n">
        <v>1</v>
      </c>
      <c r="CB135" s="354" t="n">
        <v>1</v>
      </c>
      <c r="CZ135" s="335" t="n">
        <v>1.89077</v>
      </c>
    </row>
    <row r="136" customFormat="false" ht="12.75" hidden="false" customHeight="true" outlineLevel="0" collapsed="false">
      <c r="A136" s="415"/>
      <c r="B136" s="416"/>
      <c r="C136" s="417" t="s">
        <v>875</v>
      </c>
      <c r="D136" s="417"/>
      <c r="E136" s="418" t="n">
        <v>3.128</v>
      </c>
      <c r="F136" s="419"/>
      <c r="G136" s="447"/>
      <c r="M136" s="421" t="s">
        <v>875</v>
      </c>
      <c r="O136" s="354"/>
    </row>
    <row r="137" customFormat="false" ht="12.75" hidden="false" customHeight="true" outlineLevel="0" collapsed="false">
      <c r="A137" s="415"/>
      <c r="B137" s="416"/>
      <c r="C137" s="417" t="s">
        <v>876</v>
      </c>
      <c r="D137" s="417"/>
      <c r="E137" s="418" t="n">
        <v>0.8</v>
      </c>
      <c r="F137" s="419"/>
      <c r="G137" s="447"/>
      <c r="M137" s="421" t="s">
        <v>876</v>
      </c>
      <c r="O137" s="354"/>
    </row>
    <row r="138" customFormat="false" ht="12.75" hidden="false" customHeight="false" outlineLevel="0" collapsed="false">
      <c r="A138" s="408" t="n">
        <v>29</v>
      </c>
      <c r="B138" s="409" t="s">
        <v>877</v>
      </c>
      <c r="C138" s="410" t="s">
        <v>878</v>
      </c>
      <c r="D138" s="411" t="s">
        <v>103</v>
      </c>
      <c r="E138" s="412" t="n">
        <v>1.728</v>
      </c>
      <c r="F138" s="412" t="n">
        <v>3341</v>
      </c>
      <c r="G138" s="414" t="n">
        <f aca="false">E138*F138</f>
        <v>5773.248</v>
      </c>
      <c r="O138" s="354" t="n">
        <v>2</v>
      </c>
      <c r="AA138" s="335" t="n">
        <v>1</v>
      </c>
      <c r="AB138" s="335" t="n">
        <v>1</v>
      </c>
      <c r="AC138" s="335" t="n">
        <v>1</v>
      </c>
      <c r="AZ138" s="335" t="n">
        <v>1</v>
      </c>
      <c r="BA138" s="335" t="n">
        <f aca="false">IF(AZ138=1,G138,0)</f>
        <v>5773.248</v>
      </c>
      <c r="BB138" s="335" t="n">
        <f aca="false">IF(AZ138=2,G138,0)</f>
        <v>0</v>
      </c>
      <c r="BC138" s="335" t="n">
        <f aca="false">IF(AZ138=3,G138,0)</f>
        <v>0</v>
      </c>
      <c r="BD138" s="335" t="n">
        <f aca="false">IF(AZ138=4,G138,0)</f>
        <v>0</v>
      </c>
      <c r="BE138" s="335" t="n">
        <f aca="false">IF(AZ138=5,G138,0)</f>
        <v>0</v>
      </c>
      <c r="CA138" s="354" t="n">
        <v>1</v>
      </c>
      <c r="CB138" s="354" t="n">
        <v>1</v>
      </c>
      <c r="CZ138" s="335" t="n">
        <v>2.5</v>
      </c>
    </row>
    <row r="139" customFormat="false" ht="12.75" hidden="false" customHeight="true" outlineLevel="0" collapsed="false">
      <c r="A139" s="415"/>
      <c r="B139" s="416"/>
      <c r="C139" s="417" t="s">
        <v>879</v>
      </c>
      <c r="D139" s="417"/>
      <c r="E139" s="418" t="n">
        <v>1.728</v>
      </c>
      <c r="F139" s="419"/>
      <c r="G139" s="447"/>
      <c r="M139" s="421" t="s">
        <v>879</v>
      </c>
      <c r="O139" s="354"/>
    </row>
    <row r="140" customFormat="false" ht="12.75" hidden="false" customHeight="false" outlineLevel="0" collapsed="false">
      <c r="A140" s="408" t="n">
        <v>30</v>
      </c>
      <c r="B140" s="409" t="s">
        <v>880</v>
      </c>
      <c r="C140" s="410" t="s">
        <v>881</v>
      </c>
      <c r="D140" s="411" t="s">
        <v>33</v>
      </c>
      <c r="E140" s="412" t="n">
        <v>1.68</v>
      </c>
      <c r="F140" s="412" t="n">
        <v>1200</v>
      </c>
      <c r="G140" s="414" t="n">
        <f aca="false">E140*F140</f>
        <v>2016</v>
      </c>
      <c r="O140" s="354" t="n">
        <v>2</v>
      </c>
      <c r="AA140" s="335" t="n">
        <v>1</v>
      </c>
      <c r="AB140" s="335" t="n">
        <v>0</v>
      </c>
      <c r="AC140" s="335" t="n">
        <v>0</v>
      </c>
      <c r="AZ140" s="335" t="n">
        <v>1</v>
      </c>
      <c r="BA140" s="335" t="n">
        <f aca="false">IF(AZ140=1,G140,0)</f>
        <v>2016</v>
      </c>
      <c r="BB140" s="335" t="n">
        <f aca="false">IF(AZ140=2,G140,0)</f>
        <v>0</v>
      </c>
      <c r="BC140" s="335" t="n">
        <f aca="false">IF(AZ140=3,G140,0)</f>
        <v>0</v>
      </c>
      <c r="BD140" s="335" t="n">
        <f aca="false">IF(AZ140=4,G140,0)</f>
        <v>0</v>
      </c>
      <c r="BE140" s="335" t="n">
        <f aca="false">IF(AZ140=5,G140,0)</f>
        <v>0</v>
      </c>
      <c r="CA140" s="354" t="n">
        <v>1</v>
      </c>
      <c r="CB140" s="354" t="n">
        <v>0</v>
      </c>
      <c r="CZ140" s="335" t="n">
        <v>0.00441</v>
      </c>
    </row>
    <row r="141" customFormat="false" ht="12.75" hidden="false" customHeight="true" outlineLevel="0" collapsed="false">
      <c r="A141" s="415"/>
      <c r="B141" s="416"/>
      <c r="C141" s="417" t="s">
        <v>882</v>
      </c>
      <c r="D141" s="417"/>
      <c r="E141" s="418" t="n">
        <v>1.68</v>
      </c>
      <c r="F141" s="419"/>
      <c r="G141" s="447"/>
      <c r="M141" s="421" t="s">
        <v>882</v>
      </c>
      <c r="O141" s="354"/>
    </row>
    <row r="142" customFormat="false" ht="12.75" hidden="false" customHeight="false" outlineLevel="0" collapsed="false">
      <c r="A142" s="425"/>
      <c r="B142" s="426" t="s">
        <v>309</v>
      </c>
      <c r="C142" s="427" t="str">
        <f aca="false">CONCATENATE(B131," ",C131)</f>
        <v>45 Podkladní a vedlejší konstrukce</v>
      </c>
      <c r="D142" s="428"/>
      <c r="E142" s="429"/>
      <c r="F142" s="460"/>
      <c r="G142" s="430" t="n">
        <f aca="false">SUM(G131:G141)</f>
        <v>79048.864</v>
      </c>
      <c r="O142" s="354" t="n">
        <v>4</v>
      </c>
      <c r="BA142" s="372" t="n">
        <f aca="false">SUM(BA131:BA141)</f>
        <v>79048.864</v>
      </c>
      <c r="BB142" s="372" t="n">
        <f aca="false">SUM(BB131:BB141)</f>
        <v>0</v>
      </c>
      <c r="BC142" s="372" t="n">
        <f aca="false">SUM(BC131:BC141)</f>
        <v>0</v>
      </c>
      <c r="BD142" s="372" t="n">
        <f aca="false">SUM(BD131:BD141)</f>
        <v>0</v>
      </c>
      <c r="BE142" s="372" t="n">
        <f aca="false">SUM(BE131:BE141)</f>
        <v>0</v>
      </c>
    </row>
    <row r="143" customFormat="false" ht="12.75" hidden="false" customHeight="false" outlineLevel="0" collapsed="false">
      <c r="A143" s="402" t="s">
        <v>303</v>
      </c>
      <c r="B143" s="403" t="s">
        <v>593</v>
      </c>
      <c r="C143" s="404" t="s">
        <v>594</v>
      </c>
      <c r="D143" s="405"/>
      <c r="E143" s="406"/>
      <c r="F143" s="406"/>
      <c r="G143" s="407"/>
      <c r="O143" s="354" t="n">
        <v>1</v>
      </c>
    </row>
    <row r="144" customFormat="false" ht="12.75" hidden="false" customHeight="false" outlineLevel="0" collapsed="false">
      <c r="A144" s="408" t="n">
        <v>31</v>
      </c>
      <c r="B144" s="409" t="s">
        <v>883</v>
      </c>
      <c r="C144" s="410" t="s">
        <v>884</v>
      </c>
      <c r="D144" s="411" t="s">
        <v>45</v>
      </c>
      <c r="E144" s="412" t="n">
        <v>78</v>
      </c>
      <c r="F144" s="412" t="n">
        <v>100</v>
      </c>
      <c r="G144" s="414" t="n">
        <f aca="false">E144*F144</f>
        <v>7800</v>
      </c>
      <c r="O144" s="354" t="n">
        <v>2</v>
      </c>
      <c r="AA144" s="335" t="n">
        <v>1</v>
      </c>
      <c r="AB144" s="335" t="n">
        <v>1</v>
      </c>
      <c r="AC144" s="335" t="n">
        <v>1</v>
      </c>
      <c r="AZ144" s="335" t="n">
        <v>1</v>
      </c>
      <c r="BA144" s="335" t="n">
        <f aca="false">IF(AZ144=1,G144,0)</f>
        <v>7800</v>
      </c>
      <c r="BB144" s="335" t="n">
        <f aca="false">IF(AZ144=2,G144,0)</f>
        <v>0</v>
      </c>
      <c r="BC144" s="335" t="n">
        <f aca="false">IF(AZ144=3,G144,0)</f>
        <v>0</v>
      </c>
      <c r="BD144" s="335" t="n">
        <f aca="false">IF(AZ144=4,G144,0)</f>
        <v>0</v>
      </c>
      <c r="BE144" s="335" t="n">
        <f aca="false">IF(AZ144=5,G144,0)</f>
        <v>0</v>
      </c>
      <c r="CA144" s="354" t="n">
        <v>1</v>
      </c>
      <c r="CB144" s="354" t="n">
        <v>1</v>
      </c>
      <c r="CZ144" s="335" t="n">
        <v>0</v>
      </c>
    </row>
    <row r="145" customFormat="false" ht="12.75" hidden="false" customHeight="true" outlineLevel="0" collapsed="false">
      <c r="A145" s="415"/>
      <c r="B145" s="416"/>
      <c r="C145" s="417" t="s">
        <v>885</v>
      </c>
      <c r="D145" s="417"/>
      <c r="E145" s="418" t="n">
        <v>78</v>
      </c>
      <c r="F145" s="419"/>
      <c r="G145" s="447"/>
      <c r="M145" s="421" t="s">
        <v>885</v>
      </c>
      <c r="O145" s="354"/>
    </row>
    <row r="146" customFormat="false" ht="12.75" hidden="false" customHeight="false" outlineLevel="0" collapsed="false">
      <c r="A146" s="408" t="n">
        <v>32</v>
      </c>
      <c r="B146" s="409" t="s">
        <v>886</v>
      </c>
      <c r="C146" s="410" t="s">
        <v>887</v>
      </c>
      <c r="D146" s="411" t="s">
        <v>45</v>
      </c>
      <c r="E146" s="412" t="n">
        <v>96.8</v>
      </c>
      <c r="F146" s="412" t="n">
        <v>70</v>
      </c>
      <c r="G146" s="414" t="n">
        <f aca="false">E146*F146</f>
        <v>6776</v>
      </c>
      <c r="O146" s="354" t="n">
        <v>2</v>
      </c>
      <c r="AA146" s="335" t="n">
        <v>1</v>
      </c>
      <c r="AB146" s="335" t="n">
        <v>1</v>
      </c>
      <c r="AC146" s="335" t="n">
        <v>1</v>
      </c>
      <c r="AZ146" s="335" t="n">
        <v>1</v>
      </c>
      <c r="BA146" s="335" t="n">
        <f aca="false">IF(AZ146=1,G146,0)</f>
        <v>6776</v>
      </c>
      <c r="BB146" s="335" t="n">
        <f aca="false">IF(AZ146=2,G146,0)</f>
        <v>0</v>
      </c>
      <c r="BC146" s="335" t="n">
        <f aca="false">IF(AZ146=3,G146,0)</f>
        <v>0</v>
      </c>
      <c r="BD146" s="335" t="n">
        <f aca="false">IF(AZ146=4,G146,0)</f>
        <v>0</v>
      </c>
      <c r="BE146" s="335" t="n">
        <f aca="false">IF(AZ146=5,G146,0)</f>
        <v>0</v>
      </c>
      <c r="CA146" s="354" t="n">
        <v>1</v>
      </c>
      <c r="CB146" s="354" t="n">
        <v>1</v>
      </c>
      <c r="CZ146" s="335" t="n">
        <v>2E-005</v>
      </c>
    </row>
    <row r="147" customFormat="false" ht="12.75" hidden="false" customHeight="true" outlineLevel="0" collapsed="false">
      <c r="A147" s="415"/>
      <c r="B147" s="416"/>
      <c r="C147" s="417" t="s">
        <v>888</v>
      </c>
      <c r="D147" s="417"/>
      <c r="E147" s="418" t="n">
        <v>2</v>
      </c>
      <c r="F147" s="419"/>
      <c r="G147" s="447"/>
      <c r="M147" s="421" t="s">
        <v>888</v>
      </c>
      <c r="O147" s="354"/>
    </row>
    <row r="148" customFormat="false" ht="12.75" hidden="false" customHeight="true" outlineLevel="0" collapsed="false">
      <c r="A148" s="415"/>
      <c r="B148" s="416"/>
      <c r="C148" s="417" t="s">
        <v>889</v>
      </c>
      <c r="D148" s="417"/>
      <c r="E148" s="418" t="n">
        <v>11.1</v>
      </c>
      <c r="F148" s="419"/>
      <c r="G148" s="447"/>
      <c r="M148" s="421" t="s">
        <v>889</v>
      </c>
      <c r="O148" s="354"/>
    </row>
    <row r="149" customFormat="false" ht="12.75" hidden="false" customHeight="true" outlineLevel="0" collapsed="false">
      <c r="A149" s="415"/>
      <c r="B149" s="416"/>
      <c r="C149" s="417" t="s">
        <v>890</v>
      </c>
      <c r="D149" s="417"/>
      <c r="E149" s="418" t="n">
        <v>0</v>
      </c>
      <c r="F149" s="419"/>
      <c r="G149" s="447"/>
      <c r="M149" s="421" t="s">
        <v>890</v>
      </c>
      <c r="O149" s="354"/>
    </row>
    <row r="150" customFormat="false" ht="12.75" hidden="false" customHeight="true" outlineLevel="0" collapsed="false">
      <c r="A150" s="415"/>
      <c r="B150" s="416"/>
      <c r="C150" s="417" t="s">
        <v>891</v>
      </c>
      <c r="D150" s="417"/>
      <c r="E150" s="418" t="n">
        <v>23.5</v>
      </c>
      <c r="F150" s="419"/>
      <c r="G150" s="447"/>
      <c r="M150" s="421" t="s">
        <v>891</v>
      </c>
      <c r="O150" s="354"/>
    </row>
    <row r="151" customFormat="false" ht="12.75" hidden="false" customHeight="true" outlineLevel="0" collapsed="false">
      <c r="A151" s="415"/>
      <c r="B151" s="416"/>
      <c r="C151" s="417" t="s">
        <v>892</v>
      </c>
      <c r="D151" s="417"/>
      <c r="E151" s="418" t="n">
        <v>8.7</v>
      </c>
      <c r="F151" s="419"/>
      <c r="G151" s="447"/>
      <c r="M151" s="421" t="s">
        <v>892</v>
      </c>
      <c r="O151" s="354"/>
    </row>
    <row r="152" customFormat="false" ht="12.75" hidden="false" customHeight="true" outlineLevel="0" collapsed="false">
      <c r="A152" s="415"/>
      <c r="B152" s="416"/>
      <c r="C152" s="417" t="s">
        <v>893</v>
      </c>
      <c r="D152" s="417"/>
      <c r="E152" s="418" t="n">
        <v>22.5</v>
      </c>
      <c r="F152" s="419"/>
      <c r="G152" s="447"/>
      <c r="M152" s="421" t="s">
        <v>893</v>
      </c>
      <c r="O152" s="354"/>
    </row>
    <row r="153" customFormat="false" ht="12.75" hidden="false" customHeight="true" outlineLevel="0" collapsed="false">
      <c r="A153" s="415"/>
      <c r="B153" s="416"/>
      <c r="C153" s="417" t="s">
        <v>894</v>
      </c>
      <c r="D153" s="417"/>
      <c r="E153" s="418" t="n">
        <v>21.5</v>
      </c>
      <c r="F153" s="419"/>
      <c r="G153" s="447"/>
      <c r="M153" s="421" t="s">
        <v>894</v>
      </c>
      <c r="O153" s="354"/>
    </row>
    <row r="154" customFormat="false" ht="12.75" hidden="false" customHeight="true" outlineLevel="0" collapsed="false">
      <c r="A154" s="415"/>
      <c r="B154" s="416"/>
      <c r="C154" s="417" t="s">
        <v>895</v>
      </c>
      <c r="D154" s="417"/>
      <c r="E154" s="418" t="n">
        <v>6</v>
      </c>
      <c r="F154" s="419"/>
      <c r="G154" s="447"/>
      <c r="M154" s="421" t="s">
        <v>895</v>
      </c>
      <c r="O154" s="354"/>
    </row>
    <row r="155" customFormat="false" ht="12.75" hidden="false" customHeight="true" outlineLevel="0" collapsed="false">
      <c r="A155" s="415"/>
      <c r="B155" s="416"/>
      <c r="C155" s="417" t="s">
        <v>896</v>
      </c>
      <c r="D155" s="417"/>
      <c r="E155" s="418" t="n">
        <v>1.5</v>
      </c>
      <c r="F155" s="419"/>
      <c r="G155" s="447"/>
      <c r="M155" s="421" t="s">
        <v>896</v>
      </c>
      <c r="O155" s="354"/>
    </row>
    <row r="156" customFormat="false" ht="12.75" hidden="false" customHeight="false" outlineLevel="0" collapsed="false">
      <c r="A156" s="408" t="n">
        <v>33</v>
      </c>
      <c r="B156" s="409" t="s">
        <v>897</v>
      </c>
      <c r="C156" s="410" t="s">
        <v>898</v>
      </c>
      <c r="D156" s="411" t="s">
        <v>45</v>
      </c>
      <c r="E156" s="412" t="n">
        <v>251.5</v>
      </c>
      <c r="F156" s="412" t="n">
        <v>130</v>
      </c>
      <c r="G156" s="414" t="n">
        <f aca="false">E156*F156</f>
        <v>32695</v>
      </c>
      <c r="O156" s="354" t="n">
        <v>2</v>
      </c>
      <c r="AA156" s="335" t="n">
        <v>1</v>
      </c>
      <c r="AB156" s="335" t="n">
        <v>1</v>
      </c>
      <c r="AC156" s="335" t="n">
        <v>1</v>
      </c>
      <c r="AZ156" s="335" t="n">
        <v>1</v>
      </c>
      <c r="BA156" s="335" t="n">
        <f aca="false">IF(AZ156=1,G156,0)</f>
        <v>32695</v>
      </c>
      <c r="BB156" s="335" t="n">
        <f aca="false">IF(AZ156=2,G156,0)</f>
        <v>0</v>
      </c>
      <c r="BC156" s="335" t="n">
        <f aca="false">IF(AZ156=3,G156,0)</f>
        <v>0</v>
      </c>
      <c r="BD156" s="335" t="n">
        <f aca="false">IF(AZ156=4,G156,0)</f>
        <v>0</v>
      </c>
      <c r="BE156" s="335" t="n">
        <f aca="false">IF(AZ156=5,G156,0)</f>
        <v>0</v>
      </c>
      <c r="CA156" s="354" t="n">
        <v>1</v>
      </c>
      <c r="CB156" s="354" t="n">
        <v>1</v>
      </c>
      <c r="CZ156" s="335" t="n">
        <v>0.0001</v>
      </c>
    </row>
    <row r="157" customFormat="false" ht="12.75" hidden="false" customHeight="true" outlineLevel="0" collapsed="false">
      <c r="A157" s="415"/>
      <c r="B157" s="416"/>
      <c r="C157" s="417" t="s">
        <v>899</v>
      </c>
      <c r="D157" s="417"/>
      <c r="E157" s="418" t="n">
        <v>0</v>
      </c>
      <c r="F157" s="419"/>
      <c r="G157" s="447"/>
      <c r="M157" s="421" t="s">
        <v>899</v>
      </c>
      <c r="O157" s="354"/>
    </row>
    <row r="158" customFormat="false" ht="12.75" hidden="false" customHeight="true" outlineLevel="0" collapsed="false">
      <c r="A158" s="415"/>
      <c r="B158" s="416"/>
      <c r="C158" s="417" t="s">
        <v>900</v>
      </c>
      <c r="D158" s="417"/>
      <c r="E158" s="418" t="n">
        <v>17</v>
      </c>
      <c r="F158" s="419"/>
      <c r="G158" s="447"/>
      <c r="M158" s="421" t="s">
        <v>900</v>
      </c>
      <c r="O158" s="354"/>
    </row>
    <row r="159" customFormat="false" ht="12.75" hidden="false" customHeight="true" outlineLevel="0" collapsed="false">
      <c r="A159" s="415"/>
      <c r="B159" s="416"/>
      <c r="C159" s="417" t="s">
        <v>901</v>
      </c>
      <c r="D159" s="417"/>
      <c r="E159" s="418" t="n">
        <v>16.5</v>
      </c>
      <c r="F159" s="419"/>
      <c r="G159" s="447"/>
      <c r="M159" s="421" t="s">
        <v>901</v>
      </c>
      <c r="O159" s="354"/>
    </row>
    <row r="160" customFormat="false" ht="12.75" hidden="false" customHeight="true" outlineLevel="0" collapsed="false">
      <c r="A160" s="415"/>
      <c r="B160" s="416"/>
      <c r="C160" s="417" t="s">
        <v>902</v>
      </c>
      <c r="D160" s="417"/>
      <c r="E160" s="418" t="n">
        <v>17.7</v>
      </c>
      <c r="F160" s="419"/>
      <c r="G160" s="447"/>
      <c r="M160" s="421" t="s">
        <v>902</v>
      </c>
      <c r="O160" s="354"/>
    </row>
    <row r="161" customFormat="false" ht="12.75" hidden="false" customHeight="true" outlineLevel="0" collapsed="false">
      <c r="A161" s="415"/>
      <c r="B161" s="416"/>
      <c r="C161" s="417" t="s">
        <v>903</v>
      </c>
      <c r="D161" s="417"/>
      <c r="E161" s="418" t="n">
        <v>15</v>
      </c>
      <c r="F161" s="419"/>
      <c r="G161" s="447"/>
      <c r="M161" s="421" t="s">
        <v>903</v>
      </c>
      <c r="O161" s="354"/>
    </row>
    <row r="162" customFormat="false" ht="12.75" hidden="false" customHeight="true" outlineLevel="0" collapsed="false">
      <c r="A162" s="415"/>
      <c r="B162" s="416"/>
      <c r="C162" s="417" t="s">
        <v>904</v>
      </c>
      <c r="D162" s="417"/>
      <c r="E162" s="418" t="n">
        <v>17.7</v>
      </c>
      <c r="F162" s="419"/>
      <c r="G162" s="447"/>
      <c r="M162" s="421" t="s">
        <v>904</v>
      </c>
      <c r="O162" s="354"/>
    </row>
    <row r="163" customFormat="false" ht="12.75" hidden="false" customHeight="true" outlineLevel="0" collapsed="false">
      <c r="A163" s="415"/>
      <c r="B163" s="416"/>
      <c r="C163" s="417" t="s">
        <v>905</v>
      </c>
      <c r="D163" s="417"/>
      <c r="E163" s="418" t="n">
        <v>8.4</v>
      </c>
      <c r="F163" s="419"/>
      <c r="G163" s="447"/>
      <c r="M163" s="421" t="s">
        <v>905</v>
      </c>
      <c r="O163" s="354"/>
    </row>
    <row r="164" customFormat="false" ht="12.75" hidden="false" customHeight="true" outlineLevel="0" collapsed="false">
      <c r="A164" s="415"/>
      <c r="B164" s="416"/>
      <c r="C164" s="417" t="s">
        <v>906</v>
      </c>
      <c r="D164" s="417"/>
      <c r="E164" s="418" t="n">
        <v>4.5</v>
      </c>
      <c r="F164" s="419"/>
      <c r="G164" s="447"/>
      <c r="M164" s="421" t="s">
        <v>906</v>
      </c>
      <c r="O164" s="354"/>
    </row>
    <row r="165" customFormat="false" ht="12.75" hidden="false" customHeight="true" outlineLevel="0" collapsed="false">
      <c r="A165" s="415"/>
      <c r="B165" s="416"/>
      <c r="C165" s="417" t="s">
        <v>907</v>
      </c>
      <c r="D165" s="417"/>
      <c r="E165" s="418" t="n">
        <v>3</v>
      </c>
      <c r="F165" s="419"/>
      <c r="G165" s="447"/>
      <c r="M165" s="421" t="s">
        <v>907</v>
      </c>
      <c r="O165" s="354"/>
    </row>
    <row r="166" customFormat="false" ht="12.75" hidden="false" customHeight="true" outlineLevel="0" collapsed="false">
      <c r="A166" s="415"/>
      <c r="B166" s="416"/>
      <c r="C166" s="448" t="s">
        <v>815</v>
      </c>
      <c r="D166" s="448"/>
      <c r="E166" s="449" t="n">
        <v>99.8</v>
      </c>
      <c r="F166" s="419"/>
      <c r="G166" s="447"/>
      <c r="M166" s="421" t="s">
        <v>815</v>
      </c>
      <c r="O166" s="354"/>
    </row>
    <row r="167" customFormat="false" ht="12.75" hidden="false" customHeight="true" outlineLevel="0" collapsed="false">
      <c r="A167" s="415"/>
      <c r="B167" s="416"/>
      <c r="C167" s="417" t="s">
        <v>908</v>
      </c>
      <c r="D167" s="417"/>
      <c r="E167" s="418" t="n">
        <v>0</v>
      </c>
      <c r="F167" s="419"/>
      <c r="G167" s="447"/>
      <c r="M167" s="421" t="s">
        <v>908</v>
      </c>
      <c r="O167" s="354"/>
    </row>
    <row r="168" customFormat="false" ht="12.75" hidden="false" customHeight="true" outlineLevel="0" collapsed="false">
      <c r="A168" s="415"/>
      <c r="B168" s="416"/>
      <c r="C168" s="417" t="s">
        <v>909</v>
      </c>
      <c r="D168" s="417"/>
      <c r="E168" s="418" t="n">
        <v>25.7</v>
      </c>
      <c r="F168" s="419"/>
      <c r="G168" s="447"/>
      <c r="M168" s="421" t="s">
        <v>909</v>
      </c>
      <c r="O168" s="354"/>
    </row>
    <row r="169" customFormat="false" ht="12.75" hidden="false" customHeight="true" outlineLevel="0" collapsed="false">
      <c r="A169" s="415"/>
      <c r="B169" s="416"/>
      <c r="C169" s="417" t="s">
        <v>910</v>
      </c>
      <c r="D169" s="417"/>
      <c r="E169" s="418" t="n">
        <v>10.5</v>
      </c>
      <c r="F169" s="419"/>
      <c r="G169" s="447"/>
      <c r="M169" s="421" t="s">
        <v>910</v>
      </c>
      <c r="O169" s="354"/>
    </row>
    <row r="170" customFormat="false" ht="12.75" hidden="false" customHeight="true" outlineLevel="0" collapsed="false">
      <c r="A170" s="415"/>
      <c r="B170" s="416"/>
      <c r="C170" s="417" t="s">
        <v>911</v>
      </c>
      <c r="D170" s="417"/>
      <c r="E170" s="418" t="n">
        <v>25.6</v>
      </c>
      <c r="F170" s="419"/>
      <c r="G170" s="447"/>
      <c r="M170" s="421" t="s">
        <v>911</v>
      </c>
      <c r="O170" s="354"/>
    </row>
    <row r="171" customFormat="false" ht="12.75" hidden="false" customHeight="true" outlineLevel="0" collapsed="false">
      <c r="A171" s="415"/>
      <c r="B171" s="416"/>
      <c r="C171" s="417" t="s">
        <v>912</v>
      </c>
      <c r="D171" s="417"/>
      <c r="E171" s="418" t="n">
        <v>35.2</v>
      </c>
      <c r="F171" s="419"/>
      <c r="G171" s="447"/>
      <c r="M171" s="421" t="s">
        <v>912</v>
      </c>
      <c r="O171" s="354"/>
    </row>
    <row r="172" customFormat="false" ht="12.75" hidden="false" customHeight="true" outlineLevel="0" collapsed="false">
      <c r="A172" s="415"/>
      <c r="B172" s="416"/>
      <c r="C172" s="417" t="s">
        <v>913</v>
      </c>
      <c r="D172" s="417"/>
      <c r="E172" s="418" t="n">
        <v>10</v>
      </c>
      <c r="F172" s="419"/>
      <c r="G172" s="447"/>
      <c r="M172" s="421" t="s">
        <v>913</v>
      </c>
      <c r="O172" s="354"/>
    </row>
    <row r="173" customFormat="false" ht="12.75" hidden="false" customHeight="true" outlineLevel="0" collapsed="false">
      <c r="A173" s="415"/>
      <c r="B173" s="416"/>
      <c r="C173" s="417" t="s">
        <v>914</v>
      </c>
      <c r="D173" s="417"/>
      <c r="E173" s="418" t="n">
        <v>29.3</v>
      </c>
      <c r="F173" s="419"/>
      <c r="G173" s="447"/>
      <c r="M173" s="421" t="s">
        <v>914</v>
      </c>
      <c r="O173" s="354"/>
    </row>
    <row r="174" customFormat="false" ht="12.75" hidden="false" customHeight="true" outlineLevel="0" collapsed="false">
      <c r="A174" s="415"/>
      <c r="B174" s="416"/>
      <c r="C174" s="417" t="s">
        <v>915</v>
      </c>
      <c r="D174" s="417"/>
      <c r="E174" s="418" t="n">
        <v>7.3</v>
      </c>
      <c r="F174" s="419"/>
      <c r="G174" s="447"/>
      <c r="M174" s="421" t="s">
        <v>915</v>
      </c>
      <c r="O174" s="354"/>
    </row>
    <row r="175" customFormat="false" ht="12.75" hidden="false" customHeight="true" outlineLevel="0" collapsed="false">
      <c r="A175" s="415"/>
      <c r="B175" s="416"/>
      <c r="C175" s="417" t="s">
        <v>916</v>
      </c>
      <c r="D175" s="417"/>
      <c r="E175" s="418" t="n">
        <v>8.1</v>
      </c>
      <c r="F175" s="419"/>
      <c r="G175" s="447"/>
      <c r="M175" s="421" t="s">
        <v>916</v>
      </c>
      <c r="O175" s="354"/>
    </row>
    <row r="176" customFormat="false" ht="12.75" hidden="false" customHeight="true" outlineLevel="0" collapsed="false">
      <c r="A176" s="415"/>
      <c r="B176" s="416"/>
      <c r="C176" s="448" t="s">
        <v>815</v>
      </c>
      <c r="D176" s="448"/>
      <c r="E176" s="449" t="n">
        <v>151.7</v>
      </c>
      <c r="F176" s="419"/>
      <c r="G176" s="447"/>
      <c r="M176" s="421" t="s">
        <v>815</v>
      </c>
      <c r="O176" s="354"/>
    </row>
    <row r="177" customFormat="false" ht="12.75" hidden="false" customHeight="false" outlineLevel="0" collapsed="false">
      <c r="A177" s="408" t="n">
        <v>34</v>
      </c>
      <c r="B177" s="409" t="s">
        <v>917</v>
      </c>
      <c r="C177" s="410" t="s">
        <v>918</v>
      </c>
      <c r="D177" s="411" t="s">
        <v>45</v>
      </c>
      <c r="E177" s="412" t="n">
        <v>344.3</v>
      </c>
      <c r="F177" s="412" t="n">
        <v>150</v>
      </c>
      <c r="G177" s="414" t="n">
        <f aca="false">E177*F177</f>
        <v>51645</v>
      </c>
      <c r="O177" s="354" t="n">
        <v>2</v>
      </c>
      <c r="AA177" s="335" t="n">
        <v>1</v>
      </c>
      <c r="AB177" s="335" t="n">
        <v>1</v>
      </c>
      <c r="AC177" s="335" t="n">
        <v>1</v>
      </c>
      <c r="AZ177" s="335" t="n">
        <v>1</v>
      </c>
      <c r="BA177" s="335" t="n">
        <f aca="false">IF(AZ177=1,G177,0)</f>
        <v>51645</v>
      </c>
      <c r="BB177" s="335" t="n">
        <f aca="false">IF(AZ177=2,G177,0)</f>
        <v>0</v>
      </c>
      <c r="BC177" s="335" t="n">
        <f aca="false">IF(AZ177=3,G177,0)</f>
        <v>0</v>
      </c>
      <c r="BD177" s="335" t="n">
        <f aca="false">IF(AZ177=4,G177,0)</f>
        <v>0</v>
      </c>
      <c r="BE177" s="335" t="n">
        <f aca="false">IF(AZ177=5,G177,0)</f>
        <v>0</v>
      </c>
      <c r="CA177" s="354" t="n">
        <v>1</v>
      </c>
      <c r="CB177" s="354" t="n">
        <v>1</v>
      </c>
      <c r="CZ177" s="335" t="n">
        <v>0.00011</v>
      </c>
    </row>
    <row r="178" customFormat="false" ht="12.75" hidden="false" customHeight="true" outlineLevel="0" collapsed="false">
      <c r="A178" s="415"/>
      <c r="B178" s="416"/>
      <c r="C178" s="417" t="s">
        <v>919</v>
      </c>
      <c r="D178" s="417"/>
      <c r="E178" s="418" t="n">
        <v>0</v>
      </c>
      <c r="F178" s="419"/>
      <c r="G178" s="447"/>
      <c r="M178" s="421" t="s">
        <v>919</v>
      </c>
      <c r="O178" s="354"/>
    </row>
    <row r="179" customFormat="false" ht="12.75" hidden="false" customHeight="true" outlineLevel="0" collapsed="false">
      <c r="A179" s="415"/>
      <c r="B179" s="416"/>
      <c r="C179" s="417" t="s">
        <v>920</v>
      </c>
      <c r="D179" s="417"/>
      <c r="E179" s="418" t="n">
        <v>172.7</v>
      </c>
      <c r="F179" s="419"/>
      <c r="G179" s="447"/>
      <c r="M179" s="421" t="s">
        <v>920</v>
      </c>
      <c r="O179" s="354"/>
    </row>
    <row r="180" customFormat="false" ht="12.75" hidden="false" customHeight="true" outlineLevel="0" collapsed="false">
      <c r="A180" s="415"/>
      <c r="B180" s="416"/>
      <c r="C180" s="417" t="s">
        <v>921</v>
      </c>
      <c r="D180" s="417"/>
      <c r="E180" s="418" t="n">
        <v>114.1</v>
      </c>
      <c r="F180" s="419"/>
      <c r="G180" s="447"/>
      <c r="M180" s="421" t="s">
        <v>921</v>
      </c>
      <c r="O180" s="354"/>
    </row>
    <row r="181" customFormat="false" ht="12.75" hidden="false" customHeight="true" outlineLevel="0" collapsed="false">
      <c r="A181" s="415"/>
      <c r="B181" s="416"/>
      <c r="C181" s="417" t="s">
        <v>922</v>
      </c>
      <c r="D181" s="417"/>
      <c r="E181" s="418" t="n">
        <v>57.5</v>
      </c>
      <c r="F181" s="419"/>
      <c r="G181" s="447"/>
      <c r="M181" s="421" t="s">
        <v>922</v>
      </c>
      <c r="O181" s="354"/>
    </row>
    <row r="182" customFormat="false" ht="12.75" hidden="false" customHeight="false" outlineLevel="0" collapsed="false">
      <c r="A182" s="408" t="n">
        <v>35</v>
      </c>
      <c r="B182" s="409" t="s">
        <v>923</v>
      </c>
      <c r="C182" s="410" t="s">
        <v>924</v>
      </c>
      <c r="D182" s="411" t="s">
        <v>45</v>
      </c>
      <c r="E182" s="412" t="n">
        <v>13.1</v>
      </c>
      <c r="F182" s="412" t="n">
        <v>160</v>
      </c>
      <c r="G182" s="414" t="n">
        <f aca="false">E182*F182</f>
        <v>2096</v>
      </c>
      <c r="O182" s="354" t="n">
        <v>2</v>
      </c>
      <c r="AA182" s="335" t="n">
        <v>1</v>
      </c>
      <c r="AB182" s="335" t="n">
        <v>1</v>
      </c>
      <c r="AC182" s="335" t="n">
        <v>1</v>
      </c>
      <c r="AZ182" s="335" t="n">
        <v>1</v>
      </c>
      <c r="BA182" s="335" t="n">
        <f aca="false">IF(AZ182=1,G182,0)</f>
        <v>2096</v>
      </c>
      <c r="BB182" s="335" t="n">
        <f aca="false">IF(AZ182=2,G182,0)</f>
        <v>0</v>
      </c>
      <c r="BC182" s="335" t="n">
        <f aca="false">IF(AZ182=3,G182,0)</f>
        <v>0</v>
      </c>
      <c r="BD182" s="335" t="n">
        <f aca="false">IF(AZ182=4,G182,0)</f>
        <v>0</v>
      </c>
      <c r="BE182" s="335" t="n">
        <f aca="false">IF(AZ182=5,G182,0)</f>
        <v>0</v>
      </c>
      <c r="CA182" s="354" t="n">
        <v>1</v>
      </c>
      <c r="CB182" s="354" t="n">
        <v>1</v>
      </c>
      <c r="CZ182" s="335" t="n">
        <v>0.00016</v>
      </c>
    </row>
    <row r="183" customFormat="false" ht="12.75" hidden="false" customHeight="true" outlineLevel="0" collapsed="false">
      <c r="A183" s="415"/>
      <c r="B183" s="416"/>
      <c r="C183" s="417" t="s">
        <v>925</v>
      </c>
      <c r="D183" s="417"/>
      <c r="E183" s="418" t="n">
        <v>0</v>
      </c>
      <c r="F183" s="419"/>
      <c r="G183" s="447"/>
      <c r="M183" s="421" t="s">
        <v>925</v>
      </c>
      <c r="O183" s="354"/>
    </row>
    <row r="184" customFormat="false" ht="12.75" hidden="false" customHeight="true" outlineLevel="0" collapsed="false">
      <c r="A184" s="415"/>
      <c r="B184" s="416"/>
      <c r="C184" s="417" t="s">
        <v>926</v>
      </c>
      <c r="D184" s="417"/>
      <c r="E184" s="418" t="n">
        <v>5.6</v>
      </c>
      <c r="F184" s="419"/>
      <c r="G184" s="447"/>
      <c r="M184" s="421" t="s">
        <v>926</v>
      </c>
      <c r="O184" s="354"/>
    </row>
    <row r="185" customFormat="false" ht="12.75" hidden="false" customHeight="true" outlineLevel="0" collapsed="false">
      <c r="A185" s="415"/>
      <c r="B185" s="416"/>
      <c r="C185" s="417" t="s">
        <v>927</v>
      </c>
      <c r="D185" s="417"/>
      <c r="E185" s="418" t="n">
        <v>7.5</v>
      </c>
      <c r="F185" s="419"/>
      <c r="G185" s="447"/>
      <c r="M185" s="421" t="s">
        <v>927</v>
      </c>
      <c r="O185" s="354"/>
    </row>
    <row r="186" customFormat="false" ht="12.75" hidden="false" customHeight="false" outlineLevel="0" collapsed="false">
      <c r="A186" s="408" t="n">
        <v>36</v>
      </c>
      <c r="B186" s="409" t="s">
        <v>928</v>
      </c>
      <c r="C186" s="410" t="s">
        <v>929</v>
      </c>
      <c r="D186" s="411" t="s">
        <v>230</v>
      </c>
      <c r="E186" s="412" t="n">
        <v>134</v>
      </c>
      <c r="F186" s="412" t="n">
        <v>200</v>
      </c>
      <c r="G186" s="414" t="n">
        <f aca="false">E186*F186</f>
        <v>26800</v>
      </c>
      <c r="O186" s="354" t="n">
        <v>2</v>
      </c>
      <c r="AA186" s="335" t="n">
        <v>1</v>
      </c>
      <c r="AB186" s="335" t="n">
        <v>1</v>
      </c>
      <c r="AC186" s="335" t="n">
        <v>1</v>
      </c>
      <c r="AZ186" s="335" t="n">
        <v>1</v>
      </c>
      <c r="BA186" s="335" t="n">
        <f aca="false">IF(AZ186=1,G186,0)</f>
        <v>26800</v>
      </c>
      <c r="BB186" s="335" t="n">
        <f aca="false">IF(AZ186=2,G186,0)</f>
        <v>0</v>
      </c>
      <c r="BC186" s="335" t="n">
        <f aca="false">IF(AZ186=3,G186,0)</f>
        <v>0</v>
      </c>
      <c r="BD186" s="335" t="n">
        <f aca="false">IF(AZ186=4,G186,0)</f>
        <v>0</v>
      </c>
      <c r="BE186" s="335" t="n">
        <f aca="false">IF(AZ186=5,G186,0)</f>
        <v>0</v>
      </c>
      <c r="CA186" s="354" t="n">
        <v>1</v>
      </c>
      <c r="CB186" s="354" t="n">
        <v>1</v>
      </c>
      <c r="CZ186" s="335" t="n">
        <v>1E-005</v>
      </c>
    </row>
    <row r="187" customFormat="false" ht="12.75" hidden="false" customHeight="true" outlineLevel="0" collapsed="false">
      <c r="A187" s="415"/>
      <c r="B187" s="416"/>
      <c r="C187" s="417" t="s">
        <v>930</v>
      </c>
      <c r="D187" s="417"/>
      <c r="E187" s="418" t="n">
        <v>0</v>
      </c>
      <c r="F187" s="419"/>
      <c r="G187" s="447"/>
      <c r="M187" s="421" t="s">
        <v>930</v>
      </c>
      <c r="O187" s="354"/>
    </row>
    <row r="188" customFormat="false" ht="12.75" hidden="false" customHeight="true" outlineLevel="0" collapsed="false">
      <c r="A188" s="415"/>
      <c r="B188" s="416"/>
      <c r="C188" s="417" t="s">
        <v>931</v>
      </c>
      <c r="D188" s="417"/>
      <c r="E188" s="418" t="n">
        <v>0</v>
      </c>
      <c r="F188" s="419"/>
      <c r="G188" s="447"/>
      <c r="M188" s="421" t="s">
        <v>931</v>
      </c>
      <c r="O188" s="354"/>
    </row>
    <row r="189" customFormat="false" ht="12.75" hidden="false" customHeight="true" outlineLevel="0" collapsed="false">
      <c r="A189" s="415"/>
      <c r="B189" s="416"/>
      <c r="C189" s="417" t="s">
        <v>932</v>
      </c>
      <c r="D189" s="417"/>
      <c r="E189" s="418" t="n">
        <v>102</v>
      </c>
      <c r="F189" s="419"/>
      <c r="G189" s="447"/>
      <c r="M189" s="421" t="s">
        <v>932</v>
      </c>
      <c r="O189" s="354"/>
    </row>
    <row r="190" customFormat="false" ht="12.75" hidden="false" customHeight="true" outlineLevel="0" collapsed="false">
      <c r="A190" s="415"/>
      <c r="B190" s="416"/>
      <c r="C190" s="417" t="s">
        <v>933</v>
      </c>
      <c r="D190" s="417"/>
      <c r="E190" s="418" t="n">
        <v>4</v>
      </c>
      <c r="F190" s="419"/>
      <c r="G190" s="447"/>
      <c r="M190" s="421" t="s">
        <v>933</v>
      </c>
      <c r="O190" s="354"/>
    </row>
    <row r="191" customFormat="false" ht="12.75" hidden="false" customHeight="true" outlineLevel="0" collapsed="false">
      <c r="A191" s="415"/>
      <c r="B191" s="416"/>
      <c r="C191" s="417" t="s">
        <v>934</v>
      </c>
      <c r="D191" s="417"/>
      <c r="E191" s="418" t="n">
        <v>1</v>
      </c>
      <c r="F191" s="419"/>
      <c r="G191" s="447"/>
      <c r="M191" s="421" t="s">
        <v>934</v>
      </c>
      <c r="O191" s="354"/>
    </row>
    <row r="192" customFormat="false" ht="12.75" hidden="false" customHeight="true" outlineLevel="0" collapsed="false">
      <c r="A192" s="415"/>
      <c r="B192" s="416"/>
      <c r="C192" s="417" t="s">
        <v>935</v>
      </c>
      <c r="D192" s="417"/>
      <c r="E192" s="418" t="n">
        <v>6</v>
      </c>
      <c r="F192" s="419"/>
      <c r="G192" s="447"/>
      <c r="M192" s="421" t="s">
        <v>935</v>
      </c>
      <c r="O192" s="354"/>
    </row>
    <row r="193" customFormat="false" ht="12.75" hidden="false" customHeight="true" outlineLevel="0" collapsed="false">
      <c r="A193" s="415"/>
      <c r="B193" s="416"/>
      <c r="C193" s="448" t="s">
        <v>815</v>
      </c>
      <c r="D193" s="448"/>
      <c r="E193" s="449" t="n">
        <v>113</v>
      </c>
      <c r="F193" s="419"/>
      <c r="G193" s="447"/>
      <c r="M193" s="421" t="s">
        <v>815</v>
      </c>
      <c r="O193" s="354"/>
    </row>
    <row r="194" customFormat="false" ht="12.75" hidden="false" customHeight="true" outlineLevel="0" collapsed="false">
      <c r="A194" s="415"/>
      <c r="B194" s="416"/>
      <c r="C194" s="417" t="s">
        <v>899</v>
      </c>
      <c r="D194" s="417"/>
      <c r="E194" s="418" t="n">
        <v>0</v>
      </c>
      <c r="F194" s="419"/>
      <c r="G194" s="447"/>
      <c r="M194" s="421" t="s">
        <v>899</v>
      </c>
      <c r="O194" s="354"/>
    </row>
    <row r="195" customFormat="false" ht="12.75" hidden="false" customHeight="true" outlineLevel="0" collapsed="false">
      <c r="A195" s="415"/>
      <c r="B195" s="416"/>
      <c r="C195" s="417" t="s">
        <v>936</v>
      </c>
      <c r="D195" s="417"/>
      <c r="E195" s="418" t="n">
        <v>0</v>
      </c>
      <c r="F195" s="419"/>
      <c r="G195" s="447"/>
      <c r="M195" s="421" t="s">
        <v>936</v>
      </c>
      <c r="O195" s="354"/>
    </row>
    <row r="196" customFormat="false" ht="12.75" hidden="false" customHeight="true" outlineLevel="0" collapsed="false">
      <c r="A196" s="415"/>
      <c r="B196" s="416"/>
      <c r="C196" s="417" t="s">
        <v>937</v>
      </c>
      <c r="D196" s="417"/>
      <c r="E196" s="418" t="n">
        <v>2</v>
      </c>
      <c r="F196" s="419"/>
      <c r="G196" s="447"/>
      <c r="M196" s="421" t="s">
        <v>937</v>
      </c>
      <c r="O196" s="354"/>
    </row>
    <row r="197" customFormat="false" ht="12.75" hidden="false" customHeight="true" outlineLevel="0" collapsed="false">
      <c r="A197" s="415"/>
      <c r="B197" s="416"/>
      <c r="C197" s="417" t="s">
        <v>938</v>
      </c>
      <c r="D197" s="417"/>
      <c r="E197" s="418" t="n">
        <v>1</v>
      </c>
      <c r="F197" s="419"/>
      <c r="G197" s="447"/>
      <c r="M197" s="421" t="s">
        <v>938</v>
      </c>
      <c r="O197" s="354"/>
    </row>
    <row r="198" customFormat="false" ht="12.75" hidden="false" customHeight="true" outlineLevel="0" collapsed="false">
      <c r="A198" s="415"/>
      <c r="B198" s="416"/>
      <c r="C198" s="417" t="s">
        <v>939</v>
      </c>
      <c r="D198" s="417"/>
      <c r="E198" s="418" t="n">
        <v>1</v>
      </c>
      <c r="F198" s="419"/>
      <c r="G198" s="447"/>
      <c r="M198" s="421" t="s">
        <v>939</v>
      </c>
      <c r="O198" s="354"/>
    </row>
    <row r="199" customFormat="false" ht="12.75" hidden="false" customHeight="true" outlineLevel="0" collapsed="false">
      <c r="A199" s="415"/>
      <c r="B199" s="416"/>
      <c r="C199" s="448" t="s">
        <v>815</v>
      </c>
      <c r="D199" s="448"/>
      <c r="E199" s="449" t="n">
        <v>4</v>
      </c>
      <c r="F199" s="419"/>
      <c r="G199" s="447"/>
      <c r="M199" s="421" t="s">
        <v>815</v>
      </c>
      <c r="O199" s="354"/>
    </row>
    <row r="200" customFormat="false" ht="12.75" hidden="false" customHeight="true" outlineLevel="0" collapsed="false">
      <c r="A200" s="415"/>
      <c r="B200" s="416"/>
      <c r="C200" s="417" t="s">
        <v>940</v>
      </c>
      <c r="D200" s="417"/>
      <c r="E200" s="418" t="n">
        <v>0</v>
      </c>
      <c r="F200" s="419"/>
      <c r="G200" s="447"/>
      <c r="M200" s="421" t="s">
        <v>940</v>
      </c>
      <c r="O200" s="354"/>
    </row>
    <row r="201" customFormat="false" ht="12.75" hidden="false" customHeight="true" outlineLevel="0" collapsed="false">
      <c r="A201" s="415"/>
      <c r="B201" s="416"/>
      <c r="C201" s="417" t="s">
        <v>941</v>
      </c>
      <c r="D201" s="417"/>
      <c r="E201" s="418" t="n">
        <v>1</v>
      </c>
      <c r="F201" s="419"/>
      <c r="G201" s="447"/>
      <c r="M201" s="421" t="s">
        <v>941</v>
      </c>
      <c r="O201" s="354"/>
    </row>
    <row r="202" customFormat="false" ht="12.75" hidden="false" customHeight="true" outlineLevel="0" collapsed="false">
      <c r="A202" s="415"/>
      <c r="B202" s="416"/>
      <c r="C202" s="448" t="s">
        <v>815</v>
      </c>
      <c r="D202" s="448"/>
      <c r="E202" s="449" t="n">
        <v>1</v>
      </c>
      <c r="F202" s="419"/>
      <c r="G202" s="447"/>
      <c r="M202" s="421" t="s">
        <v>815</v>
      </c>
      <c r="O202" s="354"/>
    </row>
    <row r="203" customFormat="false" ht="12.75" hidden="false" customHeight="true" outlineLevel="0" collapsed="false">
      <c r="A203" s="415"/>
      <c r="B203" s="416"/>
      <c r="C203" s="417" t="s">
        <v>942</v>
      </c>
      <c r="D203" s="417"/>
      <c r="E203" s="418" t="n">
        <v>0</v>
      </c>
      <c r="F203" s="419"/>
      <c r="G203" s="447"/>
      <c r="M203" s="421" t="s">
        <v>942</v>
      </c>
      <c r="O203" s="354"/>
    </row>
    <row r="204" customFormat="false" ht="12.75" hidden="false" customHeight="true" outlineLevel="0" collapsed="false">
      <c r="A204" s="415"/>
      <c r="B204" s="416"/>
      <c r="C204" s="417" t="s">
        <v>943</v>
      </c>
      <c r="D204" s="417"/>
      <c r="E204" s="418" t="n">
        <v>7</v>
      </c>
      <c r="F204" s="419"/>
      <c r="G204" s="447"/>
      <c r="M204" s="421" t="s">
        <v>943</v>
      </c>
      <c r="O204" s="354"/>
    </row>
    <row r="205" customFormat="false" ht="12.75" hidden="false" customHeight="true" outlineLevel="0" collapsed="false">
      <c r="A205" s="415"/>
      <c r="B205" s="416"/>
      <c r="C205" s="417" t="s">
        <v>934</v>
      </c>
      <c r="D205" s="417"/>
      <c r="E205" s="418" t="n">
        <v>1</v>
      </c>
      <c r="F205" s="419"/>
      <c r="G205" s="447"/>
      <c r="M205" s="421" t="s">
        <v>934</v>
      </c>
      <c r="O205" s="354"/>
    </row>
    <row r="206" customFormat="false" ht="12.75" hidden="false" customHeight="true" outlineLevel="0" collapsed="false">
      <c r="A206" s="415"/>
      <c r="B206" s="416"/>
      <c r="C206" s="448" t="s">
        <v>815</v>
      </c>
      <c r="D206" s="448"/>
      <c r="E206" s="449" t="n">
        <v>8</v>
      </c>
      <c r="F206" s="419"/>
      <c r="G206" s="447"/>
      <c r="M206" s="421" t="s">
        <v>815</v>
      </c>
      <c r="O206" s="354"/>
    </row>
    <row r="207" customFormat="false" ht="12.75" hidden="false" customHeight="true" outlineLevel="0" collapsed="false">
      <c r="A207" s="415"/>
      <c r="B207" s="416"/>
      <c r="C207" s="417" t="s">
        <v>908</v>
      </c>
      <c r="D207" s="417"/>
      <c r="E207" s="418" t="n">
        <v>0</v>
      </c>
      <c r="F207" s="419"/>
      <c r="G207" s="447"/>
      <c r="M207" s="421" t="s">
        <v>908</v>
      </c>
      <c r="O207" s="354"/>
    </row>
    <row r="208" customFormat="false" ht="12.75" hidden="false" customHeight="true" outlineLevel="0" collapsed="false">
      <c r="A208" s="415"/>
      <c r="B208" s="416"/>
      <c r="C208" s="417" t="s">
        <v>940</v>
      </c>
      <c r="D208" s="417"/>
      <c r="E208" s="418" t="n">
        <v>0</v>
      </c>
      <c r="F208" s="419"/>
      <c r="G208" s="447"/>
      <c r="M208" s="421" t="s">
        <v>940</v>
      </c>
      <c r="O208" s="354"/>
    </row>
    <row r="209" customFormat="false" ht="12.75" hidden="false" customHeight="true" outlineLevel="0" collapsed="false">
      <c r="A209" s="415"/>
      <c r="B209" s="416"/>
      <c r="C209" s="417" t="s">
        <v>944</v>
      </c>
      <c r="D209" s="417"/>
      <c r="E209" s="418" t="n">
        <v>2</v>
      </c>
      <c r="F209" s="419"/>
      <c r="G209" s="447"/>
      <c r="M209" s="421" t="s">
        <v>944</v>
      </c>
      <c r="O209" s="354"/>
    </row>
    <row r="210" customFormat="false" ht="12.75" hidden="false" customHeight="true" outlineLevel="0" collapsed="false">
      <c r="A210" s="415"/>
      <c r="B210" s="416"/>
      <c r="C210" s="417" t="s">
        <v>939</v>
      </c>
      <c r="D210" s="417"/>
      <c r="E210" s="418" t="n">
        <v>1</v>
      </c>
      <c r="F210" s="419"/>
      <c r="G210" s="447"/>
      <c r="M210" s="421" t="s">
        <v>939</v>
      </c>
      <c r="O210" s="354"/>
    </row>
    <row r="211" customFormat="false" ht="12.75" hidden="false" customHeight="true" outlineLevel="0" collapsed="false">
      <c r="A211" s="415"/>
      <c r="B211" s="416"/>
      <c r="C211" s="448" t="s">
        <v>815</v>
      </c>
      <c r="D211" s="448"/>
      <c r="E211" s="449" t="n">
        <v>3</v>
      </c>
      <c r="F211" s="419"/>
      <c r="G211" s="447"/>
      <c r="M211" s="421" t="s">
        <v>815</v>
      </c>
      <c r="O211" s="354"/>
    </row>
    <row r="212" customFormat="false" ht="12.75" hidden="false" customHeight="true" outlineLevel="0" collapsed="false">
      <c r="A212" s="415"/>
      <c r="B212" s="416"/>
      <c r="C212" s="417" t="s">
        <v>945</v>
      </c>
      <c r="D212" s="417"/>
      <c r="E212" s="418" t="n">
        <v>0</v>
      </c>
      <c r="F212" s="419"/>
      <c r="G212" s="447"/>
      <c r="M212" s="421" t="s">
        <v>945</v>
      </c>
      <c r="O212" s="354"/>
    </row>
    <row r="213" customFormat="false" ht="12.75" hidden="false" customHeight="true" outlineLevel="0" collapsed="false">
      <c r="A213" s="415"/>
      <c r="B213" s="416"/>
      <c r="C213" s="417" t="s">
        <v>946</v>
      </c>
      <c r="D213" s="417"/>
      <c r="E213" s="418" t="n">
        <v>1</v>
      </c>
      <c r="F213" s="419"/>
      <c r="G213" s="447"/>
      <c r="M213" s="421" t="s">
        <v>946</v>
      </c>
      <c r="O213" s="354"/>
    </row>
    <row r="214" customFormat="false" ht="12.75" hidden="false" customHeight="true" outlineLevel="0" collapsed="false">
      <c r="A214" s="415"/>
      <c r="B214" s="416"/>
      <c r="C214" s="417" t="s">
        <v>947</v>
      </c>
      <c r="D214" s="417"/>
      <c r="E214" s="418" t="n">
        <v>1</v>
      </c>
      <c r="F214" s="419"/>
      <c r="G214" s="447"/>
      <c r="M214" s="421" t="s">
        <v>947</v>
      </c>
      <c r="O214" s="354"/>
    </row>
    <row r="215" customFormat="false" ht="12.75" hidden="false" customHeight="true" outlineLevel="0" collapsed="false">
      <c r="A215" s="415"/>
      <c r="B215" s="416"/>
      <c r="C215" s="448" t="s">
        <v>815</v>
      </c>
      <c r="D215" s="448"/>
      <c r="E215" s="449" t="n">
        <v>2</v>
      </c>
      <c r="F215" s="419"/>
      <c r="G215" s="447"/>
      <c r="M215" s="421" t="s">
        <v>815</v>
      </c>
      <c r="O215" s="354"/>
    </row>
    <row r="216" customFormat="false" ht="12.75" hidden="false" customHeight="true" outlineLevel="0" collapsed="false">
      <c r="A216" s="415"/>
      <c r="B216" s="416"/>
      <c r="C216" s="417" t="s">
        <v>948</v>
      </c>
      <c r="D216" s="417"/>
      <c r="E216" s="418" t="n">
        <v>0</v>
      </c>
      <c r="F216" s="419"/>
      <c r="G216" s="447"/>
      <c r="M216" s="421" t="s">
        <v>948</v>
      </c>
      <c r="O216" s="354"/>
    </row>
    <row r="217" customFormat="false" ht="12.75" hidden="false" customHeight="true" outlineLevel="0" collapsed="false">
      <c r="A217" s="415"/>
      <c r="B217" s="416"/>
      <c r="C217" s="417" t="s">
        <v>949</v>
      </c>
      <c r="D217" s="417"/>
      <c r="E217" s="418" t="n">
        <v>2</v>
      </c>
      <c r="F217" s="419"/>
      <c r="G217" s="447"/>
      <c r="M217" s="421" t="s">
        <v>949</v>
      </c>
      <c r="O217" s="354"/>
    </row>
    <row r="218" customFormat="false" ht="12.75" hidden="false" customHeight="true" outlineLevel="0" collapsed="false">
      <c r="A218" s="415"/>
      <c r="B218" s="416"/>
      <c r="C218" s="417" t="s">
        <v>950</v>
      </c>
      <c r="D218" s="417"/>
      <c r="E218" s="418" t="n">
        <v>1</v>
      </c>
      <c r="F218" s="419"/>
      <c r="G218" s="447"/>
      <c r="M218" s="421" t="s">
        <v>950</v>
      </c>
      <c r="O218" s="354"/>
    </row>
    <row r="219" customFormat="false" ht="12.75" hidden="false" customHeight="true" outlineLevel="0" collapsed="false">
      <c r="A219" s="415"/>
      <c r="B219" s="416"/>
      <c r="C219" s="448" t="s">
        <v>815</v>
      </c>
      <c r="D219" s="448"/>
      <c r="E219" s="449" t="n">
        <v>3</v>
      </c>
      <c r="F219" s="419"/>
      <c r="G219" s="447"/>
      <c r="M219" s="421" t="s">
        <v>815</v>
      </c>
      <c r="O219" s="354"/>
    </row>
    <row r="220" customFormat="false" ht="12.75" hidden="false" customHeight="false" outlineLevel="0" collapsed="false">
      <c r="A220" s="408" t="n">
        <v>37</v>
      </c>
      <c r="B220" s="409" t="s">
        <v>951</v>
      </c>
      <c r="C220" s="410" t="s">
        <v>952</v>
      </c>
      <c r="D220" s="411" t="s">
        <v>230</v>
      </c>
      <c r="E220" s="412" t="n">
        <v>45</v>
      </c>
      <c r="F220" s="412" t="n">
        <v>400</v>
      </c>
      <c r="G220" s="414" t="n">
        <f aca="false">E220*F220</f>
        <v>18000</v>
      </c>
      <c r="O220" s="354" t="n">
        <v>2</v>
      </c>
      <c r="AA220" s="335" t="n">
        <v>1</v>
      </c>
      <c r="AB220" s="335" t="n">
        <v>1</v>
      </c>
      <c r="AC220" s="335" t="n">
        <v>1</v>
      </c>
      <c r="AZ220" s="335" t="n">
        <v>1</v>
      </c>
      <c r="BA220" s="335" t="n">
        <f aca="false">IF(AZ220=1,G220,0)</f>
        <v>18000</v>
      </c>
      <c r="BB220" s="335" t="n">
        <f aca="false">IF(AZ220=2,G220,0)</f>
        <v>0</v>
      </c>
      <c r="BC220" s="335" t="n">
        <f aca="false">IF(AZ220=3,G220,0)</f>
        <v>0</v>
      </c>
      <c r="BD220" s="335" t="n">
        <f aca="false">IF(AZ220=4,G220,0)</f>
        <v>0</v>
      </c>
      <c r="BE220" s="335" t="n">
        <f aca="false">IF(AZ220=5,G220,0)</f>
        <v>0</v>
      </c>
      <c r="CA220" s="354" t="n">
        <v>1</v>
      </c>
      <c r="CB220" s="354" t="n">
        <v>1</v>
      </c>
      <c r="CZ220" s="335" t="n">
        <v>3E-005</v>
      </c>
    </row>
    <row r="221" customFormat="false" ht="12.75" hidden="false" customHeight="true" outlineLevel="0" collapsed="false">
      <c r="A221" s="415"/>
      <c r="B221" s="416"/>
      <c r="C221" s="417" t="s">
        <v>953</v>
      </c>
      <c r="D221" s="417"/>
      <c r="E221" s="418" t="n">
        <v>0</v>
      </c>
      <c r="F221" s="419"/>
      <c r="G221" s="447"/>
      <c r="M221" s="421" t="s">
        <v>953</v>
      </c>
      <c r="O221" s="354"/>
    </row>
    <row r="222" customFormat="false" ht="12.75" hidden="false" customHeight="true" outlineLevel="0" collapsed="false">
      <c r="A222" s="415"/>
      <c r="B222" s="416"/>
      <c r="C222" s="417" t="s">
        <v>954</v>
      </c>
      <c r="D222" s="417"/>
      <c r="E222" s="418" t="n">
        <v>0</v>
      </c>
      <c r="F222" s="419"/>
      <c r="G222" s="447"/>
      <c r="M222" s="421" t="s">
        <v>954</v>
      </c>
      <c r="O222" s="354"/>
    </row>
    <row r="223" customFormat="false" ht="12.75" hidden="false" customHeight="true" outlineLevel="0" collapsed="false">
      <c r="A223" s="415"/>
      <c r="B223" s="416"/>
      <c r="C223" s="417" t="s">
        <v>955</v>
      </c>
      <c r="D223" s="417"/>
      <c r="E223" s="418" t="n">
        <v>1</v>
      </c>
      <c r="F223" s="419"/>
      <c r="G223" s="447"/>
      <c r="M223" s="421" t="s">
        <v>955</v>
      </c>
      <c r="O223" s="354"/>
    </row>
    <row r="224" customFormat="false" ht="12.75" hidden="false" customHeight="true" outlineLevel="0" collapsed="false">
      <c r="A224" s="415"/>
      <c r="B224" s="416"/>
      <c r="C224" s="448" t="s">
        <v>815</v>
      </c>
      <c r="D224" s="448"/>
      <c r="E224" s="449" t="n">
        <v>1</v>
      </c>
      <c r="F224" s="419"/>
      <c r="G224" s="447"/>
      <c r="M224" s="421" t="s">
        <v>815</v>
      </c>
      <c r="O224" s="354"/>
    </row>
    <row r="225" customFormat="false" ht="12.75" hidden="false" customHeight="true" outlineLevel="0" collapsed="false">
      <c r="A225" s="415"/>
      <c r="B225" s="416"/>
      <c r="C225" s="417" t="s">
        <v>956</v>
      </c>
      <c r="D225" s="417"/>
      <c r="E225" s="418" t="n">
        <v>0</v>
      </c>
      <c r="F225" s="419"/>
      <c r="G225" s="447"/>
      <c r="M225" s="421" t="s">
        <v>956</v>
      </c>
      <c r="O225" s="354"/>
    </row>
    <row r="226" customFormat="false" ht="12.75" hidden="false" customHeight="true" outlineLevel="0" collapsed="false">
      <c r="A226" s="415"/>
      <c r="B226" s="416"/>
      <c r="C226" s="417" t="s">
        <v>957</v>
      </c>
      <c r="D226" s="417"/>
      <c r="E226" s="418" t="n">
        <v>3</v>
      </c>
      <c r="F226" s="419"/>
      <c r="G226" s="447"/>
      <c r="M226" s="421" t="s">
        <v>957</v>
      </c>
      <c r="O226" s="354"/>
    </row>
    <row r="227" customFormat="false" ht="12.75" hidden="false" customHeight="true" outlineLevel="0" collapsed="false">
      <c r="A227" s="415"/>
      <c r="B227" s="416"/>
      <c r="C227" s="417" t="s">
        <v>958</v>
      </c>
      <c r="D227" s="417"/>
      <c r="E227" s="418" t="n">
        <v>1</v>
      </c>
      <c r="F227" s="419"/>
      <c r="G227" s="447"/>
      <c r="M227" s="421" t="s">
        <v>958</v>
      </c>
      <c r="O227" s="354"/>
    </row>
    <row r="228" customFormat="false" ht="12.75" hidden="false" customHeight="true" outlineLevel="0" collapsed="false">
      <c r="A228" s="415"/>
      <c r="B228" s="416"/>
      <c r="C228" s="448" t="s">
        <v>815</v>
      </c>
      <c r="D228" s="448"/>
      <c r="E228" s="449" t="n">
        <v>4</v>
      </c>
      <c r="F228" s="419"/>
      <c r="G228" s="447"/>
      <c r="M228" s="421" t="s">
        <v>815</v>
      </c>
      <c r="O228" s="354"/>
    </row>
    <row r="229" customFormat="false" ht="12.75" hidden="false" customHeight="true" outlineLevel="0" collapsed="false">
      <c r="A229" s="415"/>
      <c r="B229" s="416"/>
      <c r="C229" s="417" t="s">
        <v>959</v>
      </c>
      <c r="D229" s="417"/>
      <c r="E229" s="418" t="n">
        <v>0</v>
      </c>
      <c r="F229" s="419"/>
      <c r="G229" s="447"/>
      <c r="M229" s="421" t="s">
        <v>959</v>
      </c>
      <c r="O229" s="354"/>
    </row>
    <row r="230" customFormat="false" ht="12.75" hidden="false" customHeight="true" outlineLevel="0" collapsed="false">
      <c r="A230" s="415"/>
      <c r="B230" s="416"/>
      <c r="C230" s="417" t="s">
        <v>960</v>
      </c>
      <c r="D230" s="417"/>
      <c r="E230" s="418" t="n">
        <v>16</v>
      </c>
      <c r="F230" s="419"/>
      <c r="G230" s="447"/>
      <c r="M230" s="421" t="s">
        <v>960</v>
      </c>
      <c r="O230" s="354"/>
    </row>
    <row r="231" customFormat="false" ht="12.75" hidden="false" customHeight="true" outlineLevel="0" collapsed="false">
      <c r="A231" s="415"/>
      <c r="B231" s="416"/>
      <c r="C231" s="417" t="s">
        <v>961</v>
      </c>
      <c r="D231" s="417"/>
      <c r="E231" s="418" t="n">
        <v>2</v>
      </c>
      <c r="F231" s="419"/>
      <c r="G231" s="447"/>
      <c r="M231" s="421" t="s">
        <v>961</v>
      </c>
      <c r="O231" s="354"/>
    </row>
    <row r="232" customFormat="false" ht="12.75" hidden="false" customHeight="true" outlineLevel="0" collapsed="false">
      <c r="A232" s="415"/>
      <c r="B232" s="416"/>
      <c r="C232" s="448" t="s">
        <v>815</v>
      </c>
      <c r="D232" s="448"/>
      <c r="E232" s="449" t="n">
        <v>18</v>
      </c>
      <c r="F232" s="419"/>
      <c r="G232" s="447"/>
      <c r="M232" s="421" t="s">
        <v>815</v>
      </c>
      <c r="O232" s="354"/>
    </row>
    <row r="233" customFormat="false" ht="12.75" hidden="false" customHeight="true" outlineLevel="0" collapsed="false">
      <c r="A233" s="415"/>
      <c r="B233" s="416"/>
      <c r="C233" s="417" t="s">
        <v>962</v>
      </c>
      <c r="D233" s="417"/>
      <c r="E233" s="418" t="n">
        <v>0</v>
      </c>
      <c r="F233" s="419"/>
      <c r="G233" s="447"/>
      <c r="M233" s="421" t="s">
        <v>962</v>
      </c>
      <c r="O233" s="354"/>
    </row>
    <row r="234" customFormat="false" ht="12.75" hidden="false" customHeight="true" outlineLevel="0" collapsed="false">
      <c r="A234" s="415"/>
      <c r="B234" s="416"/>
      <c r="C234" s="417" t="s">
        <v>963</v>
      </c>
      <c r="D234" s="417"/>
      <c r="E234" s="418" t="n">
        <v>22</v>
      </c>
      <c r="F234" s="419"/>
      <c r="G234" s="447"/>
      <c r="M234" s="421" t="s">
        <v>963</v>
      </c>
      <c r="O234" s="354"/>
    </row>
    <row r="235" customFormat="false" ht="12.75" hidden="false" customHeight="true" outlineLevel="0" collapsed="false">
      <c r="A235" s="415"/>
      <c r="B235" s="416"/>
      <c r="C235" s="448" t="s">
        <v>815</v>
      </c>
      <c r="D235" s="448"/>
      <c r="E235" s="449" t="n">
        <v>22</v>
      </c>
      <c r="F235" s="419"/>
      <c r="G235" s="447"/>
      <c r="I235" s="461"/>
      <c r="M235" s="421" t="s">
        <v>815</v>
      </c>
      <c r="O235" s="354"/>
    </row>
    <row r="236" customFormat="false" ht="12.75" hidden="false" customHeight="false" outlineLevel="0" collapsed="false">
      <c r="A236" s="408" t="n">
        <v>38</v>
      </c>
      <c r="B236" s="409" t="s">
        <v>964</v>
      </c>
      <c r="C236" s="410" t="s">
        <v>965</v>
      </c>
      <c r="D236" s="411" t="s">
        <v>230</v>
      </c>
      <c r="E236" s="412" t="n">
        <v>1</v>
      </c>
      <c r="F236" s="412" t="n">
        <v>220</v>
      </c>
      <c r="G236" s="414" t="n">
        <f aca="false">E236*F236</f>
        <v>220</v>
      </c>
      <c r="O236" s="354" t="n">
        <v>2</v>
      </c>
      <c r="AA236" s="335" t="n">
        <v>1</v>
      </c>
      <c r="AB236" s="335" t="n">
        <v>1</v>
      </c>
      <c r="AC236" s="335" t="n">
        <v>1</v>
      </c>
      <c r="AZ236" s="335" t="n">
        <v>1</v>
      </c>
      <c r="BA236" s="335" t="n">
        <f aca="false">IF(AZ236=1,G236,0)</f>
        <v>220</v>
      </c>
      <c r="BB236" s="335" t="n">
        <f aca="false">IF(AZ236=2,G236,0)</f>
        <v>0</v>
      </c>
      <c r="BC236" s="335" t="n">
        <f aca="false">IF(AZ236=3,G236,0)</f>
        <v>0</v>
      </c>
      <c r="BD236" s="335" t="n">
        <f aca="false">IF(AZ236=4,G236,0)</f>
        <v>0</v>
      </c>
      <c r="BE236" s="335" t="n">
        <f aca="false">IF(AZ236=5,G236,0)</f>
        <v>0</v>
      </c>
      <c r="CA236" s="354" t="n">
        <v>1</v>
      </c>
      <c r="CB236" s="354" t="n">
        <v>1</v>
      </c>
      <c r="CZ236" s="335" t="n">
        <v>2E-005</v>
      </c>
    </row>
    <row r="237" customFormat="false" ht="12.75" hidden="false" customHeight="true" outlineLevel="0" collapsed="false">
      <c r="A237" s="415"/>
      <c r="B237" s="416"/>
      <c r="C237" s="417" t="s">
        <v>931</v>
      </c>
      <c r="D237" s="417"/>
      <c r="E237" s="418" t="n">
        <v>0</v>
      </c>
      <c r="F237" s="419"/>
      <c r="G237" s="447"/>
      <c r="M237" s="421" t="s">
        <v>931</v>
      </c>
      <c r="O237" s="354"/>
    </row>
    <row r="238" customFormat="false" ht="12.75" hidden="false" customHeight="true" outlineLevel="0" collapsed="false">
      <c r="A238" s="415"/>
      <c r="B238" s="416"/>
      <c r="C238" s="417" t="s">
        <v>966</v>
      </c>
      <c r="D238" s="417"/>
      <c r="E238" s="418" t="n">
        <v>1</v>
      </c>
      <c r="F238" s="419"/>
      <c r="G238" s="447"/>
      <c r="M238" s="421" t="s">
        <v>966</v>
      </c>
      <c r="O238" s="354"/>
    </row>
    <row r="239" customFormat="false" ht="12.75" hidden="false" customHeight="false" outlineLevel="0" collapsed="false">
      <c r="A239" s="408" t="n">
        <v>39</v>
      </c>
      <c r="B239" s="409" t="s">
        <v>967</v>
      </c>
      <c r="C239" s="410" t="s">
        <v>968</v>
      </c>
      <c r="D239" s="411" t="s">
        <v>230</v>
      </c>
      <c r="E239" s="412" t="n">
        <v>3</v>
      </c>
      <c r="F239" s="412" t="n">
        <v>250</v>
      </c>
      <c r="G239" s="414" t="n">
        <f aca="false">E239*F239</f>
        <v>750</v>
      </c>
      <c r="O239" s="354" t="n">
        <v>2</v>
      </c>
      <c r="AA239" s="335" t="n">
        <v>1</v>
      </c>
      <c r="AB239" s="335" t="n">
        <v>1</v>
      </c>
      <c r="AC239" s="335" t="n">
        <v>1</v>
      </c>
      <c r="AZ239" s="335" t="n">
        <v>1</v>
      </c>
      <c r="BA239" s="335" t="n">
        <f aca="false">IF(AZ239=1,G239,0)</f>
        <v>750</v>
      </c>
      <c r="BB239" s="335" t="n">
        <f aca="false">IF(AZ239=2,G239,0)</f>
        <v>0</v>
      </c>
      <c r="BC239" s="335" t="n">
        <f aca="false">IF(AZ239=3,G239,0)</f>
        <v>0</v>
      </c>
      <c r="BD239" s="335" t="n">
        <f aca="false">IF(AZ239=4,G239,0)</f>
        <v>0</v>
      </c>
      <c r="BE239" s="335" t="n">
        <f aca="false">IF(AZ239=5,G239,0)</f>
        <v>0</v>
      </c>
      <c r="CA239" s="354" t="n">
        <v>1</v>
      </c>
      <c r="CB239" s="354" t="n">
        <v>1</v>
      </c>
      <c r="CZ239" s="335" t="n">
        <v>3E-005</v>
      </c>
    </row>
    <row r="240" customFormat="false" ht="12.75" hidden="false" customHeight="true" outlineLevel="0" collapsed="false">
      <c r="A240" s="415"/>
      <c r="B240" s="416"/>
      <c r="C240" s="417" t="s">
        <v>936</v>
      </c>
      <c r="D240" s="417"/>
      <c r="E240" s="418" t="n">
        <v>0</v>
      </c>
      <c r="F240" s="419"/>
      <c r="G240" s="447"/>
      <c r="M240" s="421" t="s">
        <v>936</v>
      </c>
      <c r="O240" s="354"/>
    </row>
    <row r="241" customFormat="false" ht="12.75" hidden="false" customHeight="true" outlineLevel="0" collapsed="false">
      <c r="A241" s="415"/>
      <c r="B241" s="416"/>
      <c r="C241" s="417" t="s">
        <v>969</v>
      </c>
      <c r="D241" s="417"/>
      <c r="E241" s="418" t="n">
        <v>1</v>
      </c>
      <c r="F241" s="419"/>
      <c r="G241" s="447"/>
      <c r="M241" s="421" t="s">
        <v>969</v>
      </c>
      <c r="O241" s="354"/>
    </row>
    <row r="242" customFormat="false" ht="12.75" hidden="false" customHeight="true" outlineLevel="0" collapsed="false">
      <c r="A242" s="415"/>
      <c r="B242" s="416"/>
      <c r="C242" s="417" t="s">
        <v>940</v>
      </c>
      <c r="D242" s="417"/>
      <c r="E242" s="418" t="n">
        <v>0</v>
      </c>
      <c r="F242" s="419"/>
      <c r="G242" s="447"/>
      <c r="M242" s="421" t="s">
        <v>940</v>
      </c>
      <c r="O242" s="354"/>
    </row>
    <row r="243" customFormat="false" ht="12.75" hidden="false" customHeight="true" outlineLevel="0" collapsed="false">
      <c r="A243" s="415"/>
      <c r="B243" s="416"/>
      <c r="C243" s="417" t="s">
        <v>970</v>
      </c>
      <c r="D243" s="417"/>
      <c r="E243" s="418" t="n">
        <v>1</v>
      </c>
      <c r="F243" s="419"/>
      <c r="G243" s="447"/>
      <c r="M243" s="421" t="s">
        <v>970</v>
      </c>
      <c r="O243" s="354"/>
    </row>
    <row r="244" customFormat="false" ht="12.75" hidden="false" customHeight="true" outlineLevel="0" collapsed="false">
      <c r="A244" s="415"/>
      <c r="B244" s="416"/>
      <c r="C244" s="417" t="s">
        <v>971</v>
      </c>
      <c r="D244" s="417"/>
      <c r="E244" s="418" t="n">
        <v>1</v>
      </c>
      <c r="F244" s="419"/>
      <c r="G244" s="447"/>
      <c r="M244" s="421" t="s">
        <v>971</v>
      </c>
      <c r="O244" s="354"/>
    </row>
    <row r="245" customFormat="false" ht="12.75" hidden="false" customHeight="false" outlineLevel="0" collapsed="false">
      <c r="A245" s="408" t="n">
        <v>40</v>
      </c>
      <c r="B245" s="409" t="s">
        <v>972</v>
      </c>
      <c r="C245" s="410" t="s">
        <v>973</v>
      </c>
      <c r="D245" s="411" t="s">
        <v>639</v>
      </c>
      <c r="E245" s="412" t="n">
        <v>17</v>
      </c>
      <c r="F245" s="412" t="n">
        <v>6000</v>
      </c>
      <c r="G245" s="414" t="n">
        <f aca="false">E245*F245</f>
        <v>102000</v>
      </c>
      <c r="O245" s="354" t="n">
        <v>2</v>
      </c>
      <c r="AA245" s="335" t="n">
        <v>1</v>
      </c>
      <c r="AB245" s="335" t="n">
        <v>1</v>
      </c>
      <c r="AC245" s="335" t="n">
        <v>1</v>
      </c>
      <c r="AZ245" s="335" t="n">
        <v>1</v>
      </c>
      <c r="BA245" s="335" t="n">
        <f aca="false">IF(AZ245=1,G245,0)</f>
        <v>102000</v>
      </c>
      <c r="BB245" s="335" t="n">
        <f aca="false">IF(AZ245=2,G245,0)</f>
        <v>0</v>
      </c>
      <c r="BC245" s="335" t="n">
        <f aca="false">IF(AZ245=3,G245,0)</f>
        <v>0</v>
      </c>
      <c r="BD245" s="335" t="n">
        <f aca="false">IF(AZ245=4,G245,0)</f>
        <v>0</v>
      </c>
      <c r="BE245" s="335" t="n">
        <f aca="false">IF(AZ245=5,G245,0)</f>
        <v>0</v>
      </c>
      <c r="CA245" s="354" t="n">
        <v>1</v>
      </c>
      <c r="CB245" s="354" t="n">
        <v>1</v>
      </c>
      <c r="CZ245" s="335" t="n">
        <v>0.00011</v>
      </c>
    </row>
    <row r="246" customFormat="false" ht="12.75" hidden="false" customHeight="false" outlineLevel="0" collapsed="false">
      <c r="A246" s="408" t="n">
        <v>41</v>
      </c>
      <c r="B246" s="409" t="s">
        <v>974</v>
      </c>
      <c r="C246" s="410" t="s">
        <v>975</v>
      </c>
      <c r="D246" s="411" t="s">
        <v>639</v>
      </c>
      <c r="E246" s="412" t="n">
        <v>2</v>
      </c>
      <c r="F246" s="412" t="n">
        <v>6000</v>
      </c>
      <c r="G246" s="414" t="n">
        <f aca="false">E246*F246</f>
        <v>12000</v>
      </c>
      <c r="O246" s="354" t="n">
        <v>2</v>
      </c>
      <c r="AA246" s="335" t="n">
        <v>1</v>
      </c>
      <c r="AB246" s="335" t="n">
        <v>1</v>
      </c>
      <c r="AC246" s="335" t="n">
        <v>1</v>
      </c>
      <c r="AZ246" s="335" t="n">
        <v>1</v>
      </c>
      <c r="BA246" s="335" t="n">
        <f aca="false">IF(AZ246=1,G246,0)</f>
        <v>12000</v>
      </c>
      <c r="BB246" s="335" t="n">
        <f aca="false">IF(AZ246=2,G246,0)</f>
        <v>0</v>
      </c>
      <c r="BC246" s="335" t="n">
        <f aca="false">IF(AZ246=3,G246,0)</f>
        <v>0</v>
      </c>
      <c r="BD246" s="335" t="n">
        <f aca="false">IF(AZ246=4,G246,0)</f>
        <v>0</v>
      </c>
      <c r="BE246" s="335" t="n">
        <f aca="false">IF(AZ246=5,G246,0)</f>
        <v>0</v>
      </c>
      <c r="CA246" s="354" t="n">
        <v>1</v>
      </c>
      <c r="CB246" s="354" t="n">
        <v>1</v>
      </c>
      <c r="CZ246" s="335" t="n">
        <v>0.00013</v>
      </c>
    </row>
    <row r="247" customFormat="false" ht="12.75" hidden="false" customHeight="false" outlineLevel="0" collapsed="false">
      <c r="A247" s="408" t="n">
        <v>42</v>
      </c>
      <c r="B247" s="409" t="s">
        <v>976</v>
      </c>
      <c r="C247" s="410" t="s">
        <v>977</v>
      </c>
      <c r="D247" s="411" t="s">
        <v>45</v>
      </c>
      <c r="E247" s="412" t="n">
        <v>714.925</v>
      </c>
      <c r="F247" s="412" t="n">
        <v>80</v>
      </c>
      <c r="G247" s="414" t="n">
        <f aca="false">E247*F247</f>
        <v>57194</v>
      </c>
      <c r="O247" s="354" t="n">
        <v>2</v>
      </c>
      <c r="AA247" s="335" t="n">
        <v>1</v>
      </c>
      <c r="AB247" s="335" t="n">
        <v>1</v>
      </c>
      <c r="AC247" s="335" t="n">
        <v>1</v>
      </c>
      <c r="AZ247" s="335" t="n">
        <v>1</v>
      </c>
      <c r="BA247" s="335" t="n">
        <f aca="false">IF(AZ247=1,G247,0)</f>
        <v>57194</v>
      </c>
      <c r="BB247" s="335" t="n">
        <f aca="false">IF(AZ247=2,G247,0)</f>
        <v>0</v>
      </c>
      <c r="BC247" s="335" t="n">
        <f aca="false">IF(AZ247=3,G247,0)</f>
        <v>0</v>
      </c>
      <c r="BD247" s="335" t="n">
        <f aca="false">IF(AZ247=4,G247,0)</f>
        <v>0</v>
      </c>
      <c r="BE247" s="335" t="n">
        <f aca="false">IF(AZ247=5,G247,0)</f>
        <v>0</v>
      </c>
      <c r="CA247" s="354" t="n">
        <v>1</v>
      </c>
      <c r="CB247" s="354" t="n">
        <v>1</v>
      </c>
      <c r="CZ247" s="335" t="n">
        <v>0</v>
      </c>
    </row>
    <row r="248" customFormat="false" ht="12.75" hidden="false" customHeight="true" outlineLevel="0" collapsed="false">
      <c r="A248" s="415"/>
      <c r="B248" s="416"/>
      <c r="C248" s="417" t="s">
        <v>978</v>
      </c>
      <c r="D248" s="417"/>
      <c r="E248" s="418" t="n">
        <v>714.925</v>
      </c>
      <c r="F248" s="419"/>
      <c r="G248" s="447"/>
      <c r="M248" s="421" t="s">
        <v>978</v>
      </c>
      <c r="O248" s="354"/>
    </row>
    <row r="249" customFormat="false" ht="12.75" hidden="false" customHeight="false" outlineLevel="0" collapsed="false">
      <c r="A249" s="408" t="n">
        <v>43</v>
      </c>
      <c r="B249" s="409" t="s">
        <v>979</v>
      </c>
      <c r="C249" s="410" t="s">
        <v>980</v>
      </c>
      <c r="D249" s="411" t="s">
        <v>230</v>
      </c>
      <c r="E249" s="412" t="n">
        <v>3</v>
      </c>
      <c r="F249" s="412" t="n">
        <v>2500</v>
      </c>
      <c r="G249" s="414" t="n">
        <f aca="false">E249*F249</f>
        <v>7500</v>
      </c>
      <c r="O249" s="354" t="n">
        <v>2</v>
      </c>
      <c r="AA249" s="335" t="n">
        <v>1</v>
      </c>
      <c r="AB249" s="335" t="n">
        <v>1</v>
      </c>
      <c r="AC249" s="335" t="n">
        <v>1</v>
      </c>
      <c r="AZ249" s="335" t="n">
        <v>1</v>
      </c>
      <c r="BA249" s="335" t="n">
        <f aca="false">IF(AZ249=1,G249,0)</f>
        <v>7500</v>
      </c>
      <c r="BB249" s="335" t="n">
        <f aca="false">IF(AZ249=2,G249,0)</f>
        <v>0</v>
      </c>
      <c r="BC249" s="335" t="n">
        <f aca="false">IF(AZ249=3,G249,0)</f>
        <v>0</v>
      </c>
      <c r="BD249" s="335" t="n">
        <f aca="false">IF(AZ249=4,G249,0)</f>
        <v>0</v>
      </c>
      <c r="BE249" s="335" t="n">
        <f aca="false">IF(AZ249=5,G249,0)</f>
        <v>0</v>
      </c>
      <c r="CA249" s="354" t="n">
        <v>1</v>
      </c>
      <c r="CB249" s="354" t="n">
        <v>1</v>
      </c>
      <c r="CZ249" s="335" t="n">
        <v>0</v>
      </c>
    </row>
    <row r="250" customFormat="false" ht="12.75" hidden="false" customHeight="false" outlineLevel="0" collapsed="false">
      <c r="A250" s="408" t="n">
        <v>44</v>
      </c>
      <c r="B250" s="409" t="s">
        <v>981</v>
      </c>
      <c r="C250" s="410" t="s">
        <v>982</v>
      </c>
      <c r="D250" s="411" t="s">
        <v>230</v>
      </c>
      <c r="E250" s="412" t="n">
        <v>55</v>
      </c>
      <c r="F250" s="412" t="n">
        <v>1750</v>
      </c>
      <c r="G250" s="414" t="n">
        <f aca="false">E250*F250</f>
        <v>96250</v>
      </c>
      <c r="O250" s="354" t="n">
        <v>2</v>
      </c>
      <c r="AA250" s="335" t="n">
        <v>1</v>
      </c>
      <c r="AB250" s="335" t="n">
        <v>1</v>
      </c>
      <c r="AC250" s="335" t="n">
        <v>1</v>
      </c>
      <c r="AZ250" s="335" t="n">
        <v>1</v>
      </c>
      <c r="BA250" s="335" t="n">
        <f aca="false">IF(AZ250=1,G250,0)</f>
        <v>96250</v>
      </c>
      <c r="BB250" s="335" t="n">
        <f aca="false">IF(AZ250=2,G250,0)</f>
        <v>0</v>
      </c>
      <c r="BC250" s="335" t="n">
        <f aca="false">IF(AZ250=3,G250,0)</f>
        <v>0</v>
      </c>
      <c r="BD250" s="335" t="n">
        <f aca="false">IF(AZ250=4,G250,0)</f>
        <v>0</v>
      </c>
      <c r="BE250" s="335" t="n">
        <f aca="false">IF(AZ250=5,G250,0)</f>
        <v>0</v>
      </c>
      <c r="CA250" s="354" t="n">
        <v>1</v>
      </c>
      <c r="CB250" s="354" t="n">
        <v>1</v>
      </c>
      <c r="CZ250" s="335" t="n">
        <v>0.14494</v>
      </c>
    </row>
    <row r="251" customFormat="false" ht="12.75" hidden="false" customHeight="true" outlineLevel="0" collapsed="false">
      <c r="A251" s="415"/>
      <c r="B251" s="416"/>
      <c r="C251" s="417" t="s">
        <v>983</v>
      </c>
      <c r="D251" s="417"/>
      <c r="E251" s="418" t="n">
        <v>51</v>
      </c>
      <c r="F251" s="419"/>
      <c r="G251" s="447"/>
      <c r="M251" s="421" t="s">
        <v>983</v>
      </c>
      <c r="O251" s="354"/>
    </row>
    <row r="252" customFormat="false" ht="12.75" hidden="false" customHeight="true" outlineLevel="0" collapsed="false">
      <c r="A252" s="415"/>
      <c r="B252" s="416"/>
      <c r="C252" s="417" t="s">
        <v>984</v>
      </c>
      <c r="D252" s="417"/>
      <c r="E252" s="418" t="n">
        <v>4</v>
      </c>
      <c r="F252" s="419"/>
      <c r="G252" s="447"/>
      <c r="M252" s="421" t="s">
        <v>984</v>
      </c>
      <c r="O252" s="354"/>
    </row>
    <row r="253" customFormat="false" ht="12.75" hidden="false" customHeight="false" outlineLevel="0" collapsed="false">
      <c r="A253" s="408" t="n">
        <v>45</v>
      </c>
      <c r="B253" s="409" t="s">
        <v>985</v>
      </c>
      <c r="C253" s="410" t="s">
        <v>986</v>
      </c>
      <c r="D253" s="411" t="s">
        <v>200</v>
      </c>
      <c r="E253" s="412" t="n">
        <v>1</v>
      </c>
      <c r="F253" s="412" t="n">
        <v>100000</v>
      </c>
      <c r="G253" s="414" t="n">
        <f aca="false">E253*F253</f>
        <v>100000</v>
      </c>
      <c r="O253" s="354" t="n">
        <v>2</v>
      </c>
      <c r="AA253" s="335" t="n">
        <v>1</v>
      </c>
      <c r="AB253" s="335" t="n">
        <v>1</v>
      </c>
      <c r="AC253" s="335" t="n">
        <v>1</v>
      </c>
      <c r="AZ253" s="335" t="n">
        <v>1</v>
      </c>
      <c r="BA253" s="335" t="n">
        <f aca="false">IF(AZ253=1,G253,0)</f>
        <v>100000</v>
      </c>
      <c r="BB253" s="335" t="n">
        <f aca="false">IF(AZ253=2,G253,0)</f>
        <v>0</v>
      </c>
      <c r="BC253" s="335" t="n">
        <f aca="false">IF(AZ253=3,G253,0)</f>
        <v>0</v>
      </c>
      <c r="BD253" s="335" t="n">
        <f aca="false">IF(AZ253=4,G253,0)</f>
        <v>0</v>
      </c>
      <c r="BE253" s="335" t="n">
        <f aca="false">IF(AZ253=5,G253,0)</f>
        <v>0</v>
      </c>
      <c r="CA253" s="354" t="n">
        <v>1</v>
      </c>
      <c r="CB253" s="354" t="n">
        <v>1</v>
      </c>
      <c r="CZ253" s="335" t="n">
        <v>0</v>
      </c>
    </row>
    <row r="254" customFormat="false" ht="12.75" hidden="false" customHeight="false" outlineLevel="0" collapsed="false">
      <c r="A254" s="408" t="n">
        <v>47</v>
      </c>
      <c r="B254" s="409" t="s">
        <v>987</v>
      </c>
      <c r="C254" s="410" t="s">
        <v>988</v>
      </c>
      <c r="D254" s="411" t="s">
        <v>45</v>
      </c>
      <c r="E254" s="412" t="n">
        <v>705.7</v>
      </c>
      <c r="F254" s="412" t="n">
        <v>10</v>
      </c>
      <c r="G254" s="414" t="n">
        <f aca="false">E254*F254</f>
        <v>7057</v>
      </c>
      <c r="O254" s="354" t="n">
        <v>2</v>
      </c>
      <c r="AA254" s="335" t="n">
        <v>1</v>
      </c>
      <c r="AB254" s="335" t="n">
        <v>1</v>
      </c>
      <c r="AC254" s="335" t="n">
        <v>1</v>
      </c>
      <c r="AZ254" s="335" t="n">
        <v>1</v>
      </c>
      <c r="BA254" s="335" t="n">
        <f aca="false">IF(AZ254=1,G254,0)</f>
        <v>7057</v>
      </c>
      <c r="BB254" s="335" t="n">
        <f aca="false">IF(AZ254=2,G254,0)</f>
        <v>0</v>
      </c>
      <c r="BC254" s="335" t="n">
        <f aca="false">IF(AZ254=3,G254,0)</f>
        <v>0</v>
      </c>
      <c r="BD254" s="335" t="n">
        <f aca="false">IF(AZ254=4,G254,0)</f>
        <v>0</v>
      </c>
      <c r="BE254" s="335" t="n">
        <f aca="false">IF(AZ254=5,G254,0)</f>
        <v>0</v>
      </c>
      <c r="CA254" s="354" t="n">
        <v>1</v>
      </c>
      <c r="CB254" s="354" t="n">
        <v>1</v>
      </c>
      <c r="CZ254" s="335" t="n">
        <v>0</v>
      </c>
    </row>
    <row r="255" customFormat="false" ht="22.5" hidden="false" customHeight="false" outlineLevel="0" collapsed="false">
      <c r="A255" s="408" t="n">
        <v>48</v>
      </c>
      <c r="B255" s="409" t="s">
        <v>989</v>
      </c>
      <c r="C255" s="410" t="s">
        <v>990</v>
      </c>
      <c r="D255" s="411" t="s">
        <v>230</v>
      </c>
      <c r="E255" s="412" t="n">
        <v>1</v>
      </c>
      <c r="F255" s="412" t="n">
        <v>17320.4</v>
      </c>
      <c r="G255" s="414" t="n">
        <f aca="false">E255*F255</f>
        <v>17320.4</v>
      </c>
      <c r="O255" s="354" t="n">
        <v>2</v>
      </c>
      <c r="AA255" s="335" t="n">
        <v>2</v>
      </c>
      <c r="AB255" s="335" t="n">
        <v>1</v>
      </c>
      <c r="AC255" s="335" t="n">
        <v>1</v>
      </c>
      <c r="AZ255" s="335" t="n">
        <v>1</v>
      </c>
      <c r="BA255" s="335" t="n">
        <f aca="false">IF(AZ255=1,G255,0)</f>
        <v>17320.4</v>
      </c>
      <c r="BB255" s="335" t="n">
        <f aca="false">IF(AZ255=2,G255,0)</f>
        <v>0</v>
      </c>
      <c r="BC255" s="335" t="n">
        <f aca="false">IF(AZ255=3,G255,0)</f>
        <v>0</v>
      </c>
      <c r="BD255" s="335" t="n">
        <f aca="false">IF(AZ255=4,G255,0)</f>
        <v>0</v>
      </c>
      <c r="BE255" s="335" t="n">
        <f aca="false">IF(AZ255=5,G255,0)</f>
        <v>0</v>
      </c>
      <c r="CA255" s="354" t="n">
        <v>2</v>
      </c>
      <c r="CB255" s="354" t="n">
        <v>1</v>
      </c>
      <c r="CZ255" s="335" t="n">
        <v>0.05883</v>
      </c>
    </row>
    <row r="256" customFormat="false" ht="12.75" hidden="false" customHeight="true" outlineLevel="0" collapsed="false">
      <c r="A256" s="415"/>
      <c r="B256" s="416"/>
      <c r="C256" s="417" t="s">
        <v>991</v>
      </c>
      <c r="D256" s="417"/>
      <c r="E256" s="418" t="n">
        <v>1</v>
      </c>
      <c r="F256" s="419"/>
      <c r="G256" s="447"/>
      <c r="M256" s="421" t="s">
        <v>991</v>
      </c>
      <c r="O256" s="354"/>
    </row>
    <row r="257" customFormat="false" ht="22.5" hidden="false" customHeight="false" outlineLevel="0" collapsed="false">
      <c r="A257" s="408" t="n">
        <v>49</v>
      </c>
      <c r="B257" s="409" t="s">
        <v>992</v>
      </c>
      <c r="C257" s="410" t="s">
        <v>993</v>
      </c>
      <c r="D257" s="411" t="s">
        <v>230</v>
      </c>
      <c r="E257" s="412" t="n">
        <v>1</v>
      </c>
      <c r="F257" s="412" t="n">
        <v>16178</v>
      </c>
      <c r="G257" s="414" t="n">
        <f aca="false">E257*F257</f>
        <v>16178</v>
      </c>
      <c r="O257" s="354" t="n">
        <v>2</v>
      </c>
      <c r="AA257" s="335" t="n">
        <v>2</v>
      </c>
      <c r="AB257" s="335" t="n">
        <v>1</v>
      </c>
      <c r="AC257" s="335" t="n">
        <v>1</v>
      </c>
      <c r="AZ257" s="335" t="n">
        <v>1</v>
      </c>
      <c r="BA257" s="335" t="n">
        <f aca="false">IF(AZ257=1,G257,0)</f>
        <v>16178</v>
      </c>
      <c r="BB257" s="335" t="n">
        <f aca="false">IF(AZ257=2,G257,0)</f>
        <v>0</v>
      </c>
      <c r="BC257" s="335" t="n">
        <f aca="false">IF(AZ257=3,G257,0)</f>
        <v>0</v>
      </c>
      <c r="BD257" s="335" t="n">
        <f aca="false">IF(AZ257=4,G257,0)</f>
        <v>0</v>
      </c>
      <c r="BE257" s="335" t="n">
        <f aca="false">IF(AZ257=5,G257,0)</f>
        <v>0</v>
      </c>
      <c r="CA257" s="354" t="n">
        <v>2</v>
      </c>
      <c r="CB257" s="354" t="n">
        <v>1</v>
      </c>
      <c r="CZ257" s="335" t="n">
        <v>0.06013</v>
      </c>
    </row>
    <row r="258" customFormat="false" ht="12.75" hidden="false" customHeight="true" outlineLevel="0" collapsed="false">
      <c r="A258" s="415"/>
      <c r="B258" s="416"/>
      <c r="C258" s="417" t="s">
        <v>994</v>
      </c>
      <c r="D258" s="417"/>
      <c r="E258" s="418" t="n">
        <v>1</v>
      </c>
      <c r="F258" s="419"/>
      <c r="G258" s="447"/>
      <c r="M258" s="421" t="s">
        <v>994</v>
      </c>
      <c r="O258" s="354"/>
    </row>
    <row r="259" customFormat="false" ht="22.5" hidden="false" customHeight="false" outlineLevel="0" collapsed="false">
      <c r="A259" s="408" t="n">
        <v>50</v>
      </c>
      <c r="B259" s="409" t="s">
        <v>995</v>
      </c>
      <c r="C259" s="410" t="s">
        <v>996</v>
      </c>
      <c r="D259" s="411" t="s">
        <v>230</v>
      </c>
      <c r="E259" s="412" t="n">
        <v>1</v>
      </c>
      <c r="F259" s="412" t="n">
        <v>15890</v>
      </c>
      <c r="G259" s="414" t="n">
        <f aca="false">E259*F259</f>
        <v>15890</v>
      </c>
      <c r="O259" s="354" t="n">
        <v>2</v>
      </c>
      <c r="AA259" s="335" t="n">
        <v>2</v>
      </c>
      <c r="AB259" s="335" t="n">
        <v>1</v>
      </c>
      <c r="AC259" s="335" t="n">
        <v>1</v>
      </c>
      <c r="AZ259" s="335" t="n">
        <v>1</v>
      </c>
      <c r="BA259" s="335" t="n">
        <f aca="false">IF(AZ259=1,G259,0)</f>
        <v>15890</v>
      </c>
      <c r="BB259" s="335" t="n">
        <f aca="false">IF(AZ259=2,G259,0)</f>
        <v>0</v>
      </c>
      <c r="BC259" s="335" t="n">
        <f aca="false">IF(AZ259=3,G259,0)</f>
        <v>0</v>
      </c>
      <c r="BD259" s="335" t="n">
        <f aca="false">IF(AZ259=4,G259,0)</f>
        <v>0</v>
      </c>
      <c r="BE259" s="335" t="n">
        <f aca="false">IF(AZ259=5,G259,0)</f>
        <v>0</v>
      </c>
      <c r="CA259" s="354" t="n">
        <v>2</v>
      </c>
      <c r="CB259" s="354" t="n">
        <v>1</v>
      </c>
      <c r="CZ259" s="335" t="n">
        <v>0.06013</v>
      </c>
    </row>
    <row r="260" customFormat="false" ht="12.75" hidden="false" customHeight="true" outlineLevel="0" collapsed="false">
      <c r="A260" s="415"/>
      <c r="B260" s="416"/>
      <c r="C260" s="417" t="s">
        <v>997</v>
      </c>
      <c r="D260" s="417"/>
      <c r="E260" s="418" t="n">
        <v>1</v>
      </c>
      <c r="F260" s="419"/>
      <c r="G260" s="447"/>
      <c r="M260" s="421" t="s">
        <v>997</v>
      </c>
      <c r="O260" s="354"/>
    </row>
    <row r="261" customFormat="false" ht="22.5" hidden="false" customHeight="false" outlineLevel="0" collapsed="false">
      <c r="A261" s="408" t="n">
        <v>51</v>
      </c>
      <c r="B261" s="409" t="s">
        <v>998</v>
      </c>
      <c r="C261" s="410" t="s">
        <v>999</v>
      </c>
      <c r="D261" s="411" t="s">
        <v>230</v>
      </c>
      <c r="E261" s="412" t="n">
        <v>4</v>
      </c>
      <c r="F261" s="412" t="n">
        <v>16358</v>
      </c>
      <c r="G261" s="414" t="n">
        <f aca="false">E261*F261</f>
        <v>65432</v>
      </c>
      <c r="O261" s="354" t="n">
        <v>2</v>
      </c>
      <c r="AA261" s="335" t="n">
        <v>2</v>
      </c>
      <c r="AB261" s="335" t="n">
        <v>1</v>
      </c>
      <c r="AC261" s="335" t="n">
        <v>1</v>
      </c>
      <c r="AZ261" s="335" t="n">
        <v>1</v>
      </c>
      <c r="BA261" s="335" t="n">
        <f aca="false">IF(AZ261=1,G261,0)</f>
        <v>65432</v>
      </c>
      <c r="BB261" s="335" t="n">
        <f aca="false">IF(AZ261=2,G261,0)</f>
        <v>0</v>
      </c>
      <c r="BC261" s="335" t="n">
        <f aca="false">IF(AZ261=3,G261,0)</f>
        <v>0</v>
      </c>
      <c r="BD261" s="335" t="n">
        <f aca="false">IF(AZ261=4,G261,0)</f>
        <v>0</v>
      </c>
      <c r="BE261" s="335" t="n">
        <f aca="false">IF(AZ261=5,G261,0)</f>
        <v>0</v>
      </c>
      <c r="CA261" s="354" t="n">
        <v>2</v>
      </c>
      <c r="CB261" s="354" t="n">
        <v>1</v>
      </c>
      <c r="CZ261" s="335" t="n">
        <v>0.06093</v>
      </c>
    </row>
    <row r="262" customFormat="false" ht="12.75" hidden="false" customHeight="true" outlineLevel="0" collapsed="false">
      <c r="A262" s="415"/>
      <c r="B262" s="416"/>
      <c r="C262" s="417" t="s">
        <v>1000</v>
      </c>
      <c r="D262" s="417"/>
      <c r="E262" s="418" t="n">
        <v>4</v>
      </c>
      <c r="F262" s="419"/>
      <c r="G262" s="447"/>
      <c r="M262" s="421" t="s">
        <v>1000</v>
      </c>
      <c r="O262" s="354"/>
    </row>
    <row r="263" customFormat="false" ht="22.5" hidden="false" customHeight="false" outlineLevel="0" collapsed="false">
      <c r="A263" s="408" t="n">
        <v>52</v>
      </c>
      <c r="B263" s="409" t="s">
        <v>1001</v>
      </c>
      <c r="C263" s="410" t="s">
        <v>1002</v>
      </c>
      <c r="D263" s="411" t="s">
        <v>230</v>
      </c>
      <c r="E263" s="412" t="n">
        <v>3</v>
      </c>
      <c r="F263" s="412" t="n">
        <v>16970</v>
      </c>
      <c r="G263" s="414" t="n">
        <f aca="false">E263*F263</f>
        <v>50910</v>
      </c>
      <c r="O263" s="354" t="n">
        <v>2</v>
      </c>
      <c r="AA263" s="335" t="n">
        <v>2</v>
      </c>
      <c r="AB263" s="335" t="n">
        <v>1</v>
      </c>
      <c r="AC263" s="335" t="n">
        <v>1</v>
      </c>
      <c r="AZ263" s="335" t="n">
        <v>1</v>
      </c>
      <c r="BA263" s="335" t="n">
        <f aca="false">IF(AZ263=1,G263,0)</f>
        <v>50910</v>
      </c>
      <c r="BB263" s="335" t="n">
        <f aca="false">IF(AZ263=2,G263,0)</f>
        <v>0</v>
      </c>
      <c r="BC263" s="335" t="n">
        <f aca="false">IF(AZ263=3,G263,0)</f>
        <v>0</v>
      </c>
      <c r="BD263" s="335" t="n">
        <f aca="false">IF(AZ263=4,G263,0)</f>
        <v>0</v>
      </c>
      <c r="BE263" s="335" t="n">
        <f aca="false">IF(AZ263=5,G263,0)</f>
        <v>0</v>
      </c>
      <c r="CA263" s="354" t="n">
        <v>2</v>
      </c>
      <c r="CB263" s="354" t="n">
        <v>1</v>
      </c>
      <c r="CZ263" s="335" t="n">
        <v>0.06592</v>
      </c>
    </row>
    <row r="264" customFormat="false" ht="12.75" hidden="false" customHeight="true" outlineLevel="0" collapsed="false">
      <c r="A264" s="415"/>
      <c r="B264" s="416"/>
      <c r="C264" s="417" t="s">
        <v>1003</v>
      </c>
      <c r="D264" s="417"/>
      <c r="E264" s="418" t="n">
        <v>3</v>
      </c>
      <c r="F264" s="419"/>
      <c r="G264" s="447"/>
      <c r="M264" s="421" t="s">
        <v>1003</v>
      </c>
      <c r="O264" s="354"/>
    </row>
    <row r="265" customFormat="false" ht="12.75" hidden="false" customHeight="true" outlineLevel="0" collapsed="false">
      <c r="A265" s="415"/>
      <c r="B265" s="416"/>
      <c r="C265" s="462"/>
      <c r="D265" s="462"/>
      <c r="E265" s="463"/>
      <c r="F265" s="419"/>
      <c r="G265" s="447"/>
      <c r="M265" s="421"/>
      <c r="O265" s="354"/>
    </row>
    <row r="266" customFormat="false" ht="22.5" hidden="false" customHeight="false" outlineLevel="0" collapsed="false">
      <c r="A266" s="408" t="n">
        <v>53</v>
      </c>
      <c r="B266" s="409" t="s">
        <v>1004</v>
      </c>
      <c r="C266" s="410" t="s">
        <v>1005</v>
      </c>
      <c r="D266" s="411" t="s">
        <v>230</v>
      </c>
      <c r="E266" s="412" t="n">
        <v>6</v>
      </c>
      <c r="F266" s="412" t="n">
        <v>17438</v>
      </c>
      <c r="G266" s="414" t="n">
        <f aca="false">E266*F266</f>
        <v>104628</v>
      </c>
      <c r="O266" s="354" t="n">
        <v>2</v>
      </c>
      <c r="AA266" s="335" t="n">
        <v>2</v>
      </c>
      <c r="AB266" s="335" t="n">
        <v>1</v>
      </c>
      <c r="AC266" s="335" t="n">
        <v>1</v>
      </c>
      <c r="AZ266" s="335" t="n">
        <v>1</v>
      </c>
      <c r="BA266" s="335" t="n">
        <f aca="false">IF(AZ266=1,G266,0)</f>
        <v>104628</v>
      </c>
      <c r="BB266" s="335" t="n">
        <f aca="false">IF(AZ266=2,G266,0)</f>
        <v>0</v>
      </c>
      <c r="BC266" s="335" t="n">
        <f aca="false">IF(AZ266=3,G266,0)</f>
        <v>0</v>
      </c>
      <c r="BD266" s="335" t="n">
        <f aca="false">IF(AZ266=4,G266,0)</f>
        <v>0</v>
      </c>
      <c r="BE266" s="335" t="n">
        <f aca="false">IF(AZ266=5,G266,0)</f>
        <v>0</v>
      </c>
      <c r="CA266" s="354" t="n">
        <v>2</v>
      </c>
      <c r="CB266" s="354" t="n">
        <v>1</v>
      </c>
      <c r="CZ266" s="335" t="n">
        <v>0.06672</v>
      </c>
    </row>
    <row r="267" customFormat="false" ht="12.75" hidden="false" customHeight="true" outlineLevel="0" collapsed="false">
      <c r="A267" s="415"/>
      <c r="B267" s="416"/>
      <c r="C267" s="417" t="s">
        <v>1006</v>
      </c>
      <c r="D267" s="417"/>
      <c r="E267" s="418" t="n">
        <v>6</v>
      </c>
      <c r="F267" s="419"/>
      <c r="G267" s="447"/>
      <c r="M267" s="421" t="s">
        <v>1006</v>
      </c>
      <c r="O267" s="354"/>
    </row>
    <row r="268" customFormat="false" ht="22.5" hidden="false" customHeight="false" outlineLevel="0" collapsed="false">
      <c r="A268" s="408" t="n">
        <v>54</v>
      </c>
      <c r="B268" s="409" t="s">
        <v>1007</v>
      </c>
      <c r="C268" s="410" t="s">
        <v>1008</v>
      </c>
      <c r="D268" s="411" t="s">
        <v>230</v>
      </c>
      <c r="E268" s="412" t="n">
        <v>1</v>
      </c>
      <c r="F268" s="412" t="n">
        <v>19178</v>
      </c>
      <c r="G268" s="414" t="n">
        <f aca="false">E268*F268</f>
        <v>19178</v>
      </c>
      <c r="O268" s="354" t="n">
        <v>2</v>
      </c>
      <c r="AA268" s="335" t="n">
        <v>2</v>
      </c>
      <c r="AB268" s="335" t="n">
        <v>1</v>
      </c>
      <c r="AC268" s="335" t="n">
        <v>1</v>
      </c>
      <c r="AZ268" s="335" t="n">
        <v>1</v>
      </c>
      <c r="BA268" s="335" t="n">
        <f aca="false">IF(AZ268=1,G268,0)</f>
        <v>19178</v>
      </c>
      <c r="BB268" s="335" t="n">
        <f aca="false">IF(AZ268=2,G268,0)</f>
        <v>0</v>
      </c>
      <c r="BC268" s="335" t="n">
        <f aca="false">IF(AZ268=3,G268,0)</f>
        <v>0</v>
      </c>
      <c r="BD268" s="335" t="n">
        <f aca="false">IF(AZ268=4,G268,0)</f>
        <v>0</v>
      </c>
      <c r="BE268" s="335" t="n">
        <f aca="false">IF(AZ268=5,G268,0)</f>
        <v>0</v>
      </c>
      <c r="CA268" s="354" t="n">
        <v>2</v>
      </c>
      <c r="CB268" s="354" t="n">
        <v>1</v>
      </c>
      <c r="CZ268" s="335" t="n">
        <v>0.07183</v>
      </c>
    </row>
    <row r="269" customFormat="false" ht="12.75" hidden="false" customHeight="true" outlineLevel="0" collapsed="false">
      <c r="A269" s="415"/>
      <c r="B269" s="416"/>
      <c r="C269" s="417" t="s">
        <v>1009</v>
      </c>
      <c r="D269" s="417"/>
      <c r="E269" s="418" t="n">
        <v>1</v>
      </c>
      <c r="F269" s="419"/>
      <c r="G269" s="447"/>
      <c r="M269" s="421" t="s">
        <v>1009</v>
      </c>
      <c r="O269" s="354"/>
    </row>
    <row r="270" customFormat="false" ht="12.75" hidden="false" customHeight="false" outlineLevel="0" collapsed="false">
      <c r="A270" s="408" t="n">
        <v>55</v>
      </c>
      <c r="B270" s="409" t="s">
        <v>1010</v>
      </c>
      <c r="C270" s="410" t="s">
        <v>1011</v>
      </c>
      <c r="D270" s="411" t="s">
        <v>45</v>
      </c>
      <c r="E270" s="412" t="n">
        <v>98.252</v>
      </c>
      <c r="F270" s="412" t="n">
        <v>254.4</v>
      </c>
      <c r="G270" s="414" t="n">
        <f aca="false">E270*F270</f>
        <v>24995.3088</v>
      </c>
      <c r="O270" s="354" t="n">
        <v>2</v>
      </c>
      <c r="AA270" s="335" t="n">
        <v>3</v>
      </c>
      <c r="AB270" s="335" t="n">
        <v>1</v>
      </c>
      <c r="AC270" s="335" t="n">
        <v>28611001</v>
      </c>
      <c r="AZ270" s="335" t="n">
        <v>1</v>
      </c>
      <c r="BA270" s="335" t="n">
        <f aca="false">IF(AZ270=1,G270,0)</f>
        <v>24995.3088</v>
      </c>
      <c r="BB270" s="335" t="n">
        <f aca="false">IF(AZ270=2,G270,0)</f>
        <v>0</v>
      </c>
      <c r="BC270" s="335" t="n">
        <f aca="false">IF(AZ270=3,G270,0)</f>
        <v>0</v>
      </c>
      <c r="BD270" s="335" t="n">
        <f aca="false">IF(AZ270=4,G270,0)</f>
        <v>0</v>
      </c>
      <c r="BE270" s="335" t="n">
        <f aca="false">IF(AZ270=5,G270,0)</f>
        <v>0</v>
      </c>
      <c r="CA270" s="354" t="n">
        <v>3</v>
      </c>
      <c r="CB270" s="354" t="n">
        <v>1</v>
      </c>
      <c r="CZ270" s="335" t="n">
        <v>0.0015</v>
      </c>
    </row>
    <row r="271" customFormat="false" ht="12.75" hidden="false" customHeight="true" outlineLevel="0" collapsed="false">
      <c r="A271" s="415"/>
      <c r="B271" s="416"/>
      <c r="C271" s="417" t="s">
        <v>1012</v>
      </c>
      <c r="D271" s="417"/>
      <c r="E271" s="418" t="n">
        <v>98.252</v>
      </c>
      <c r="F271" s="419"/>
      <c r="G271" s="447"/>
      <c r="M271" s="421" t="s">
        <v>1012</v>
      </c>
      <c r="O271" s="354"/>
    </row>
    <row r="272" customFormat="false" ht="12.75" hidden="false" customHeight="false" outlineLevel="0" collapsed="false">
      <c r="A272" s="408" t="n">
        <v>56</v>
      </c>
      <c r="B272" s="409" t="s">
        <v>1013</v>
      </c>
      <c r="C272" s="410" t="s">
        <v>1014</v>
      </c>
      <c r="D272" s="411" t="s">
        <v>45</v>
      </c>
      <c r="E272" s="412" t="n">
        <v>255.2725</v>
      </c>
      <c r="F272" s="412" t="n">
        <v>255.6</v>
      </c>
      <c r="G272" s="414" t="n">
        <f aca="false">E272*F272</f>
        <v>65247.651</v>
      </c>
      <c r="O272" s="354" t="n">
        <v>2</v>
      </c>
      <c r="AA272" s="335" t="n">
        <v>3</v>
      </c>
      <c r="AB272" s="335" t="n">
        <v>1</v>
      </c>
      <c r="AC272" s="335" t="n">
        <v>28611002</v>
      </c>
      <c r="AZ272" s="335" t="n">
        <v>1</v>
      </c>
      <c r="BA272" s="335" t="n">
        <f aca="false">IF(AZ272=1,G272,0)</f>
        <v>65247.651</v>
      </c>
      <c r="BB272" s="335" t="n">
        <f aca="false">IF(AZ272=2,G272,0)</f>
        <v>0</v>
      </c>
      <c r="BC272" s="335" t="n">
        <f aca="false">IF(AZ272=3,G272,0)</f>
        <v>0</v>
      </c>
      <c r="BD272" s="335" t="n">
        <f aca="false">IF(AZ272=4,G272,0)</f>
        <v>0</v>
      </c>
      <c r="BE272" s="335" t="n">
        <f aca="false">IF(AZ272=5,G272,0)</f>
        <v>0</v>
      </c>
      <c r="CA272" s="354" t="n">
        <v>3</v>
      </c>
      <c r="CB272" s="354" t="n">
        <v>1</v>
      </c>
      <c r="CZ272" s="335" t="n">
        <v>0.0017</v>
      </c>
    </row>
    <row r="273" customFormat="false" ht="12.75" hidden="false" customHeight="true" outlineLevel="0" collapsed="false">
      <c r="A273" s="415"/>
      <c r="B273" s="416"/>
      <c r="C273" s="417" t="s">
        <v>1015</v>
      </c>
      <c r="D273" s="417"/>
      <c r="E273" s="418" t="n">
        <v>255.2725</v>
      </c>
      <c r="F273" s="419"/>
      <c r="G273" s="447"/>
      <c r="M273" s="421" t="s">
        <v>1015</v>
      </c>
      <c r="O273" s="354"/>
    </row>
    <row r="274" customFormat="false" ht="12.75" hidden="false" customHeight="false" outlineLevel="0" collapsed="false">
      <c r="A274" s="408" t="n">
        <v>57</v>
      </c>
      <c r="B274" s="409" t="s">
        <v>1016</v>
      </c>
      <c r="C274" s="410" t="s">
        <v>1017</v>
      </c>
      <c r="D274" s="411" t="s">
        <v>45</v>
      </c>
      <c r="E274" s="412" t="n">
        <v>153.9755</v>
      </c>
      <c r="F274" s="412" t="n">
        <v>535.2</v>
      </c>
      <c r="G274" s="414" t="n">
        <f aca="false">E274*F274</f>
        <v>82407.6876</v>
      </c>
      <c r="O274" s="354" t="n">
        <v>2</v>
      </c>
      <c r="AA274" s="335" t="n">
        <v>3</v>
      </c>
      <c r="AB274" s="335" t="n">
        <v>1</v>
      </c>
      <c r="AC274" s="335" t="n">
        <v>28611003</v>
      </c>
      <c r="AZ274" s="335" t="n">
        <v>1</v>
      </c>
      <c r="BA274" s="335" t="n">
        <f aca="false">IF(AZ274=1,G274,0)</f>
        <v>82407.6876</v>
      </c>
      <c r="BB274" s="335" t="n">
        <f aca="false">IF(AZ274=2,G274,0)</f>
        <v>0</v>
      </c>
      <c r="BC274" s="335" t="n">
        <f aca="false">IF(AZ274=3,G274,0)</f>
        <v>0</v>
      </c>
      <c r="BD274" s="335" t="n">
        <f aca="false">IF(AZ274=4,G274,0)</f>
        <v>0</v>
      </c>
      <c r="BE274" s="335" t="n">
        <f aca="false">IF(AZ274=5,G274,0)</f>
        <v>0</v>
      </c>
      <c r="CA274" s="354" t="n">
        <v>3</v>
      </c>
      <c r="CB274" s="354" t="n">
        <v>1</v>
      </c>
      <c r="CZ274" s="335" t="n">
        <v>0.0032</v>
      </c>
    </row>
    <row r="275" customFormat="false" ht="12.75" hidden="false" customHeight="true" outlineLevel="0" collapsed="false">
      <c r="A275" s="415"/>
      <c r="B275" s="416"/>
      <c r="C275" s="417" t="s">
        <v>1018</v>
      </c>
      <c r="D275" s="417"/>
      <c r="E275" s="418" t="n">
        <v>153.9755</v>
      </c>
      <c r="F275" s="419"/>
      <c r="G275" s="447"/>
      <c r="M275" s="421" t="s">
        <v>1018</v>
      </c>
      <c r="O275" s="354"/>
    </row>
    <row r="276" customFormat="false" ht="12.75" hidden="false" customHeight="false" outlineLevel="0" collapsed="false">
      <c r="A276" s="408" t="n">
        <v>58</v>
      </c>
      <c r="B276" s="409" t="s">
        <v>1019</v>
      </c>
      <c r="C276" s="410" t="s">
        <v>1020</v>
      </c>
      <c r="D276" s="411" t="s">
        <v>45</v>
      </c>
      <c r="E276" s="412" t="n">
        <v>349.4645</v>
      </c>
      <c r="F276" s="412" t="n">
        <v>847.2</v>
      </c>
      <c r="G276" s="414" t="n">
        <f aca="false">E276*F276</f>
        <v>296066.3244</v>
      </c>
      <c r="O276" s="354" t="n">
        <v>2</v>
      </c>
      <c r="AA276" s="335" t="n">
        <v>3</v>
      </c>
      <c r="AB276" s="335" t="n">
        <v>1</v>
      </c>
      <c r="AC276" s="335" t="n">
        <v>28611005</v>
      </c>
      <c r="AZ276" s="335" t="n">
        <v>1</v>
      </c>
      <c r="BA276" s="335" t="n">
        <f aca="false">IF(AZ276=1,G276,0)</f>
        <v>296066.3244</v>
      </c>
      <c r="BB276" s="335" t="n">
        <f aca="false">IF(AZ276=2,G276,0)</f>
        <v>0</v>
      </c>
      <c r="BC276" s="335" t="n">
        <f aca="false">IF(AZ276=3,G276,0)</f>
        <v>0</v>
      </c>
      <c r="BD276" s="335" t="n">
        <f aca="false">IF(AZ276=4,G276,0)</f>
        <v>0</v>
      </c>
      <c r="BE276" s="335" t="n">
        <f aca="false">IF(AZ276=5,G276,0)</f>
        <v>0</v>
      </c>
      <c r="CA276" s="354" t="n">
        <v>3</v>
      </c>
      <c r="CB276" s="354" t="n">
        <v>1</v>
      </c>
      <c r="CZ276" s="335" t="n">
        <v>0.0042</v>
      </c>
    </row>
    <row r="277" customFormat="false" ht="12.75" hidden="false" customHeight="true" outlineLevel="0" collapsed="false">
      <c r="A277" s="415"/>
      <c r="B277" s="416"/>
      <c r="C277" s="417" t="s">
        <v>1021</v>
      </c>
      <c r="D277" s="417"/>
      <c r="E277" s="418" t="n">
        <v>349.4645</v>
      </c>
      <c r="F277" s="419"/>
      <c r="G277" s="447"/>
      <c r="M277" s="421" t="s">
        <v>1021</v>
      </c>
      <c r="O277" s="354"/>
    </row>
    <row r="278" customFormat="false" ht="12.75" hidden="false" customHeight="false" outlineLevel="0" collapsed="false">
      <c r="A278" s="408" t="n">
        <v>59</v>
      </c>
      <c r="B278" s="409" t="s">
        <v>1022</v>
      </c>
      <c r="C278" s="410" t="s">
        <v>1023</v>
      </c>
      <c r="D278" s="411" t="s">
        <v>45</v>
      </c>
      <c r="E278" s="412" t="n">
        <v>13.2965</v>
      </c>
      <c r="F278" s="412" t="n">
        <v>1350</v>
      </c>
      <c r="G278" s="414" t="n">
        <f aca="false">E278*F278</f>
        <v>17950.275</v>
      </c>
      <c r="O278" s="354" t="n">
        <v>2</v>
      </c>
      <c r="AA278" s="335" t="n">
        <v>3</v>
      </c>
      <c r="AB278" s="335" t="n">
        <v>1</v>
      </c>
      <c r="AC278" s="335" t="n">
        <v>28611006</v>
      </c>
      <c r="AZ278" s="335" t="n">
        <v>1</v>
      </c>
      <c r="BA278" s="335" t="n">
        <f aca="false">IF(AZ278=1,G278,0)</f>
        <v>17950.275</v>
      </c>
      <c r="BB278" s="335" t="n">
        <f aca="false">IF(AZ278=2,G278,0)</f>
        <v>0</v>
      </c>
      <c r="BC278" s="335" t="n">
        <f aca="false">IF(AZ278=3,G278,0)</f>
        <v>0</v>
      </c>
      <c r="BD278" s="335" t="n">
        <f aca="false">IF(AZ278=4,G278,0)</f>
        <v>0</v>
      </c>
      <c r="BE278" s="335" t="n">
        <f aca="false">IF(AZ278=5,G278,0)</f>
        <v>0</v>
      </c>
      <c r="CA278" s="354" t="n">
        <v>3</v>
      </c>
      <c r="CB278" s="354" t="n">
        <v>1</v>
      </c>
      <c r="CZ278" s="335" t="n">
        <v>0.0072</v>
      </c>
    </row>
    <row r="279" customFormat="false" ht="12.75" hidden="false" customHeight="true" outlineLevel="0" collapsed="false">
      <c r="A279" s="415"/>
      <c r="B279" s="416"/>
      <c r="C279" s="417" t="s">
        <v>1024</v>
      </c>
      <c r="D279" s="417"/>
      <c r="E279" s="418" t="n">
        <v>13.2965</v>
      </c>
      <c r="F279" s="419"/>
      <c r="G279" s="447"/>
      <c r="M279" s="421" t="s">
        <v>1024</v>
      </c>
      <c r="O279" s="354"/>
    </row>
    <row r="280" customFormat="false" ht="12.75" hidden="false" customHeight="false" outlineLevel="0" collapsed="false">
      <c r="A280" s="408" t="n">
        <v>60</v>
      </c>
      <c r="B280" s="409" t="s">
        <v>1025</v>
      </c>
      <c r="C280" s="432" t="s">
        <v>1026</v>
      </c>
      <c r="D280" s="411" t="s">
        <v>45</v>
      </c>
      <c r="E280" s="412" t="n">
        <v>79.17</v>
      </c>
      <c r="F280" s="412" t="n">
        <v>30</v>
      </c>
      <c r="G280" s="414" t="n">
        <f aca="false">E280*F280</f>
        <v>2375.1</v>
      </c>
      <c r="O280" s="354" t="n">
        <v>2</v>
      </c>
      <c r="AA280" s="335" t="n">
        <v>3</v>
      </c>
      <c r="AB280" s="335" t="n">
        <v>1</v>
      </c>
      <c r="AC280" s="335" t="s">
        <v>1025</v>
      </c>
      <c r="AZ280" s="335" t="n">
        <v>1</v>
      </c>
      <c r="BA280" s="335" t="n">
        <f aca="false">IF(AZ280=1,G280,0)</f>
        <v>2375.1</v>
      </c>
      <c r="BB280" s="335" t="n">
        <f aca="false">IF(AZ280=2,G280,0)</f>
        <v>0</v>
      </c>
      <c r="BC280" s="335" t="n">
        <f aca="false">IF(AZ280=3,G280,0)</f>
        <v>0</v>
      </c>
      <c r="BD280" s="335" t="n">
        <f aca="false">IF(AZ280=4,G280,0)</f>
        <v>0</v>
      </c>
      <c r="BE280" s="335" t="n">
        <f aca="false">IF(AZ280=5,G280,0)</f>
        <v>0</v>
      </c>
      <c r="CA280" s="354" t="n">
        <v>3</v>
      </c>
      <c r="CB280" s="354" t="n">
        <v>1</v>
      </c>
      <c r="CZ280" s="335" t="n">
        <v>0.00048</v>
      </c>
    </row>
    <row r="281" customFormat="false" ht="12.75" hidden="false" customHeight="true" outlineLevel="0" collapsed="false">
      <c r="A281" s="415"/>
      <c r="B281" s="416"/>
      <c r="C281" s="417" t="s">
        <v>1027</v>
      </c>
      <c r="D281" s="417"/>
      <c r="E281" s="418" t="n">
        <v>79.17</v>
      </c>
      <c r="F281" s="419"/>
      <c r="G281" s="447"/>
      <c r="M281" s="421" t="s">
        <v>1027</v>
      </c>
      <c r="O281" s="354"/>
    </row>
    <row r="282" customFormat="false" ht="12.75" hidden="false" customHeight="false" outlineLevel="0" collapsed="false">
      <c r="A282" s="408" t="n">
        <v>61</v>
      </c>
      <c r="B282" s="409" t="s">
        <v>1028</v>
      </c>
      <c r="C282" s="410" t="s">
        <v>1029</v>
      </c>
      <c r="D282" s="411" t="s">
        <v>230</v>
      </c>
      <c r="E282" s="412" t="n">
        <v>113</v>
      </c>
      <c r="F282" s="412" t="n">
        <v>70.8</v>
      </c>
      <c r="G282" s="414" t="n">
        <f aca="false">E282*F282</f>
        <v>8000.4</v>
      </c>
      <c r="O282" s="354" t="n">
        <v>2</v>
      </c>
      <c r="AA282" s="335" t="n">
        <v>3</v>
      </c>
      <c r="AB282" s="335" t="n">
        <v>1</v>
      </c>
      <c r="AC282" s="335" t="n">
        <v>28652001</v>
      </c>
      <c r="AZ282" s="335" t="n">
        <v>1</v>
      </c>
      <c r="BA282" s="335" t="n">
        <f aca="false">IF(AZ282=1,G282,0)</f>
        <v>8000.4</v>
      </c>
      <c r="BB282" s="335" t="n">
        <f aca="false">IF(AZ282=2,G282,0)</f>
        <v>0</v>
      </c>
      <c r="BC282" s="335" t="n">
        <f aca="false">IF(AZ282=3,G282,0)</f>
        <v>0</v>
      </c>
      <c r="BD282" s="335" t="n">
        <f aca="false">IF(AZ282=4,G282,0)</f>
        <v>0</v>
      </c>
      <c r="BE282" s="335" t="n">
        <f aca="false">IF(AZ282=5,G282,0)</f>
        <v>0</v>
      </c>
      <c r="CA282" s="354" t="n">
        <v>3</v>
      </c>
      <c r="CB282" s="354" t="n">
        <v>1</v>
      </c>
      <c r="CZ282" s="335" t="n">
        <v>0.00029</v>
      </c>
    </row>
    <row r="283" customFormat="false" ht="12.75" hidden="false" customHeight="false" outlineLevel="0" collapsed="false">
      <c r="A283" s="408" t="n">
        <v>62</v>
      </c>
      <c r="B283" s="409" t="s">
        <v>1030</v>
      </c>
      <c r="C283" s="410" t="s">
        <v>1031</v>
      </c>
      <c r="D283" s="411" t="s">
        <v>230</v>
      </c>
      <c r="E283" s="412" t="n">
        <v>1</v>
      </c>
      <c r="F283" s="412" t="n">
        <v>94.8</v>
      </c>
      <c r="G283" s="414" t="n">
        <f aca="false">E283*F283</f>
        <v>94.8</v>
      </c>
      <c r="O283" s="354" t="n">
        <v>2</v>
      </c>
      <c r="AA283" s="335" t="n">
        <v>3</v>
      </c>
      <c r="AB283" s="335" t="n">
        <v>1</v>
      </c>
      <c r="AC283" s="335" t="n">
        <v>28652002</v>
      </c>
      <c r="AZ283" s="335" t="n">
        <v>1</v>
      </c>
      <c r="BA283" s="335" t="n">
        <f aca="false">IF(AZ283=1,G283,0)</f>
        <v>94.8</v>
      </c>
      <c r="BB283" s="335" t="n">
        <f aca="false">IF(AZ283=2,G283,0)</f>
        <v>0</v>
      </c>
      <c r="BC283" s="335" t="n">
        <f aca="false">IF(AZ283=3,G283,0)</f>
        <v>0</v>
      </c>
      <c r="BD283" s="335" t="n">
        <f aca="false">IF(AZ283=4,G283,0)</f>
        <v>0</v>
      </c>
      <c r="BE283" s="335" t="n">
        <f aca="false">IF(AZ283=5,G283,0)</f>
        <v>0</v>
      </c>
      <c r="CA283" s="354" t="n">
        <v>3</v>
      </c>
      <c r="CB283" s="354" t="n">
        <v>1</v>
      </c>
      <c r="CZ283" s="335" t="n">
        <v>0.00038</v>
      </c>
    </row>
    <row r="284" customFormat="false" ht="12.75" hidden="false" customHeight="false" outlineLevel="0" collapsed="false">
      <c r="A284" s="408" t="n">
        <v>63</v>
      </c>
      <c r="B284" s="409" t="s">
        <v>1032</v>
      </c>
      <c r="C284" s="410" t="s">
        <v>1033</v>
      </c>
      <c r="D284" s="411" t="s">
        <v>230</v>
      </c>
      <c r="E284" s="412" t="n">
        <v>5</v>
      </c>
      <c r="F284" s="412" t="n">
        <v>121.2</v>
      </c>
      <c r="G284" s="414" t="n">
        <f aca="false">E284*F284</f>
        <v>606</v>
      </c>
      <c r="O284" s="354" t="n">
        <v>2</v>
      </c>
      <c r="AA284" s="335" t="n">
        <v>3</v>
      </c>
      <c r="AB284" s="335" t="n">
        <v>1</v>
      </c>
      <c r="AC284" s="335" t="n">
        <v>28652003</v>
      </c>
      <c r="AZ284" s="335" t="n">
        <v>1</v>
      </c>
      <c r="BA284" s="335" t="n">
        <f aca="false">IF(AZ284=1,G284,0)</f>
        <v>606</v>
      </c>
      <c r="BB284" s="335" t="n">
        <f aca="false">IF(AZ284=2,G284,0)</f>
        <v>0</v>
      </c>
      <c r="BC284" s="335" t="n">
        <f aca="false">IF(AZ284=3,G284,0)</f>
        <v>0</v>
      </c>
      <c r="BD284" s="335" t="n">
        <f aca="false">IF(AZ284=4,G284,0)</f>
        <v>0</v>
      </c>
      <c r="BE284" s="335" t="n">
        <f aca="false">IF(AZ284=5,G284,0)</f>
        <v>0</v>
      </c>
      <c r="CA284" s="354" t="n">
        <v>3</v>
      </c>
      <c r="CB284" s="354" t="n">
        <v>1</v>
      </c>
      <c r="CZ284" s="335" t="n">
        <v>0.00038</v>
      </c>
    </row>
    <row r="285" customFormat="false" ht="12.75" hidden="false" customHeight="false" outlineLevel="0" collapsed="false">
      <c r="A285" s="408" t="n">
        <v>64</v>
      </c>
      <c r="B285" s="409" t="s">
        <v>1034</v>
      </c>
      <c r="C285" s="410" t="s">
        <v>1035</v>
      </c>
      <c r="D285" s="411" t="s">
        <v>230</v>
      </c>
      <c r="E285" s="412" t="n">
        <v>3</v>
      </c>
      <c r="F285" s="412" t="n">
        <v>163.2</v>
      </c>
      <c r="G285" s="414" t="n">
        <f aca="false">E285*F285</f>
        <v>489.6</v>
      </c>
      <c r="O285" s="354" t="n">
        <v>2</v>
      </c>
      <c r="AA285" s="335" t="n">
        <v>3</v>
      </c>
      <c r="AB285" s="335" t="n">
        <v>1</v>
      </c>
      <c r="AC285" s="335" t="n">
        <v>28652004</v>
      </c>
      <c r="AZ285" s="335" t="n">
        <v>1</v>
      </c>
      <c r="BA285" s="335" t="n">
        <f aca="false">IF(AZ285=1,G285,0)</f>
        <v>489.6</v>
      </c>
      <c r="BB285" s="335" t="n">
        <f aca="false">IF(AZ285=2,G285,0)</f>
        <v>0</v>
      </c>
      <c r="BC285" s="335" t="n">
        <f aca="false">IF(AZ285=3,G285,0)</f>
        <v>0</v>
      </c>
      <c r="BD285" s="335" t="n">
        <f aca="false">IF(AZ285=4,G285,0)</f>
        <v>0</v>
      </c>
      <c r="BE285" s="335" t="n">
        <f aca="false">IF(AZ285=5,G285,0)</f>
        <v>0</v>
      </c>
      <c r="CA285" s="354" t="n">
        <v>3</v>
      </c>
      <c r="CB285" s="354" t="n">
        <v>1</v>
      </c>
      <c r="CZ285" s="335" t="n">
        <v>0.00038</v>
      </c>
    </row>
    <row r="286" customFormat="false" ht="12.75" hidden="false" customHeight="false" outlineLevel="0" collapsed="false">
      <c r="A286" s="408" t="n">
        <v>65</v>
      </c>
      <c r="B286" s="409" t="s">
        <v>1036</v>
      </c>
      <c r="C286" s="410" t="s">
        <v>1037</v>
      </c>
      <c r="D286" s="411" t="s">
        <v>230</v>
      </c>
      <c r="E286" s="412" t="n">
        <v>1</v>
      </c>
      <c r="F286" s="412" t="n">
        <v>613.2</v>
      </c>
      <c r="G286" s="414" t="n">
        <f aca="false">E286*F286</f>
        <v>613.2</v>
      </c>
      <c r="O286" s="354" t="n">
        <v>2</v>
      </c>
      <c r="AA286" s="335" t="n">
        <v>3</v>
      </c>
      <c r="AB286" s="335" t="n">
        <v>1</v>
      </c>
      <c r="AC286" s="335" t="n">
        <v>28652005</v>
      </c>
      <c r="AZ286" s="335" t="n">
        <v>1</v>
      </c>
      <c r="BA286" s="335" t="n">
        <f aca="false">IF(AZ286=1,G286,0)</f>
        <v>613.2</v>
      </c>
      <c r="BB286" s="335" t="n">
        <f aca="false">IF(AZ286=2,G286,0)</f>
        <v>0</v>
      </c>
      <c r="BC286" s="335" t="n">
        <f aca="false">IF(AZ286=3,G286,0)</f>
        <v>0</v>
      </c>
      <c r="BD286" s="335" t="n">
        <f aca="false">IF(AZ286=4,G286,0)</f>
        <v>0</v>
      </c>
      <c r="BE286" s="335" t="n">
        <f aca="false">IF(AZ286=5,G286,0)</f>
        <v>0</v>
      </c>
      <c r="CA286" s="354" t="n">
        <v>3</v>
      </c>
      <c r="CB286" s="354" t="n">
        <v>1</v>
      </c>
      <c r="CZ286" s="335" t="n">
        <v>0.001</v>
      </c>
    </row>
    <row r="287" customFormat="false" ht="12.75" hidden="false" customHeight="false" outlineLevel="0" collapsed="false">
      <c r="A287" s="408" t="n">
        <v>66</v>
      </c>
      <c r="B287" s="409" t="s">
        <v>1038</v>
      </c>
      <c r="C287" s="410" t="s">
        <v>1039</v>
      </c>
      <c r="D287" s="411" t="s">
        <v>230</v>
      </c>
      <c r="E287" s="412" t="n">
        <v>1</v>
      </c>
      <c r="F287" s="412" t="n">
        <v>840</v>
      </c>
      <c r="G287" s="414" t="n">
        <f aca="false">E287*F287</f>
        <v>840</v>
      </c>
      <c r="O287" s="354" t="n">
        <v>2</v>
      </c>
      <c r="AA287" s="335" t="n">
        <v>3</v>
      </c>
      <c r="AB287" s="335" t="n">
        <v>1</v>
      </c>
      <c r="AC287" s="335" t="n">
        <v>28652006</v>
      </c>
      <c r="AZ287" s="335" t="n">
        <v>1</v>
      </c>
      <c r="BA287" s="335" t="n">
        <f aca="false">IF(AZ287=1,G287,0)</f>
        <v>840</v>
      </c>
      <c r="BB287" s="335" t="n">
        <f aca="false">IF(AZ287=2,G287,0)</f>
        <v>0</v>
      </c>
      <c r="BC287" s="335" t="n">
        <f aca="false">IF(AZ287=3,G287,0)</f>
        <v>0</v>
      </c>
      <c r="BD287" s="335" t="n">
        <f aca="false">IF(AZ287=4,G287,0)</f>
        <v>0</v>
      </c>
      <c r="BE287" s="335" t="n">
        <f aca="false">IF(AZ287=5,G287,0)</f>
        <v>0</v>
      </c>
      <c r="CA287" s="354" t="n">
        <v>3</v>
      </c>
      <c r="CB287" s="354" t="n">
        <v>1</v>
      </c>
      <c r="CZ287" s="335" t="n">
        <v>0.0027</v>
      </c>
    </row>
    <row r="288" customFormat="false" ht="12.75" hidden="false" customHeight="false" outlineLevel="0" collapsed="false">
      <c r="A288" s="408" t="n">
        <v>67</v>
      </c>
      <c r="B288" s="409" t="s">
        <v>1040</v>
      </c>
      <c r="C288" s="410" t="s">
        <v>1041</v>
      </c>
      <c r="D288" s="411" t="s">
        <v>230</v>
      </c>
      <c r="E288" s="412" t="n">
        <v>2</v>
      </c>
      <c r="F288" s="412" t="n">
        <v>952.8</v>
      </c>
      <c r="G288" s="414" t="n">
        <f aca="false">E288*F288</f>
        <v>1905.6</v>
      </c>
      <c r="O288" s="354" t="n">
        <v>2</v>
      </c>
      <c r="AA288" s="335" t="n">
        <v>3</v>
      </c>
      <c r="AB288" s="335" t="n">
        <v>1</v>
      </c>
      <c r="AC288" s="335" t="n">
        <v>28652007</v>
      </c>
      <c r="AZ288" s="335" t="n">
        <v>1</v>
      </c>
      <c r="BA288" s="335" t="n">
        <f aca="false">IF(AZ288=1,G288,0)</f>
        <v>1905.6</v>
      </c>
      <c r="BB288" s="335" t="n">
        <f aca="false">IF(AZ288=2,G288,0)</f>
        <v>0</v>
      </c>
      <c r="BC288" s="335" t="n">
        <f aca="false">IF(AZ288=3,G288,0)</f>
        <v>0</v>
      </c>
      <c r="BD288" s="335" t="n">
        <f aca="false">IF(AZ288=4,G288,0)</f>
        <v>0</v>
      </c>
      <c r="BE288" s="335" t="n">
        <f aca="false">IF(AZ288=5,G288,0)</f>
        <v>0</v>
      </c>
      <c r="CA288" s="354" t="n">
        <v>3</v>
      </c>
      <c r="CB288" s="354" t="n">
        <v>1</v>
      </c>
      <c r="CZ288" s="335" t="n">
        <v>0.0027</v>
      </c>
    </row>
    <row r="289" customFormat="false" ht="12.75" hidden="false" customHeight="false" outlineLevel="0" collapsed="false">
      <c r="A289" s="408" t="n">
        <v>68</v>
      </c>
      <c r="B289" s="409" t="s">
        <v>1042</v>
      </c>
      <c r="C289" s="410" t="s">
        <v>1043</v>
      </c>
      <c r="D289" s="411" t="s">
        <v>230</v>
      </c>
      <c r="E289" s="412" t="n">
        <v>8</v>
      </c>
      <c r="F289" s="412" t="n">
        <v>62.4</v>
      </c>
      <c r="G289" s="414" t="n">
        <f aca="false">E289*F289</f>
        <v>499.2</v>
      </c>
      <c r="O289" s="354" t="n">
        <v>2</v>
      </c>
      <c r="AA289" s="335" t="n">
        <v>3</v>
      </c>
      <c r="AB289" s="335" t="n">
        <v>1</v>
      </c>
      <c r="AC289" s="335" t="n">
        <v>28652008</v>
      </c>
      <c r="AZ289" s="335" t="n">
        <v>1</v>
      </c>
      <c r="BA289" s="335" t="n">
        <f aca="false">IF(AZ289=1,G289,0)</f>
        <v>499.2</v>
      </c>
      <c r="BB289" s="335" t="n">
        <f aca="false">IF(AZ289=2,G289,0)</f>
        <v>0</v>
      </c>
      <c r="BC289" s="335" t="n">
        <f aca="false">IF(AZ289=3,G289,0)</f>
        <v>0</v>
      </c>
      <c r="BD289" s="335" t="n">
        <f aca="false">IF(AZ289=4,G289,0)</f>
        <v>0</v>
      </c>
      <c r="BE289" s="335" t="n">
        <f aca="false">IF(AZ289=5,G289,0)</f>
        <v>0</v>
      </c>
      <c r="CA289" s="354" t="n">
        <v>3</v>
      </c>
      <c r="CB289" s="354" t="n">
        <v>1</v>
      </c>
      <c r="CZ289" s="335" t="n">
        <v>0.00028</v>
      </c>
    </row>
    <row r="290" customFormat="false" ht="12.75" hidden="false" customHeight="false" outlineLevel="0" collapsed="false">
      <c r="A290" s="408" t="n">
        <v>69</v>
      </c>
      <c r="B290" s="409" t="s">
        <v>1044</v>
      </c>
      <c r="C290" s="410" t="s">
        <v>1045</v>
      </c>
      <c r="D290" s="411" t="s">
        <v>230</v>
      </c>
      <c r="E290" s="412" t="n">
        <v>3</v>
      </c>
      <c r="F290" s="412" t="n">
        <v>105.6</v>
      </c>
      <c r="G290" s="414" t="n">
        <f aca="false">E290*F290</f>
        <v>316.8</v>
      </c>
      <c r="O290" s="354" t="n">
        <v>2</v>
      </c>
      <c r="AA290" s="335" t="n">
        <v>3</v>
      </c>
      <c r="AB290" s="335" t="n">
        <v>1</v>
      </c>
      <c r="AC290" s="335" t="n">
        <v>28652009</v>
      </c>
      <c r="AZ290" s="335" t="n">
        <v>1</v>
      </c>
      <c r="BA290" s="335" t="n">
        <f aca="false">IF(AZ290=1,G290,0)</f>
        <v>316.8</v>
      </c>
      <c r="BB290" s="335" t="n">
        <f aca="false">IF(AZ290=2,G290,0)</f>
        <v>0</v>
      </c>
      <c r="BC290" s="335" t="n">
        <f aca="false">IF(AZ290=3,G290,0)</f>
        <v>0</v>
      </c>
      <c r="BD290" s="335" t="n">
        <f aca="false">IF(AZ290=4,G290,0)</f>
        <v>0</v>
      </c>
      <c r="BE290" s="335" t="n">
        <f aca="false">IF(AZ290=5,G290,0)</f>
        <v>0</v>
      </c>
      <c r="CA290" s="354" t="n">
        <v>3</v>
      </c>
      <c r="CB290" s="354" t="n">
        <v>1</v>
      </c>
      <c r="CZ290" s="335" t="n">
        <v>0.00042</v>
      </c>
    </row>
    <row r="291" customFormat="false" ht="12.75" hidden="false" customHeight="false" outlineLevel="0" collapsed="false">
      <c r="A291" s="408" t="n">
        <v>70</v>
      </c>
      <c r="B291" s="409" t="s">
        <v>1046</v>
      </c>
      <c r="C291" s="410" t="s">
        <v>1047</v>
      </c>
      <c r="D291" s="411" t="s">
        <v>230</v>
      </c>
      <c r="E291" s="412" t="n">
        <v>2</v>
      </c>
      <c r="F291" s="412" t="n">
        <v>111.6</v>
      </c>
      <c r="G291" s="414" t="n">
        <f aca="false">E291*F291</f>
        <v>223.2</v>
      </c>
      <c r="O291" s="354" t="n">
        <v>2</v>
      </c>
      <c r="AA291" s="335" t="n">
        <v>3</v>
      </c>
      <c r="AB291" s="335" t="n">
        <v>1</v>
      </c>
      <c r="AC291" s="335" t="n">
        <v>28652010</v>
      </c>
      <c r="AZ291" s="335" t="n">
        <v>1</v>
      </c>
      <c r="BA291" s="335" t="n">
        <f aca="false">IF(AZ291=1,G291,0)</f>
        <v>223.2</v>
      </c>
      <c r="BB291" s="335" t="n">
        <f aca="false">IF(AZ291=2,G291,0)</f>
        <v>0</v>
      </c>
      <c r="BC291" s="335" t="n">
        <f aca="false">IF(AZ291=3,G291,0)</f>
        <v>0</v>
      </c>
      <c r="BD291" s="335" t="n">
        <f aca="false">IF(AZ291=4,G291,0)</f>
        <v>0</v>
      </c>
      <c r="BE291" s="335" t="n">
        <f aca="false">IF(AZ291=5,G291,0)</f>
        <v>0</v>
      </c>
      <c r="CA291" s="354" t="n">
        <v>3</v>
      </c>
      <c r="CB291" s="354" t="n">
        <v>1</v>
      </c>
      <c r="CZ291" s="335" t="n">
        <v>0.00048</v>
      </c>
    </row>
    <row r="292" customFormat="false" ht="12.75" hidden="false" customHeight="false" outlineLevel="0" collapsed="false">
      <c r="A292" s="408" t="n">
        <v>71</v>
      </c>
      <c r="B292" s="409" t="s">
        <v>1048</v>
      </c>
      <c r="C292" s="410" t="s">
        <v>1049</v>
      </c>
      <c r="D292" s="411" t="s">
        <v>230</v>
      </c>
      <c r="E292" s="412" t="n">
        <v>1</v>
      </c>
      <c r="F292" s="412" t="n">
        <v>153.6</v>
      </c>
      <c r="G292" s="414" t="n">
        <f aca="false">E292*F292</f>
        <v>153.6</v>
      </c>
      <c r="O292" s="354" t="n">
        <v>2</v>
      </c>
      <c r="AA292" s="335" t="n">
        <v>3</v>
      </c>
      <c r="AB292" s="335" t="n">
        <v>1</v>
      </c>
      <c r="AC292" s="335" t="n">
        <v>28652011</v>
      </c>
      <c r="AZ292" s="335" t="n">
        <v>1</v>
      </c>
      <c r="BA292" s="335" t="n">
        <f aca="false">IF(AZ292=1,G292,0)</f>
        <v>153.6</v>
      </c>
      <c r="BB292" s="335" t="n">
        <f aca="false">IF(AZ292=2,G292,0)</f>
        <v>0</v>
      </c>
      <c r="BC292" s="335" t="n">
        <f aca="false">IF(AZ292=3,G292,0)</f>
        <v>0</v>
      </c>
      <c r="BD292" s="335" t="n">
        <f aca="false">IF(AZ292=4,G292,0)</f>
        <v>0</v>
      </c>
      <c r="BE292" s="335" t="n">
        <f aca="false">IF(AZ292=5,G292,0)</f>
        <v>0</v>
      </c>
      <c r="CA292" s="354" t="n">
        <v>3</v>
      </c>
      <c r="CB292" s="354" t="n">
        <v>1</v>
      </c>
      <c r="CZ292" s="335" t="n">
        <v>0.00067</v>
      </c>
    </row>
    <row r="293" customFormat="false" ht="12.75" hidden="false" customHeight="false" outlineLevel="0" collapsed="false">
      <c r="A293" s="408" t="n">
        <v>72</v>
      </c>
      <c r="B293" s="409" t="s">
        <v>1050</v>
      </c>
      <c r="C293" s="410" t="s">
        <v>1051</v>
      </c>
      <c r="D293" s="411" t="s">
        <v>230</v>
      </c>
      <c r="E293" s="412" t="n">
        <v>4</v>
      </c>
      <c r="F293" s="412" t="n">
        <v>180</v>
      </c>
      <c r="G293" s="414" t="n">
        <f aca="false">E293*F293</f>
        <v>720</v>
      </c>
      <c r="O293" s="354" t="n">
        <v>2</v>
      </c>
      <c r="AA293" s="335" t="n">
        <v>3</v>
      </c>
      <c r="AB293" s="335" t="n">
        <v>1</v>
      </c>
      <c r="AC293" s="335" t="n">
        <v>28652012</v>
      </c>
      <c r="AZ293" s="335" t="n">
        <v>1</v>
      </c>
      <c r="BA293" s="335" t="n">
        <f aca="false">IF(AZ293=1,G293,0)</f>
        <v>720</v>
      </c>
      <c r="BB293" s="335" t="n">
        <f aca="false">IF(AZ293=2,G293,0)</f>
        <v>0</v>
      </c>
      <c r="BC293" s="335" t="n">
        <f aca="false">IF(AZ293=3,G293,0)</f>
        <v>0</v>
      </c>
      <c r="BD293" s="335" t="n">
        <f aca="false">IF(AZ293=4,G293,0)</f>
        <v>0</v>
      </c>
      <c r="BE293" s="335" t="n">
        <f aca="false">IF(AZ293=5,G293,0)</f>
        <v>0</v>
      </c>
      <c r="CA293" s="354" t="n">
        <v>3</v>
      </c>
      <c r="CB293" s="354" t="n">
        <v>1</v>
      </c>
      <c r="CZ293" s="335" t="n">
        <v>0.00076</v>
      </c>
    </row>
    <row r="294" customFormat="false" ht="12.75" hidden="false" customHeight="false" outlineLevel="0" collapsed="false">
      <c r="A294" s="408" t="n">
        <v>73</v>
      </c>
      <c r="B294" s="409" t="s">
        <v>1052</v>
      </c>
      <c r="C294" s="410" t="s">
        <v>1053</v>
      </c>
      <c r="D294" s="411" t="s">
        <v>230</v>
      </c>
      <c r="E294" s="412" t="n">
        <v>18</v>
      </c>
      <c r="F294" s="412" t="n">
        <v>246</v>
      </c>
      <c r="G294" s="414" t="n">
        <f aca="false">E294*F294</f>
        <v>4428</v>
      </c>
      <c r="O294" s="354" t="n">
        <v>2</v>
      </c>
      <c r="AA294" s="335" t="n">
        <v>3</v>
      </c>
      <c r="AB294" s="335" t="n">
        <v>1</v>
      </c>
      <c r="AC294" s="335" t="n">
        <v>28652013</v>
      </c>
      <c r="AZ294" s="335" t="n">
        <v>1</v>
      </c>
      <c r="BA294" s="335" t="n">
        <f aca="false">IF(AZ294=1,G294,0)</f>
        <v>4428</v>
      </c>
      <c r="BB294" s="335" t="n">
        <f aca="false">IF(AZ294=2,G294,0)</f>
        <v>0</v>
      </c>
      <c r="BC294" s="335" t="n">
        <f aca="false">IF(AZ294=3,G294,0)</f>
        <v>0</v>
      </c>
      <c r="BD294" s="335" t="n">
        <f aca="false">IF(AZ294=4,G294,0)</f>
        <v>0</v>
      </c>
      <c r="BE294" s="335" t="n">
        <f aca="false">IF(AZ294=5,G294,0)</f>
        <v>0</v>
      </c>
      <c r="CA294" s="354" t="n">
        <v>3</v>
      </c>
      <c r="CB294" s="354" t="n">
        <v>1</v>
      </c>
      <c r="CZ294" s="335" t="n">
        <v>0.00076</v>
      </c>
    </row>
    <row r="295" customFormat="false" ht="12.75" hidden="false" customHeight="false" outlineLevel="0" collapsed="false">
      <c r="A295" s="408" t="n">
        <v>74</v>
      </c>
      <c r="B295" s="409" t="s">
        <v>1054</v>
      </c>
      <c r="C295" s="410" t="s">
        <v>1055</v>
      </c>
      <c r="D295" s="411" t="s">
        <v>230</v>
      </c>
      <c r="E295" s="412" t="n">
        <v>22</v>
      </c>
      <c r="F295" s="412" t="n">
        <v>667.2</v>
      </c>
      <c r="G295" s="414" t="n">
        <f aca="false">E295*F295</f>
        <v>14678.4</v>
      </c>
      <c r="O295" s="354" t="n">
        <v>2</v>
      </c>
      <c r="AA295" s="335" t="n">
        <v>3</v>
      </c>
      <c r="AB295" s="335" t="n">
        <v>1</v>
      </c>
      <c r="AC295" s="335" t="n">
        <v>28652014</v>
      </c>
      <c r="AZ295" s="335" t="n">
        <v>1</v>
      </c>
      <c r="BA295" s="335" t="n">
        <f aca="false">IF(AZ295=1,G295,0)</f>
        <v>14678.4</v>
      </c>
      <c r="BB295" s="335" t="n">
        <f aca="false">IF(AZ295=2,G295,0)</f>
        <v>0</v>
      </c>
      <c r="BC295" s="335" t="n">
        <f aca="false">IF(AZ295=3,G295,0)</f>
        <v>0</v>
      </c>
      <c r="BD295" s="335" t="n">
        <f aca="false">IF(AZ295=4,G295,0)</f>
        <v>0</v>
      </c>
      <c r="BE295" s="335" t="n">
        <f aca="false">IF(AZ295=5,G295,0)</f>
        <v>0</v>
      </c>
      <c r="CA295" s="354" t="n">
        <v>3</v>
      </c>
      <c r="CB295" s="354" t="n">
        <v>1</v>
      </c>
      <c r="CZ295" s="335" t="n">
        <v>0.0016</v>
      </c>
    </row>
    <row r="296" customFormat="false" ht="22.5" hidden="false" customHeight="false" outlineLevel="0" collapsed="false">
      <c r="A296" s="408" t="n">
        <v>75</v>
      </c>
      <c r="B296" s="409" t="s">
        <v>1056</v>
      </c>
      <c r="C296" s="432" t="s">
        <v>1057</v>
      </c>
      <c r="D296" s="411" t="s">
        <v>230</v>
      </c>
      <c r="E296" s="412" t="n">
        <v>3</v>
      </c>
      <c r="F296" s="412" t="n">
        <v>9720</v>
      </c>
      <c r="G296" s="414" t="n">
        <f aca="false">E296*F296</f>
        <v>29160</v>
      </c>
      <c r="O296" s="354" t="n">
        <v>2</v>
      </c>
      <c r="AA296" s="335" t="n">
        <v>3</v>
      </c>
      <c r="AB296" s="335" t="n">
        <v>1</v>
      </c>
      <c r="AC296" s="335" t="n">
        <v>286700001</v>
      </c>
      <c r="AZ296" s="335" t="n">
        <v>1</v>
      </c>
      <c r="BA296" s="335" t="n">
        <f aca="false">IF(AZ296=1,G296,0)</f>
        <v>29160</v>
      </c>
      <c r="BB296" s="335" t="n">
        <f aca="false">IF(AZ296=2,G296,0)</f>
        <v>0</v>
      </c>
      <c r="BC296" s="335" t="n">
        <f aca="false">IF(AZ296=3,G296,0)</f>
        <v>0</v>
      </c>
      <c r="BD296" s="335" t="n">
        <f aca="false">IF(AZ296=4,G296,0)</f>
        <v>0</v>
      </c>
      <c r="BE296" s="335" t="n">
        <f aca="false">IF(AZ296=5,G296,0)</f>
        <v>0</v>
      </c>
      <c r="CA296" s="354" t="n">
        <v>3</v>
      </c>
      <c r="CB296" s="354" t="n">
        <v>1</v>
      </c>
      <c r="CZ296" s="335" t="n">
        <v>0.042</v>
      </c>
    </row>
    <row r="297" customFormat="false" ht="22.5" hidden="false" customHeight="false" outlineLevel="0" collapsed="false">
      <c r="A297" s="408" t="n">
        <v>76</v>
      </c>
      <c r="B297" s="409" t="s">
        <v>1058</v>
      </c>
      <c r="C297" s="410" t="s">
        <v>1059</v>
      </c>
      <c r="D297" s="411" t="s">
        <v>230</v>
      </c>
      <c r="E297" s="412" t="n">
        <v>38</v>
      </c>
      <c r="F297" s="412" t="n">
        <v>5295.6</v>
      </c>
      <c r="G297" s="414" t="n">
        <f aca="false">E297*F297</f>
        <v>201232.8</v>
      </c>
      <c r="O297" s="354" t="n">
        <v>2</v>
      </c>
      <c r="AA297" s="335" t="n">
        <v>3</v>
      </c>
      <c r="AB297" s="335" t="n">
        <v>1</v>
      </c>
      <c r="AC297" s="335" t="n">
        <v>28680001</v>
      </c>
      <c r="AZ297" s="335" t="n">
        <v>1</v>
      </c>
      <c r="BA297" s="335" t="n">
        <f aca="false">IF(AZ297=1,G297,0)</f>
        <v>201232.8</v>
      </c>
      <c r="BB297" s="335" t="n">
        <f aca="false">IF(AZ297=2,G297,0)</f>
        <v>0</v>
      </c>
      <c r="BC297" s="335" t="n">
        <f aca="false">IF(AZ297=3,G297,0)</f>
        <v>0</v>
      </c>
      <c r="BD297" s="335" t="n">
        <f aca="false">IF(AZ297=4,G297,0)</f>
        <v>0</v>
      </c>
      <c r="BE297" s="335" t="n">
        <f aca="false">IF(AZ297=5,G297,0)</f>
        <v>0</v>
      </c>
      <c r="CA297" s="354" t="n">
        <v>3</v>
      </c>
      <c r="CB297" s="354" t="n">
        <v>1</v>
      </c>
      <c r="CZ297" s="335" t="n">
        <v>0.042</v>
      </c>
    </row>
    <row r="298" customFormat="false" ht="12.75" hidden="false" customHeight="true" outlineLevel="0" collapsed="false">
      <c r="A298" s="415"/>
      <c r="B298" s="416"/>
      <c r="C298" s="417" t="s">
        <v>1060</v>
      </c>
      <c r="D298" s="417"/>
      <c r="E298" s="418" t="n">
        <v>0</v>
      </c>
      <c r="F298" s="419"/>
      <c r="G298" s="447"/>
      <c r="M298" s="421" t="s">
        <v>1060</v>
      </c>
      <c r="O298" s="354"/>
    </row>
    <row r="299" customFormat="false" ht="12.75" hidden="false" customHeight="true" outlineLevel="0" collapsed="false">
      <c r="A299" s="415"/>
      <c r="B299" s="416"/>
      <c r="C299" s="417" t="s">
        <v>1061</v>
      </c>
      <c r="D299" s="417"/>
      <c r="E299" s="418" t="n">
        <v>38</v>
      </c>
      <c r="F299" s="419"/>
      <c r="G299" s="447"/>
      <c r="M299" s="421" t="s">
        <v>1061</v>
      </c>
      <c r="O299" s="354"/>
    </row>
    <row r="300" customFormat="false" ht="22.5" hidden="false" customHeight="false" outlineLevel="0" collapsed="false">
      <c r="A300" s="408" t="n">
        <v>77</v>
      </c>
      <c r="B300" s="409" t="s">
        <v>1062</v>
      </c>
      <c r="C300" s="410" t="s">
        <v>1063</v>
      </c>
      <c r="D300" s="411" t="s">
        <v>230</v>
      </c>
      <c r="E300" s="412" t="n">
        <v>13</v>
      </c>
      <c r="F300" s="412" t="n">
        <v>7225.2</v>
      </c>
      <c r="G300" s="414" t="n">
        <f aca="false">E300*F300</f>
        <v>93927.6</v>
      </c>
      <c r="O300" s="354" t="n">
        <v>2</v>
      </c>
      <c r="AA300" s="335" t="n">
        <v>3</v>
      </c>
      <c r="AB300" s="335" t="n">
        <v>1</v>
      </c>
      <c r="AC300" s="335" t="n">
        <v>28680002</v>
      </c>
      <c r="AZ300" s="335" t="n">
        <v>1</v>
      </c>
      <c r="BA300" s="335" t="n">
        <f aca="false">IF(AZ300=1,G300,0)</f>
        <v>93927.6</v>
      </c>
      <c r="BB300" s="335" t="n">
        <f aca="false">IF(AZ300=2,G300,0)</f>
        <v>0</v>
      </c>
      <c r="BC300" s="335" t="n">
        <f aca="false">IF(AZ300=3,G300,0)</f>
        <v>0</v>
      </c>
      <c r="BD300" s="335" t="n">
        <f aca="false">IF(AZ300=4,G300,0)</f>
        <v>0</v>
      </c>
      <c r="BE300" s="335" t="n">
        <f aca="false">IF(AZ300=5,G300,0)</f>
        <v>0</v>
      </c>
      <c r="CA300" s="354" t="n">
        <v>3</v>
      </c>
      <c r="CB300" s="354" t="n">
        <v>1</v>
      </c>
      <c r="CZ300" s="335" t="n">
        <v>0.066</v>
      </c>
    </row>
    <row r="301" customFormat="false" ht="12.75" hidden="false" customHeight="true" outlineLevel="0" collapsed="false">
      <c r="A301" s="415"/>
      <c r="B301" s="416"/>
      <c r="C301" s="417" t="s">
        <v>1064</v>
      </c>
      <c r="D301" s="417"/>
      <c r="E301" s="418" t="n">
        <v>0</v>
      </c>
      <c r="F301" s="419"/>
      <c r="G301" s="447"/>
      <c r="M301" s="421" t="s">
        <v>1064</v>
      </c>
      <c r="O301" s="354"/>
    </row>
    <row r="302" customFormat="false" ht="12.75" hidden="false" customHeight="true" outlineLevel="0" collapsed="false">
      <c r="A302" s="415"/>
      <c r="B302" s="416"/>
      <c r="C302" s="417" t="s">
        <v>1065</v>
      </c>
      <c r="D302" s="417"/>
      <c r="E302" s="418" t="n">
        <v>13</v>
      </c>
      <c r="F302" s="419"/>
      <c r="G302" s="447"/>
      <c r="M302" s="421" t="s">
        <v>1066</v>
      </c>
      <c r="O302" s="354"/>
    </row>
    <row r="303" customFormat="false" ht="22.5" hidden="false" customHeight="false" outlineLevel="0" collapsed="false">
      <c r="A303" s="408" t="n">
        <v>78</v>
      </c>
      <c r="B303" s="409" t="s">
        <v>1067</v>
      </c>
      <c r="C303" s="410" t="s">
        <v>1068</v>
      </c>
      <c r="D303" s="411" t="s">
        <v>230</v>
      </c>
      <c r="E303" s="412" t="n">
        <v>2</v>
      </c>
      <c r="F303" s="412" t="n">
        <v>5400</v>
      </c>
      <c r="G303" s="414" t="n">
        <f aca="false">E303*F303</f>
        <v>10800</v>
      </c>
      <c r="O303" s="354" t="n">
        <v>2</v>
      </c>
      <c r="AA303" s="335" t="n">
        <v>3</v>
      </c>
      <c r="AB303" s="335" t="n">
        <v>1</v>
      </c>
      <c r="AC303" s="335" t="n">
        <v>28680003</v>
      </c>
      <c r="AZ303" s="335" t="n">
        <v>1</v>
      </c>
      <c r="BA303" s="335" t="n">
        <f aca="false">IF(AZ303=1,G303,0)</f>
        <v>10800</v>
      </c>
      <c r="BB303" s="335" t="n">
        <f aca="false">IF(AZ303=2,G303,0)</f>
        <v>0</v>
      </c>
      <c r="BC303" s="335" t="n">
        <f aca="false">IF(AZ303=3,G303,0)</f>
        <v>0</v>
      </c>
      <c r="BD303" s="335" t="n">
        <f aca="false">IF(AZ303=4,G303,0)</f>
        <v>0</v>
      </c>
      <c r="BE303" s="335" t="n">
        <f aca="false">IF(AZ303=5,G303,0)</f>
        <v>0</v>
      </c>
      <c r="CA303" s="354" t="n">
        <v>3</v>
      </c>
      <c r="CB303" s="354" t="n">
        <v>1</v>
      </c>
      <c r="CZ303" s="335" t="n">
        <v>0.068</v>
      </c>
    </row>
    <row r="304" customFormat="false" ht="22.5" hidden="false" customHeight="false" outlineLevel="0" collapsed="false">
      <c r="A304" s="408" t="n">
        <v>79</v>
      </c>
      <c r="B304" s="409" t="s">
        <v>1069</v>
      </c>
      <c r="C304" s="410" t="s">
        <v>1070</v>
      </c>
      <c r="D304" s="411" t="s">
        <v>230</v>
      </c>
      <c r="E304" s="412" t="n">
        <v>2</v>
      </c>
      <c r="F304" s="412" t="n">
        <v>8844</v>
      </c>
      <c r="G304" s="414" t="n">
        <f aca="false">E304*F304</f>
        <v>17688</v>
      </c>
      <c r="O304" s="354" t="n">
        <v>2</v>
      </c>
      <c r="AA304" s="335" t="n">
        <v>3</v>
      </c>
      <c r="AB304" s="335" t="n">
        <v>1</v>
      </c>
      <c r="AC304" s="335" t="n">
        <v>28680003</v>
      </c>
      <c r="AZ304" s="335" t="n">
        <v>1</v>
      </c>
      <c r="BA304" s="335" t="n">
        <f aca="false">IF(AZ304=1,G304,0)</f>
        <v>17688</v>
      </c>
      <c r="BB304" s="335" t="n">
        <f aca="false">IF(AZ304=2,G304,0)</f>
        <v>0</v>
      </c>
      <c r="BC304" s="335" t="n">
        <f aca="false">IF(AZ304=3,G304,0)</f>
        <v>0</v>
      </c>
      <c r="BD304" s="335" t="n">
        <f aca="false">IF(AZ304=4,G304,0)</f>
        <v>0</v>
      </c>
      <c r="BE304" s="335" t="n">
        <f aca="false">IF(AZ304=5,G304,0)</f>
        <v>0</v>
      </c>
      <c r="CA304" s="354" t="n">
        <v>3</v>
      </c>
      <c r="CB304" s="354" t="n">
        <v>1</v>
      </c>
      <c r="CZ304" s="335" t="n">
        <v>0.068</v>
      </c>
    </row>
    <row r="305" customFormat="false" ht="22.5" hidden="false" customHeight="false" outlineLevel="0" collapsed="false">
      <c r="A305" s="408" t="n">
        <v>80</v>
      </c>
      <c r="B305" s="409" t="s">
        <v>1071</v>
      </c>
      <c r="C305" s="410" t="s">
        <v>1072</v>
      </c>
      <c r="D305" s="411" t="s">
        <v>200</v>
      </c>
      <c r="E305" s="412" t="n">
        <v>1</v>
      </c>
      <c r="F305" s="412" t="n">
        <v>90000</v>
      </c>
      <c r="G305" s="414" t="n">
        <f aca="false">E305*F305</f>
        <v>90000</v>
      </c>
      <c r="O305" s="354" t="n">
        <v>2</v>
      </c>
      <c r="AA305" s="335" t="n">
        <v>3</v>
      </c>
      <c r="AB305" s="335" t="n">
        <v>1</v>
      </c>
      <c r="AC305" s="335" t="n">
        <v>28697900</v>
      </c>
      <c r="AZ305" s="335" t="n">
        <v>1</v>
      </c>
      <c r="BA305" s="335" t="n">
        <f aca="false">IF(AZ305=1,G305,0)</f>
        <v>90000</v>
      </c>
      <c r="BB305" s="335" t="n">
        <f aca="false">IF(AZ305=2,G305,0)</f>
        <v>0</v>
      </c>
      <c r="BC305" s="335" t="n">
        <f aca="false">IF(AZ305=3,G305,0)</f>
        <v>0</v>
      </c>
      <c r="BD305" s="335" t="n">
        <f aca="false">IF(AZ305=4,G305,0)</f>
        <v>0</v>
      </c>
      <c r="BE305" s="335" t="n">
        <f aca="false">IF(AZ305=5,G305,0)</f>
        <v>0</v>
      </c>
      <c r="CA305" s="354" t="n">
        <v>3</v>
      </c>
      <c r="CB305" s="354" t="n">
        <v>1</v>
      </c>
      <c r="CZ305" s="335" t="n">
        <v>0</v>
      </c>
    </row>
    <row r="306" customFormat="false" ht="12.75" hidden="false" customHeight="false" outlineLevel="0" collapsed="false">
      <c r="A306" s="408"/>
      <c r="B306" s="409"/>
      <c r="C306" s="410" t="s">
        <v>1073</v>
      </c>
      <c r="D306" s="411" t="s">
        <v>230</v>
      </c>
      <c r="E306" s="412" t="n">
        <v>1</v>
      </c>
      <c r="F306" s="412"/>
      <c r="G306" s="414"/>
      <c r="O306" s="354"/>
      <c r="CA306" s="354"/>
      <c r="CB306" s="354"/>
    </row>
    <row r="307" customFormat="false" ht="12.75" hidden="false" customHeight="false" outlineLevel="0" collapsed="false">
      <c r="A307" s="408"/>
      <c r="B307" s="409"/>
      <c r="C307" s="410" t="s">
        <v>1074</v>
      </c>
      <c r="D307" s="411" t="s">
        <v>230</v>
      </c>
      <c r="E307" s="412" t="n">
        <v>23</v>
      </c>
      <c r="F307" s="412"/>
      <c r="G307" s="414"/>
      <c r="O307" s="354"/>
      <c r="CA307" s="354"/>
      <c r="CB307" s="354"/>
    </row>
    <row r="308" customFormat="false" ht="12.75" hidden="false" customHeight="false" outlineLevel="0" collapsed="false">
      <c r="A308" s="408"/>
      <c r="B308" s="409"/>
      <c r="C308" s="410" t="s">
        <v>1075</v>
      </c>
      <c r="D308" s="411" t="s">
        <v>230</v>
      </c>
      <c r="E308" s="412" t="n">
        <v>22</v>
      </c>
      <c r="F308" s="412"/>
      <c r="G308" s="414"/>
      <c r="O308" s="354"/>
      <c r="CA308" s="354"/>
      <c r="CB308" s="354"/>
    </row>
    <row r="309" customFormat="false" ht="22.5" hidden="false" customHeight="false" outlineLevel="0" collapsed="false">
      <c r="A309" s="408"/>
      <c r="B309" s="409"/>
      <c r="C309" s="410" t="s">
        <v>1076</v>
      </c>
      <c r="D309" s="411" t="s">
        <v>230</v>
      </c>
      <c r="E309" s="412" t="n">
        <v>8</v>
      </c>
      <c r="F309" s="412"/>
      <c r="G309" s="414"/>
      <c r="O309" s="354"/>
      <c r="CA309" s="354"/>
      <c r="CB309" s="354"/>
    </row>
    <row r="310" customFormat="false" ht="12.75" hidden="false" customHeight="false" outlineLevel="0" collapsed="false">
      <c r="A310" s="408"/>
      <c r="B310" s="409"/>
      <c r="C310" s="410" t="s">
        <v>1077</v>
      </c>
      <c r="D310" s="411" t="s">
        <v>230</v>
      </c>
      <c r="E310" s="412" t="n">
        <v>152</v>
      </c>
      <c r="F310" s="412"/>
      <c r="G310" s="414"/>
      <c r="O310" s="354"/>
      <c r="CA310" s="354"/>
      <c r="CB310" s="354"/>
    </row>
    <row r="311" customFormat="false" ht="12.75" hidden="false" customHeight="false" outlineLevel="0" collapsed="false">
      <c r="A311" s="408"/>
      <c r="B311" s="409"/>
      <c r="C311" s="410" t="s">
        <v>1078</v>
      </c>
      <c r="D311" s="411" t="s">
        <v>230</v>
      </c>
      <c r="E311" s="412" t="n">
        <v>8</v>
      </c>
      <c r="F311" s="412"/>
      <c r="G311" s="414"/>
      <c r="O311" s="354"/>
      <c r="CA311" s="354"/>
      <c r="CB311" s="354"/>
    </row>
    <row r="312" customFormat="false" ht="12.75" hidden="false" customHeight="false" outlineLevel="0" collapsed="false">
      <c r="A312" s="408"/>
      <c r="B312" s="409"/>
      <c r="C312" s="410" t="s">
        <v>1079</v>
      </c>
      <c r="D312" s="411" t="s">
        <v>230</v>
      </c>
      <c r="E312" s="412" t="n">
        <v>24</v>
      </c>
      <c r="F312" s="412"/>
      <c r="G312" s="414"/>
      <c r="O312" s="354"/>
      <c r="CA312" s="354"/>
      <c r="CB312" s="354"/>
    </row>
    <row r="313" customFormat="false" ht="12.75" hidden="false" customHeight="false" outlineLevel="0" collapsed="false">
      <c r="A313" s="408"/>
      <c r="B313" s="409"/>
      <c r="C313" s="410" t="s">
        <v>1080</v>
      </c>
      <c r="D313" s="411" t="s">
        <v>230</v>
      </c>
      <c r="E313" s="412" t="n">
        <v>2</v>
      </c>
      <c r="F313" s="412"/>
      <c r="G313" s="414"/>
      <c r="O313" s="354"/>
      <c r="CA313" s="354"/>
      <c r="CB313" s="354"/>
    </row>
    <row r="314" customFormat="false" ht="12.75" hidden="false" customHeight="false" outlineLevel="0" collapsed="false">
      <c r="A314" s="408"/>
      <c r="B314" s="409"/>
      <c r="C314" s="410" t="s">
        <v>1081</v>
      </c>
      <c r="D314" s="411" t="s">
        <v>33</v>
      </c>
      <c r="E314" s="412" t="n">
        <v>80</v>
      </c>
      <c r="F314" s="412"/>
      <c r="G314" s="414"/>
      <c r="O314" s="354"/>
      <c r="CA314" s="354"/>
      <c r="CB314" s="354"/>
    </row>
    <row r="315" customFormat="false" ht="22.5" hidden="false" customHeight="false" outlineLevel="0" collapsed="false">
      <c r="A315" s="408"/>
      <c r="B315" s="409"/>
      <c r="C315" s="410" t="s">
        <v>1082</v>
      </c>
      <c r="D315" s="411" t="s">
        <v>33</v>
      </c>
      <c r="E315" s="412" t="n">
        <v>40</v>
      </c>
      <c r="F315" s="412"/>
      <c r="G315" s="414"/>
      <c r="O315" s="354"/>
      <c r="CA315" s="354"/>
      <c r="CB315" s="354"/>
    </row>
    <row r="316" customFormat="false" ht="23.25" hidden="false" customHeight="true" outlineLevel="0" collapsed="false">
      <c r="A316" s="408" t="n">
        <v>81</v>
      </c>
      <c r="B316" s="409" t="s">
        <v>1083</v>
      </c>
      <c r="C316" s="410" t="s">
        <v>1084</v>
      </c>
      <c r="D316" s="411" t="s">
        <v>230</v>
      </c>
      <c r="E316" s="412" t="n">
        <v>1</v>
      </c>
      <c r="F316" s="412" t="n">
        <v>45000</v>
      </c>
      <c r="G316" s="414" t="n">
        <f aca="false">E316*F316</f>
        <v>45000</v>
      </c>
      <c r="O316" s="354" t="n">
        <v>2</v>
      </c>
      <c r="AA316" s="335" t="n">
        <v>3</v>
      </c>
      <c r="AB316" s="335" t="n">
        <v>1</v>
      </c>
      <c r="AC316" s="335" t="n">
        <v>28697903</v>
      </c>
      <c r="AZ316" s="335" t="n">
        <v>1</v>
      </c>
      <c r="BA316" s="335" t="n">
        <f aca="false">IF(AZ316=1,G316,0)</f>
        <v>45000</v>
      </c>
      <c r="BB316" s="335" t="n">
        <f aca="false">IF(AZ316=2,G316,0)</f>
        <v>0</v>
      </c>
      <c r="BC316" s="335" t="n">
        <f aca="false">IF(AZ316=3,G316,0)</f>
        <v>0</v>
      </c>
      <c r="BD316" s="335" t="n">
        <f aca="false">IF(AZ316=4,G316,0)</f>
        <v>0</v>
      </c>
      <c r="BE316" s="335" t="n">
        <f aca="false">IF(AZ316=5,G316,0)</f>
        <v>0</v>
      </c>
      <c r="CA316" s="354" t="n">
        <v>3</v>
      </c>
      <c r="CB316" s="354" t="n">
        <v>1</v>
      </c>
      <c r="CZ316" s="335" t="n">
        <v>0</v>
      </c>
    </row>
    <row r="317" customFormat="false" ht="12.75" hidden="false" customHeight="false" outlineLevel="0" collapsed="false">
      <c r="A317" s="408"/>
      <c r="B317" s="409"/>
      <c r="C317" s="410" t="s">
        <v>1085</v>
      </c>
      <c r="D317" s="411" t="s">
        <v>230</v>
      </c>
      <c r="E317" s="412" t="n">
        <v>1</v>
      </c>
      <c r="F317" s="412"/>
      <c r="G317" s="414"/>
      <c r="O317" s="354"/>
      <c r="CA317" s="354"/>
      <c r="CB317" s="354"/>
    </row>
    <row r="318" customFormat="false" ht="12.75" hidden="false" customHeight="false" outlineLevel="0" collapsed="false">
      <c r="A318" s="408"/>
      <c r="B318" s="409"/>
      <c r="C318" s="410" t="s">
        <v>1086</v>
      </c>
      <c r="D318" s="411" t="s">
        <v>230</v>
      </c>
      <c r="E318" s="412" t="n">
        <v>1</v>
      </c>
      <c r="F318" s="412"/>
      <c r="G318" s="414"/>
      <c r="O318" s="354"/>
      <c r="CA318" s="354"/>
      <c r="CB318" s="354"/>
    </row>
    <row r="319" customFormat="false" ht="12.75" hidden="false" customHeight="false" outlineLevel="0" collapsed="false">
      <c r="A319" s="408"/>
      <c r="B319" s="409"/>
      <c r="C319" s="410" t="s">
        <v>1087</v>
      </c>
      <c r="D319" s="411" t="s">
        <v>230</v>
      </c>
      <c r="E319" s="412" t="n">
        <v>1</v>
      </c>
      <c r="F319" s="412"/>
      <c r="G319" s="414"/>
      <c r="O319" s="354"/>
      <c r="CA319" s="354"/>
      <c r="CB319" s="354"/>
    </row>
    <row r="320" customFormat="false" ht="12.75" hidden="false" customHeight="false" outlineLevel="0" collapsed="false">
      <c r="A320" s="408"/>
      <c r="B320" s="409"/>
      <c r="C320" s="410" t="s">
        <v>1088</v>
      </c>
      <c r="D320" s="411" t="s">
        <v>230</v>
      </c>
      <c r="E320" s="412" t="n">
        <v>1</v>
      </c>
      <c r="F320" s="412"/>
      <c r="G320" s="414"/>
      <c r="O320" s="354"/>
      <c r="CA320" s="354"/>
      <c r="CB320" s="354"/>
    </row>
    <row r="321" customFormat="false" ht="12.75" hidden="false" customHeight="false" outlineLevel="0" collapsed="false">
      <c r="A321" s="408"/>
      <c r="B321" s="409"/>
      <c r="C321" s="410" t="s">
        <v>1089</v>
      </c>
      <c r="D321" s="411" t="s">
        <v>230</v>
      </c>
      <c r="E321" s="412" t="n">
        <v>1</v>
      </c>
      <c r="F321" s="412"/>
      <c r="G321" s="414"/>
      <c r="O321" s="354"/>
      <c r="CA321" s="354"/>
      <c r="CB321" s="354"/>
    </row>
    <row r="322" customFormat="false" ht="12.75" hidden="false" customHeight="false" outlineLevel="0" collapsed="false">
      <c r="A322" s="408"/>
      <c r="B322" s="409"/>
      <c r="C322" s="410" t="s">
        <v>1090</v>
      </c>
      <c r="D322" s="411" t="s">
        <v>230</v>
      </c>
      <c r="E322" s="412" t="n">
        <v>2</v>
      </c>
      <c r="F322" s="412"/>
      <c r="G322" s="414"/>
      <c r="O322" s="354"/>
      <c r="CA322" s="354"/>
      <c r="CB322" s="354"/>
    </row>
    <row r="323" customFormat="false" ht="22.5" hidden="false" customHeight="false" outlineLevel="0" collapsed="false">
      <c r="A323" s="408" t="n">
        <v>82</v>
      </c>
      <c r="B323" s="409" t="s">
        <v>1091</v>
      </c>
      <c r="C323" s="410" t="s">
        <v>1092</v>
      </c>
      <c r="D323" s="411" t="s">
        <v>230</v>
      </c>
      <c r="E323" s="412" t="n">
        <v>1</v>
      </c>
      <c r="F323" s="412" t="n">
        <v>35000</v>
      </c>
      <c r="G323" s="414" t="n">
        <f aca="false">E323*F323</f>
        <v>35000</v>
      </c>
      <c r="O323" s="354" t="n">
        <v>2</v>
      </c>
      <c r="AA323" s="335" t="n">
        <v>3</v>
      </c>
      <c r="AB323" s="335" t="n">
        <v>1</v>
      </c>
      <c r="AC323" s="335" t="n">
        <v>28697904</v>
      </c>
      <c r="AZ323" s="335" t="n">
        <v>1</v>
      </c>
      <c r="BA323" s="335" t="n">
        <f aca="false">IF(AZ323=1,G323,0)</f>
        <v>35000</v>
      </c>
      <c r="BB323" s="335" t="n">
        <f aca="false">IF(AZ323=2,G323,0)</f>
        <v>0</v>
      </c>
      <c r="BC323" s="335" t="n">
        <f aca="false">IF(AZ323=3,G323,0)</f>
        <v>0</v>
      </c>
      <c r="BD323" s="335" t="n">
        <f aca="false">IF(AZ323=4,G323,0)</f>
        <v>0</v>
      </c>
      <c r="BE323" s="335" t="n">
        <f aca="false">IF(AZ323=5,G323,0)</f>
        <v>0</v>
      </c>
      <c r="CA323" s="354" t="n">
        <v>3</v>
      </c>
      <c r="CB323" s="354" t="n">
        <v>1</v>
      </c>
      <c r="CZ323" s="335" t="n">
        <v>0</v>
      </c>
    </row>
    <row r="324" customFormat="false" ht="12.75" hidden="false" customHeight="false" outlineLevel="0" collapsed="false">
      <c r="A324" s="408"/>
      <c r="B324" s="409"/>
      <c r="C324" s="410" t="s">
        <v>1085</v>
      </c>
      <c r="D324" s="411" t="s">
        <v>230</v>
      </c>
      <c r="E324" s="412" t="n">
        <v>1</v>
      </c>
      <c r="F324" s="412"/>
      <c r="G324" s="414"/>
      <c r="O324" s="354"/>
      <c r="CA324" s="354"/>
      <c r="CB324" s="354"/>
    </row>
    <row r="325" customFormat="false" ht="12.75" hidden="false" customHeight="false" outlineLevel="0" collapsed="false">
      <c r="A325" s="408"/>
      <c r="B325" s="409"/>
      <c r="C325" s="410" t="s">
        <v>1093</v>
      </c>
      <c r="D325" s="411" t="s">
        <v>230</v>
      </c>
      <c r="E325" s="412" t="n">
        <v>1</v>
      </c>
      <c r="F325" s="412"/>
      <c r="G325" s="414"/>
      <c r="O325" s="354"/>
      <c r="CA325" s="354"/>
      <c r="CB325" s="354"/>
    </row>
    <row r="326" customFormat="false" ht="12.75" hidden="false" customHeight="false" outlineLevel="0" collapsed="false">
      <c r="A326" s="408"/>
      <c r="B326" s="409"/>
      <c r="C326" s="410" t="s">
        <v>1094</v>
      </c>
      <c r="D326" s="411" t="s">
        <v>230</v>
      </c>
      <c r="E326" s="412" t="n">
        <v>1</v>
      </c>
      <c r="F326" s="412"/>
      <c r="G326" s="414"/>
      <c r="O326" s="354"/>
      <c r="CA326" s="354"/>
      <c r="CB326" s="354"/>
    </row>
    <row r="327" customFormat="false" ht="12.75" hidden="false" customHeight="false" outlineLevel="0" collapsed="false">
      <c r="A327" s="408"/>
      <c r="B327" s="409"/>
      <c r="C327" s="410" t="s">
        <v>1090</v>
      </c>
      <c r="D327" s="411" t="s">
        <v>230</v>
      </c>
      <c r="E327" s="412" t="n">
        <v>2</v>
      </c>
      <c r="F327" s="412"/>
      <c r="G327" s="414"/>
      <c r="O327" s="354"/>
      <c r="CA327" s="354"/>
      <c r="CB327" s="354"/>
    </row>
    <row r="328" customFormat="false" ht="12.75" hidden="false" customHeight="false" outlineLevel="0" collapsed="false">
      <c r="A328" s="425"/>
      <c r="B328" s="426" t="s">
        <v>309</v>
      </c>
      <c r="C328" s="427" t="str">
        <f aca="false">CONCATENATE(B143," ",C143)</f>
        <v>8 Trubní vedení</v>
      </c>
      <c r="D328" s="428"/>
      <c r="E328" s="429"/>
      <c r="F328" s="460"/>
      <c r="G328" s="430" t="n">
        <f aca="false">SUM(G143:G327)</f>
        <v>1863738.9468</v>
      </c>
      <c r="O328" s="354" t="n">
        <v>4</v>
      </c>
      <c r="BA328" s="372" t="n">
        <f aca="false">SUM(BA143:BA327)</f>
        <v>1863738.9468</v>
      </c>
      <c r="BB328" s="372" t="n">
        <f aca="false">SUM(BB143:BB327)</f>
        <v>0</v>
      </c>
      <c r="BC328" s="372" t="n">
        <f aca="false">SUM(BC143:BC327)</f>
        <v>0</v>
      </c>
      <c r="BD328" s="372" t="n">
        <f aca="false">SUM(BD143:BD327)</f>
        <v>0</v>
      </c>
      <c r="BE328" s="372" t="n">
        <f aca="false">SUM(BE143:BE327)</f>
        <v>0</v>
      </c>
    </row>
    <row r="329" customFormat="false" ht="12.75" hidden="false" customHeight="false" outlineLevel="0" collapsed="false">
      <c r="A329" s="402" t="s">
        <v>303</v>
      </c>
      <c r="B329" s="403" t="s">
        <v>721</v>
      </c>
      <c r="C329" s="404" t="s">
        <v>17</v>
      </c>
      <c r="D329" s="405"/>
      <c r="E329" s="406"/>
      <c r="F329" s="406"/>
      <c r="G329" s="407"/>
      <c r="O329" s="354" t="n">
        <v>1</v>
      </c>
    </row>
    <row r="330" customFormat="false" ht="12.75" hidden="false" customHeight="false" outlineLevel="0" collapsed="false">
      <c r="A330" s="408" t="n">
        <v>83</v>
      </c>
      <c r="B330" s="409" t="s">
        <v>1095</v>
      </c>
      <c r="C330" s="410" t="s">
        <v>1096</v>
      </c>
      <c r="D330" s="411" t="s">
        <v>45</v>
      </c>
      <c r="E330" s="412" t="n">
        <v>80</v>
      </c>
      <c r="F330" s="412" t="n">
        <v>150</v>
      </c>
      <c r="G330" s="414" t="n">
        <f aca="false">E330*F330</f>
        <v>12000</v>
      </c>
      <c r="O330" s="354" t="n">
        <v>2</v>
      </c>
      <c r="AA330" s="335" t="n">
        <v>1</v>
      </c>
      <c r="AB330" s="335" t="n">
        <v>0</v>
      </c>
      <c r="AC330" s="335" t="n">
        <v>0</v>
      </c>
      <c r="AZ330" s="335" t="n">
        <v>1</v>
      </c>
      <c r="BA330" s="335" t="n">
        <f aca="false">IF(AZ330=1,G330,0)</f>
        <v>12000</v>
      </c>
      <c r="BB330" s="335" t="n">
        <f aca="false">IF(AZ330=2,G330,0)</f>
        <v>0</v>
      </c>
      <c r="BC330" s="335" t="n">
        <f aca="false">IF(AZ330=3,G330,0)</f>
        <v>0</v>
      </c>
      <c r="BD330" s="335" t="n">
        <f aca="false">IF(AZ330=4,G330,0)</f>
        <v>0</v>
      </c>
      <c r="BE330" s="335" t="n">
        <f aca="false">IF(AZ330=5,G330,0)</f>
        <v>0</v>
      </c>
      <c r="CA330" s="354" t="n">
        <v>1</v>
      </c>
      <c r="CB330" s="354" t="n">
        <v>0</v>
      </c>
      <c r="CZ330" s="335" t="n">
        <v>0.00059</v>
      </c>
    </row>
    <row r="331" customFormat="false" ht="12.75" hidden="false" customHeight="true" outlineLevel="0" collapsed="false">
      <c r="A331" s="415"/>
      <c r="B331" s="416"/>
      <c r="C331" s="417" t="s">
        <v>1097</v>
      </c>
      <c r="D331" s="417"/>
      <c r="E331" s="418" t="n">
        <v>80</v>
      </c>
      <c r="F331" s="419"/>
      <c r="G331" s="447"/>
      <c r="M331" s="421" t="s">
        <v>1097</v>
      </c>
      <c r="O331" s="354"/>
    </row>
    <row r="332" customFormat="false" ht="12.75" hidden="false" customHeight="false" outlineLevel="0" collapsed="false">
      <c r="A332" s="408" t="n">
        <v>84</v>
      </c>
      <c r="B332" s="409" t="s">
        <v>1098</v>
      </c>
      <c r="C332" s="410" t="s">
        <v>1099</v>
      </c>
      <c r="D332" s="411" t="s">
        <v>230</v>
      </c>
      <c r="E332" s="412" t="n">
        <v>5</v>
      </c>
      <c r="F332" s="412" t="n">
        <v>2000</v>
      </c>
      <c r="G332" s="414" t="n">
        <f aca="false">E332*F332</f>
        <v>10000</v>
      </c>
      <c r="O332" s="354" t="n">
        <v>2</v>
      </c>
      <c r="AA332" s="335" t="n">
        <v>1</v>
      </c>
      <c r="AB332" s="335" t="n">
        <v>0</v>
      </c>
      <c r="AC332" s="335" t="n">
        <v>0</v>
      </c>
      <c r="AZ332" s="335" t="n">
        <v>1</v>
      </c>
      <c r="BA332" s="335" t="n">
        <f aca="false">IF(AZ332=1,G332,0)</f>
        <v>10000</v>
      </c>
      <c r="BB332" s="335" t="n">
        <f aca="false">IF(AZ332=2,G332,0)</f>
        <v>0</v>
      </c>
      <c r="BC332" s="335" t="n">
        <f aca="false">IF(AZ332=3,G332,0)</f>
        <v>0</v>
      </c>
      <c r="BD332" s="335" t="n">
        <f aca="false">IF(AZ332=4,G332,0)</f>
        <v>0</v>
      </c>
      <c r="BE332" s="335" t="n">
        <f aca="false">IF(AZ332=5,G332,0)</f>
        <v>0</v>
      </c>
      <c r="CA332" s="354" t="n">
        <v>1</v>
      </c>
      <c r="CB332" s="354" t="n">
        <v>0</v>
      </c>
      <c r="CZ332" s="335" t="n">
        <v>0</v>
      </c>
    </row>
    <row r="333" customFormat="false" ht="12.75" hidden="false" customHeight="false" outlineLevel="0" collapsed="false">
      <c r="A333" s="408" t="n">
        <v>85</v>
      </c>
      <c r="B333" s="409" t="s">
        <v>725</v>
      </c>
      <c r="C333" s="410" t="s">
        <v>726</v>
      </c>
      <c r="D333" s="411" t="s">
        <v>230</v>
      </c>
      <c r="E333" s="412" t="n">
        <v>1</v>
      </c>
      <c r="F333" s="412" t="n">
        <v>1500</v>
      </c>
      <c r="G333" s="414" t="n">
        <f aca="false">E333*F333</f>
        <v>1500</v>
      </c>
      <c r="O333" s="354" t="n">
        <v>2</v>
      </c>
      <c r="AA333" s="335" t="n">
        <v>1</v>
      </c>
      <c r="AB333" s="335" t="n">
        <v>1</v>
      </c>
      <c r="AC333" s="335" t="n">
        <v>1</v>
      </c>
      <c r="AZ333" s="335" t="n">
        <v>1</v>
      </c>
      <c r="BA333" s="335" t="n">
        <f aca="false">IF(AZ333=1,G333,0)</f>
        <v>1500</v>
      </c>
      <c r="BB333" s="335" t="n">
        <f aca="false">IF(AZ333=2,G333,0)</f>
        <v>0</v>
      </c>
      <c r="BC333" s="335" t="n">
        <f aca="false">IF(AZ333=3,G333,0)</f>
        <v>0</v>
      </c>
      <c r="BD333" s="335" t="n">
        <f aca="false">IF(AZ333=4,G333,0)</f>
        <v>0</v>
      </c>
      <c r="BE333" s="335" t="n">
        <f aca="false">IF(AZ333=5,G333,0)</f>
        <v>0</v>
      </c>
      <c r="CA333" s="354" t="n">
        <v>1</v>
      </c>
      <c r="CB333" s="354" t="n">
        <v>1</v>
      </c>
      <c r="CZ333" s="335" t="n">
        <v>0.00133</v>
      </c>
    </row>
    <row r="334" customFormat="false" ht="12.75" hidden="false" customHeight="true" outlineLevel="0" collapsed="false">
      <c r="A334" s="415"/>
      <c r="B334" s="416"/>
      <c r="C334" s="417" t="s">
        <v>1100</v>
      </c>
      <c r="D334" s="417"/>
      <c r="E334" s="418" t="n">
        <v>1</v>
      </c>
      <c r="F334" s="419"/>
      <c r="G334" s="447"/>
      <c r="M334" s="421" t="s">
        <v>1100</v>
      </c>
      <c r="O334" s="354"/>
    </row>
    <row r="335" customFormat="false" ht="12.75" hidden="false" customHeight="false" outlineLevel="0" collapsed="false">
      <c r="A335" s="425"/>
      <c r="B335" s="426" t="s">
        <v>309</v>
      </c>
      <c r="C335" s="427" t="str">
        <f aca="false">CONCATENATE(B329," ",C329)</f>
        <v>96 Bourání konstrukcí</v>
      </c>
      <c r="D335" s="428"/>
      <c r="E335" s="429"/>
      <c r="F335" s="460"/>
      <c r="G335" s="430" t="n">
        <f aca="false">SUM(G329:G334)</f>
        <v>23500</v>
      </c>
      <c r="O335" s="354" t="n">
        <v>4</v>
      </c>
      <c r="BA335" s="372" t="n">
        <f aca="false">SUM(BA329:BA334)</f>
        <v>23500</v>
      </c>
      <c r="BB335" s="372" t="n">
        <f aca="false">SUM(BB329:BB334)</f>
        <v>0</v>
      </c>
      <c r="BC335" s="372" t="n">
        <f aca="false">SUM(BC329:BC334)</f>
        <v>0</v>
      </c>
      <c r="BD335" s="372" t="n">
        <f aca="false">SUM(BD329:BD334)</f>
        <v>0</v>
      </c>
      <c r="BE335" s="372" t="n">
        <f aca="false">SUM(BE329:BE334)</f>
        <v>0</v>
      </c>
    </row>
    <row r="336" customFormat="false" ht="12.75" hidden="false" customHeight="false" outlineLevel="0" collapsed="false">
      <c r="A336" s="402" t="s">
        <v>303</v>
      </c>
      <c r="B336" s="403" t="s">
        <v>728</v>
      </c>
      <c r="C336" s="404" t="s">
        <v>729</v>
      </c>
      <c r="D336" s="405"/>
      <c r="E336" s="406"/>
      <c r="F336" s="406"/>
      <c r="G336" s="407"/>
      <c r="O336" s="354" t="n">
        <v>1</v>
      </c>
    </row>
    <row r="337" customFormat="false" ht="12.75" hidden="false" customHeight="false" outlineLevel="0" collapsed="false">
      <c r="A337" s="408" t="n">
        <v>86</v>
      </c>
      <c r="B337" s="409" t="s">
        <v>1101</v>
      </c>
      <c r="C337" s="410" t="s">
        <v>1102</v>
      </c>
      <c r="D337" s="411" t="s">
        <v>56</v>
      </c>
      <c r="E337" s="412" t="n">
        <v>484.04508546</v>
      </c>
      <c r="F337" s="412" t="n">
        <v>10</v>
      </c>
      <c r="G337" s="414" t="n">
        <f aca="false">E337*F337</f>
        <v>4840.4508546</v>
      </c>
      <c r="O337" s="354" t="n">
        <v>2</v>
      </c>
      <c r="AA337" s="335" t="n">
        <v>7</v>
      </c>
      <c r="AB337" s="335" t="n">
        <v>1</v>
      </c>
      <c r="AC337" s="335" t="n">
        <v>2</v>
      </c>
      <c r="AZ337" s="335" t="n">
        <v>1</v>
      </c>
      <c r="BA337" s="335" t="n">
        <f aca="false">IF(AZ337=1,G337,0)</f>
        <v>4840.4508546</v>
      </c>
      <c r="BB337" s="335" t="n">
        <f aca="false">IF(AZ337=2,G337,0)</f>
        <v>0</v>
      </c>
      <c r="BC337" s="335" t="n">
        <f aca="false">IF(AZ337=3,G337,0)</f>
        <v>0</v>
      </c>
      <c r="BD337" s="335" t="n">
        <f aca="false">IF(AZ337=4,G337,0)</f>
        <v>0</v>
      </c>
      <c r="BE337" s="335" t="n">
        <f aca="false">IF(AZ337=5,G337,0)</f>
        <v>0</v>
      </c>
      <c r="CA337" s="354" t="n">
        <v>7</v>
      </c>
      <c r="CB337" s="354" t="n">
        <v>1</v>
      </c>
      <c r="CZ337" s="335" t="n">
        <v>0</v>
      </c>
    </row>
    <row r="338" customFormat="false" ht="12.75" hidden="false" customHeight="false" outlineLevel="0" collapsed="false">
      <c r="A338" s="425"/>
      <c r="B338" s="426" t="s">
        <v>309</v>
      </c>
      <c r="C338" s="427" t="str">
        <f aca="false">CONCATENATE(B336," ",C336)</f>
        <v>99 Staveništní přesun hmot</v>
      </c>
      <c r="D338" s="428"/>
      <c r="E338" s="429"/>
      <c r="F338" s="460"/>
      <c r="G338" s="430" t="n">
        <f aca="false">SUM(G336:G337)</f>
        <v>4840.4508546</v>
      </c>
      <c r="O338" s="354" t="n">
        <v>4</v>
      </c>
      <c r="BA338" s="372" t="n">
        <f aca="false">SUM(BA336:BA337)</f>
        <v>4840.4508546</v>
      </c>
      <c r="BB338" s="372" t="n">
        <f aca="false">SUM(BB336:BB337)</f>
        <v>0</v>
      </c>
      <c r="BC338" s="372" t="n">
        <f aca="false">SUM(BC336:BC337)</f>
        <v>0</v>
      </c>
      <c r="BD338" s="372" t="n">
        <f aca="false">SUM(BD336:BD337)</f>
        <v>0</v>
      </c>
      <c r="BE338" s="372" t="n">
        <f aca="false">SUM(BE336:BE337)</f>
        <v>0</v>
      </c>
    </row>
    <row r="339" customFormat="false" ht="12.75" hidden="false" customHeight="false" outlineLevel="0" collapsed="false">
      <c r="A339" s="402" t="s">
        <v>303</v>
      </c>
      <c r="B339" s="403" t="s">
        <v>1103</v>
      </c>
      <c r="C339" s="404" t="s">
        <v>1104</v>
      </c>
      <c r="D339" s="405"/>
      <c r="E339" s="406"/>
      <c r="F339" s="406"/>
      <c r="G339" s="407"/>
      <c r="O339" s="354" t="n">
        <v>1</v>
      </c>
    </row>
    <row r="340" customFormat="false" ht="12.75" hidden="false" customHeight="false" outlineLevel="0" collapsed="false">
      <c r="A340" s="408" t="n">
        <v>87</v>
      </c>
      <c r="B340" s="409" t="s">
        <v>1105</v>
      </c>
      <c r="C340" s="410" t="s">
        <v>1106</v>
      </c>
      <c r="D340" s="411" t="s">
        <v>230</v>
      </c>
      <c r="E340" s="412" t="n">
        <v>4</v>
      </c>
      <c r="F340" s="412" t="n">
        <v>860</v>
      </c>
      <c r="G340" s="414" t="n">
        <f aca="false">E340*F340</f>
        <v>3440</v>
      </c>
      <c r="O340" s="354" t="n">
        <v>2</v>
      </c>
      <c r="AA340" s="335" t="n">
        <v>1</v>
      </c>
      <c r="AB340" s="335" t="n">
        <v>7</v>
      </c>
      <c r="AC340" s="335" t="n">
        <v>7</v>
      </c>
      <c r="AZ340" s="335" t="n">
        <v>2</v>
      </c>
      <c r="BA340" s="335" t="n">
        <f aca="false">IF(AZ340=1,G340,0)</f>
        <v>0</v>
      </c>
      <c r="BB340" s="335" t="n">
        <f aca="false">IF(AZ340=2,G340,0)</f>
        <v>3440</v>
      </c>
      <c r="BC340" s="335" t="n">
        <f aca="false">IF(AZ340=3,G340,0)</f>
        <v>0</v>
      </c>
      <c r="BD340" s="335" t="n">
        <f aca="false">IF(AZ340=4,G340,0)</f>
        <v>0</v>
      </c>
      <c r="BE340" s="335" t="n">
        <f aca="false">IF(AZ340=5,G340,0)</f>
        <v>0</v>
      </c>
      <c r="CA340" s="354" t="n">
        <v>1</v>
      </c>
      <c r="CB340" s="354" t="n">
        <v>7</v>
      </c>
      <c r="CZ340" s="335" t="n">
        <v>0.02114</v>
      </c>
    </row>
    <row r="341" customFormat="false" ht="12.75" hidden="false" customHeight="true" outlineLevel="0" collapsed="false">
      <c r="A341" s="415"/>
      <c r="B341" s="416"/>
      <c r="C341" s="417" t="s">
        <v>1107</v>
      </c>
      <c r="D341" s="417"/>
      <c r="E341" s="418" t="n">
        <v>4</v>
      </c>
      <c r="F341" s="419"/>
      <c r="G341" s="447"/>
      <c r="M341" s="421" t="s">
        <v>1107</v>
      </c>
      <c r="O341" s="354"/>
    </row>
    <row r="342" customFormat="false" ht="12.75" hidden="false" customHeight="false" outlineLevel="0" collapsed="false">
      <c r="A342" s="408" t="n">
        <v>88</v>
      </c>
      <c r="B342" s="409" t="s">
        <v>1108</v>
      </c>
      <c r="C342" s="410" t="s">
        <v>1109</v>
      </c>
      <c r="D342" s="411" t="s">
        <v>230</v>
      </c>
      <c r="E342" s="412" t="n">
        <v>4</v>
      </c>
      <c r="F342" s="412" t="n">
        <v>250</v>
      </c>
      <c r="G342" s="414" t="n">
        <f aca="false">E342*F342</f>
        <v>1000</v>
      </c>
      <c r="O342" s="354" t="n">
        <v>2</v>
      </c>
      <c r="AA342" s="335" t="n">
        <v>1</v>
      </c>
      <c r="AB342" s="335" t="n">
        <v>7</v>
      </c>
      <c r="AC342" s="335" t="n">
        <v>7</v>
      </c>
      <c r="AZ342" s="335" t="n">
        <v>2</v>
      </c>
      <c r="BA342" s="335" t="n">
        <f aca="false">IF(AZ342=1,G342,0)</f>
        <v>0</v>
      </c>
      <c r="BB342" s="335" t="n">
        <f aca="false">IF(AZ342=2,G342,0)</f>
        <v>1000</v>
      </c>
      <c r="BC342" s="335" t="n">
        <f aca="false">IF(AZ342=3,G342,0)</f>
        <v>0</v>
      </c>
      <c r="BD342" s="335" t="n">
        <f aca="false">IF(AZ342=4,G342,0)</f>
        <v>0</v>
      </c>
      <c r="BE342" s="335" t="n">
        <f aca="false">IF(AZ342=5,G342,0)</f>
        <v>0</v>
      </c>
      <c r="CA342" s="354" t="n">
        <v>1</v>
      </c>
      <c r="CB342" s="354" t="n">
        <v>7</v>
      </c>
      <c r="CZ342" s="335" t="n">
        <v>0</v>
      </c>
    </row>
    <row r="343" customFormat="false" ht="12.75" hidden="false" customHeight="true" outlineLevel="0" collapsed="false">
      <c r="A343" s="415"/>
      <c r="B343" s="416"/>
      <c r="C343" s="417" t="s">
        <v>1107</v>
      </c>
      <c r="D343" s="417"/>
      <c r="E343" s="418" t="n">
        <v>4</v>
      </c>
      <c r="F343" s="419"/>
      <c r="G343" s="447"/>
      <c r="M343" s="421" t="s">
        <v>1107</v>
      </c>
      <c r="O343" s="354"/>
    </row>
    <row r="344" customFormat="false" ht="12.75" hidden="false" customHeight="false" outlineLevel="0" collapsed="false">
      <c r="A344" s="408" t="n">
        <v>89</v>
      </c>
      <c r="B344" s="409" t="s">
        <v>1110</v>
      </c>
      <c r="C344" s="410" t="s">
        <v>1111</v>
      </c>
      <c r="D344" s="411" t="s">
        <v>230</v>
      </c>
      <c r="E344" s="412" t="n">
        <v>4</v>
      </c>
      <c r="F344" s="412" t="n">
        <v>1000</v>
      </c>
      <c r="G344" s="414" t="n">
        <f aca="false">E344*F344</f>
        <v>4000</v>
      </c>
      <c r="O344" s="354" t="n">
        <v>2</v>
      </c>
      <c r="AA344" s="335" t="n">
        <v>1</v>
      </c>
      <c r="AB344" s="335" t="n">
        <v>7</v>
      </c>
      <c r="AC344" s="335" t="n">
        <v>7</v>
      </c>
      <c r="AZ344" s="335" t="n">
        <v>2</v>
      </c>
      <c r="BA344" s="335" t="n">
        <f aca="false">IF(AZ344=1,G344,0)</f>
        <v>0</v>
      </c>
      <c r="BB344" s="335" t="n">
        <f aca="false">IF(AZ344=2,G344,0)</f>
        <v>4000</v>
      </c>
      <c r="BC344" s="335" t="n">
        <f aca="false">IF(AZ344=3,G344,0)</f>
        <v>0</v>
      </c>
      <c r="BD344" s="335" t="n">
        <f aca="false">IF(AZ344=4,G344,0)</f>
        <v>0</v>
      </c>
      <c r="BE344" s="335" t="n">
        <f aca="false">IF(AZ344=5,G344,0)</f>
        <v>0</v>
      </c>
      <c r="CA344" s="354" t="n">
        <v>1</v>
      </c>
      <c r="CB344" s="354" t="n">
        <v>7</v>
      </c>
      <c r="CZ344" s="335" t="n">
        <v>0</v>
      </c>
    </row>
    <row r="345" customFormat="false" ht="12.75" hidden="false" customHeight="false" outlineLevel="0" collapsed="false">
      <c r="A345" s="408" t="n">
        <v>90</v>
      </c>
      <c r="B345" s="409" t="s">
        <v>1112</v>
      </c>
      <c r="C345" s="410" t="s">
        <v>1113</v>
      </c>
      <c r="D345" s="411" t="s">
        <v>439</v>
      </c>
      <c r="E345" s="464" t="n">
        <v>1.7</v>
      </c>
      <c r="F345" s="412" t="n">
        <v>10</v>
      </c>
      <c r="G345" s="414" t="n">
        <f aca="false">SUM(G340:G344)*E345%</f>
        <v>143.48</v>
      </c>
      <c r="O345" s="354" t="n">
        <v>2</v>
      </c>
      <c r="AA345" s="335" t="n">
        <v>7</v>
      </c>
      <c r="AB345" s="335" t="n">
        <v>1002</v>
      </c>
      <c r="AC345" s="335" t="n">
        <v>5</v>
      </c>
      <c r="AZ345" s="335" t="n">
        <v>2</v>
      </c>
      <c r="BA345" s="335" t="n">
        <f aca="false">IF(AZ345=1,G345,0)</f>
        <v>0</v>
      </c>
      <c r="BB345" s="335" t="n">
        <f aca="false">IF(AZ345=2,G345,0)</f>
        <v>143.48</v>
      </c>
      <c r="BC345" s="335" t="n">
        <f aca="false">IF(AZ345=3,G345,0)</f>
        <v>0</v>
      </c>
      <c r="BD345" s="335" t="n">
        <f aca="false">IF(AZ345=4,G345,0)</f>
        <v>0</v>
      </c>
      <c r="BE345" s="335" t="n">
        <f aca="false">IF(AZ345=5,G345,0)</f>
        <v>0</v>
      </c>
      <c r="CA345" s="354" t="n">
        <v>7</v>
      </c>
      <c r="CB345" s="354" t="n">
        <v>1002</v>
      </c>
      <c r="CZ345" s="335" t="n">
        <v>0</v>
      </c>
    </row>
    <row r="346" customFormat="false" ht="12.75" hidden="false" customHeight="false" outlineLevel="0" collapsed="false">
      <c r="A346" s="425"/>
      <c r="B346" s="426" t="s">
        <v>309</v>
      </c>
      <c r="C346" s="427" t="str">
        <f aca="false">CONCATENATE(B339," ",C339)</f>
        <v>721 Vnitřní kanalizace</v>
      </c>
      <c r="D346" s="428"/>
      <c r="E346" s="429"/>
      <c r="F346" s="460"/>
      <c r="G346" s="430" t="n">
        <f aca="false">SUM(G339:G345)</f>
        <v>8583.48</v>
      </c>
      <c r="O346" s="354" t="n">
        <v>4</v>
      </c>
      <c r="BA346" s="372" t="n">
        <f aca="false">SUM(BA339:BA345)</f>
        <v>0</v>
      </c>
      <c r="BB346" s="372" t="n">
        <f aca="false">SUM(BB339:BB345)</f>
        <v>8583.48</v>
      </c>
      <c r="BC346" s="372" t="n">
        <f aca="false">SUM(BC339:BC345)</f>
        <v>0</v>
      </c>
      <c r="BD346" s="372" t="n">
        <f aca="false">SUM(BD339:BD345)</f>
        <v>0</v>
      </c>
      <c r="BE346" s="372" t="n">
        <f aca="false">SUM(BE339:BE345)</f>
        <v>0</v>
      </c>
    </row>
    <row r="347" customFormat="false" ht="12.75" hidden="false" customHeight="false" outlineLevel="0" collapsed="false">
      <c r="A347" s="402" t="s">
        <v>303</v>
      </c>
      <c r="B347" s="403" t="s">
        <v>732</v>
      </c>
      <c r="C347" s="404" t="s">
        <v>733</v>
      </c>
      <c r="D347" s="405"/>
      <c r="E347" s="406"/>
      <c r="F347" s="406"/>
      <c r="G347" s="407"/>
      <c r="O347" s="354" t="n">
        <v>1</v>
      </c>
    </row>
    <row r="348" customFormat="false" ht="12.75" hidden="false" customHeight="false" outlineLevel="0" collapsed="false">
      <c r="A348" s="408" t="n">
        <v>91</v>
      </c>
      <c r="B348" s="409" t="s">
        <v>734</v>
      </c>
      <c r="C348" s="410" t="s">
        <v>735</v>
      </c>
      <c r="D348" s="411" t="s">
        <v>56</v>
      </c>
      <c r="E348" s="412" t="n">
        <v>8.01352</v>
      </c>
      <c r="F348" s="412" t="n">
        <v>50</v>
      </c>
      <c r="G348" s="414" t="n">
        <f aca="false">E348*F348</f>
        <v>400.676</v>
      </c>
      <c r="O348" s="354" t="n">
        <v>2</v>
      </c>
      <c r="AA348" s="335" t="n">
        <v>8</v>
      </c>
      <c r="AB348" s="335" t="n">
        <v>0</v>
      </c>
      <c r="AC348" s="335" t="n">
        <v>3</v>
      </c>
      <c r="AZ348" s="335" t="n">
        <v>1</v>
      </c>
      <c r="BA348" s="335" t="n">
        <f aca="false">IF(AZ348=1,G348,0)</f>
        <v>400.676</v>
      </c>
      <c r="BB348" s="335" t="n">
        <f aca="false">IF(AZ348=2,G348,0)</f>
        <v>0</v>
      </c>
      <c r="BC348" s="335" t="n">
        <f aca="false">IF(AZ348=3,G348,0)</f>
        <v>0</v>
      </c>
      <c r="BD348" s="335" t="n">
        <f aca="false">IF(AZ348=4,G348,0)</f>
        <v>0</v>
      </c>
      <c r="BE348" s="335" t="n">
        <f aca="false">IF(AZ348=5,G348,0)</f>
        <v>0</v>
      </c>
      <c r="CA348" s="354" t="n">
        <v>8</v>
      </c>
      <c r="CB348" s="354" t="n">
        <v>0</v>
      </c>
      <c r="CZ348" s="335" t="n">
        <v>0</v>
      </c>
    </row>
    <row r="349" customFormat="false" ht="15" hidden="false" customHeight="true" outlineLevel="0" collapsed="false">
      <c r="A349" s="408" t="n">
        <v>92</v>
      </c>
      <c r="B349" s="409" t="s">
        <v>736</v>
      </c>
      <c r="C349" s="410" t="s">
        <v>737</v>
      </c>
      <c r="D349" s="411" t="s">
        <v>56</v>
      </c>
      <c r="E349" s="412" t="n">
        <v>152.25688</v>
      </c>
      <c r="F349" s="412" t="n">
        <v>5</v>
      </c>
      <c r="G349" s="414" t="n">
        <f aca="false">E349*F349</f>
        <v>761.2844</v>
      </c>
      <c r="O349" s="354" t="n">
        <v>2</v>
      </c>
      <c r="AA349" s="335" t="n">
        <v>8</v>
      </c>
      <c r="AB349" s="335" t="n">
        <v>0</v>
      </c>
      <c r="AC349" s="335" t="n">
        <v>3</v>
      </c>
      <c r="AZ349" s="335" t="n">
        <v>1</v>
      </c>
      <c r="BA349" s="335" t="n">
        <f aca="false">IF(AZ349=1,G349,0)</f>
        <v>761.2844</v>
      </c>
      <c r="BB349" s="335" t="n">
        <f aca="false">IF(AZ349=2,G349,0)</f>
        <v>0</v>
      </c>
      <c r="BC349" s="335" t="n">
        <f aca="false">IF(AZ349=3,G349,0)</f>
        <v>0</v>
      </c>
      <c r="BD349" s="335" t="n">
        <f aca="false">IF(AZ349=4,G349,0)</f>
        <v>0</v>
      </c>
      <c r="BE349" s="335" t="n">
        <f aca="false">IF(AZ349=5,G349,0)</f>
        <v>0</v>
      </c>
      <c r="CA349" s="354" t="n">
        <v>8</v>
      </c>
      <c r="CB349" s="354" t="n">
        <v>0</v>
      </c>
      <c r="CZ349" s="335" t="n">
        <v>0</v>
      </c>
    </row>
    <row r="350" customFormat="false" ht="12.75" hidden="false" customHeight="false" outlineLevel="0" collapsed="false">
      <c r="A350" s="408" t="n">
        <v>93</v>
      </c>
      <c r="B350" s="409" t="s">
        <v>738</v>
      </c>
      <c r="C350" s="410" t="s">
        <v>739</v>
      </c>
      <c r="D350" s="411" t="s">
        <v>56</v>
      </c>
      <c r="E350" s="412" t="n">
        <v>8.01352</v>
      </c>
      <c r="F350" s="412" t="n">
        <v>30</v>
      </c>
      <c r="G350" s="414" t="n">
        <f aca="false">E350*F350</f>
        <v>240.4056</v>
      </c>
      <c r="O350" s="354" t="n">
        <v>2</v>
      </c>
      <c r="AA350" s="335" t="n">
        <v>8</v>
      </c>
      <c r="AB350" s="335" t="n">
        <v>0</v>
      </c>
      <c r="AC350" s="335" t="n">
        <v>3</v>
      </c>
      <c r="AZ350" s="335" t="n">
        <v>1</v>
      </c>
      <c r="BA350" s="335" t="n">
        <f aca="false">IF(AZ350=1,G350,0)</f>
        <v>240.4056</v>
      </c>
      <c r="BB350" s="335" t="n">
        <f aca="false">IF(AZ350=2,G350,0)</f>
        <v>0</v>
      </c>
      <c r="BC350" s="335" t="n">
        <f aca="false">IF(AZ350=3,G350,0)</f>
        <v>0</v>
      </c>
      <c r="BD350" s="335" t="n">
        <f aca="false">IF(AZ350=4,G350,0)</f>
        <v>0</v>
      </c>
      <c r="BE350" s="335" t="n">
        <f aca="false">IF(AZ350=5,G350,0)</f>
        <v>0</v>
      </c>
      <c r="CA350" s="354" t="n">
        <v>8</v>
      </c>
      <c r="CB350" s="354" t="n">
        <v>0</v>
      </c>
      <c r="CZ350" s="335" t="n">
        <v>0</v>
      </c>
    </row>
    <row r="351" customFormat="false" ht="12.75" hidden="false" customHeight="false" outlineLevel="0" collapsed="false">
      <c r="A351" s="408" t="n">
        <v>94</v>
      </c>
      <c r="B351" s="424" t="s">
        <v>740</v>
      </c>
      <c r="C351" s="410" t="s">
        <v>741</v>
      </c>
      <c r="D351" s="411" t="s">
        <v>56</v>
      </c>
      <c r="E351" s="412" t="n">
        <v>8.01352</v>
      </c>
      <c r="F351" s="412" t="n">
        <v>330</v>
      </c>
      <c r="G351" s="414" t="n">
        <f aca="false">E351*F351</f>
        <v>2644.4616</v>
      </c>
      <c r="O351" s="354" t="n">
        <v>2</v>
      </c>
      <c r="AA351" s="335" t="n">
        <v>8</v>
      </c>
      <c r="AB351" s="335" t="n">
        <v>0</v>
      </c>
      <c r="AC351" s="335" t="n">
        <v>3</v>
      </c>
      <c r="AZ351" s="335" t="n">
        <v>1</v>
      </c>
      <c r="BA351" s="335" t="n">
        <f aca="false">IF(AZ351=1,G351,0)</f>
        <v>2644.4616</v>
      </c>
      <c r="BB351" s="335" t="n">
        <f aca="false">IF(AZ351=2,G351,0)</f>
        <v>0</v>
      </c>
      <c r="BC351" s="335" t="n">
        <f aca="false">IF(AZ351=3,G351,0)</f>
        <v>0</v>
      </c>
      <c r="BD351" s="335" t="n">
        <f aca="false">IF(AZ351=4,G351,0)</f>
        <v>0</v>
      </c>
      <c r="BE351" s="335" t="n">
        <f aca="false">IF(AZ351=5,G351,0)</f>
        <v>0</v>
      </c>
      <c r="CA351" s="354" t="n">
        <v>8</v>
      </c>
      <c r="CB351" s="354" t="n">
        <v>0</v>
      </c>
      <c r="CZ351" s="335" t="n">
        <v>0</v>
      </c>
    </row>
    <row r="352" customFormat="false" ht="12.75" hidden="false" customHeight="false" outlineLevel="0" collapsed="false">
      <c r="A352" s="425"/>
      <c r="B352" s="426" t="s">
        <v>309</v>
      </c>
      <c r="C352" s="427" t="str">
        <f aca="false">CONCATENATE(B347," ",C347)</f>
        <v>D96 Přesuny suti a vybouraných hmot</v>
      </c>
      <c r="D352" s="428"/>
      <c r="E352" s="429"/>
      <c r="F352" s="460"/>
      <c r="G352" s="430" t="n">
        <f aca="false">SUM(G347:G351)</f>
        <v>4046.8276</v>
      </c>
      <c r="O352" s="354" t="n">
        <v>4</v>
      </c>
      <c r="BA352" s="372" t="n">
        <f aca="false">SUM(BA347:BA351)</f>
        <v>4046.8276</v>
      </c>
      <c r="BB352" s="372" t="n">
        <f aca="false">SUM(BB347:BB351)</f>
        <v>0</v>
      </c>
      <c r="BC352" s="372" t="n">
        <f aca="false">SUM(BC347:BC351)</f>
        <v>0</v>
      </c>
      <c r="BD352" s="372" t="n">
        <f aca="false">SUM(BD347:BD351)</f>
        <v>0</v>
      </c>
      <c r="BE352" s="372" t="n">
        <f aca="false">SUM(BE347:BE351)</f>
        <v>0</v>
      </c>
    </row>
    <row r="353" s="335" customFormat="true" ht="12.75" hidden="false" customHeight="false" outlineLevel="0" collapsed="false"/>
    <row r="354" s="335" customFormat="true" ht="12.75" hidden="false" customHeight="false" outlineLevel="0" collapsed="false"/>
    <row r="355" s="335" customFormat="true" ht="12.75" hidden="false" customHeight="false" outlineLevel="0" collapsed="false"/>
    <row r="356" s="335" customFormat="true" ht="12.75" hidden="false" customHeight="false" outlineLevel="0" collapsed="false"/>
    <row r="357" s="335" customFormat="true" ht="12.75" hidden="false" customHeight="false" outlineLevel="0" collapsed="false"/>
    <row r="358" s="335" customFormat="true" ht="12.75" hidden="false" customHeight="false" outlineLevel="0" collapsed="false"/>
    <row r="359" s="335" customFormat="true" ht="12.75" hidden="false" customHeight="false" outlineLevel="0" collapsed="false"/>
    <row r="360" s="335" customFormat="true" ht="12.75" hidden="false" customHeight="false" outlineLevel="0" collapsed="false"/>
    <row r="361" s="335" customFormat="true" ht="12.75" hidden="false" customHeight="false" outlineLevel="0" collapsed="false"/>
    <row r="362" s="335" customFormat="true" ht="12.75" hidden="false" customHeight="false" outlineLevel="0" collapsed="false"/>
    <row r="363" s="335" customFormat="true" ht="12.75" hidden="false" customHeight="false" outlineLevel="0" collapsed="false"/>
    <row r="364" s="335" customFormat="true" ht="24" hidden="false" customHeight="true" outlineLevel="0" collapsed="false">
      <c r="A364" s="465" t="s">
        <v>1114</v>
      </c>
      <c r="B364" s="465"/>
    </row>
    <row r="365" s="335" customFormat="true" ht="12.75" hidden="false" customHeight="false" outlineLevel="0" collapsed="false"/>
    <row r="366" s="335" customFormat="true" ht="18.75" hidden="false" customHeight="true" outlineLevel="0" collapsed="false">
      <c r="B366" s="381" t="s">
        <v>743</v>
      </c>
    </row>
    <row r="367" customFormat="false" ht="18.75" hidden="false" customHeight="true" outlineLevel="0" collapsed="false">
      <c r="A367" s="466" t="s">
        <v>18</v>
      </c>
      <c r="B367" s="467" t="s">
        <v>68</v>
      </c>
      <c r="C367" s="467"/>
      <c r="D367" s="467"/>
      <c r="E367" s="467"/>
      <c r="F367" s="467"/>
      <c r="G367" s="468" t="n">
        <f aca="false">G130</f>
        <v>1032127.0091</v>
      </c>
    </row>
    <row r="368" customFormat="false" ht="18.75" hidden="false" customHeight="true" outlineLevel="0" collapsed="false">
      <c r="A368" s="469" t="s">
        <v>582</v>
      </c>
      <c r="B368" s="470" t="s">
        <v>583</v>
      </c>
      <c r="C368" s="470"/>
      <c r="D368" s="470"/>
      <c r="E368" s="470"/>
      <c r="F368" s="470"/>
      <c r="G368" s="471" t="n">
        <f aca="false">G142</f>
        <v>79048.864</v>
      </c>
    </row>
    <row r="369" customFormat="false" ht="18.75" hidden="false" customHeight="true" outlineLevel="0" collapsed="false">
      <c r="A369" s="469" t="s">
        <v>593</v>
      </c>
      <c r="B369" s="470" t="s">
        <v>594</v>
      </c>
      <c r="C369" s="470"/>
      <c r="D369" s="470"/>
      <c r="E369" s="470"/>
      <c r="F369" s="470"/>
      <c r="G369" s="471" t="n">
        <f aca="false">G328</f>
        <v>1863738.9468</v>
      </c>
    </row>
    <row r="370" customFormat="false" ht="18.75" hidden="false" customHeight="true" outlineLevel="0" collapsed="false">
      <c r="A370" s="469" t="s">
        <v>721</v>
      </c>
      <c r="B370" s="470" t="s">
        <v>17</v>
      </c>
      <c r="C370" s="470"/>
      <c r="D370" s="470"/>
      <c r="E370" s="470"/>
      <c r="F370" s="470"/>
      <c r="G370" s="471" t="n">
        <f aca="false">G335</f>
        <v>23500</v>
      </c>
    </row>
    <row r="371" customFormat="false" ht="18.75" hidden="false" customHeight="true" outlineLevel="0" collapsed="false">
      <c r="A371" s="469" t="s">
        <v>728</v>
      </c>
      <c r="B371" s="470" t="s">
        <v>729</v>
      </c>
      <c r="C371" s="470"/>
      <c r="D371" s="470"/>
      <c r="E371" s="470"/>
      <c r="F371" s="470"/>
      <c r="G371" s="471" t="n">
        <f aca="false">G338</f>
        <v>4840.4508546</v>
      </c>
    </row>
    <row r="372" customFormat="false" ht="18.75" hidden="false" customHeight="true" outlineLevel="0" collapsed="false">
      <c r="A372" s="469" t="s">
        <v>1103</v>
      </c>
      <c r="B372" s="470" t="s">
        <v>1104</v>
      </c>
      <c r="C372" s="470"/>
      <c r="D372" s="470"/>
      <c r="E372" s="470"/>
      <c r="F372" s="470"/>
      <c r="G372" s="471" t="n">
        <f aca="false">G346</f>
        <v>8583.48</v>
      </c>
    </row>
    <row r="373" customFormat="false" ht="18.75" hidden="false" customHeight="true" outlineLevel="0" collapsed="false">
      <c r="A373" s="472" t="s">
        <v>732</v>
      </c>
      <c r="B373" s="473" t="s">
        <v>733</v>
      </c>
      <c r="C373" s="473"/>
      <c r="D373" s="473"/>
      <c r="E373" s="473"/>
      <c r="F373" s="473"/>
      <c r="G373" s="474" t="n">
        <f aca="false">G352</f>
        <v>4046.8276</v>
      </c>
    </row>
    <row r="374" s="386" customFormat="true" ht="21" hidden="false" customHeight="true" outlineLevel="0" collapsed="false">
      <c r="B374" s="475" t="s">
        <v>1115</v>
      </c>
      <c r="C374" s="476"/>
      <c r="D374" s="477"/>
      <c r="E374" s="477"/>
      <c r="F374" s="476"/>
      <c r="G374" s="478" t="n">
        <f aca="false">SUM(G367:G373)</f>
        <v>3015885.5783546</v>
      </c>
    </row>
    <row r="375" s="335" customFormat="true" ht="12.75" hidden="false" customHeight="false" outlineLevel="0" collapsed="false"/>
    <row r="376" s="335" customFormat="true" ht="12.75" hidden="false" customHeight="false" outlineLevel="0" collapsed="false"/>
    <row r="377" s="335" customFormat="true" ht="12.75" hidden="false" customHeight="false" outlineLevel="0" collapsed="false"/>
    <row r="378" s="335" customFormat="true" ht="12.75" hidden="false" customHeight="false" outlineLevel="0" collapsed="false"/>
    <row r="379" s="335" customFormat="true" ht="12.75" hidden="false" customHeight="false" outlineLevel="0" collapsed="false"/>
    <row r="380" s="335" customFormat="true" ht="12.75" hidden="false" customHeight="false" outlineLevel="0" collapsed="false"/>
    <row r="381" s="335" customFormat="true" ht="12.75" hidden="false" customHeight="false" outlineLevel="0" collapsed="false"/>
    <row r="382" s="335" customFormat="true" ht="12.75" hidden="false" customHeight="false" outlineLevel="0" collapsed="false"/>
    <row r="383" s="335" customFormat="true" ht="12.75" hidden="false" customHeight="false" outlineLevel="0" collapsed="false"/>
    <row r="384" s="335" customFormat="true" ht="12.75" hidden="false" customHeight="false" outlineLevel="0" collapsed="false"/>
    <row r="385" s="335" customFormat="true" ht="12.75" hidden="false" customHeight="false" outlineLevel="0" collapsed="false"/>
    <row r="386" s="335" customFormat="true" ht="12.75" hidden="false" customHeight="false" outlineLevel="0" collapsed="false"/>
    <row r="387" s="335" customFormat="true" ht="12.75" hidden="false" customHeight="false" outlineLevel="0" collapsed="false"/>
    <row r="388" s="335" customFormat="true" ht="12.75" hidden="false" customHeight="false" outlineLevel="0" collapsed="false"/>
    <row r="389" s="335" customFormat="true" ht="12.75" hidden="false" customHeight="false" outlineLevel="0" collapsed="false"/>
    <row r="390" s="335" customFormat="true" ht="12.75" hidden="false" customHeight="false" outlineLevel="0" collapsed="false"/>
    <row r="391" s="335" customFormat="true" ht="12.75" hidden="false" customHeight="false" outlineLevel="0" collapsed="false"/>
    <row r="392" s="335" customFormat="true" ht="12.75" hidden="false" customHeight="false" outlineLevel="0" collapsed="false"/>
    <row r="393" s="335" customFormat="true" ht="12.75" hidden="false" customHeight="false" outlineLevel="0" collapsed="false"/>
    <row r="394" s="335" customFormat="true" ht="12.75" hidden="false" customHeight="false" outlineLevel="0" collapsed="false"/>
    <row r="395" s="335" customFormat="true" ht="12.75" hidden="false" customHeight="false" outlineLevel="0" collapsed="false"/>
    <row r="396" s="335" customFormat="true" ht="12.75" hidden="false" customHeight="false" outlineLevel="0" collapsed="false"/>
    <row r="397" s="335" customFormat="true" ht="12.75" hidden="false" customHeight="false" outlineLevel="0" collapsed="false"/>
    <row r="398" s="335" customFormat="true" ht="12.75" hidden="false" customHeight="false" outlineLevel="0" collapsed="false"/>
    <row r="399" s="335" customFormat="true" ht="12.75" hidden="false" customHeight="false" outlineLevel="0" collapsed="false"/>
    <row r="400" s="335" customFormat="true" ht="12.75" hidden="false" customHeight="false" outlineLevel="0" collapsed="false"/>
    <row r="401" s="335" customFormat="true" ht="12.75" hidden="false" customHeight="false" outlineLevel="0" collapsed="false"/>
    <row r="402" s="335" customFormat="true" ht="12.75" hidden="false" customHeight="false" outlineLevel="0" collapsed="false"/>
    <row r="403" s="335" customFormat="true" ht="12.75" hidden="false" customHeight="false" outlineLevel="0" collapsed="false"/>
    <row r="404" s="335" customFormat="true" ht="12.75" hidden="false" customHeight="false" outlineLevel="0" collapsed="false"/>
    <row r="405" s="335" customFormat="true" ht="12.75" hidden="false" customHeight="false" outlineLevel="0" collapsed="false"/>
    <row r="406" s="335" customFormat="true" ht="12.75" hidden="false" customHeight="false" outlineLevel="0" collapsed="false"/>
    <row r="407" s="335" customFormat="true" ht="12.75" hidden="false" customHeight="false" outlineLevel="0" collapsed="false"/>
    <row r="408" s="335" customFormat="true" ht="12.75" hidden="false" customHeight="false" outlineLevel="0" collapsed="false"/>
    <row r="409" s="335" customFormat="true" ht="12.75" hidden="false" customHeight="false" outlineLevel="0" collapsed="false"/>
    <row r="410" s="335" customFormat="true" ht="12.75" hidden="false" customHeight="false" outlineLevel="0" collapsed="false"/>
    <row r="411" s="335" customFormat="true" ht="12.75" hidden="false" customHeight="false" outlineLevel="0" collapsed="false"/>
    <row r="412" s="335" customFormat="true" ht="12.75" hidden="false" customHeight="false" outlineLevel="0" collapsed="false"/>
    <row r="413" s="335" customFormat="true" ht="12.75" hidden="false" customHeight="false" outlineLevel="0" collapsed="false"/>
    <row r="414" s="335" customFormat="true" ht="12.75" hidden="false" customHeight="false" outlineLevel="0" collapsed="false"/>
    <row r="415" s="335" customFormat="true" ht="12.75" hidden="false" customHeight="false" outlineLevel="0" collapsed="false"/>
    <row r="416" s="335" customFormat="true" ht="12.75" hidden="false" customHeight="false" outlineLevel="0" collapsed="false"/>
    <row r="417" s="335" customFormat="true" ht="12.75" hidden="false" customHeight="false" outlineLevel="0" collapsed="false"/>
    <row r="418" s="335" customFormat="true" ht="12.75" hidden="false" customHeight="false" outlineLevel="0" collapsed="false"/>
    <row r="419" customFormat="false" ht="12.75" hidden="false" customHeight="false" outlineLevel="0" collapsed="false">
      <c r="A419" s="392"/>
      <c r="B419" s="392"/>
    </row>
    <row r="420" customFormat="false" ht="12.75" hidden="false" customHeight="false" outlineLevel="0" collapsed="false">
      <c r="C420" s="393"/>
      <c r="D420" s="393"/>
      <c r="E420" s="394"/>
      <c r="F420" s="393"/>
      <c r="G420" s="395"/>
    </row>
    <row r="421" customFormat="false" ht="12.75" hidden="false" customHeight="false" outlineLevel="0" collapsed="false">
      <c r="A421" s="392"/>
      <c r="B421" s="392"/>
    </row>
  </sheetData>
  <mergeCells count="224">
    <mergeCell ref="C7:D7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C30:D30"/>
    <mergeCell ref="C31:D31"/>
    <mergeCell ref="C32:D32"/>
    <mergeCell ref="C33:D33"/>
    <mergeCell ref="C34:D34"/>
    <mergeCell ref="C35:D35"/>
    <mergeCell ref="C36:D36"/>
    <mergeCell ref="C37:D37"/>
    <mergeCell ref="C38:D38"/>
    <mergeCell ref="C39:D39"/>
    <mergeCell ref="C40:D40"/>
    <mergeCell ref="C41:D41"/>
    <mergeCell ref="C42:D42"/>
    <mergeCell ref="C43:D43"/>
    <mergeCell ref="C44:D44"/>
    <mergeCell ref="C45:D45"/>
    <mergeCell ref="C46:D46"/>
    <mergeCell ref="C47:D47"/>
    <mergeCell ref="C48:D48"/>
    <mergeCell ref="C49:D49"/>
    <mergeCell ref="C50:D50"/>
    <mergeCell ref="C51:D51"/>
    <mergeCell ref="C52:D52"/>
    <mergeCell ref="C53:D53"/>
    <mergeCell ref="C54:D54"/>
    <mergeCell ref="C55:D55"/>
    <mergeCell ref="C56:D56"/>
    <mergeCell ref="C57:D57"/>
    <mergeCell ref="C58:D58"/>
    <mergeCell ref="C59:D59"/>
    <mergeCell ref="C60:D60"/>
    <mergeCell ref="C61:D61"/>
    <mergeCell ref="C62:D62"/>
    <mergeCell ref="C63:D63"/>
    <mergeCell ref="C64:D64"/>
    <mergeCell ref="C65:D65"/>
    <mergeCell ref="C66:D66"/>
    <mergeCell ref="C67:D67"/>
    <mergeCell ref="C68:D68"/>
    <mergeCell ref="C69:D69"/>
    <mergeCell ref="C70:D70"/>
    <mergeCell ref="C71:D71"/>
    <mergeCell ref="C72:D72"/>
    <mergeCell ref="C73:D73"/>
    <mergeCell ref="C74:D74"/>
    <mergeCell ref="C75:D75"/>
    <mergeCell ref="C76:D76"/>
    <mergeCell ref="C77:D77"/>
    <mergeCell ref="C78:D78"/>
    <mergeCell ref="C79:D79"/>
    <mergeCell ref="C80:D80"/>
    <mergeCell ref="C81:D81"/>
    <mergeCell ref="C84:D84"/>
    <mergeCell ref="C86:D86"/>
    <mergeCell ref="C87:D87"/>
    <mergeCell ref="C88:D88"/>
    <mergeCell ref="C90:D90"/>
    <mergeCell ref="C91:D91"/>
    <mergeCell ref="C92:D92"/>
    <mergeCell ref="C96:D96"/>
    <mergeCell ref="C98:D98"/>
    <mergeCell ref="C100:D100"/>
    <mergeCell ref="C102:D102"/>
    <mergeCell ref="C104:D104"/>
    <mergeCell ref="C106:D106"/>
    <mergeCell ref="C109:D109"/>
    <mergeCell ref="C110:D110"/>
    <mergeCell ref="C111:D111"/>
    <mergeCell ref="C112:D112"/>
    <mergeCell ref="C113:D113"/>
    <mergeCell ref="C114:D114"/>
    <mergeCell ref="C116:D116"/>
    <mergeCell ref="C117:D117"/>
    <mergeCell ref="C118:D118"/>
    <mergeCell ref="C119:D119"/>
    <mergeCell ref="C121:D121"/>
    <mergeCell ref="C122:D122"/>
    <mergeCell ref="C123:D123"/>
    <mergeCell ref="C125:D125"/>
    <mergeCell ref="C127:D127"/>
    <mergeCell ref="C129:D129"/>
    <mergeCell ref="C133:D133"/>
    <mergeCell ref="C134:D134"/>
    <mergeCell ref="C136:D136"/>
    <mergeCell ref="C137:D137"/>
    <mergeCell ref="C139:D139"/>
    <mergeCell ref="C141:D141"/>
    <mergeCell ref="C145:D145"/>
    <mergeCell ref="C147:D147"/>
    <mergeCell ref="C148:D148"/>
    <mergeCell ref="C149:D149"/>
    <mergeCell ref="C150:D150"/>
    <mergeCell ref="C151:D151"/>
    <mergeCell ref="C152:D152"/>
    <mergeCell ref="C153:D153"/>
    <mergeCell ref="C154:D154"/>
    <mergeCell ref="C155:D155"/>
    <mergeCell ref="C157:D157"/>
    <mergeCell ref="C158:D158"/>
    <mergeCell ref="C159:D159"/>
    <mergeCell ref="C160:D160"/>
    <mergeCell ref="C161:D161"/>
    <mergeCell ref="C162:D162"/>
    <mergeCell ref="C163:D163"/>
    <mergeCell ref="C164:D164"/>
    <mergeCell ref="C165:D165"/>
    <mergeCell ref="C166:D166"/>
    <mergeCell ref="C167:D167"/>
    <mergeCell ref="C168:D168"/>
    <mergeCell ref="C169:D169"/>
    <mergeCell ref="C170:D170"/>
    <mergeCell ref="C171:D171"/>
    <mergeCell ref="C172:D172"/>
    <mergeCell ref="C173:D173"/>
    <mergeCell ref="C174:D174"/>
    <mergeCell ref="C175:D175"/>
    <mergeCell ref="C176:D176"/>
    <mergeCell ref="C178:D178"/>
    <mergeCell ref="C179:D179"/>
    <mergeCell ref="C180:D180"/>
    <mergeCell ref="C181:D181"/>
    <mergeCell ref="C183:D183"/>
    <mergeCell ref="C184:D184"/>
    <mergeCell ref="C185:D185"/>
    <mergeCell ref="C187:D187"/>
    <mergeCell ref="C188:D188"/>
    <mergeCell ref="C189:D189"/>
    <mergeCell ref="C190:D190"/>
    <mergeCell ref="C191:D191"/>
    <mergeCell ref="C192:D192"/>
    <mergeCell ref="C193:D193"/>
    <mergeCell ref="C194:D194"/>
    <mergeCell ref="C195:D195"/>
    <mergeCell ref="C196:D196"/>
    <mergeCell ref="C197:D197"/>
    <mergeCell ref="C198:D198"/>
    <mergeCell ref="C199:D199"/>
    <mergeCell ref="C200:D200"/>
    <mergeCell ref="C201:D201"/>
    <mergeCell ref="C202:D202"/>
    <mergeCell ref="C203:D203"/>
    <mergeCell ref="C204:D204"/>
    <mergeCell ref="C205:D205"/>
    <mergeCell ref="C206:D206"/>
    <mergeCell ref="C207:D207"/>
    <mergeCell ref="C208:D208"/>
    <mergeCell ref="C209:D209"/>
    <mergeCell ref="C210:D210"/>
    <mergeCell ref="C211:D211"/>
    <mergeCell ref="C212:D212"/>
    <mergeCell ref="C213:D213"/>
    <mergeCell ref="C214:D214"/>
    <mergeCell ref="C215:D215"/>
    <mergeCell ref="C216:D216"/>
    <mergeCell ref="C217:D217"/>
    <mergeCell ref="C218:D218"/>
    <mergeCell ref="C219:D219"/>
    <mergeCell ref="C221:D221"/>
    <mergeCell ref="C222:D222"/>
    <mergeCell ref="C223:D223"/>
    <mergeCell ref="C224:D224"/>
    <mergeCell ref="C225:D225"/>
    <mergeCell ref="C226:D226"/>
    <mergeCell ref="C227:D227"/>
    <mergeCell ref="C228:D228"/>
    <mergeCell ref="C229:D229"/>
    <mergeCell ref="C230:D230"/>
    <mergeCell ref="C231:D231"/>
    <mergeCell ref="C232:D232"/>
    <mergeCell ref="C233:D233"/>
    <mergeCell ref="C234:D234"/>
    <mergeCell ref="C235:D235"/>
    <mergeCell ref="C237:D237"/>
    <mergeCell ref="C238:D238"/>
    <mergeCell ref="C240:D240"/>
    <mergeCell ref="C241:D241"/>
    <mergeCell ref="C242:D242"/>
    <mergeCell ref="C243:D243"/>
    <mergeCell ref="C244:D244"/>
    <mergeCell ref="C248:D248"/>
    <mergeCell ref="C251:D251"/>
    <mergeCell ref="C252:D252"/>
    <mergeCell ref="C256:D256"/>
    <mergeCell ref="C258:D258"/>
    <mergeCell ref="C260:D260"/>
    <mergeCell ref="C262:D262"/>
    <mergeCell ref="C264:D264"/>
    <mergeCell ref="C267:D267"/>
    <mergeCell ref="C269:D269"/>
    <mergeCell ref="C271:D271"/>
    <mergeCell ref="C273:D273"/>
    <mergeCell ref="C275:D275"/>
    <mergeCell ref="C277:D277"/>
    <mergeCell ref="C279:D279"/>
    <mergeCell ref="C281:D281"/>
    <mergeCell ref="C298:D298"/>
    <mergeCell ref="C299:D299"/>
    <mergeCell ref="C301:D301"/>
    <mergeCell ref="C302:D302"/>
    <mergeCell ref="C331:D331"/>
    <mergeCell ref="C334:D334"/>
    <mergeCell ref="C341:D341"/>
    <mergeCell ref="C343:D343"/>
  </mergeCells>
  <printOptions headings="false" gridLines="false" gridLinesSet="true" horizontalCentered="false" verticalCentered="false"/>
  <pageMargins left="0.25" right="0.25" top="0.75" bottom="0.75" header="0.511805555555555" footer="0.3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>&amp;L&amp;9Zpracováno programem &amp;"Arial CE,Běžné"BUILDpower,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LibreOffice/7.0.5.2$Windows_X86_64 LibreOffice_project/64390860c6cd0aca4beafafcfd84613dd9dfb63a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2020-08-10T16:06:45Z</dcterms:created>
  <dc:creator>ROZTYLY</dc:creator>
  <dc:description/>
  <dc:language>cs-CZ</dc:language>
  <cp:lastModifiedBy>Eva Surmová</cp:lastModifiedBy>
  <cp:lastPrinted>2022-03-21T13:42:21Z</cp:lastPrinted>
  <dcterms:modified xsi:type="dcterms:W3CDTF">2022-04-29T13:40:53Z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