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2 PROJEKTY\403 Hřbitov ČK\05 Odevzdávka - tisk\04 DPS\210318_Celkový elaborát\DPS Celkový elaborát\F rozpočet\SO 001\"/>
    </mc:Choice>
  </mc:AlternateContent>
  <xr:revisionPtr revIDLastSave="0" documentId="8_{554BA58F-AAD7-4841-BB72-F0D36DB1AB5D}" xr6:coauthVersionLast="46" xr6:coauthVersionMax="46" xr10:uidLastSave="{00000000-0000-0000-0000-000000000000}"/>
  <bookViews>
    <workbookView xWindow="1275" yWindow="1230" windowWidth="18165" windowHeight="19470" activeTab="1" xr2:uid="{0A2CB973-84EC-4D9A-865E-BC2702B1A6B3}"/>
  </bookViews>
  <sheets>
    <sheet name="reka" sheetId="3" r:id="rId1"/>
    <sheet name="pol." sheetId="1" r:id="rId2"/>
    <sheet name="vegetační up." sheetId="6" r:id="rId3"/>
    <sheet name="elektro" sheetId="5" r:id="rId4"/>
    <sheet name="vodovod" sheetId="8" r:id="rId5"/>
    <sheet name="kanalizace" sheetId="9" r:id="rId6"/>
  </sheets>
  <externalReferences>
    <externalReference r:id="rId7"/>
    <externalReference r:id="rId8"/>
    <externalReference r:id="rId9"/>
  </externalReferences>
  <definedNames>
    <definedName name="cisloobjektu" localSheetId="5">'[1]Krycí list'!$A$5</definedName>
    <definedName name="cisloobjektu" localSheetId="4">'[2]Krycí list'!$A$5</definedName>
    <definedName name="cisloobjektu">'[3]Krycí list'!$A$4</definedName>
    <definedName name="cislostavby" localSheetId="5">'[1]Krycí list'!$A$7</definedName>
    <definedName name="cislostavby" localSheetId="4">'[2]Krycí list'!$A$7</definedName>
    <definedName name="cislostavby">'[3]Krycí list'!$A$6</definedName>
    <definedName name="Dodavka" localSheetId="5">[1]Rekapitulace!$G$15</definedName>
    <definedName name="Dodavka" localSheetId="4">vodovod!#REF!</definedName>
    <definedName name="Dodavka">[3]Rekapitulace!$G$13</definedName>
    <definedName name="Dodavka0" localSheetId="5">kanalizace!#REF!</definedName>
    <definedName name="Dodavka0" localSheetId="4">vodovod!#REF!</definedName>
    <definedName name="Dodavka0">elektro!#REF!</definedName>
    <definedName name="HSV" localSheetId="5">[1]Rekapitulace!$E$15</definedName>
    <definedName name="HSV" localSheetId="4">vodovod!$G$145</definedName>
    <definedName name="HSV">[3]Rekapitulace!$E$13</definedName>
    <definedName name="HSV0" localSheetId="5">kanalizace!#REF!</definedName>
    <definedName name="HSV0" localSheetId="4">vodovod!#REF!</definedName>
    <definedName name="HSV0">elektro!#REF!</definedName>
    <definedName name="HZS" localSheetId="5">[1]Rekapitulace!$I$15</definedName>
    <definedName name="HZS" localSheetId="4">vodovod!#REF!</definedName>
    <definedName name="HZS">[3]Rekapitulace!$I$13</definedName>
    <definedName name="HZS0" localSheetId="5">kanalizace!#REF!</definedName>
    <definedName name="HZS0" localSheetId="4">vodovod!#REF!</definedName>
    <definedName name="HZS0">elektro!#REF!</definedName>
    <definedName name="Mont" localSheetId="5">[1]Rekapitulace!$H$15</definedName>
    <definedName name="Mont" localSheetId="4">vodovod!#REF!</definedName>
    <definedName name="Mont">[3]Rekapitulace!$H$13</definedName>
    <definedName name="Montaz0" localSheetId="5">kanalizace!#REF!</definedName>
    <definedName name="Montaz0" localSheetId="4">vodovod!#REF!</definedName>
    <definedName name="Montaz0">elektro!#REF!</definedName>
    <definedName name="nazevobjektu" localSheetId="5">'[1]Krycí list'!$C$5</definedName>
    <definedName name="nazevobjektu" localSheetId="4">'[2]Krycí list'!$C$5</definedName>
    <definedName name="nazevobjektu">'[3]Krycí list'!$C$4</definedName>
    <definedName name="nazevstavby" localSheetId="5">'[1]Krycí list'!$C$7</definedName>
    <definedName name="nazevstavby" localSheetId="4">'[2]Krycí list'!$C$7</definedName>
    <definedName name="nazevstavby">'[3]Krycí list'!$C$6</definedName>
    <definedName name="_xlnm.Print_Titles" localSheetId="3">elektro!$1:$4</definedName>
    <definedName name="_xlnm.Print_Titles" localSheetId="5">kanalizace!$1:$4</definedName>
    <definedName name="_xlnm.Print_Titles" localSheetId="1">pol.!$1:$4</definedName>
    <definedName name="_xlnm.Print_Titles" localSheetId="2">'vegetační up.'!$1:$4</definedName>
    <definedName name="_xlnm.Print_Titles" localSheetId="4">vodovod!$1:$4</definedName>
    <definedName name="_xlnm.Print_Area" localSheetId="3">elektro!$A$1:$G$140</definedName>
    <definedName name="_xlnm.Print_Area" localSheetId="5">kanalizace!$A$1:$G$376</definedName>
    <definedName name="_xlnm.Print_Area" localSheetId="1">pol.!$A$1:$H$192</definedName>
    <definedName name="_xlnm.Print_Area" localSheetId="0">reka!$A$1:$E$37</definedName>
    <definedName name="_xlnm.Print_Area" localSheetId="2">'vegetační up.'!$A$1:$H$72</definedName>
    <definedName name="_xlnm.Print_Area" localSheetId="4">vodovod!$A$1:$G$146</definedName>
    <definedName name="PocetMJ" localSheetId="5">'[1]Krycí list'!$G$6</definedName>
    <definedName name="PocetMJ" localSheetId="4">'[2]Krycí list'!$G$6</definedName>
    <definedName name="PocetMJ">'[3]Krycí list'!$G$7</definedName>
    <definedName name="PSV" localSheetId="5">[1]Rekapitulace!$F$15</definedName>
    <definedName name="PSV" localSheetId="4">vodovod!$F$145</definedName>
    <definedName name="PSV">[3]Rekapitulace!$F$13</definedName>
    <definedName name="PSV0" localSheetId="5">kanalizace!#REF!</definedName>
    <definedName name="PSV0" localSheetId="4">vodovod!#REF!</definedName>
    <definedName name="PSV0">elektro!#REF!</definedName>
    <definedName name="SazbaDPH1" localSheetId="5">'[1]Krycí list'!$C$30</definedName>
    <definedName name="SazbaDPH1">'[2]Krycí list'!$C$30</definedName>
    <definedName name="SazbaDPH2" localSheetId="5">'[1]Krycí list'!$C$32</definedName>
    <definedName name="SazbaDPH2">'[2]Krycí list'!$C$32</definedName>
    <definedName name="SloupecCC" localSheetId="5">kanalizace!#REF!</definedName>
    <definedName name="SloupecCC" localSheetId="4">vodovod!#REF!</definedName>
    <definedName name="SloupecCC">elektro!$G$3</definedName>
    <definedName name="SloupecCisloPol" localSheetId="5">kanalizace!#REF!</definedName>
    <definedName name="SloupecCisloPol" localSheetId="4">vodovod!#REF!</definedName>
    <definedName name="SloupecCisloPol">elektro!$B$3</definedName>
    <definedName name="SloupecJC" localSheetId="5">kanalizace!#REF!</definedName>
    <definedName name="SloupecJC" localSheetId="4">vodovod!#REF!</definedName>
    <definedName name="SloupecJC">elektro!$F$3</definedName>
    <definedName name="SloupecMJ" localSheetId="5">kanalizace!#REF!</definedName>
    <definedName name="SloupecMJ" localSheetId="4">vodovod!#REF!</definedName>
    <definedName name="SloupecMJ">elektro!$D$3</definedName>
    <definedName name="SloupecMnozstvi" localSheetId="5">kanalizace!#REF!</definedName>
    <definedName name="SloupecMnozstvi" localSheetId="4">vodovod!#REF!</definedName>
    <definedName name="SloupecMnozstvi">elektro!$E$3</definedName>
    <definedName name="SloupecNazPol" localSheetId="5">kanalizace!#REF!</definedName>
    <definedName name="SloupecNazPol" localSheetId="4">vodovod!#REF!</definedName>
    <definedName name="SloupecNazPol">elektro!$C$3</definedName>
    <definedName name="SloupecPC" localSheetId="5">kanalizace!#REF!</definedName>
    <definedName name="SloupecPC" localSheetId="4">vodovod!#REF!</definedName>
    <definedName name="SloupecPC">elektro!$A$3</definedName>
    <definedName name="solver_lin" localSheetId="3">0</definedName>
    <definedName name="solver_lin" localSheetId="5">0</definedName>
    <definedName name="solver_lin" localSheetId="4">0</definedName>
    <definedName name="solver_num" localSheetId="3">0</definedName>
    <definedName name="solver_num" localSheetId="5">0</definedName>
    <definedName name="solver_num" localSheetId="4">0</definedName>
    <definedName name="solver_opt" localSheetId="3">elektro!#REF!</definedName>
    <definedName name="solver_opt" localSheetId="5">kanalizace!#REF!</definedName>
    <definedName name="solver_opt" localSheetId="4">vodovod!#REF!</definedName>
    <definedName name="solver_typ" localSheetId="3">1</definedName>
    <definedName name="solver_typ" localSheetId="5">1</definedName>
    <definedName name="solver_typ" localSheetId="4">1</definedName>
    <definedName name="solver_val" localSheetId="3">0</definedName>
    <definedName name="solver_val" localSheetId="5">0</definedName>
    <definedName name="solver_val" localSheetId="4">0</definedName>
    <definedName name="Typ" localSheetId="5">kanalizace!#REF!</definedName>
    <definedName name="Typ" localSheetId="4">vodovod!#REF!</definedName>
    <definedName name="Typ">elektro!#REF!</definedName>
    <definedName name="VRN" localSheetId="5">[1]Rekapitulace!$H$28</definedName>
    <definedName name="VRN" localSheetId="4">[2]Rekapitulace!$H$28</definedName>
    <definedName name="VRN">[3]Rekapitulace!$H$19</definedName>
    <definedName name="VRNKc" localSheetId="5">[1]Rekapitulace!#REF!</definedName>
    <definedName name="VRNKc">[2]Rekapitulace!#REF!</definedName>
    <definedName name="VRNnazev" localSheetId="5">[1]Rekapitulace!#REF!</definedName>
    <definedName name="VRNnazev">[2]Rekapitulace!#REF!</definedName>
    <definedName name="VRNproc" localSheetId="5">[1]Rekapitulace!#REF!</definedName>
    <definedName name="VRNproc">[2]Rekapitulace!#REF!</definedName>
    <definedName name="VRNzakl" localSheetId="5">[1]Rekapitulace!#REF!</definedName>
    <definedName name="VRNzakl">[2]Rekapitulace!#REF!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1" l="1"/>
  <c r="F58" i="1"/>
  <c r="D32" i="3"/>
  <c r="F116" i="1" l="1"/>
  <c r="E107" i="9" l="1"/>
  <c r="E104" i="9"/>
  <c r="E103" i="9" s="1"/>
  <c r="G103" i="9" s="1"/>
  <c r="BA103" i="9" s="1"/>
  <c r="E102" i="9"/>
  <c r="E101" i="9" s="1"/>
  <c r="G101" i="9" s="1"/>
  <c r="BA101" i="9" s="1"/>
  <c r="E97" i="9"/>
  <c r="G97" i="9" s="1"/>
  <c r="BA97" i="9" s="1"/>
  <c r="E31" i="8"/>
  <c r="E28" i="8"/>
  <c r="E27" i="8" s="1"/>
  <c r="G27" i="8" s="1"/>
  <c r="AY27" i="8" s="1"/>
  <c r="E26" i="8"/>
  <c r="E25" i="8" s="1"/>
  <c r="G25" i="8" s="1"/>
  <c r="AY25" i="8" s="1"/>
  <c r="E22" i="8"/>
  <c r="E21" i="8" s="1"/>
  <c r="J147" i="1"/>
  <c r="L147" i="1"/>
  <c r="G147" i="1"/>
  <c r="C352" i="9"/>
  <c r="BE351" i="9"/>
  <c r="BD351" i="9"/>
  <c r="BC351" i="9"/>
  <c r="BB351" i="9"/>
  <c r="G351" i="9"/>
  <c r="BA351" i="9" s="1"/>
  <c r="BE350" i="9"/>
  <c r="BD350" i="9"/>
  <c r="BC350" i="9"/>
  <c r="BB350" i="9"/>
  <c r="G350" i="9"/>
  <c r="BA350" i="9" s="1"/>
  <c r="BE349" i="9"/>
  <c r="BD349" i="9"/>
  <c r="BC349" i="9"/>
  <c r="BB349" i="9"/>
  <c r="G349" i="9"/>
  <c r="BA349" i="9" s="1"/>
  <c r="BE348" i="9"/>
  <c r="BD348" i="9"/>
  <c r="BC348" i="9"/>
  <c r="BB348" i="9"/>
  <c r="G348" i="9"/>
  <c r="C346" i="9"/>
  <c r="BE345" i="9"/>
  <c r="BD345" i="9"/>
  <c r="BC345" i="9"/>
  <c r="BA345" i="9"/>
  <c r="BE344" i="9"/>
  <c r="BD344" i="9"/>
  <c r="BC344" i="9"/>
  <c r="BA344" i="9"/>
  <c r="G344" i="9"/>
  <c r="BB344" i="9" s="1"/>
  <c r="BE342" i="9"/>
  <c r="BD342" i="9"/>
  <c r="BC342" i="9"/>
  <c r="BA342" i="9"/>
  <c r="G342" i="9"/>
  <c r="BB342" i="9" s="1"/>
  <c r="BE340" i="9"/>
  <c r="BD340" i="9"/>
  <c r="BC340" i="9"/>
  <c r="BA340" i="9"/>
  <c r="G340" i="9"/>
  <c r="BB340" i="9" s="1"/>
  <c r="C338" i="9"/>
  <c r="BE337" i="9"/>
  <c r="BE338" i="9" s="1"/>
  <c r="BD337" i="9"/>
  <c r="BD338" i="9" s="1"/>
  <c r="BC337" i="9"/>
  <c r="BC338" i="9" s="1"/>
  <c r="BB337" i="9"/>
  <c r="BB338" i="9" s="1"/>
  <c r="G337" i="9"/>
  <c r="BA337" i="9" s="1"/>
  <c r="BA338" i="9" s="1"/>
  <c r="C335" i="9"/>
  <c r="BE333" i="9"/>
  <c r="BD333" i="9"/>
  <c r="BC333" i="9"/>
  <c r="BB333" i="9"/>
  <c r="G333" i="9"/>
  <c r="BA333" i="9" s="1"/>
  <c r="BE332" i="9"/>
  <c r="BD332" i="9"/>
  <c r="BC332" i="9"/>
  <c r="BB332" i="9"/>
  <c r="G332" i="9"/>
  <c r="BA332" i="9" s="1"/>
  <c r="BE330" i="9"/>
  <c r="BD330" i="9"/>
  <c r="BC330" i="9"/>
  <c r="BB330" i="9"/>
  <c r="G330" i="9"/>
  <c r="C328" i="9"/>
  <c r="BE323" i="9"/>
  <c r="BD323" i="9"/>
  <c r="BC323" i="9"/>
  <c r="BB323" i="9"/>
  <c r="G323" i="9"/>
  <c r="BA323" i="9" s="1"/>
  <c r="BE316" i="9"/>
  <c r="BD316" i="9"/>
  <c r="BC316" i="9"/>
  <c r="BB316" i="9"/>
  <c r="G316" i="9"/>
  <c r="BA316" i="9" s="1"/>
  <c r="BE305" i="9"/>
  <c r="BD305" i="9"/>
  <c r="BC305" i="9"/>
  <c r="BB305" i="9"/>
  <c r="G305" i="9"/>
  <c r="BA305" i="9" s="1"/>
  <c r="BE304" i="9"/>
  <c r="BD304" i="9"/>
  <c r="BC304" i="9"/>
  <c r="BB304" i="9"/>
  <c r="G304" i="9"/>
  <c r="BA304" i="9" s="1"/>
  <c r="BE303" i="9"/>
  <c r="BD303" i="9"/>
  <c r="BC303" i="9"/>
  <c r="BB303" i="9"/>
  <c r="G303" i="9"/>
  <c r="BA303" i="9" s="1"/>
  <c r="BE300" i="9"/>
  <c r="BD300" i="9"/>
  <c r="BC300" i="9"/>
  <c r="BB300" i="9"/>
  <c r="G300" i="9"/>
  <c r="BA300" i="9" s="1"/>
  <c r="BE297" i="9"/>
  <c r="BD297" i="9"/>
  <c r="BC297" i="9"/>
  <c r="BB297" i="9"/>
  <c r="G297" i="9"/>
  <c r="BA297" i="9" s="1"/>
  <c r="BE296" i="9"/>
  <c r="BD296" i="9"/>
  <c r="BC296" i="9"/>
  <c r="BB296" i="9"/>
  <c r="G296" i="9"/>
  <c r="BA296" i="9" s="1"/>
  <c r="BE295" i="9"/>
  <c r="BD295" i="9"/>
  <c r="BC295" i="9"/>
  <c r="BB295" i="9"/>
  <c r="G295" i="9"/>
  <c r="BA295" i="9" s="1"/>
  <c r="BE294" i="9"/>
  <c r="BD294" i="9"/>
  <c r="BC294" i="9"/>
  <c r="BB294" i="9"/>
  <c r="G294" i="9"/>
  <c r="BA294" i="9" s="1"/>
  <c r="BE293" i="9"/>
  <c r="BD293" i="9"/>
  <c r="BC293" i="9"/>
  <c r="BB293" i="9"/>
  <c r="G293" i="9"/>
  <c r="BA293" i="9" s="1"/>
  <c r="BE292" i="9"/>
  <c r="BD292" i="9"/>
  <c r="BC292" i="9"/>
  <c r="BB292" i="9"/>
  <c r="G292" i="9"/>
  <c r="BA292" i="9" s="1"/>
  <c r="BE291" i="9"/>
  <c r="BD291" i="9"/>
  <c r="BC291" i="9"/>
  <c r="BB291" i="9"/>
  <c r="G291" i="9"/>
  <c r="BA291" i="9" s="1"/>
  <c r="BE290" i="9"/>
  <c r="BD290" i="9"/>
  <c r="BC290" i="9"/>
  <c r="BB290" i="9"/>
  <c r="G290" i="9"/>
  <c r="BA290" i="9" s="1"/>
  <c r="BE289" i="9"/>
  <c r="BD289" i="9"/>
  <c r="BC289" i="9"/>
  <c r="BB289" i="9"/>
  <c r="G289" i="9"/>
  <c r="BA289" i="9" s="1"/>
  <c r="BE288" i="9"/>
  <c r="BD288" i="9"/>
  <c r="BC288" i="9"/>
  <c r="BB288" i="9"/>
  <c r="G288" i="9"/>
  <c r="BA288" i="9" s="1"/>
  <c r="BE287" i="9"/>
  <c r="BD287" i="9"/>
  <c r="BC287" i="9"/>
  <c r="BB287" i="9"/>
  <c r="G287" i="9"/>
  <c r="BA287" i="9" s="1"/>
  <c r="BE286" i="9"/>
  <c r="BD286" i="9"/>
  <c r="BC286" i="9"/>
  <c r="BB286" i="9"/>
  <c r="G286" i="9"/>
  <c r="BA286" i="9" s="1"/>
  <c r="BE285" i="9"/>
  <c r="BD285" i="9"/>
  <c r="BC285" i="9"/>
  <c r="BB285" i="9"/>
  <c r="G285" i="9"/>
  <c r="BA285" i="9" s="1"/>
  <c r="BE284" i="9"/>
  <c r="BD284" i="9"/>
  <c r="BC284" i="9"/>
  <c r="BB284" i="9"/>
  <c r="G284" i="9"/>
  <c r="BA284" i="9" s="1"/>
  <c r="BE283" i="9"/>
  <c r="BD283" i="9"/>
  <c r="BC283" i="9"/>
  <c r="BB283" i="9"/>
  <c r="G283" i="9"/>
  <c r="BA283" i="9" s="1"/>
  <c r="BE282" i="9"/>
  <c r="BD282" i="9"/>
  <c r="BC282" i="9"/>
  <c r="BB282" i="9"/>
  <c r="G282" i="9"/>
  <c r="BA282" i="9" s="1"/>
  <c r="BE280" i="9"/>
  <c r="BD280" i="9"/>
  <c r="BC280" i="9"/>
  <c r="BB280" i="9"/>
  <c r="G280" i="9"/>
  <c r="BA280" i="9" s="1"/>
  <c r="BE278" i="9"/>
  <c r="BD278" i="9"/>
  <c r="BC278" i="9"/>
  <c r="BB278" i="9"/>
  <c r="G278" i="9"/>
  <c r="BA278" i="9" s="1"/>
  <c r="BE276" i="9"/>
  <c r="BD276" i="9"/>
  <c r="BC276" i="9"/>
  <c r="BB276" i="9"/>
  <c r="G276" i="9"/>
  <c r="BA276" i="9" s="1"/>
  <c r="BE274" i="9"/>
  <c r="BD274" i="9"/>
  <c r="BC274" i="9"/>
  <c r="BB274" i="9"/>
  <c r="G274" i="9"/>
  <c r="BA274" i="9" s="1"/>
  <c r="BE272" i="9"/>
  <c r="BD272" i="9"/>
  <c r="BC272" i="9"/>
  <c r="BB272" i="9"/>
  <c r="G272" i="9"/>
  <c r="BA272" i="9" s="1"/>
  <c r="BE270" i="9"/>
  <c r="BD270" i="9"/>
  <c r="BC270" i="9"/>
  <c r="BB270" i="9"/>
  <c r="G270" i="9"/>
  <c r="BA270" i="9" s="1"/>
  <c r="BE268" i="9"/>
  <c r="BD268" i="9"/>
  <c r="BC268" i="9"/>
  <c r="BB268" i="9"/>
  <c r="G268" i="9"/>
  <c r="BA268" i="9" s="1"/>
  <c r="BE266" i="9"/>
  <c r="BD266" i="9"/>
  <c r="BC266" i="9"/>
  <c r="BB266" i="9"/>
  <c r="G266" i="9"/>
  <c r="BA266" i="9" s="1"/>
  <c r="BE263" i="9"/>
  <c r="BD263" i="9"/>
  <c r="BC263" i="9"/>
  <c r="BB263" i="9"/>
  <c r="G263" i="9"/>
  <c r="BA263" i="9" s="1"/>
  <c r="BE261" i="9"/>
  <c r="BD261" i="9"/>
  <c r="BC261" i="9"/>
  <c r="BB261" i="9"/>
  <c r="G261" i="9"/>
  <c r="BA261" i="9" s="1"/>
  <c r="BE259" i="9"/>
  <c r="BD259" i="9"/>
  <c r="BC259" i="9"/>
  <c r="BB259" i="9"/>
  <c r="G259" i="9"/>
  <c r="BA259" i="9" s="1"/>
  <c r="BE257" i="9"/>
  <c r="BD257" i="9"/>
  <c r="BC257" i="9"/>
  <c r="BB257" i="9"/>
  <c r="G257" i="9"/>
  <c r="BA257" i="9" s="1"/>
  <c r="BE255" i="9"/>
  <c r="BD255" i="9"/>
  <c r="BC255" i="9"/>
  <c r="BB255" i="9"/>
  <c r="G255" i="9"/>
  <c r="BA255" i="9" s="1"/>
  <c r="BE254" i="9"/>
  <c r="BD254" i="9"/>
  <c r="BC254" i="9"/>
  <c r="BB254" i="9"/>
  <c r="G254" i="9"/>
  <c r="BA254" i="9" s="1"/>
  <c r="BE253" i="9"/>
  <c r="BD253" i="9"/>
  <c r="BC253" i="9"/>
  <c r="BB253" i="9"/>
  <c r="G253" i="9"/>
  <c r="BA253" i="9" s="1"/>
  <c r="BE250" i="9"/>
  <c r="BD250" i="9"/>
  <c r="BC250" i="9"/>
  <c r="BB250" i="9"/>
  <c r="G250" i="9"/>
  <c r="BA250" i="9" s="1"/>
  <c r="BE249" i="9"/>
  <c r="BD249" i="9"/>
  <c r="BC249" i="9"/>
  <c r="BB249" i="9"/>
  <c r="G249" i="9"/>
  <c r="BA249" i="9" s="1"/>
  <c r="BE247" i="9"/>
  <c r="BD247" i="9"/>
  <c r="BC247" i="9"/>
  <c r="BB247" i="9"/>
  <c r="G247" i="9"/>
  <c r="BA247" i="9" s="1"/>
  <c r="BE246" i="9"/>
  <c r="BD246" i="9"/>
  <c r="BC246" i="9"/>
  <c r="BB246" i="9"/>
  <c r="G246" i="9"/>
  <c r="BA246" i="9" s="1"/>
  <c r="BE245" i="9"/>
  <c r="BD245" i="9"/>
  <c r="BC245" i="9"/>
  <c r="BB245" i="9"/>
  <c r="G245" i="9"/>
  <c r="BA245" i="9" s="1"/>
  <c r="BE239" i="9"/>
  <c r="BD239" i="9"/>
  <c r="BC239" i="9"/>
  <c r="BB239" i="9"/>
  <c r="G239" i="9"/>
  <c r="BA239" i="9" s="1"/>
  <c r="BE236" i="9"/>
  <c r="BD236" i="9"/>
  <c r="BC236" i="9"/>
  <c r="BB236" i="9"/>
  <c r="G236" i="9"/>
  <c r="BA236" i="9" s="1"/>
  <c r="BE220" i="9"/>
  <c r="BD220" i="9"/>
  <c r="BC220" i="9"/>
  <c r="BB220" i="9"/>
  <c r="G220" i="9"/>
  <c r="BA220" i="9" s="1"/>
  <c r="BE186" i="9"/>
  <c r="BD186" i="9"/>
  <c r="BC186" i="9"/>
  <c r="BB186" i="9"/>
  <c r="G186" i="9"/>
  <c r="BA186" i="9" s="1"/>
  <c r="BE182" i="9"/>
  <c r="BD182" i="9"/>
  <c r="BC182" i="9"/>
  <c r="BB182" i="9"/>
  <c r="G182" i="9"/>
  <c r="BA182" i="9" s="1"/>
  <c r="BE177" i="9"/>
  <c r="BD177" i="9"/>
  <c r="BC177" i="9"/>
  <c r="BB177" i="9"/>
  <c r="G177" i="9"/>
  <c r="BA177" i="9" s="1"/>
  <c r="BE156" i="9"/>
  <c r="BD156" i="9"/>
  <c r="BC156" i="9"/>
  <c r="BB156" i="9"/>
  <c r="G156" i="9"/>
  <c r="BA156" i="9" s="1"/>
  <c r="BE146" i="9"/>
  <c r="BD146" i="9"/>
  <c r="BC146" i="9"/>
  <c r="BB146" i="9"/>
  <c r="G146" i="9"/>
  <c r="BA146" i="9" s="1"/>
  <c r="BE144" i="9"/>
  <c r="BD144" i="9"/>
  <c r="BC144" i="9"/>
  <c r="BB144" i="9"/>
  <c r="G144" i="9"/>
  <c r="C142" i="9"/>
  <c r="BE140" i="9"/>
  <c r="BD140" i="9"/>
  <c r="BC140" i="9"/>
  <c r="BB140" i="9"/>
  <c r="G140" i="9"/>
  <c r="BA140" i="9" s="1"/>
  <c r="BE138" i="9"/>
  <c r="BD138" i="9"/>
  <c r="BC138" i="9"/>
  <c r="BB138" i="9"/>
  <c r="G138" i="9"/>
  <c r="BA138" i="9" s="1"/>
  <c r="BE135" i="9"/>
  <c r="BD135" i="9"/>
  <c r="BC135" i="9"/>
  <c r="BB135" i="9"/>
  <c r="G135" i="9"/>
  <c r="BA135" i="9" s="1"/>
  <c r="BE132" i="9"/>
  <c r="BD132" i="9"/>
  <c r="BC132" i="9"/>
  <c r="BB132" i="9"/>
  <c r="G132" i="9"/>
  <c r="C130" i="9"/>
  <c r="BE128" i="9"/>
  <c r="BD128" i="9"/>
  <c r="BC128" i="9"/>
  <c r="BB128" i="9"/>
  <c r="G128" i="9"/>
  <c r="BA128" i="9" s="1"/>
  <c r="BE126" i="9"/>
  <c r="BD126" i="9"/>
  <c r="BC126" i="9"/>
  <c r="BB126" i="9"/>
  <c r="G126" i="9"/>
  <c r="BA126" i="9" s="1"/>
  <c r="BE124" i="9"/>
  <c r="BD124" i="9"/>
  <c r="BC124" i="9"/>
  <c r="BB124" i="9"/>
  <c r="G124" i="9"/>
  <c r="BA124" i="9" s="1"/>
  <c r="BE120" i="9"/>
  <c r="BD120" i="9"/>
  <c r="BC120" i="9"/>
  <c r="BB120" i="9"/>
  <c r="G120" i="9"/>
  <c r="BA120" i="9" s="1"/>
  <c r="BE115" i="9"/>
  <c r="BD115" i="9"/>
  <c r="BC115" i="9"/>
  <c r="BB115" i="9"/>
  <c r="G115" i="9"/>
  <c r="BA115" i="9" s="1"/>
  <c r="BE108" i="9"/>
  <c r="BD108" i="9"/>
  <c r="BC108" i="9"/>
  <c r="BB108" i="9"/>
  <c r="G108" i="9"/>
  <c r="BA108" i="9" s="1"/>
  <c r="BE107" i="9"/>
  <c r="BD107" i="9"/>
  <c r="BC107" i="9"/>
  <c r="BB107" i="9"/>
  <c r="G107" i="9"/>
  <c r="BA107" i="9" s="1"/>
  <c r="BE105" i="9"/>
  <c r="BD105" i="9"/>
  <c r="BC105" i="9"/>
  <c r="BB105" i="9"/>
  <c r="G105" i="9"/>
  <c r="BA105" i="9" s="1"/>
  <c r="BE103" i="9"/>
  <c r="BD103" i="9"/>
  <c r="BC103" i="9"/>
  <c r="BB103" i="9"/>
  <c r="BE101" i="9"/>
  <c r="BD101" i="9"/>
  <c r="BC101" i="9"/>
  <c r="BB101" i="9"/>
  <c r="BE99" i="9"/>
  <c r="BD99" i="9"/>
  <c r="BC99" i="9"/>
  <c r="BB99" i="9"/>
  <c r="G99" i="9"/>
  <c r="BA99" i="9" s="1"/>
  <c r="BE97" i="9"/>
  <c r="BD97" i="9"/>
  <c r="BC97" i="9"/>
  <c r="BB97" i="9"/>
  <c r="BE95" i="9"/>
  <c r="BD95" i="9"/>
  <c r="BC95" i="9"/>
  <c r="BB95" i="9"/>
  <c r="G95" i="9"/>
  <c r="BA95" i="9" s="1"/>
  <c r="BE94" i="9"/>
  <c r="BD94" i="9"/>
  <c r="BC94" i="9"/>
  <c r="BB94" i="9"/>
  <c r="G94" i="9"/>
  <c r="BA94" i="9" s="1"/>
  <c r="BE93" i="9"/>
  <c r="BD93" i="9"/>
  <c r="BC93" i="9"/>
  <c r="BB93" i="9"/>
  <c r="G93" i="9"/>
  <c r="BA93" i="9" s="1"/>
  <c r="BE89" i="9"/>
  <c r="BD89" i="9"/>
  <c r="BC89" i="9"/>
  <c r="BB89" i="9"/>
  <c r="G89" i="9"/>
  <c r="BA89" i="9" s="1"/>
  <c r="BE85" i="9"/>
  <c r="BD85" i="9"/>
  <c r="BC85" i="9"/>
  <c r="BB85" i="9"/>
  <c r="G85" i="9"/>
  <c r="BA85" i="9" s="1"/>
  <c r="BE83" i="9"/>
  <c r="BD83" i="9"/>
  <c r="BC83" i="9"/>
  <c r="BB83" i="9"/>
  <c r="G83" i="9"/>
  <c r="BA83" i="9" s="1"/>
  <c r="BE82" i="9"/>
  <c r="BD82" i="9"/>
  <c r="BC82" i="9"/>
  <c r="BB82" i="9"/>
  <c r="G82" i="9"/>
  <c r="BA82" i="9" s="1"/>
  <c r="BE9" i="9"/>
  <c r="BD9" i="9"/>
  <c r="BC9" i="9"/>
  <c r="BB9" i="9"/>
  <c r="G9" i="9"/>
  <c r="BA9" i="9" s="1"/>
  <c r="BE8" i="9"/>
  <c r="BD8" i="9"/>
  <c r="BC8" i="9"/>
  <c r="BB8" i="9"/>
  <c r="G8" i="9"/>
  <c r="BA8" i="9" s="1"/>
  <c r="BE6" i="9"/>
  <c r="BD6" i="9"/>
  <c r="BC6" i="9"/>
  <c r="BB6" i="9"/>
  <c r="G6" i="9"/>
  <c r="G131" i="8"/>
  <c r="AY131" i="8" s="1"/>
  <c r="A138" i="8"/>
  <c r="B138" i="8"/>
  <c r="A139" i="8"/>
  <c r="B139" i="8"/>
  <c r="A140" i="8"/>
  <c r="B140" i="8"/>
  <c r="A141" i="8"/>
  <c r="B141" i="8"/>
  <c r="A142" i="8"/>
  <c r="B142" i="8"/>
  <c r="A143" i="8"/>
  <c r="B143" i="8"/>
  <c r="A144" i="8"/>
  <c r="B144" i="8"/>
  <c r="C132" i="8"/>
  <c r="BC131" i="8"/>
  <c r="BB131" i="8"/>
  <c r="BA131" i="8"/>
  <c r="AZ131" i="8"/>
  <c r="BC130" i="8"/>
  <c r="BB130" i="8"/>
  <c r="BA130" i="8"/>
  <c r="AZ130" i="8"/>
  <c r="G130" i="8"/>
  <c r="AY130" i="8" s="1"/>
  <c r="BC129" i="8"/>
  <c r="BB129" i="8"/>
  <c r="BA129" i="8"/>
  <c r="AZ129" i="8"/>
  <c r="G129" i="8"/>
  <c r="AY129" i="8" s="1"/>
  <c r="BC128" i="8"/>
  <c r="BB128" i="8"/>
  <c r="BA128" i="8"/>
  <c r="AZ128" i="8"/>
  <c r="G128" i="8"/>
  <c r="C126" i="8"/>
  <c r="BC125" i="8"/>
  <c r="BC126" i="8" s="1"/>
  <c r="BB125" i="8"/>
  <c r="BB126" i="8" s="1"/>
  <c r="BA125" i="8"/>
  <c r="BA126" i="8" s="1"/>
  <c r="AZ125" i="8"/>
  <c r="AZ126" i="8" s="1"/>
  <c r="G125" i="8"/>
  <c r="G126" i="8" s="1"/>
  <c r="G143" i="8" s="1"/>
  <c r="C123" i="8"/>
  <c r="BC121" i="8"/>
  <c r="BB121" i="8"/>
  <c r="BA121" i="8"/>
  <c r="AZ121" i="8"/>
  <c r="G121" i="8"/>
  <c r="AY121" i="8" s="1"/>
  <c r="BC119" i="8"/>
  <c r="BB119" i="8"/>
  <c r="BA119" i="8"/>
  <c r="AZ119" i="8"/>
  <c r="G119" i="8"/>
  <c r="C117" i="8"/>
  <c r="BC116" i="8"/>
  <c r="BB116" i="8"/>
  <c r="BA116" i="8"/>
  <c r="AZ116" i="8"/>
  <c r="G116" i="8"/>
  <c r="AY116" i="8" s="1"/>
  <c r="BC114" i="8"/>
  <c r="BB114" i="8"/>
  <c r="BA114" i="8"/>
  <c r="AZ114" i="8"/>
  <c r="G114" i="8"/>
  <c r="AY114" i="8" s="1"/>
  <c r="BC113" i="8"/>
  <c r="BB113" i="8"/>
  <c r="BA113" i="8"/>
  <c r="AZ113" i="8"/>
  <c r="G113" i="8"/>
  <c r="AY113" i="8" s="1"/>
  <c r="BC112" i="8"/>
  <c r="BB112" i="8"/>
  <c r="BA112" i="8"/>
  <c r="AZ112" i="8"/>
  <c r="G112" i="8"/>
  <c r="AY112" i="8" s="1"/>
  <c r="BC111" i="8"/>
  <c r="BB111" i="8"/>
  <c r="BA111" i="8"/>
  <c r="AZ111" i="8"/>
  <c r="G111" i="8"/>
  <c r="AY111" i="8" s="1"/>
  <c r="BC110" i="8"/>
  <c r="BB110" i="8"/>
  <c r="BA110" i="8"/>
  <c r="AZ110" i="8"/>
  <c r="G110" i="8"/>
  <c r="AY110" i="8" s="1"/>
  <c r="BC109" i="8"/>
  <c r="BB109" i="8"/>
  <c r="BA109" i="8"/>
  <c r="AZ109" i="8"/>
  <c r="G109" i="8"/>
  <c r="AY109" i="8" s="1"/>
  <c r="BC108" i="8"/>
  <c r="BB108" i="8"/>
  <c r="BA108" i="8"/>
  <c r="AZ108" i="8"/>
  <c r="G108" i="8"/>
  <c r="AY108" i="8" s="1"/>
  <c r="BC107" i="8"/>
  <c r="BB107" i="8"/>
  <c r="BA107" i="8"/>
  <c r="AZ107" i="8"/>
  <c r="G107" i="8"/>
  <c r="AY107" i="8" s="1"/>
  <c r="BC106" i="8"/>
  <c r="BB106" i="8"/>
  <c r="BA106" i="8"/>
  <c r="AZ106" i="8"/>
  <c r="G106" i="8"/>
  <c r="AY106" i="8" s="1"/>
  <c r="BC105" i="8"/>
  <c r="BB105" i="8"/>
  <c r="BA105" i="8"/>
  <c r="AZ105" i="8"/>
  <c r="G105" i="8"/>
  <c r="AY105" i="8" s="1"/>
  <c r="BC104" i="8"/>
  <c r="BB104" i="8"/>
  <c r="BA104" i="8"/>
  <c r="AZ104" i="8"/>
  <c r="G104" i="8"/>
  <c r="AY104" i="8" s="1"/>
  <c r="BC103" i="8"/>
  <c r="BB103" i="8"/>
  <c r="BA103" i="8"/>
  <c r="AZ103" i="8"/>
  <c r="G103" i="8"/>
  <c r="AY103" i="8" s="1"/>
  <c r="BC102" i="8"/>
  <c r="BB102" i="8"/>
  <c r="BA102" i="8"/>
  <c r="AZ102" i="8"/>
  <c r="G102" i="8"/>
  <c r="AY102" i="8" s="1"/>
  <c r="BC101" i="8"/>
  <c r="BB101" i="8"/>
  <c r="BA101" i="8"/>
  <c r="AZ101" i="8"/>
  <c r="G101" i="8"/>
  <c r="AY101" i="8" s="1"/>
  <c r="BC100" i="8"/>
  <c r="BB100" i="8"/>
  <c r="BA100" i="8"/>
  <c r="AZ100" i="8"/>
  <c r="G100" i="8"/>
  <c r="AY100" i="8" s="1"/>
  <c r="BC99" i="8"/>
  <c r="BB99" i="8"/>
  <c r="BA99" i="8"/>
  <c r="AZ99" i="8"/>
  <c r="G99" i="8"/>
  <c r="AY99" i="8" s="1"/>
  <c r="BC98" i="8"/>
  <c r="BB98" i="8"/>
  <c r="BA98" i="8"/>
  <c r="AZ98" i="8"/>
  <c r="G98" i="8"/>
  <c r="AY98" i="8" s="1"/>
  <c r="BC97" i="8"/>
  <c r="BB97" i="8"/>
  <c r="BA97" i="8"/>
  <c r="AZ97" i="8"/>
  <c r="G97" i="8"/>
  <c r="AY97" i="8" s="1"/>
  <c r="BC96" i="8"/>
  <c r="BB96" i="8"/>
  <c r="BA96" i="8"/>
  <c r="AZ96" i="8"/>
  <c r="G96" i="8"/>
  <c r="AY96" i="8" s="1"/>
  <c r="BC95" i="8"/>
  <c r="BB95" i="8"/>
  <c r="BA95" i="8"/>
  <c r="AZ95" i="8"/>
  <c r="G95" i="8"/>
  <c r="AY95" i="8" s="1"/>
  <c r="BC94" i="8"/>
  <c r="BB94" i="8"/>
  <c r="BA94" i="8"/>
  <c r="AZ94" i="8"/>
  <c r="G94" i="8"/>
  <c r="AY94" i="8" s="1"/>
  <c r="BC93" i="8"/>
  <c r="BB93" i="8"/>
  <c r="BA93" i="8"/>
  <c r="AZ93" i="8"/>
  <c r="G93" i="8"/>
  <c r="AY93" i="8" s="1"/>
  <c r="BC92" i="8"/>
  <c r="BB92" i="8"/>
  <c r="BA92" i="8"/>
  <c r="AZ92" i="8"/>
  <c r="G92" i="8"/>
  <c r="AY92" i="8" s="1"/>
  <c r="BC91" i="8"/>
  <c r="BB91" i="8"/>
  <c r="BA91" i="8"/>
  <c r="AZ91" i="8"/>
  <c r="G91" i="8"/>
  <c r="AY91" i="8" s="1"/>
  <c r="BC90" i="8"/>
  <c r="BB90" i="8"/>
  <c r="BA90" i="8"/>
  <c r="AZ90" i="8"/>
  <c r="G90" i="8"/>
  <c r="AY90" i="8" s="1"/>
  <c r="BC89" i="8"/>
  <c r="BB89" i="8"/>
  <c r="BA89" i="8"/>
  <c r="AZ89" i="8"/>
  <c r="G89" i="8"/>
  <c r="AY89" i="8" s="1"/>
  <c r="BC88" i="8"/>
  <c r="BB88" i="8"/>
  <c r="BA88" i="8"/>
  <c r="AZ88" i="8"/>
  <c r="G88" i="8"/>
  <c r="AY88" i="8" s="1"/>
  <c r="BC87" i="8"/>
  <c r="BB87" i="8"/>
  <c r="BA87" i="8"/>
  <c r="AZ87" i="8"/>
  <c r="G87" i="8"/>
  <c r="AY87" i="8" s="1"/>
  <c r="BC86" i="8"/>
  <c r="BB86" i="8"/>
  <c r="BA86" i="8"/>
  <c r="AZ86" i="8"/>
  <c r="G86" i="8"/>
  <c r="AY86" i="8" s="1"/>
  <c r="BC85" i="8"/>
  <c r="BB85" i="8"/>
  <c r="BA85" i="8"/>
  <c r="AZ85" i="8"/>
  <c r="G85" i="8"/>
  <c r="AY85" i="8" s="1"/>
  <c r="BC84" i="8"/>
  <c r="BB84" i="8"/>
  <c r="BA84" i="8"/>
  <c r="AZ84" i="8"/>
  <c r="G84" i="8"/>
  <c r="AY84" i="8" s="1"/>
  <c r="BC83" i="8"/>
  <c r="BB83" i="8"/>
  <c r="BA83" i="8"/>
  <c r="AZ83" i="8"/>
  <c r="G83" i="8"/>
  <c r="AY83" i="8" s="1"/>
  <c r="BC82" i="8"/>
  <c r="BB82" i="8"/>
  <c r="BA82" i="8"/>
  <c r="AZ82" i="8"/>
  <c r="G82" i="8"/>
  <c r="AY82" i="8" s="1"/>
  <c r="BC81" i="8"/>
  <c r="BB81" i="8"/>
  <c r="BA81" i="8"/>
  <c r="AZ81" i="8"/>
  <c r="G81" i="8"/>
  <c r="AY81" i="8" s="1"/>
  <c r="BC80" i="8"/>
  <c r="BB80" i="8"/>
  <c r="BA80" i="8"/>
  <c r="AZ80" i="8"/>
  <c r="G80" i="8"/>
  <c r="AY80" i="8" s="1"/>
  <c r="BC79" i="8"/>
  <c r="BB79" i="8"/>
  <c r="BA79" i="8"/>
  <c r="AZ79" i="8"/>
  <c r="G79" i="8"/>
  <c r="AY79" i="8" s="1"/>
  <c r="BC78" i="8"/>
  <c r="BB78" i="8"/>
  <c r="BA78" i="8"/>
  <c r="AZ78" i="8"/>
  <c r="G78" i="8"/>
  <c r="AY78" i="8" s="1"/>
  <c r="BC77" i="8"/>
  <c r="BB77" i="8"/>
  <c r="BA77" i="8"/>
  <c r="AZ77" i="8"/>
  <c r="G77" i="8"/>
  <c r="AY77" i="8" s="1"/>
  <c r="BC76" i="8"/>
  <c r="BB76" i="8"/>
  <c r="BA76" i="8"/>
  <c r="AZ76" i="8"/>
  <c r="G76" i="8"/>
  <c r="AY76" i="8" s="1"/>
  <c r="BC75" i="8"/>
  <c r="BB75" i="8"/>
  <c r="BA75" i="8"/>
  <c r="AZ75" i="8"/>
  <c r="G75" i="8"/>
  <c r="AY75" i="8" s="1"/>
  <c r="BC74" i="8"/>
  <c r="BB74" i="8"/>
  <c r="BA74" i="8"/>
  <c r="AZ74" i="8"/>
  <c r="G74" i="8"/>
  <c r="AY74" i="8" s="1"/>
  <c r="BC73" i="8"/>
  <c r="BB73" i="8"/>
  <c r="BA73" i="8"/>
  <c r="AZ73" i="8"/>
  <c r="G73" i="8"/>
  <c r="AY73" i="8" s="1"/>
  <c r="BC72" i="8"/>
  <c r="BB72" i="8"/>
  <c r="BA72" i="8"/>
  <c r="AZ72" i="8"/>
  <c r="G72" i="8"/>
  <c r="AY72" i="8" s="1"/>
  <c r="BC71" i="8"/>
  <c r="BB71" i="8"/>
  <c r="BA71" i="8"/>
  <c r="AZ71" i="8"/>
  <c r="G71" i="8"/>
  <c r="AY71" i="8" s="1"/>
  <c r="BC70" i="8"/>
  <c r="BB70" i="8"/>
  <c r="BA70" i="8"/>
  <c r="AZ70" i="8"/>
  <c r="G70" i="8"/>
  <c r="AY70" i="8" s="1"/>
  <c r="BC69" i="8"/>
  <c r="BB69" i="8"/>
  <c r="BA69" i="8"/>
  <c r="AZ69" i="8"/>
  <c r="G69" i="8"/>
  <c r="AY69" i="8" s="1"/>
  <c r="BC68" i="8"/>
  <c r="BB68" i="8"/>
  <c r="BA68" i="8"/>
  <c r="AZ68" i="8"/>
  <c r="G68" i="8"/>
  <c r="AY68" i="8" s="1"/>
  <c r="BC67" i="8"/>
  <c r="BB67" i="8"/>
  <c r="BA67" i="8"/>
  <c r="AZ67" i="8"/>
  <c r="G67" i="8"/>
  <c r="AY67" i="8" s="1"/>
  <c r="BC66" i="8"/>
  <c r="BB66" i="8"/>
  <c r="BA66" i="8"/>
  <c r="AZ66" i="8"/>
  <c r="G66" i="8"/>
  <c r="AY66" i="8" s="1"/>
  <c r="BC65" i="8"/>
  <c r="BB65" i="8"/>
  <c r="BA65" i="8"/>
  <c r="AZ65" i="8"/>
  <c r="G65" i="8"/>
  <c r="AY65" i="8" s="1"/>
  <c r="BC64" i="8"/>
  <c r="BB64" i="8"/>
  <c r="BA64" i="8"/>
  <c r="AZ64" i="8"/>
  <c r="G64" i="8"/>
  <c r="AY64" i="8" s="1"/>
  <c r="BC63" i="8"/>
  <c r="BB63" i="8"/>
  <c r="BA63" i="8"/>
  <c r="AZ63" i="8"/>
  <c r="G63" i="8"/>
  <c r="AY63" i="8" s="1"/>
  <c r="BC62" i="8"/>
  <c r="BB62" i="8"/>
  <c r="BA62" i="8"/>
  <c r="AZ62" i="8"/>
  <c r="G62" i="8"/>
  <c r="AY62" i="8" s="1"/>
  <c r="BC61" i="8"/>
  <c r="BB61" i="8"/>
  <c r="BA61" i="8"/>
  <c r="AZ61" i="8"/>
  <c r="G61" i="8"/>
  <c r="AY61" i="8" s="1"/>
  <c r="BC60" i="8"/>
  <c r="BB60" i="8"/>
  <c r="BA60" i="8"/>
  <c r="AZ60" i="8"/>
  <c r="G60" i="8"/>
  <c r="AY60" i="8" s="1"/>
  <c r="BC59" i="8"/>
  <c r="BB59" i="8"/>
  <c r="BA59" i="8"/>
  <c r="AZ59" i="8"/>
  <c r="G59" i="8"/>
  <c r="AY59" i="8" s="1"/>
  <c r="BC58" i="8"/>
  <c r="BB58" i="8"/>
  <c r="BA58" i="8"/>
  <c r="AZ58" i="8"/>
  <c r="G58" i="8"/>
  <c r="AY58" i="8" s="1"/>
  <c r="BC57" i="8"/>
  <c r="BB57" i="8"/>
  <c r="BA57" i="8"/>
  <c r="AZ57" i="8"/>
  <c r="G57" i="8"/>
  <c r="AY57" i="8" s="1"/>
  <c r="BC56" i="8"/>
  <c r="BB56" i="8"/>
  <c r="BA56" i="8"/>
  <c r="AZ56" i="8"/>
  <c r="G56" i="8"/>
  <c r="AY56" i="8" s="1"/>
  <c r="BC55" i="8"/>
  <c r="BB55" i="8"/>
  <c r="BA55" i="8"/>
  <c r="AZ55" i="8"/>
  <c r="G55" i="8"/>
  <c r="AY55" i="8" s="1"/>
  <c r="BC54" i="8"/>
  <c r="BB54" i="8"/>
  <c r="BA54" i="8"/>
  <c r="AZ54" i="8"/>
  <c r="G54" i="8"/>
  <c r="C51" i="8"/>
  <c r="BC49" i="8"/>
  <c r="BC51" i="8" s="1"/>
  <c r="BB49" i="8"/>
  <c r="BB51" i="8" s="1"/>
  <c r="BA49" i="8"/>
  <c r="BA51" i="8" s="1"/>
  <c r="AZ49" i="8"/>
  <c r="AZ51" i="8" s="1"/>
  <c r="G49" i="8"/>
  <c r="AY49" i="8" s="1"/>
  <c r="AY51" i="8" s="1"/>
  <c r="C47" i="8"/>
  <c r="BC44" i="8"/>
  <c r="BC47" i="8" s="1"/>
  <c r="BB44" i="8"/>
  <c r="BB47" i="8" s="1"/>
  <c r="BA44" i="8"/>
  <c r="BA47" i="8" s="1"/>
  <c r="AZ44" i="8"/>
  <c r="AZ47" i="8" s="1"/>
  <c r="G44" i="8"/>
  <c r="G47" i="8" s="1"/>
  <c r="G139" i="8" s="1"/>
  <c r="C42" i="8"/>
  <c r="BC40" i="8"/>
  <c r="BB40" i="8"/>
  <c r="BA40" i="8"/>
  <c r="AZ40" i="8"/>
  <c r="G40" i="8"/>
  <c r="AY40" i="8" s="1"/>
  <c r="BC38" i="8"/>
  <c r="BB38" i="8"/>
  <c r="BA38" i="8"/>
  <c r="AZ38" i="8"/>
  <c r="G38" i="8"/>
  <c r="AY38" i="8" s="1"/>
  <c r="BC36" i="8"/>
  <c r="BB36" i="8"/>
  <c r="BA36" i="8"/>
  <c r="AZ36" i="8"/>
  <c r="G36" i="8"/>
  <c r="AY36" i="8" s="1"/>
  <c r="BC32" i="8"/>
  <c r="BB32" i="8"/>
  <c r="BA32" i="8"/>
  <c r="AZ32" i="8"/>
  <c r="G32" i="8"/>
  <c r="AY32" i="8" s="1"/>
  <c r="BC31" i="8"/>
  <c r="BB31" i="8"/>
  <c r="BA31" i="8"/>
  <c r="AZ31" i="8"/>
  <c r="G31" i="8"/>
  <c r="AY31" i="8" s="1"/>
  <c r="BC29" i="8"/>
  <c r="BB29" i="8"/>
  <c r="BA29" i="8"/>
  <c r="AZ29" i="8"/>
  <c r="G29" i="8"/>
  <c r="AY29" i="8" s="1"/>
  <c r="BC27" i="8"/>
  <c r="BB27" i="8"/>
  <c r="BA27" i="8"/>
  <c r="AZ27" i="8"/>
  <c r="BC25" i="8"/>
  <c r="BB25" i="8"/>
  <c r="BA25" i="8"/>
  <c r="AZ25" i="8"/>
  <c r="BC23" i="8"/>
  <c r="BB23" i="8"/>
  <c r="BA23" i="8"/>
  <c r="AZ23" i="8"/>
  <c r="G23" i="8"/>
  <c r="AY23" i="8" s="1"/>
  <c r="BC21" i="8"/>
  <c r="BB21" i="8"/>
  <c r="BA21" i="8"/>
  <c r="AZ21" i="8"/>
  <c r="BC19" i="8"/>
  <c r="BB19" i="8"/>
  <c r="BA19" i="8"/>
  <c r="AZ19" i="8"/>
  <c r="G19" i="8"/>
  <c r="AY19" i="8" s="1"/>
  <c r="BC18" i="8"/>
  <c r="BB18" i="8"/>
  <c r="BA18" i="8"/>
  <c r="AZ18" i="8"/>
  <c r="G18" i="8"/>
  <c r="AY18" i="8" s="1"/>
  <c r="BC15" i="8"/>
  <c r="BB15" i="8"/>
  <c r="BA15" i="8"/>
  <c r="AZ15" i="8"/>
  <c r="G15" i="8"/>
  <c r="AY15" i="8" s="1"/>
  <c r="BC14" i="8"/>
  <c r="BB14" i="8"/>
  <c r="BA14" i="8"/>
  <c r="AZ14" i="8"/>
  <c r="G14" i="8"/>
  <c r="AY14" i="8" s="1"/>
  <c r="BC11" i="8"/>
  <c r="BB11" i="8"/>
  <c r="BA11" i="8"/>
  <c r="AZ11" i="8"/>
  <c r="G11" i="8"/>
  <c r="AY11" i="8" s="1"/>
  <c r="BC10" i="8"/>
  <c r="BB10" i="8"/>
  <c r="BA10" i="8"/>
  <c r="AZ10" i="8"/>
  <c r="G10" i="8"/>
  <c r="AY10" i="8" s="1"/>
  <c r="BC6" i="8"/>
  <c r="BB6" i="8"/>
  <c r="BA6" i="8"/>
  <c r="AZ6" i="8"/>
  <c r="G6" i="8"/>
  <c r="AY6" i="8" s="1"/>
  <c r="E64" i="6"/>
  <c r="J64" i="6" s="1"/>
  <c r="A64" i="6"/>
  <c r="G21" i="8" l="1"/>
  <c r="AY21" i="8" s="1"/>
  <c r="G345" i="9"/>
  <c r="BB345" i="9" s="1"/>
  <c r="BB346" i="9" s="1"/>
  <c r="G51" i="8"/>
  <c r="G140" i="8" s="1"/>
  <c r="AZ123" i="8"/>
  <c r="BB328" i="9"/>
  <c r="BE335" i="9"/>
  <c r="BD142" i="9"/>
  <c r="BE346" i="9"/>
  <c r="BD130" i="9"/>
  <c r="BC130" i="9"/>
  <c r="BE142" i="9"/>
  <c r="BC335" i="9"/>
  <c r="BA346" i="9"/>
  <c r="BB352" i="9"/>
  <c r="G130" i="9"/>
  <c r="G367" i="9" s="1"/>
  <c r="BE130" i="9"/>
  <c r="G142" i="9"/>
  <c r="G368" i="9" s="1"/>
  <c r="BC328" i="9"/>
  <c r="BB335" i="9"/>
  <c r="BC346" i="9"/>
  <c r="BC352" i="9"/>
  <c r="BB130" i="9"/>
  <c r="BB142" i="9"/>
  <c r="BD328" i="9"/>
  <c r="BD335" i="9"/>
  <c r="G338" i="9"/>
  <c r="G371" i="9" s="1"/>
  <c r="BD346" i="9"/>
  <c r="BD352" i="9"/>
  <c r="BC142" i="9"/>
  <c r="G328" i="9"/>
  <c r="G369" i="9" s="1"/>
  <c r="BE328" i="9"/>
  <c r="G335" i="9"/>
  <c r="G370" i="9" s="1"/>
  <c r="G352" i="9"/>
  <c r="G373" i="9" s="1"/>
  <c r="BE352" i="9"/>
  <c r="BA6" i="9"/>
  <c r="BA130" i="9" s="1"/>
  <c r="BA330" i="9"/>
  <c r="BA335" i="9" s="1"/>
  <c r="BA144" i="9"/>
  <c r="BA328" i="9" s="1"/>
  <c r="BA348" i="9"/>
  <c r="BA352" i="9" s="1"/>
  <c r="BA132" i="9"/>
  <c r="BA142" i="9" s="1"/>
  <c r="BA123" i="8"/>
  <c r="BC117" i="8"/>
  <c r="BC132" i="8"/>
  <c r="AZ132" i="8"/>
  <c r="G132" i="8"/>
  <c r="G144" i="8" s="1"/>
  <c r="BA117" i="8"/>
  <c r="BB42" i="8"/>
  <c r="BB117" i="8"/>
  <c r="G117" i="8"/>
  <c r="G141" i="8" s="1"/>
  <c r="G123" i="8"/>
  <c r="G142" i="8" s="1"/>
  <c r="BB123" i="8"/>
  <c r="BA132" i="8"/>
  <c r="BC42" i="8"/>
  <c r="AZ42" i="8"/>
  <c r="AZ117" i="8"/>
  <c r="AY119" i="8"/>
  <c r="AY123" i="8" s="1"/>
  <c r="BC123" i="8"/>
  <c r="BB132" i="8"/>
  <c r="BA42" i="8"/>
  <c r="AY42" i="8"/>
  <c r="G42" i="8"/>
  <c r="G138" i="8" s="1"/>
  <c r="AY44" i="8"/>
  <c r="AY47" i="8" s="1"/>
  <c r="AY125" i="8"/>
  <c r="AY126" i="8" s="1"/>
  <c r="AY128" i="8"/>
  <c r="AY132" i="8" s="1"/>
  <c r="AY54" i="8"/>
  <c r="AY117" i="8" s="1"/>
  <c r="G64" i="6"/>
  <c r="G346" i="9" l="1"/>
  <c r="G372" i="9" s="1"/>
  <c r="G374" i="9" s="1"/>
  <c r="D20" i="3" s="1"/>
  <c r="L26" i="6"/>
  <c r="J8" i="6"/>
  <c r="J7" i="6"/>
  <c r="G171" i="1" l="1"/>
  <c r="G172" i="1"/>
  <c r="C62" i="1"/>
  <c r="G173" i="1" l="1"/>
  <c r="J172" i="1"/>
  <c r="J171" i="1"/>
  <c r="L172" i="1"/>
  <c r="L171" i="1"/>
  <c r="L173" i="1" l="1"/>
  <c r="J173" i="1"/>
  <c r="J170" i="1" s="1"/>
  <c r="G170" i="1" l="1"/>
  <c r="D12" i="3" s="1"/>
  <c r="G183" i="1" l="1"/>
  <c r="E13" i="6" l="1"/>
  <c r="E19" i="6" l="1"/>
  <c r="J48" i="6" l="1"/>
  <c r="E48" i="6"/>
  <c r="G48" i="6" s="1"/>
  <c r="L50" i="6"/>
  <c r="E55" i="6"/>
  <c r="J55" i="6" s="1"/>
  <c r="E60" i="6"/>
  <c r="L60" i="6" s="1"/>
  <c r="E59" i="6"/>
  <c r="L59" i="6" s="1"/>
  <c r="L54" i="6" l="1"/>
  <c r="E57" i="6"/>
  <c r="L56" i="6" s="1"/>
  <c r="E56" i="6"/>
  <c r="E58" i="6"/>
  <c r="E61" i="6" s="1"/>
  <c r="G61" i="6" s="1"/>
  <c r="E62" i="6"/>
  <c r="G55" i="6"/>
  <c r="G60" i="6"/>
  <c r="G59" i="6"/>
  <c r="J59" i="6"/>
  <c r="J60" i="6"/>
  <c r="L52" i="6"/>
  <c r="L45" i="6"/>
  <c r="L46" i="6"/>
  <c r="L49" i="6"/>
  <c r="L51" i="6"/>
  <c r="E49" i="6"/>
  <c r="J46" i="6"/>
  <c r="J47" i="6"/>
  <c r="J51" i="6"/>
  <c r="G52" i="6"/>
  <c r="G51" i="6"/>
  <c r="J52" i="6"/>
  <c r="E39" i="6"/>
  <c r="E34" i="6"/>
  <c r="E33" i="6"/>
  <c r="L31" i="6" s="1"/>
  <c r="E27" i="6"/>
  <c r="J27" i="6" s="1"/>
  <c r="J28" i="6"/>
  <c r="J29" i="6"/>
  <c r="J30" i="6"/>
  <c r="J31" i="6"/>
  <c r="L30" i="6"/>
  <c r="G31" i="6"/>
  <c r="G30" i="6"/>
  <c r="L29" i="6"/>
  <c r="G29" i="6"/>
  <c r="B29" i="6"/>
  <c r="B30" i="6" s="1"/>
  <c r="B31" i="6" s="1"/>
  <c r="B38" i="6" s="1"/>
  <c r="B39" i="6" s="1"/>
  <c r="L28" i="6"/>
  <c r="G28" i="6"/>
  <c r="L24" i="6"/>
  <c r="E23" i="6"/>
  <c r="J23" i="6" s="1"/>
  <c r="E21" i="6"/>
  <c r="E18" i="6"/>
  <c r="L18" i="6" s="1"/>
  <c r="E17" i="6"/>
  <c r="L17" i="6" s="1"/>
  <c r="E16" i="6"/>
  <c r="L16" i="6" s="1"/>
  <c r="E15" i="6"/>
  <c r="E14" i="6"/>
  <c r="L14" i="6" s="1"/>
  <c r="L13" i="6"/>
  <c r="J49" i="6" l="1"/>
  <c r="E50" i="6"/>
  <c r="G56" i="6"/>
  <c r="J56" i="6"/>
  <c r="L55" i="6"/>
  <c r="E63" i="6"/>
  <c r="L62" i="6"/>
  <c r="J62" i="6"/>
  <c r="G62" i="6"/>
  <c r="G49" i="6"/>
  <c r="L47" i="6"/>
  <c r="E35" i="6"/>
  <c r="E36" i="6" s="1"/>
  <c r="L23" i="6"/>
  <c r="E20" i="6"/>
  <c r="E22" i="6" s="1"/>
  <c r="L21" i="6"/>
  <c r="E11" i="6"/>
  <c r="L19" i="6"/>
  <c r="L15" i="6"/>
  <c r="G23" i="6"/>
  <c r="G50" i="6" l="1"/>
  <c r="L48" i="6"/>
  <c r="J50" i="6"/>
  <c r="G63" i="6"/>
  <c r="L63" i="6"/>
  <c r="J63" i="6"/>
  <c r="E32" i="6"/>
  <c r="E38" i="6"/>
  <c r="L20" i="6"/>
  <c r="L22" i="6"/>
  <c r="E12" i="6"/>
  <c r="J61" i="6" s="1"/>
  <c r="G11" i="6"/>
  <c r="L11" i="6"/>
  <c r="J11" i="6"/>
  <c r="E44" i="6" l="1"/>
  <c r="E40" i="6"/>
  <c r="E43" i="6"/>
  <c r="E42" i="6"/>
  <c r="L38" i="6"/>
  <c r="E41" i="6"/>
  <c r="J38" i="6"/>
  <c r="G38" i="6"/>
  <c r="J32" i="6"/>
  <c r="G32" i="6"/>
  <c r="L32" i="6"/>
  <c r="L12" i="6"/>
  <c r="L10" i="6" s="1"/>
  <c r="G12" i="6"/>
  <c r="J12" i="6"/>
  <c r="J10" i="6" s="1"/>
  <c r="G10" i="6" l="1"/>
  <c r="G68" i="6" s="1"/>
  <c r="G46" i="6" l="1"/>
  <c r="G8" i="6" l="1"/>
  <c r="J58" i="6"/>
  <c r="G58" i="6"/>
  <c r="J57" i="6"/>
  <c r="G57" i="6"/>
  <c r="L7" i="6"/>
  <c r="L6" i="6" s="1"/>
  <c r="G7" i="6"/>
  <c r="G47" i="6"/>
  <c r="J45" i="6"/>
  <c r="E45" i="6"/>
  <c r="B40" i="6"/>
  <c r="L27" i="6"/>
  <c r="G27" i="6"/>
  <c r="A8" i="6"/>
  <c r="A11" i="6" s="1"/>
  <c r="A12" i="6" s="1"/>
  <c r="A23" i="6" s="1"/>
  <c r="A27" i="6" s="1"/>
  <c r="G54" i="6" l="1"/>
  <c r="G70" i="6" s="1"/>
  <c r="G6" i="6"/>
  <c r="J54" i="6"/>
  <c r="B41" i="6"/>
  <c r="B42" i="6" s="1"/>
  <c r="B43" i="6" s="1"/>
  <c r="B44" i="6" s="1"/>
  <c r="B45" i="6" s="1"/>
  <c r="B46" i="6" s="1"/>
  <c r="B47" i="6" s="1"/>
  <c r="B50" i="6" s="1"/>
  <c r="G67" i="6"/>
  <c r="L40" i="6"/>
  <c r="G40" i="6"/>
  <c r="A28" i="6"/>
  <c r="A29" i="6" s="1"/>
  <c r="A30" i="6" s="1"/>
  <c r="A31" i="6" s="1"/>
  <c r="A32" i="6" s="1"/>
  <c r="A38" i="6" s="1"/>
  <c r="A39" i="6" s="1"/>
  <c r="A40" i="6" s="1"/>
  <c r="A41" i="6" s="1"/>
  <c r="A42" i="6" s="1"/>
  <c r="A43" i="6" s="1"/>
  <c r="A44" i="6" s="1"/>
  <c r="J39" i="6"/>
  <c r="G39" i="6"/>
  <c r="J43" i="6"/>
  <c r="J44" i="6"/>
  <c r="G45" i="6"/>
  <c r="L44" i="6"/>
  <c r="J40" i="6"/>
  <c r="G41" i="6"/>
  <c r="L39" i="6"/>
  <c r="L43" i="6"/>
  <c r="G44" i="6"/>
  <c r="J6" i="6"/>
  <c r="B51" i="6" l="1"/>
  <c r="B52" i="6" s="1"/>
  <c r="A45" i="6"/>
  <c r="A46" i="6" s="1"/>
  <c r="A47" i="6" s="1"/>
  <c r="J41" i="6"/>
  <c r="J42" i="6"/>
  <c r="G43" i="6"/>
  <c r="L42" i="6"/>
  <c r="J106" i="1"/>
  <c r="A48" i="6" l="1"/>
  <c r="A49" i="6" s="1"/>
  <c r="A50" i="6" s="1"/>
  <c r="A51" i="6" s="1"/>
  <c r="A52" i="6" s="1"/>
  <c r="A55" i="6" s="1"/>
  <c r="A56" i="6" s="1"/>
  <c r="A57" i="6" s="1"/>
  <c r="A58" i="6" s="1"/>
  <c r="A59" i="6" s="1"/>
  <c r="B60" i="6"/>
  <c r="B62" i="6" s="1"/>
  <c r="B63" i="6" s="1"/>
  <c r="J26" i="6"/>
  <c r="L41" i="6"/>
  <c r="G42" i="6"/>
  <c r="G106" i="1"/>
  <c r="G26" i="6" l="1"/>
  <c r="G69" i="6" s="1"/>
  <c r="G71" i="6" s="1"/>
  <c r="D17" i="3" s="1"/>
  <c r="A60" i="6"/>
  <c r="L187" i="1"/>
  <c r="A61" i="6" l="1"/>
  <c r="A62" i="6" s="1"/>
  <c r="A63" i="6" s="1"/>
  <c r="C66" i="1" l="1"/>
  <c r="G47" i="1"/>
  <c r="L47" i="1" l="1"/>
  <c r="J47" i="1"/>
  <c r="C131" i="5" l="1"/>
  <c r="BE129" i="5"/>
  <c r="BE131" i="5" s="1"/>
  <c r="BC129" i="5"/>
  <c r="BC131" i="5" s="1"/>
  <c r="BB129" i="5"/>
  <c r="BB131" i="5" s="1"/>
  <c r="BA129" i="5"/>
  <c r="BA131" i="5" s="1"/>
  <c r="G129" i="5"/>
  <c r="BD129" i="5" s="1"/>
  <c r="BD131" i="5" s="1"/>
  <c r="C127" i="5"/>
  <c r="BE126" i="5"/>
  <c r="BE127" i="5" s="1"/>
  <c r="BC126" i="5"/>
  <c r="BC127" i="5" s="1"/>
  <c r="BB126" i="5"/>
  <c r="BB127" i="5" s="1"/>
  <c r="BA126" i="5"/>
  <c r="BA127" i="5" s="1"/>
  <c r="G126" i="5"/>
  <c r="BD126" i="5" s="1"/>
  <c r="BD127" i="5" s="1"/>
  <c r="C124" i="5"/>
  <c r="BE123" i="5"/>
  <c r="BC123" i="5"/>
  <c r="BB123" i="5"/>
  <c r="BA123" i="5"/>
  <c r="G123" i="5"/>
  <c r="BD123" i="5" s="1"/>
  <c r="BE121" i="5"/>
  <c r="BC121" i="5"/>
  <c r="BB121" i="5"/>
  <c r="BA121" i="5"/>
  <c r="G121" i="5"/>
  <c r="BD121" i="5" s="1"/>
  <c r="BE119" i="5"/>
  <c r="BC119" i="5"/>
  <c r="BB119" i="5"/>
  <c r="BA119" i="5"/>
  <c r="G119" i="5"/>
  <c r="BD119" i="5" s="1"/>
  <c r="BE117" i="5"/>
  <c r="BC117" i="5"/>
  <c r="BB117" i="5"/>
  <c r="BA117" i="5"/>
  <c r="G117" i="5"/>
  <c r="BD117" i="5" s="1"/>
  <c r="BE114" i="5"/>
  <c r="BC114" i="5"/>
  <c r="BB114" i="5"/>
  <c r="BA114" i="5"/>
  <c r="G114" i="5"/>
  <c r="BD114" i="5" s="1"/>
  <c r="BE111" i="5"/>
  <c r="BC111" i="5"/>
  <c r="BB111" i="5"/>
  <c r="BA111" i="5"/>
  <c r="G111" i="5"/>
  <c r="BD111" i="5" s="1"/>
  <c r="BE109" i="5"/>
  <c r="BC109" i="5"/>
  <c r="BB109" i="5"/>
  <c r="BA109" i="5"/>
  <c r="G109" i="5"/>
  <c r="BD109" i="5" s="1"/>
  <c r="BE107" i="5"/>
  <c r="BC107" i="5"/>
  <c r="BB107" i="5"/>
  <c r="BA107" i="5"/>
  <c r="G107" i="5"/>
  <c r="BD107" i="5" s="1"/>
  <c r="BE105" i="5"/>
  <c r="BC105" i="5"/>
  <c r="BB105" i="5"/>
  <c r="BA105" i="5"/>
  <c r="G105" i="5"/>
  <c r="BD105" i="5" s="1"/>
  <c r="BE103" i="5"/>
  <c r="BC103" i="5"/>
  <c r="BB103" i="5"/>
  <c r="BA103" i="5"/>
  <c r="G103" i="5"/>
  <c r="BD103" i="5" s="1"/>
  <c r="BE101" i="5"/>
  <c r="BC101" i="5"/>
  <c r="BB101" i="5"/>
  <c r="BA101" i="5"/>
  <c r="G101" i="5"/>
  <c r="BD101" i="5" s="1"/>
  <c r="BE99" i="5"/>
  <c r="BC99" i="5"/>
  <c r="BB99" i="5"/>
  <c r="BA99" i="5"/>
  <c r="G99" i="5"/>
  <c r="BD99" i="5" s="1"/>
  <c r="BE98" i="5"/>
  <c r="BC98" i="5"/>
  <c r="BB98" i="5"/>
  <c r="BA98" i="5"/>
  <c r="G98" i="5"/>
  <c r="BD98" i="5" s="1"/>
  <c r="BE95" i="5"/>
  <c r="BC95" i="5"/>
  <c r="BB95" i="5"/>
  <c r="BA95" i="5"/>
  <c r="G95" i="5"/>
  <c r="BD95" i="5" s="1"/>
  <c r="BE93" i="5"/>
  <c r="BC93" i="5"/>
  <c r="BB93" i="5"/>
  <c r="BA93" i="5"/>
  <c r="G93" i="5"/>
  <c r="BD93" i="5" s="1"/>
  <c r="BE91" i="5"/>
  <c r="BC91" i="5"/>
  <c r="BB91" i="5"/>
  <c r="BA91" i="5"/>
  <c r="G91" i="5"/>
  <c r="BD91" i="5" s="1"/>
  <c r="BE89" i="5"/>
  <c r="BC89" i="5"/>
  <c r="BB89" i="5"/>
  <c r="BA89" i="5"/>
  <c r="G89" i="5"/>
  <c r="BD89" i="5" s="1"/>
  <c r="BE87" i="5"/>
  <c r="BC87" i="5"/>
  <c r="BC124" i="5" s="1"/>
  <c r="BB87" i="5"/>
  <c r="BA87" i="5"/>
  <c r="G87" i="5"/>
  <c r="C85" i="5"/>
  <c r="BE84" i="5"/>
  <c r="BC84" i="5"/>
  <c r="BB84" i="5"/>
  <c r="BA84" i="5"/>
  <c r="G84" i="5"/>
  <c r="BD84" i="5" s="1"/>
  <c r="BE83" i="5"/>
  <c r="BC83" i="5"/>
  <c r="BB83" i="5"/>
  <c r="BA83" i="5"/>
  <c r="G83" i="5"/>
  <c r="BD83" i="5" s="1"/>
  <c r="BE82" i="5"/>
  <c r="BC82" i="5"/>
  <c r="BB82" i="5"/>
  <c r="BA82" i="5"/>
  <c r="G82" i="5"/>
  <c r="BD82" i="5" s="1"/>
  <c r="BE80" i="5"/>
  <c r="BC80" i="5"/>
  <c r="BB80" i="5"/>
  <c r="BA80" i="5"/>
  <c r="G80" i="5"/>
  <c r="BD80" i="5" s="1"/>
  <c r="BE79" i="5"/>
  <c r="BD79" i="5"/>
  <c r="BB79" i="5"/>
  <c r="BA79" i="5"/>
  <c r="G79" i="5"/>
  <c r="BC79" i="5" s="1"/>
  <c r="BE77" i="5"/>
  <c r="BC77" i="5"/>
  <c r="BB77" i="5"/>
  <c r="BA77" i="5"/>
  <c r="G77" i="5"/>
  <c r="BD77" i="5" s="1"/>
  <c r="BE76" i="5"/>
  <c r="BD76" i="5"/>
  <c r="BB76" i="5"/>
  <c r="BA76" i="5"/>
  <c r="G76" i="5"/>
  <c r="BC76" i="5" s="1"/>
  <c r="BE74" i="5"/>
  <c r="BC74" i="5"/>
  <c r="BB74" i="5"/>
  <c r="BA74" i="5"/>
  <c r="G74" i="5"/>
  <c r="BD74" i="5" s="1"/>
  <c r="BE73" i="5"/>
  <c r="BD73" i="5"/>
  <c r="BB73" i="5"/>
  <c r="BA73" i="5"/>
  <c r="G73" i="5"/>
  <c r="BC73" i="5" s="1"/>
  <c r="BE71" i="5"/>
  <c r="BC71" i="5"/>
  <c r="BB71" i="5"/>
  <c r="BA71" i="5"/>
  <c r="G71" i="5"/>
  <c r="BD71" i="5" s="1"/>
  <c r="BE70" i="5"/>
  <c r="BD70" i="5"/>
  <c r="BB70" i="5"/>
  <c r="BA70" i="5"/>
  <c r="G70" i="5"/>
  <c r="BC70" i="5" s="1"/>
  <c r="BE68" i="5"/>
  <c r="BC68" i="5"/>
  <c r="BB68" i="5"/>
  <c r="BA68" i="5"/>
  <c r="G68" i="5"/>
  <c r="BD68" i="5" s="1"/>
  <c r="BE67" i="5"/>
  <c r="BD67" i="5"/>
  <c r="BB67" i="5"/>
  <c r="BA67" i="5"/>
  <c r="G67" i="5"/>
  <c r="BC67" i="5" s="1"/>
  <c r="BE65" i="5"/>
  <c r="BC65" i="5"/>
  <c r="BB65" i="5"/>
  <c r="BA65" i="5"/>
  <c r="G65" i="5"/>
  <c r="BD65" i="5" s="1"/>
  <c r="BE64" i="5"/>
  <c r="BC64" i="5"/>
  <c r="BB64" i="5"/>
  <c r="BA64" i="5"/>
  <c r="G64" i="5"/>
  <c r="BD64" i="5" s="1"/>
  <c r="BE63" i="5"/>
  <c r="BD63" i="5"/>
  <c r="BB63" i="5"/>
  <c r="BA63" i="5"/>
  <c r="G63" i="5"/>
  <c r="BC63" i="5" s="1"/>
  <c r="BE61" i="5"/>
  <c r="BC61" i="5"/>
  <c r="BB61" i="5"/>
  <c r="BA61" i="5"/>
  <c r="G61" i="5"/>
  <c r="BD61" i="5" s="1"/>
  <c r="BE60" i="5"/>
  <c r="BD60" i="5"/>
  <c r="BB60" i="5"/>
  <c r="BA60" i="5"/>
  <c r="G60" i="5"/>
  <c r="BC60" i="5" s="1"/>
  <c r="BE58" i="5"/>
  <c r="BC58" i="5"/>
  <c r="BB58" i="5"/>
  <c r="BA58" i="5"/>
  <c r="G58" i="5"/>
  <c r="BD58" i="5" s="1"/>
  <c r="BE57" i="5"/>
  <c r="BD57" i="5"/>
  <c r="BB57" i="5"/>
  <c r="BA57" i="5"/>
  <c r="G57" i="5"/>
  <c r="BC57" i="5" s="1"/>
  <c r="BE55" i="5"/>
  <c r="BC55" i="5"/>
  <c r="BB55" i="5"/>
  <c r="BA55" i="5"/>
  <c r="G55" i="5"/>
  <c r="BD55" i="5" s="1"/>
  <c r="BE54" i="5"/>
  <c r="BD54" i="5"/>
  <c r="BB54" i="5"/>
  <c r="BA54" i="5"/>
  <c r="G54" i="5"/>
  <c r="BC54" i="5" s="1"/>
  <c r="BE52" i="5"/>
  <c r="BC52" i="5"/>
  <c r="BB52" i="5"/>
  <c r="BA52" i="5"/>
  <c r="G52" i="5"/>
  <c r="BD52" i="5" s="1"/>
  <c r="BE51" i="5"/>
  <c r="BD51" i="5"/>
  <c r="BB51" i="5"/>
  <c r="BA51" i="5"/>
  <c r="G51" i="5"/>
  <c r="BC51" i="5" s="1"/>
  <c r="BE49" i="5"/>
  <c r="BC49" i="5"/>
  <c r="BB49" i="5"/>
  <c r="BA49" i="5"/>
  <c r="G49" i="5"/>
  <c r="BD49" i="5" s="1"/>
  <c r="BE48" i="5"/>
  <c r="BD48" i="5"/>
  <c r="BB48" i="5"/>
  <c r="BA48" i="5"/>
  <c r="G48" i="5"/>
  <c r="BC48" i="5" s="1"/>
  <c r="BE46" i="5"/>
  <c r="BC46" i="5"/>
  <c r="BB46" i="5"/>
  <c r="BA46" i="5"/>
  <c r="G46" i="5"/>
  <c r="BD46" i="5" s="1"/>
  <c r="BE45" i="5"/>
  <c r="BD45" i="5"/>
  <c r="BB45" i="5"/>
  <c r="BA45" i="5"/>
  <c r="G45" i="5"/>
  <c r="BC45" i="5" s="1"/>
  <c r="BE43" i="5"/>
  <c r="BC43" i="5"/>
  <c r="BB43" i="5"/>
  <c r="BA43" i="5"/>
  <c r="G43" i="5"/>
  <c r="BD43" i="5" s="1"/>
  <c r="BE42" i="5"/>
  <c r="BD42" i="5"/>
  <c r="BB42" i="5"/>
  <c r="BA42" i="5"/>
  <c r="G42" i="5"/>
  <c r="BC42" i="5" s="1"/>
  <c r="BE40" i="5"/>
  <c r="BC40" i="5"/>
  <c r="BB40" i="5"/>
  <c r="BA40" i="5"/>
  <c r="G40" i="5"/>
  <c r="BD40" i="5" s="1"/>
  <c r="BE39" i="5"/>
  <c r="BD39" i="5"/>
  <c r="BB39" i="5"/>
  <c r="BA39" i="5"/>
  <c r="G39" i="5"/>
  <c r="BC39" i="5" s="1"/>
  <c r="BE37" i="5"/>
  <c r="BC37" i="5"/>
  <c r="BB37" i="5"/>
  <c r="BA37" i="5"/>
  <c r="G37" i="5"/>
  <c r="BD37" i="5" s="1"/>
  <c r="BE35" i="5"/>
  <c r="BC35" i="5"/>
  <c r="BB35" i="5"/>
  <c r="BA35" i="5"/>
  <c r="G35" i="5"/>
  <c r="BD35" i="5" s="1"/>
  <c r="BE34" i="5"/>
  <c r="BD34" i="5"/>
  <c r="BB34" i="5"/>
  <c r="BA34" i="5"/>
  <c r="G34" i="5"/>
  <c r="BC34" i="5" s="1"/>
  <c r="BE32" i="5"/>
  <c r="BC32" i="5"/>
  <c r="BB32" i="5"/>
  <c r="BA32" i="5"/>
  <c r="G32" i="5"/>
  <c r="BD32" i="5" s="1"/>
  <c r="BE30" i="5"/>
  <c r="BC30" i="5"/>
  <c r="BB30" i="5"/>
  <c r="BA30" i="5"/>
  <c r="G30" i="5"/>
  <c r="BD30" i="5" s="1"/>
  <c r="BE28" i="5"/>
  <c r="BC28" i="5"/>
  <c r="BB28" i="5"/>
  <c r="BA28" i="5"/>
  <c r="G28" i="5"/>
  <c r="BD28" i="5" s="1"/>
  <c r="BE26" i="5"/>
  <c r="BC26" i="5"/>
  <c r="BB26" i="5"/>
  <c r="BA26" i="5"/>
  <c r="G26" i="5"/>
  <c r="BD26" i="5" s="1"/>
  <c r="BE25" i="5"/>
  <c r="BD25" i="5"/>
  <c r="BB25" i="5"/>
  <c r="BA25" i="5"/>
  <c r="G25" i="5"/>
  <c r="BC25" i="5" s="1"/>
  <c r="BE23" i="5"/>
  <c r="BC23" i="5"/>
  <c r="BB23" i="5"/>
  <c r="BA23" i="5"/>
  <c r="G23" i="5"/>
  <c r="BD23" i="5" s="1"/>
  <c r="BE21" i="5"/>
  <c r="BC21" i="5"/>
  <c r="BB21" i="5"/>
  <c r="BA21" i="5"/>
  <c r="G21" i="5"/>
  <c r="BD21" i="5" s="1"/>
  <c r="BE19" i="5"/>
  <c r="BC19" i="5"/>
  <c r="BB19" i="5"/>
  <c r="BA19" i="5"/>
  <c r="G19" i="5"/>
  <c r="BD19" i="5" s="1"/>
  <c r="BE18" i="5"/>
  <c r="BD18" i="5"/>
  <c r="BB18" i="5"/>
  <c r="BA18" i="5"/>
  <c r="G18" i="5"/>
  <c r="BC18" i="5" s="1"/>
  <c r="BE16" i="5"/>
  <c r="BC16" i="5"/>
  <c r="BB16" i="5"/>
  <c r="BA16" i="5"/>
  <c r="G16" i="5"/>
  <c r="BD16" i="5" s="1"/>
  <c r="BE14" i="5"/>
  <c r="BC14" i="5"/>
  <c r="BB14" i="5"/>
  <c r="BA14" i="5"/>
  <c r="G14" i="5"/>
  <c r="BD14" i="5" s="1"/>
  <c r="BE12" i="5"/>
  <c r="BC12" i="5"/>
  <c r="BB12" i="5"/>
  <c r="BA12" i="5"/>
  <c r="G12" i="5"/>
  <c r="BD12" i="5" s="1"/>
  <c r="BE10" i="5"/>
  <c r="BC10" i="5"/>
  <c r="BB10" i="5"/>
  <c r="BA10" i="5"/>
  <c r="G10" i="5"/>
  <c r="BD10" i="5" s="1"/>
  <c r="C8" i="5"/>
  <c r="BE6" i="5"/>
  <c r="BE8" i="5" s="1"/>
  <c r="BC6" i="5"/>
  <c r="BC8" i="5" s="1"/>
  <c r="BB6" i="5"/>
  <c r="BB8" i="5" s="1"/>
  <c r="BA6" i="5"/>
  <c r="BA8" i="5" s="1"/>
  <c r="G6" i="5"/>
  <c r="BD6" i="5" s="1"/>
  <c r="BD8" i="5" s="1"/>
  <c r="BE124" i="5" l="1"/>
  <c r="BA124" i="5"/>
  <c r="BB85" i="5"/>
  <c r="G85" i="5"/>
  <c r="G135" i="5" s="1"/>
  <c r="G124" i="5"/>
  <c r="G136" i="5" s="1"/>
  <c r="BE85" i="5"/>
  <c r="BA85" i="5"/>
  <c r="BB124" i="5"/>
  <c r="G127" i="5"/>
  <c r="G137" i="5" s="1"/>
  <c r="BC85" i="5"/>
  <c r="BD85" i="5"/>
  <c r="G8" i="5"/>
  <c r="G134" i="5" s="1"/>
  <c r="BD87" i="5"/>
  <c r="BD124" i="5" s="1"/>
  <c r="G131" i="5"/>
  <c r="G138" i="5" s="1"/>
  <c r="G41" i="1"/>
  <c r="G139" i="5" l="1"/>
  <c r="D18" i="3" s="1"/>
  <c r="C64" i="1"/>
  <c r="G188" i="1" l="1"/>
  <c r="G191" i="1"/>
  <c r="G192" i="1"/>
  <c r="C67" i="1"/>
  <c r="C65" i="1"/>
  <c r="G187" i="1" l="1"/>
  <c r="D15" i="3" s="1"/>
  <c r="G28" i="1" l="1"/>
  <c r="L148" i="1" l="1"/>
  <c r="G30" i="1"/>
  <c r="L30" i="1"/>
  <c r="J30" i="1"/>
  <c r="G148" i="1" l="1"/>
  <c r="J148" i="1"/>
  <c r="G168" i="1"/>
  <c r="G167" i="1"/>
  <c r="J167" i="1"/>
  <c r="L167" i="1"/>
  <c r="J168" i="1"/>
  <c r="L168" i="1"/>
  <c r="C60" i="1" l="1"/>
  <c r="G184" i="1" l="1"/>
  <c r="G165" i="1"/>
  <c r="J165" i="1"/>
  <c r="L165" i="1"/>
  <c r="G166" i="1"/>
  <c r="J166" i="1"/>
  <c r="L166" i="1"/>
  <c r="B165" i="1"/>
  <c r="B166" i="1" s="1"/>
  <c r="B167" i="1" s="1"/>
  <c r="B168" i="1" s="1"/>
  <c r="G185" i="1"/>
  <c r="B183" i="1"/>
  <c r="B184" i="1" s="1"/>
  <c r="B185" i="1" s="1"/>
  <c r="J95" i="1"/>
  <c r="L95" i="1"/>
  <c r="J94" i="1"/>
  <c r="J90" i="1"/>
  <c r="L90" i="1"/>
  <c r="L89" i="1"/>
  <c r="L88" i="1"/>
  <c r="L154" i="1"/>
  <c r="J158" i="1"/>
  <c r="I152" i="1"/>
  <c r="I151" i="1"/>
  <c r="J151" i="1" s="1"/>
  <c r="I150" i="1"/>
  <c r="G151" i="1"/>
  <c r="L151" i="1"/>
  <c r="L93" i="1" l="1"/>
  <c r="J89" i="1"/>
  <c r="L94" i="1"/>
  <c r="J88" i="1"/>
  <c r="J93" i="1"/>
  <c r="C61" i="1"/>
  <c r="G158" i="1"/>
  <c r="G155" i="1" l="1"/>
  <c r="J155" i="1"/>
  <c r="G157" i="1"/>
  <c r="G156" i="1"/>
  <c r="J91" i="1"/>
  <c r="G91" i="1"/>
  <c r="L91" i="1"/>
  <c r="J160" i="1"/>
  <c r="G160" i="1"/>
  <c r="J159" i="1"/>
  <c r="G159" i="1"/>
  <c r="L120" i="1"/>
  <c r="J157" i="1" l="1"/>
  <c r="G154" i="1"/>
  <c r="J156" i="1"/>
  <c r="J96" i="1"/>
  <c r="G96" i="1"/>
  <c r="L96" i="1"/>
  <c r="G120" i="1"/>
  <c r="J120" i="1"/>
  <c r="D10" i="3" l="1"/>
  <c r="J154" i="1"/>
  <c r="G182" i="1"/>
  <c r="G180" i="1" s="1"/>
  <c r="J81" i="1"/>
  <c r="L81" i="1"/>
  <c r="G81" i="1"/>
  <c r="L87" i="1" l="1"/>
  <c r="J87" i="1"/>
  <c r="D14" i="3"/>
  <c r="G86" i="1" l="1"/>
  <c r="G85" i="1" s="1"/>
  <c r="J86" i="1"/>
  <c r="J85" i="1" s="1"/>
  <c r="L86" i="1"/>
  <c r="L85" i="1" s="1"/>
  <c r="D7" i="3" l="1"/>
  <c r="G152" i="1"/>
  <c r="J152" i="1"/>
  <c r="L152" i="1"/>
  <c r="L150" i="1"/>
  <c r="I144" i="1"/>
  <c r="L144" i="1"/>
  <c r="I143" i="1"/>
  <c r="L143" i="1"/>
  <c r="G134" i="1"/>
  <c r="C59" i="1"/>
  <c r="J150" i="1" l="1"/>
  <c r="G150" i="1"/>
  <c r="J143" i="1"/>
  <c r="J144" i="1"/>
  <c r="G143" i="1"/>
  <c r="L134" i="1"/>
  <c r="J134" i="1"/>
  <c r="G144" i="1"/>
  <c r="L41" i="1"/>
  <c r="L40" i="1" s="1"/>
  <c r="G44" i="1" s="1"/>
  <c r="L11" i="1"/>
  <c r="G76" i="1" l="1"/>
  <c r="J74" i="1"/>
  <c r="G74" i="1"/>
  <c r="L74" i="1"/>
  <c r="G11" i="1"/>
  <c r="J11" i="1"/>
  <c r="L125" i="1" l="1"/>
  <c r="L76" i="1"/>
  <c r="J76" i="1"/>
  <c r="J26" i="1"/>
  <c r="G77" i="1" l="1"/>
  <c r="L77" i="1"/>
  <c r="J77" i="1"/>
  <c r="J118" i="1"/>
  <c r="G118" i="1"/>
  <c r="G117" i="1"/>
  <c r="J117" i="1"/>
  <c r="G125" i="1"/>
  <c r="J125" i="1"/>
  <c r="L135" i="1"/>
  <c r="J135" i="1"/>
  <c r="G135" i="1"/>
  <c r="J138" i="1"/>
  <c r="L138" i="1"/>
  <c r="G138" i="1"/>
  <c r="G26" i="1"/>
  <c r="L26" i="1"/>
  <c r="J41" i="1" l="1"/>
  <c r="L117" i="1" l="1"/>
  <c r="L118" i="1" l="1"/>
  <c r="L164" i="1"/>
  <c r="L162" i="1" s="1"/>
  <c r="J164" i="1"/>
  <c r="J162" i="1" s="1"/>
  <c r="G164" i="1"/>
  <c r="G162" i="1" s="1"/>
  <c r="D11" i="3" l="1"/>
  <c r="G42" i="1"/>
  <c r="L42" i="1" l="1"/>
  <c r="G43" i="1"/>
  <c r="G40" i="1" s="1"/>
  <c r="J42" i="1"/>
  <c r="C58" i="1"/>
  <c r="C57" i="1"/>
  <c r="L43" i="1" l="1"/>
  <c r="J43" i="1"/>
  <c r="L44" i="1"/>
  <c r="J44" i="1"/>
  <c r="D5" i="3" l="1"/>
  <c r="J131" i="1"/>
  <c r="G122" i="1" l="1"/>
  <c r="J122" i="1"/>
  <c r="J110" i="1" s="1"/>
  <c r="G131" i="1"/>
  <c r="L122" i="1"/>
  <c r="L131" i="1"/>
  <c r="G110" i="1" l="1"/>
  <c r="L110" i="1"/>
  <c r="G19" i="1" l="1"/>
  <c r="J23" i="1"/>
  <c r="L23" i="1"/>
  <c r="G23" i="1"/>
  <c r="J21" i="1" l="1"/>
  <c r="L19" i="1"/>
  <c r="G71" i="1"/>
  <c r="I24" i="1"/>
  <c r="J24" i="1" s="1"/>
  <c r="L24" i="1"/>
  <c r="L29" i="1"/>
  <c r="J29" i="1"/>
  <c r="G29" i="1"/>
  <c r="G24" i="1"/>
  <c r="L21" i="1" l="1"/>
  <c r="G21" i="1"/>
  <c r="G55" i="1"/>
  <c r="J71" i="1"/>
  <c r="L71" i="1"/>
  <c r="L55" i="1" l="1"/>
  <c r="J55" i="1"/>
  <c r="A9" i="1"/>
  <c r="L20" i="1"/>
  <c r="J22" i="1"/>
  <c r="G20" i="1"/>
  <c r="L18" i="1"/>
  <c r="J6" i="1"/>
  <c r="G9" i="1"/>
  <c r="G33" i="1" l="1"/>
  <c r="I33" i="1"/>
  <c r="J33" i="1" s="1"/>
  <c r="A11" i="1"/>
  <c r="A18" i="1" s="1"/>
  <c r="A19" i="1" s="1"/>
  <c r="A20" i="1" s="1"/>
  <c r="A21" i="1" s="1"/>
  <c r="A22" i="1" s="1"/>
  <c r="A23" i="1" s="1"/>
  <c r="J18" i="1"/>
  <c r="G18" i="1"/>
  <c r="J20" i="1"/>
  <c r="G22" i="1"/>
  <c r="L22" i="1"/>
  <c r="L9" i="1"/>
  <c r="J9" i="1"/>
  <c r="G6" i="1"/>
  <c r="L6" i="1"/>
  <c r="J79" i="1" l="1"/>
  <c r="L79" i="1"/>
  <c r="G79" i="1"/>
  <c r="A24" i="1"/>
  <c r="A26" i="1" s="1"/>
  <c r="I36" i="1"/>
  <c r="G36" i="1"/>
  <c r="L5" i="1"/>
  <c r="G105" i="1"/>
  <c r="J102" i="1"/>
  <c r="G99" i="1"/>
  <c r="J105" i="1"/>
  <c r="A28" i="1" l="1"/>
  <c r="A29" i="1" s="1"/>
  <c r="A30" i="1" s="1"/>
  <c r="A32" i="1" s="1"/>
  <c r="A33" i="1" s="1"/>
  <c r="A35" i="1" s="1"/>
  <c r="A36" i="1" s="1"/>
  <c r="A37" i="1" s="1"/>
  <c r="A38" i="1" s="1"/>
  <c r="G80" i="1"/>
  <c r="J80" i="1"/>
  <c r="L80" i="1"/>
  <c r="G82" i="1"/>
  <c r="J82" i="1"/>
  <c r="L82" i="1"/>
  <c r="J83" i="1"/>
  <c r="L83" i="1"/>
  <c r="G83" i="1"/>
  <c r="I38" i="1"/>
  <c r="G38" i="1"/>
  <c r="J108" i="1"/>
  <c r="G102" i="1"/>
  <c r="L102" i="1"/>
  <c r="J99" i="1"/>
  <c r="L99" i="1"/>
  <c r="J104" i="1"/>
  <c r="L105" i="1"/>
  <c r="G49" i="1"/>
  <c r="J49" i="1"/>
  <c r="J46" i="1" l="1"/>
  <c r="J187" i="1"/>
  <c r="G46" i="1"/>
  <c r="A41" i="1"/>
  <c r="L108" i="1"/>
  <c r="G108" i="1"/>
  <c r="J98" i="1"/>
  <c r="L104" i="1"/>
  <c r="G104" i="1"/>
  <c r="L49" i="1"/>
  <c r="L46" i="1" s="1"/>
  <c r="D6" i="3" l="1"/>
  <c r="G98" i="1"/>
  <c r="L98" i="1"/>
  <c r="G32" i="1"/>
  <c r="I32" i="1"/>
  <c r="J32" i="1" s="1"/>
  <c r="G35" i="1"/>
  <c r="D8" i="3" l="1"/>
  <c r="L175" i="1"/>
  <c r="I35" i="1"/>
  <c r="J35" i="1" s="1"/>
  <c r="J5" i="1" s="1"/>
  <c r="G37" i="1"/>
  <c r="G5" i="1" s="1"/>
  <c r="I37" i="1"/>
  <c r="J175" i="1" l="1"/>
  <c r="D4" i="3"/>
  <c r="G176" i="1" l="1"/>
  <c r="G175" i="1" s="1"/>
  <c r="D13" i="3" s="1"/>
  <c r="D9" i="3" l="1"/>
  <c r="D16" i="3" s="1"/>
  <c r="A42" i="1" l="1"/>
  <c r="A43" i="1" s="1"/>
  <c r="A44" i="1" s="1"/>
  <c r="A47" i="1" s="1"/>
  <c r="A49" i="1" s="1"/>
  <c r="A55" i="1" s="1"/>
  <c r="A71" i="1" l="1"/>
  <c r="A74" i="1" s="1"/>
  <c r="A76" i="1" s="1"/>
  <c r="A77" i="1" s="1"/>
  <c r="A79" i="1" s="1"/>
  <c r="A80" i="1" s="1"/>
  <c r="A81" i="1" s="1"/>
  <c r="A82" i="1" s="1"/>
  <c r="A83" i="1" s="1"/>
  <c r="A86" i="1" s="1"/>
  <c r="A91" i="1" s="1"/>
  <c r="A96" i="1" s="1"/>
  <c r="A99" i="1" s="1"/>
  <c r="A102" i="1" s="1"/>
  <c r="A104" i="1" s="1"/>
  <c r="A105" i="1" s="1"/>
  <c r="A106" i="1" s="1"/>
  <c r="A108" i="1" s="1"/>
  <c r="A117" i="1" l="1"/>
  <c r="A118" i="1" s="1"/>
  <c r="A120" i="1" s="1"/>
  <c r="A122" i="1" s="1"/>
  <c r="A125" i="1" s="1"/>
  <c r="A131" i="1" s="1"/>
  <c r="A134" i="1" s="1"/>
  <c r="A135" i="1" s="1"/>
  <c r="A138" i="1" s="1"/>
  <c r="A143" i="1" s="1"/>
  <c r="A144" i="1" l="1"/>
  <c r="A147" i="1" l="1"/>
  <c r="A148" i="1" s="1"/>
  <c r="A150" i="1" s="1"/>
  <c r="A151" i="1" s="1"/>
  <c r="A152" i="1" s="1"/>
  <c r="A155" i="1" s="1"/>
  <c r="A156" i="1" s="1"/>
  <c r="A157" i="1" s="1"/>
  <c r="A158" i="1" s="1"/>
  <c r="A159" i="1" s="1"/>
  <c r="A160" i="1" s="1"/>
  <c r="A164" i="1" s="1"/>
  <c r="A165" i="1" s="1"/>
  <c r="A166" i="1" s="1"/>
  <c r="A167" i="1" s="1"/>
  <c r="A168" i="1" s="1"/>
  <c r="A171" i="1" s="1"/>
  <c r="A172" i="1" s="1"/>
  <c r="A173" i="1" s="1"/>
  <c r="A176" i="1" l="1"/>
  <c r="A182" i="1" s="1"/>
  <c r="A183" i="1" s="1"/>
  <c r="A184" i="1" s="1"/>
  <c r="A185" i="1" s="1"/>
  <c r="A188" i="1" s="1"/>
  <c r="A191" i="1" s="1"/>
  <c r="A192" i="1" s="1"/>
  <c r="G145" i="8"/>
  <c r="D19" i="3" l="1"/>
  <c r="D21" i="3" s="1"/>
  <c r="D23" i="3" s="1"/>
  <c r="D34" i="3" l="1"/>
  <c r="D35" i="3" s="1"/>
  <c r="D36" i="3" s="1"/>
</calcChain>
</file>

<file path=xl/sharedStrings.xml><?xml version="1.0" encoding="utf-8"?>
<sst xmlns="http://schemas.openxmlformats.org/spreadsheetml/2006/main" count="2228" uniqueCount="1141">
  <si>
    <t>Stavební část</t>
  </si>
  <si>
    <t>pol.č.</t>
  </si>
  <si>
    <t>Kód</t>
  </si>
  <si>
    <t>Popis</t>
  </si>
  <si>
    <t>MJ</t>
  </si>
  <si>
    <t>počet</t>
  </si>
  <si>
    <t>Jedn. cena</t>
  </si>
  <si>
    <t>Cena</t>
  </si>
  <si>
    <t>Jedn. hmotn.</t>
  </si>
  <si>
    <t>Hmotnost</t>
  </si>
  <si>
    <t>Jedn. suť</t>
  </si>
  <si>
    <t>Suť</t>
  </si>
  <si>
    <t>1</t>
  </si>
  <si>
    <t xml:space="preserve"> Investor : Město Český Krumlov Náměstí Svornosti 1</t>
  </si>
  <si>
    <t>Zřízení oboustranného bednění nosných nadzákladových zdí</t>
  </si>
  <si>
    <t>Odstranění oboustranného bednění nosných nadzákladových zdí</t>
  </si>
  <si>
    <t>t</t>
  </si>
  <si>
    <r>
      <t>m</t>
    </r>
    <r>
      <rPr>
        <vertAlign val="superscript"/>
        <sz val="9"/>
        <rFont val="Arial"/>
        <family val="2"/>
        <charset val="238"/>
      </rPr>
      <t>3</t>
    </r>
  </si>
  <si>
    <t>URS 2020/II</t>
  </si>
  <si>
    <t>CS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</si>
  <si>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</si>
  <si>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i/>
        <vertAlign val="superscript"/>
        <sz val="9"/>
        <rFont val="Arial"/>
        <family val="2"/>
        <charset val="238"/>
      </rPr>
      <t>3</t>
    </r>
  </si>
  <si>
    <t>zástěna a</t>
  </si>
  <si>
    <t>tun</t>
  </si>
  <si>
    <t>SO 001  Soupis prací</t>
  </si>
  <si>
    <t>Bourání základů z betonu prostého</t>
  </si>
  <si>
    <r>
      <t>m</t>
    </r>
    <r>
      <rPr>
        <vertAlign val="superscript"/>
        <sz val="11"/>
        <color rgb="FF000000"/>
        <rFont val="Segoe UI"/>
        <family val="2"/>
        <charset val="238"/>
      </rPr>
      <t>3</t>
    </r>
  </si>
  <si>
    <t>m2</t>
  </si>
  <si>
    <t>Asfaltové plochy = živice 100 mm+200 mm ŠD</t>
  </si>
  <si>
    <t>m</t>
  </si>
  <si>
    <r>
      <t xml:space="preserve">Řezání stávajícího živičného krytu hl do 100 mm </t>
    </r>
    <r>
      <rPr>
        <i/>
        <sz val="9"/>
        <rFont val="Arial"/>
        <family val="2"/>
        <charset val="238"/>
      </rPr>
      <t>- odhadem</t>
    </r>
  </si>
  <si>
    <t>Poplatek za uložení na skládce (skládkovné) odpadu asfaltového bez dehtu kód odpadu 17 03 02</t>
  </si>
  <si>
    <t>Poplatek za uložení na skládce (skládkovné) zeminy a kamení kód odpadu 17 05 04</t>
  </si>
  <si>
    <t>Poplatek za uložení na skládce (skládkovné) stavebního odpadu betonového kód odpadu 17 01 01</t>
  </si>
  <si>
    <t>Dlažba kolem kaple = velká kostka tl. 180 mm+ podklad ŠD 200 mm</t>
  </si>
  <si>
    <t>odkopávky celkem</t>
  </si>
  <si>
    <t>m3</t>
  </si>
  <si>
    <r>
      <t>Rozebrání dlažeb s přemístěním hmot na skládku na vzdálenost do 3 m nebo s naložením na dopravní prostředek, s jakoukoliv výplní spár</t>
    </r>
    <r>
      <rPr>
        <u/>
        <sz val="9"/>
        <rFont val="Arial"/>
        <family val="2"/>
        <charset val="238"/>
      </rPr>
      <t xml:space="preserve"> ručně </t>
    </r>
    <r>
      <rPr>
        <sz val="9"/>
        <rFont val="Arial"/>
        <family val="2"/>
        <charset val="238"/>
      </rPr>
      <t>z velkých kostek s ložem z kameniva</t>
    </r>
  </si>
  <si>
    <r>
      <t xml:space="preserve">Rozebrání dlažeb vozovek z velkých kostek s ložem z kameniva </t>
    </r>
    <r>
      <rPr>
        <u/>
        <sz val="9"/>
        <rFont val="Arial"/>
        <family val="2"/>
        <charset val="238"/>
      </rPr>
      <t>strojně</t>
    </r>
    <r>
      <rPr>
        <sz val="9"/>
        <rFont val="Arial"/>
        <family val="2"/>
        <charset val="238"/>
      </rPr>
      <t> pl přes 50 do 200 m2</t>
    </r>
  </si>
  <si>
    <r>
      <t xml:space="preserve">Odstranění podkladu z kameniva drceného tl 200 mm </t>
    </r>
    <r>
      <rPr>
        <u/>
        <sz val="9"/>
        <rFont val="Arial"/>
        <family val="2"/>
        <charset val="238"/>
      </rPr>
      <t>strojně</t>
    </r>
    <r>
      <rPr>
        <sz val="9"/>
        <rFont val="Arial"/>
        <family val="2"/>
        <charset val="238"/>
      </rPr>
      <t xml:space="preserve"> pl přes 50 do 200 m2</t>
    </r>
  </si>
  <si>
    <r>
      <t xml:space="preserve">Odstranění podkladů nebo krytů </t>
    </r>
    <r>
      <rPr>
        <u/>
        <sz val="9"/>
        <rFont val="Arial"/>
        <family val="2"/>
        <charset val="238"/>
      </rPr>
      <t>ručně</t>
    </r>
    <r>
      <rPr>
        <sz val="9"/>
        <rFont val="Arial"/>
        <family val="2"/>
        <charset val="238"/>
      </rPr>
      <t xml:space="preserve"> s přemístěním hmot na skládku na vzdálenost do 3 m nebo s naložením na dopravní prostředek živičných, o tl. vrstvy přes 50 do 100 mm</t>
    </r>
  </si>
  <si>
    <r>
      <t xml:space="preserve">Odstranění podkladu živičného tl 100 mm </t>
    </r>
    <r>
      <rPr>
        <u/>
        <sz val="9"/>
        <rFont val="Arial"/>
        <family val="2"/>
        <charset val="238"/>
      </rPr>
      <t>strojně</t>
    </r>
    <r>
      <rPr>
        <sz val="9"/>
        <rFont val="Arial"/>
        <family val="2"/>
        <charset val="238"/>
      </rPr>
      <t xml:space="preserve"> pl přes 200 m2</t>
    </r>
  </si>
  <si>
    <r>
      <t xml:space="preserve">Odstranění podkladu z kameniva drceného tl 200 mm </t>
    </r>
    <r>
      <rPr>
        <u/>
        <sz val="9"/>
        <rFont val="Arial"/>
        <family val="2"/>
        <charset val="238"/>
      </rPr>
      <t>ručně</t>
    </r>
  </si>
  <si>
    <r>
      <t>m</t>
    </r>
    <r>
      <rPr>
        <vertAlign val="superscript"/>
        <sz val="9"/>
        <color rgb="FF000000"/>
        <rFont val="Arial"/>
        <family val="2"/>
        <charset val="238"/>
      </rPr>
      <t>2</t>
    </r>
  </si>
  <si>
    <t>M2</t>
  </si>
  <si>
    <r>
      <t>Hřbitov Český Krumlov</t>
    </r>
    <r>
      <rPr>
        <sz val="10"/>
        <rFont val="Arial"/>
        <family val="2"/>
        <charset val="238"/>
      </rPr>
      <t xml:space="preserve"> - Hřbitovní ulice</t>
    </r>
  </si>
  <si>
    <t>Přesun hmot pro pozemní komunikace s krytem dlážděným</t>
  </si>
  <si>
    <t>Vodorovné doprava suti s naložením a složením na skládku do 1 km</t>
  </si>
  <si>
    <r>
      <t xml:space="preserve">součet </t>
    </r>
    <r>
      <rPr>
        <b/>
        <sz val="11"/>
        <color theme="1"/>
        <rFont val="Arial"/>
        <family val="2"/>
        <charset val="238"/>
      </rPr>
      <t>A</t>
    </r>
    <r>
      <rPr>
        <sz val="11"/>
        <color theme="1"/>
        <rFont val="Arial"/>
        <family val="2"/>
        <charset val="238"/>
      </rPr>
      <t xml:space="preserve">  </t>
    </r>
  </si>
  <si>
    <r>
      <t xml:space="preserve">součet </t>
    </r>
    <r>
      <rPr>
        <b/>
        <sz val="11"/>
        <color theme="1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   </t>
    </r>
  </si>
  <si>
    <r>
      <t xml:space="preserve">součet </t>
    </r>
    <r>
      <rPr>
        <b/>
        <sz val="11"/>
        <color theme="1"/>
        <rFont val="Arial"/>
        <family val="2"/>
        <charset val="238"/>
      </rPr>
      <t>A +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B</t>
    </r>
    <r>
      <rPr>
        <sz val="11"/>
        <color theme="1"/>
        <rFont val="Arial"/>
        <family val="2"/>
        <charset val="238"/>
      </rPr>
      <t xml:space="preserve"> </t>
    </r>
  </si>
  <si>
    <t>Vedlejší rozpočtové náklady</t>
  </si>
  <si>
    <t>ON</t>
  </si>
  <si>
    <t>Geodetické práce při provádění stavby</t>
  </si>
  <si>
    <t>Dokumentace skutečného provedení stavby</t>
  </si>
  <si>
    <t>Zařízení staveniště</t>
  </si>
  <si>
    <t>Kompletační činnost</t>
  </si>
  <si>
    <r>
      <t xml:space="preserve">součet </t>
    </r>
    <r>
      <rPr>
        <b/>
        <sz val="11"/>
        <color theme="1"/>
        <rFont val="Arial"/>
        <family val="2"/>
        <charset val="238"/>
      </rPr>
      <t>C</t>
    </r>
    <r>
      <rPr>
        <sz val="11"/>
        <color theme="1"/>
        <rFont val="Arial"/>
        <family val="2"/>
        <charset val="238"/>
      </rPr>
      <t xml:space="preserve">    </t>
    </r>
  </si>
  <si>
    <r>
      <t xml:space="preserve">součet </t>
    </r>
    <r>
      <rPr>
        <b/>
        <sz val="11"/>
        <color theme="1"/>
        <rFont val="Arial"/>
        <family val="2"/>
        <charset val="238"/>
      </rPr>
      <t xml:space="preserve">A - C  </t>
    </r>
  </si>
  <si>
    <t xml:space="preserve"> DPH  21%</t>
  </si>
  <si>
    <r>
      <t>Příplatek k vodorovnému přemístění suti na skládku ZKD 1 km přes 1 km</t>
    </r>
    <r>
      <rPr>
        <b/>
        <sz val="9"/>
        <rFont val="Arial"/>
        <family val="2"/>
        <charset val="238"/>
      </rPr>
      <t xml:space="preserve"> 14x</t>
    </r>
  </si>
  <si>
    <t>R -pol.</t>
  </si>
  <si>
    <t>bm</t>
  </si>
  <si>
    <t>979024443</t>
  </si>
  <si>
    <t>Očištění vybouraných obrubníků a krajníků silničních</t>
  </si>
  <si>
    <r>
      <t>Odkopávky a prokopávky v hornině třídy těžitelnosti I, skupiny 3</t>
    </r>
    <r>
      <rPr>
        <u/>
        <sz val="9"/>
        <rFont val="Arial"/>
        <family val="2"/>
        <charset val="238"/>
      </rPr>
      <t xml:space="preserve"> ručně</t>
    </r>
  </si>
  <si>
    <t>Vytrhání obrub s vybouráním lože, s přemístěním hmot na skládku na vzdálenost do 3 m nebo s naložením na dopravní prostředek z krajníků nebo obrubníků stojatých</t>
  </si>
  <si>
    <t>Poplatek za uložení na skládce (skládkovné) stavebního odpadu dřevěného kód odpadu 17 02 01</t>
  </si>
  <si>
    <t>Dlažba zámková= tl. 80 mm+ podklad ŠD 200 mm</t>
  </si>
  <si>
    <t>Bourání zdiva nadzákladového kamenného na MC přes 1 m3</t>
  </si>
  <si>
    <t>Bourání zdiva nadzákladového z betonu prostého přes 1 m3</t>
  </si>
  <si>
    <t>nádrž voda</t>
  </si>
  <si>
    <t>1,6*1,9*0,25</t>
  </si>
  <si>
    <t>(1,6+1,9-0,4)*0,20*0,9*2</t>
  </si>
  <si>
    <t>záhon A</t>
  </si>
  <si>
    <t>(6,7+1,91)*0,4*0,8</t>
  </si>
  <si>
    <t>(6,7+1,91)*0,3*0,7</t>
  </si>
  <si>
    <t>Zřízení příložného pažení stěn výkopu hl do 4 m</t>
  </si>
  <si>
    <t>Odstranění příložného pažení stěn hl do 4 m</t>
  </si>
  <si>
    <r>
      <t>m</t>
    </r>
    <r>
      <rPr>
        <i/>
        <vertAlign val="superscript"/>
        <sz val="11"/>
        <color rgb="FF000000"/>
        <rFont val="Segoe UI"/>
        <family val="2"/>
        <charset val="238"/>
      </rPr>
      <t>3</t>
    </r>
  </si>
  <si>
    <t>Podklad z kameniva hrubého drceného vel. 32-63 mm tl 220 mm  R2</t>
  </si>
  <si>
    <t>564850000 R</t>
  </si>
  <si>
    <t>R pol.</t>
  </si>
  <si>
    <t>564850002 R</t>
  </si>
  <si>
    <t>916330000 R</t>
  </si>
  <si>
    <t>916330001 R</t>
  </si>
  <si>
    <r>
      <rPr>
        <b/>
        <i/>
        <sz val="10"/>
        <rFont val="Arial"/>
        <family val="2"/>
        <charset val="238"/>
      </rPr>
      <t>Zpevněné plochy</t>
    </r>
    <r>
      <rPr>
        <i/>
        <sz val="10"/>
        <rFont val="Arial"/>
        <family val="2"/>
        <charset val="238"/>
      </rPr>
      <t xml:space="preserve"> - předpoklad 20% ručně 80% strojně</t>
    </r>
  </si>
  <si>
    <t>Vodorovné přemístění do 10000 m výkopku/sypaniny z horniny třídy těžitelnosti I, skupiny 1 až 3</t>
  </si>
  <si>
    <t>Uložení sypaniny na skládky nebo meziskládky</t>
  </si>
  <si>
    <t>Komunikace</t>
  </si>
  <si>
    <t>Demolice</t>
  </si>
  <si>
    <r>
      <t xml:space="preserve">JC je včetně dopravy </t>
    </r>
    <r>
      <rPr>
        <i/>
        <u/>
        <sz val="9"/>
        <rFont val="Arial"/>
        <family val="2"/>
        <charset val="238"/>
      </rPr>
      <t>z "mixu" čerpadlem na místo uložení</t>
    </r>
    <r>
      <rPr>
        <i/>
        <sz val="9"/>
        <rFont val="Arial"/>
        <family val="2"/>
        <charset val="238"/>
      </rPr>
      <t xml:space="preserve"> !</t>
    </r>
  </si>
  <si>
    <t>poznámka :</t>
  </si>
  <si>
    <r>
      <t>341321410</t>
    </r>
    <r>
      <rPr>
        <b/>
        <sz val="9"/>
        <rFont val="Arial"/>
        <family val="2"/>
        <charset val="238"/>
      </rPr>
      <t>R</t>
    </r>
  </si>
  <si>
    <r>
      <t>311351911</t>
    </r>
    <r>
      <rPr>
        <b/>
        <sz val="9"/>
        <rFont val="Arial"/>
        <family val="2"/>
        <charset val="238"/>
      </rPr>
      <t>R</t>
    </r>
  </si>
  <si>
    <t>kpl</t>
  </si>
  <si>
    <t>SO 01</t>
  </si>
  <si>
    <t>světlá=290 m2 tmavá 1447 m2</t>
  </si>
  <si>
    <t>záhon</t>
  </si>
  <si>
    <t>6,7*1,91*0,7</t>
  </si>
  <si>
    <t>Rekapitulace nákladů objektu</t>
  </si>
  <si>
    <r>
      <t>Kladení dlažby z kostek s provedením lože do tl.40 mm, s vyplněním spár, s dvojím beraněním a se smetením přebytečného materiálu na krajnici , do lože z kameniva těženého -</t>
    </r>
    <r>
      <rPr>
        <i/>
        <u/>
        <sz val="9"/>
        <rFont val="Arial"/>
        <family val="2"/>
        <charset val="238"/>
      </rPr>
      <t xml:space="preserve"> srovnatelně pro odsekovou dlažbu R1 ,dvoubarevné provedení</t>
    </r>
  </si>
  <si>
    <t xml:space="preserve"> Úprava pláně vyrovnáním výškových rozdílů strojně v hornině třídy těžitelnosti I, skupiny 1 až 3 se zhutněním</t>
  </si>
  <si>
    <r>
      <t xml:space="preserve">Zahliněná lomová výsivka fr. 0/4 ML tl.40 mm  - </t>
    </r>
    <r>
      <rPr>
        <i/>
        <sz val="9"/>
        <rFont val="Arial"/>
        <family val="2"/>
        <charset val="238"/>
      </rPr>
      <t>R2+R3</t>
    </r>
  </si>
  <si>
    <t>Podklad ze štěrkodrtě ŠD tl 80 mm - R2+R3</t>
  </si>
  <si>
    <r>
      <t>Ocelové obrubníky š. 250 mm, tl. 8 mm,kotvené do betonového lože cca 300x300 mm  označ.</t>
    </r>
    <r>
      <rPr>
        <b/>
        <sz val="9"/>
        <rFont val="Arial"/>
        <family val="2"/>
        <charset val="238"/>
      </rPr>
      <t>06a</t>
    </r>
  </si>
  <si>
    <r>
      <t xml:space="preserve">Ocelové obrubníky </t>
    </r>
    <r>
      <rPr>
        <u/>
        <sz val="9"/>
        <rFont val="Arial"/>
        <family val="2"/>
        <charset val="238"/>
      </rPr>
      <t>obloukové</t>
    </r>
    <r>
      <rPr>
        <sz val="9"/>
        <rFont val="Arial"/>
        <family val="2"/>
        <charset val="238"/>
      </rPr>
      <t xml:space="preserve"> š. 250 mm, tl. 8 mm,kotvené do betonového lože cca 300x300 mm  označ.</t>
    </r>
    <r>
      <rPr>
        <b/>
        <sz val="9"/>
        <rFont val="Arial"/>
        <family val="2"/>
        <charset val="238"/>
      </rPr>
      <t>06b</t>
    </r>
  </si>
  <si>
    <r>
      <t>Ocel. Obrubník š.150 mm, tl. 5 mm na trny z konstr. oceli průměru 12 mm v rozteči 500 mm zakotvenéy do podkladní vrstvy zeminy a štěrku, případně v případě nutnosti do patky ze suchého betonu  označ.</t>
    </r>
    <r>
      <rPr>
        <b/>
        <sz val="9"/>
        <rFont val="Arial"/>
        <family val="2"/>
        <charset val="238"/>
      </rPr>
      <t>07</t>
    </r>
  </si>
  <si>
    <t>lavičky 01</t>
  </si>
  <si>
    <t>lavičky 02</t>
  </si>
  <si>
    <t>lavičky 03</t>
  </si>
  <si>
    <t>Podklad ze směsi stmelené cementem SC C 5/6 (KSC II) tl 150 mm - R1+R5</t>
  </si>
  <si>
    <t>Zřízení bednění rýh a hran v podlahách</t>
  </si>
  <si>
    <t>Odstranění bednění rýh a hran v podlahách</t>
  </si>
  <si>
    <t>Příplatek k mazanině tl do 240 mm za plochu do 5 m2</t>
  </si>
  <si>
    <r>
      <t xml:space="preserve">Příplatek k mazanině tl do 240 mm za přehlazení </t>
    </r>
    <r>
      <rPr>
        <i/>
        <sz val="9"/>
        <rFont val="Arial"/>
        <family val="2"/>
        <charset val="238"/>
      </rPr>
      <t>= KARTÁČOVÁNÍ povrchu</t>
    </r>
  </si>
  <si>
    <t>Příplatek k cenám betonových mazanin za vyztužení polypropylenovými mikrovlákny objemové vyztužení 0,9 kg/m3</t>
  </si>
  <si>
    <t>Základové pásy z betonu tř. C 25/30</t>
  </si>
  <si>
    <t>Zřízení bednění základových pasů rovného</t>
  </si>
  <si>
    <t>Odstranění bednění základových pasů rovného</t>
  </si>
  <si>
    <r>
      <t>Krycí dvířka pro zásuvkovou krabici  - elektro NN označ.</t>
    </r>
    <r>
      <rPr>
        <b/>
        <sz val="9"/>
        <rFont val="Arial"/>
        <family val="2"/>
        <charset val="238"/>
      </rPr>
      <t>04</t>
    </r>
  </si>
  <si>
    <t>Dokončující konstrukce a práce</t>
  </si>
  <si>
    <t>ks</t>
  </si>
  <si>
    <t>Bourání konstrukcí</t>
  </si>
  <si>
    <t>Zemní práce</t>
  </si>
  <si>
    <t>Základy</t>
  </si>
  <si>
    <t>Svislé konstrukce</t>
  </si>
  <si>
    <t>Podlahy a podlahové konstrukce</t>
  </si>
  <si>
    <t>Přesun hmot</t>
  </si>
  <si>
    <t>767 - Konstrukce zámečnické</t>
  </si>
  <si>
    <r>
      <t xml:space="preserve">Dokončující konstrukce a práce  </t>
    </r>
    <r>
      <rPr>
        <i/>
        <sz val="9"/>
        <color indexed="18"/>
        <rFont val="Arial"/>
        <family val="2"/>
        <charset val="238"/>
      </rPr>
      <t>- podrobný popis viz  A600 tabulka výrobků</t>
    </r>
  </si>
  <si>
    <r>
      <t xml:space="preserve">767- Konstrukce zámečnické </t>
    </r>
    <r>
      <rPr>
        <sz val="9"/>
        <color indexed="18"/>
        <rFont val="Arial"/>
        <family val="2"/>
        <charset val="238"/>
      </rPr>
      <t xml:space="preserve">- </t>
    </r>
    <r>
      <rPr>
        <i/>
        <sz val="9"/>
        <color indexed="18"/>
        <rFont val="Arial"/>
        <family val="2"/>
        <charset val="238"/>
      </rPr>
      <t>podrobný popis viz  A600 tabulka výrobků</t>
    </r>
  </si>
  <si>
    <r>
      <rPr>
        <b/>
        <i/>
        <sz val="9"/>
        <rFont val="Arial"/>
        <family val="2"/>
        <charset val="238"/>
      </rPr>
      <t>poznámka</t>
    </r>
    <r>
      <rPr>
        <i/>
        <sz val="9"/>
        <rFont val="Arial"/>
        <family val="2"/>
        <charset val="238"/>
      </rPr>
      <t xml:space="preserve"> : všechny výměry jsou určené digitálně z výkresů.</t>
    </r>
  </si>
  <si>
    <r>
      <t>Odkopávky a prokopávky nezapažené v hornině třídy těžitelnosti I, skupiny 3 objem do 1000 m3</t>
    </r>
    <r>
      <rPr>
        <u/>
        <sz val="9"/>
        <rFont val="Arial"/>
        <family val="2"/>
        <charset val="238"/>
      </rPr>
      <t xml:space="preserve"> strojně</t>
    </r>
  </si>
  <si>
    <t>dle obrubníků = (1160+28)*0,8</t>
  </si>
  <si>
    <r>
      <rPr>
        <b/>
        <i/>
        <sz val="9"/>
        <rFont val="Arial"/>
        <family val="2"/>
        <charset val="238"/>
      </rPr>
      <t>Jednotková cena</t>
    </r>
    <r>
      <rPr>
        <i/>
        <sz val="9"/>
        <rFont val="Arial"/>
        <family val="2"/>
        <charset val="238"/>
      </rPr>
      <t xml:space="preserve"> je kompletní = za dodávku,montáž,přesun hmot a případné další nutné náklady</t>
    </r>
  </si>
  <si>
    <r>
      <t>Lavička betonová - prefabrikovaná označ.</t>
    </r>
    <r>
      <rPr>
        <b/>
        <sz val="9"/>
        <rFont val="Arial"/>
        <family val="2"/>
        <charset val="238"/>
      </rPr>
      <t>01</t>
    </r>
  </si>
  <si>
    <t>kolem kaple</t>
  </si>
  <si>
    <t>Osazení obrubníku kamenného stojatého bez boční opěry do lože z betonu prostého</t>
  </si>
  <si>
    <t xml:space="preserve"> obrubníku od kaple ,nyní u hrobek …...viz očištění obrubníků</t>
  </si>
  <si>
    <t>Bourání schodišťových stupňů betonových zhotovených na místě</t>
  </si>
  <si>
    <t>odhadem 1 m3 = 1,0/(0,3*0,15)=</t>
  </si>
  <si>
    <t>Očištění dlažebních kostek velkých s původním spárováním kamenivem těženým</t>
  </si>
  <si>
    <t>Odvoz suti a vybouraných hmot na skládku nebo meziskládku do 1 km se složením</t>
  </si>
  <si>
    <t>Příplatek k odvozu suti a vybouraných hmot na skládku ZKD 1 km přes 1 km - 3x</t>
  </si>
  <si>
    <r>
      <t xml:space="preserve">Příplatek k odvozu suti a vybouraných hmot na skládku ZKD 1 km přes 1 km - 14x </t>
    </r>
    <r>
      <rPr>
        <i/>
        <sz val="9"/>
        <rFont val="Arial"/>
        <family val="2"/>
        <charset val="238"/>
      </rPr>
      <t>= celkem tun - obrubníky-dlažba</t>
    </r>
  </si>
  <si>
    <t>km</t>
  </si>
  <si>
    <t xml:space="preserve">              listopad 2020</t>
  </si>
  <si>
    <t>Podklad ze štěrkodrtě ŠD tl 150 mm - R1+R2+R5+R6=bm*0,25</t>
  </si>
  <si>
    <t xml:space="preserve">živice </t>
  </si>
  <si>
    <t>(1,35*0,55+3,55*0,35)*0,71</t>
  </si>
  <si>
    <t>1,69*(0,15*(3,35-0,35)+0,35*1,5-1,5*0,125*0,5)-0,8*0,4*0,225</t>
  </si>
  <si>
    <t>(0,35+1,35+3+0,15+3,35+1,5*1,1)*1,69+0,225*(0,8+0,4)*2+0,8*0,4</t>
  </si>
  <si>
    <t>TZ</t>
  </si>
  <si>
    <t>skladba R1+R2+R3+R4+R6+R5</t>
  </si>
  <si>
    <t>(1,35*0,55+3,55*0,35)*(0,71-0,49)</t>
  </si>
  <si>
    <t>(1,7+3,55+0,35+3+1,35+0,55)*0,49</t>
  </si>
  <si>
    <r>
      <t>m</t>
    </r>
    <r>
      <rPr>
        <i/>
        <vertAlign val="superscript"/>
        <sz val="9"/>
        <rFont val="Arial"/>
        <family val="2"/>
        <charset val="238"/>
      </rPr>
      <t>2</t>
    </r>
  </si>
  <si>
    <r>
      <t xml:space="preserve">Výztuž nosných zdí betonářskou ocelí 10 505 </t>
    </r>
    <r>
      <rPr>
        <i/>
        <sz val="9"/>
        <rFont val="Arial"/>
        <family val="2"/>
        <charset val="238"/>
      </rPr>
      <t>- výkres výztuže</t>
    </r>
  </si>
  <si>
    <t>skladba R6 bm</t>
  </si>
  <si>
    <t>skladba R1 m2</t>
  </si>
  <si>
    <t>skladba R2 m2</t>
  </si>
  <si>
    <t>skladba R3 m2</t>
  </si>
  <si>
    <t>skladba R4 m2</t>
  </si>
  <si>
    <t>skladba R5 m2</t>
  </si>
  <si>
    <t>dlažba kaple</t>
  </si>
  <si>
    <t>dlaž.zámková</t>
  </si>
  <si>
    <r>
      <t>z toho</t>
    </r>
    <r>
      <rPr>
        <b/>
        <i/>
        <sz val="9"/>
        <rFont val="Arial"/>
        <family val="2"/>
        <charset val="238"/>
      </rPr>
      <t xml:space="preserve"> strojně </t>
    </r>
    <r>
      <rPr>
        <i/>
        <sz val="9"/>
        <rFont val="Arial"/>
        <family val="2"/>
        <charset val="238"/>
      </rPr>
      <t>odhadem 90%</t>
    </r>
  </si>
  <si>
    <r>
      <t xml:space="preserve">z toho </t>
    </r>
    <r>
      <rPr>
        <b/>
        <i/>
        <sz val="9"/>
        <rFont val="Arial"/>
        <family val="2"/>
        <charset val="238"/>
      </rPr>
      <t xml:space="preserve">ručně </t>
    </r>
    <r>
      <rPr>
        <i/>
        <sz val="9"/>
        <rFont val="Arial"/>
        <family val="2"/>
        <charset val="238"/>
      </rPr>
      <t>(kolem stromů,u hrobů atd.) odhadem 10%</t>
    </r>
  </si>
  <si>
    <t>290 m2/6</t>
  </si>
  <si>
    <t>1447 m2/6</t>
  </si>
  <si>
    <r>
      <t xml:space="preserve">Demolice budov dřevěných jednostranně obitých postupným rozebíráním  - </t>
    </r>
    <r>
      <rPr>
        <i/>
        <sz val="9"/>
        <rFont val="Arial"/>
        <family val="2"/>
        <charset val="238"/>
      </rPr>
      <t>přístřešek  4*3*3</t>
    </r>
  </si>
  <si>
    <t>dlažba kolem kaple ,odvoz na deponii investora</t>
  </si>
  <si>
    <r>
      <rPr>
        <b/>
        <sz val="9"/>
        <rFont val="Arial"/>
        <family val="2"/>
        <charset val="238"/>
      </rPr>
      <t xml:space="preserve">Příplatek k cenám bednění </t>
    </r>
    <r>
      <rPr>
        <sz val="9"/>
        <rFont val="Arial"/>
        <family val="2"/>
        <charset val="238"/>
      </rPr>
      <t xml:space="preserve">nosných nadzákladových zdí za pohledový beton ,bednění bude připraveno například ze systému nosníkového bednění, který umožní dosáhnout vysoké nároky na pohledovost povrchu. </t>
    </r>
    <r>
      <rPr>
        <i/>
        <sz val="9"/>
        <rFont val="Arial"/>
        <family val="2"/>
        <charset val="238"/>
      </rPr>
      <t>Podrobný popis viz Technická zpráva</t>
    </r>
  </si>
  <si>
    <t>R2</t>
  </si>
  <si>
    <t>R3</t>
  </si>
  <si>
    <t>R1</t>
  </si>
  <si>
    <t>R5</t>
  </si>
  <si>
    <t>R6 = bm * 0,25</t>
  </si>
  <si>
    <t>R4</t>
  </si>
  <si>
    <t>R1 2x</t>
  </si>
  <si>
    <t>R5 2x</t>
  </si>
  <si>
    <t>R6 = bm *( 0,25+0,5)</t>
  </si>
  <si>
    <t xml:space="preserve">Geotextilie pro separaci a filtraci netkaná hmot.do 200 g/m2 </t>
  </si>
  <si>
    <t>R6</t>
  </si>
  <si>
    <r>
      <t xml:space="preserve">Štěrkotrávník  tl.150 mm </t>
    </r>
    <r>
      <rPr>
        <sz val="9"/>
        <rFont val="Arial"/>
        <family val="2"/>
        <charset val="238"/>
      </rPr>
      <t xml:space="preserve">-(10-20% obj. zeminy - kompostu a 80-90% obj. štěrku - zrnitost 0/32-0/45  </t>
    </r>
  </si>
  <si>
    <r>
      <t xml:space="preserve">Mazanina </t>
    </r>
    <r>
      <rPr>
        <b/>
        <sz val="9"/>
        <rFont val="Arial"/>
        <family val="2"/>
        <charset val="238"/>
      </rPr>
      <t xml:space="preserve">probarvená </t>
    </r>
    <r>
      <rPr>
        <sz val="9"/>
        <rFont val="Arial"/>
        <family val="2"/>
        <charset val="238"/>
      </rPr>
      <t>tl do 240 mm z betonu prostého bez zvýšených nároků na prostředí tř. C 25/30</t>
    </r>
    <r>
      <rPr>
        <i/>
        <sz val="9"/>
        <rFont val="Arial"/>
        <family val="2"/>
        <charset val="238"/>
      </rPr>
      <t xml:space="preserve"> - </t>
    </r>
    <r>
      <rPr>
        <b/>
        <i/>
        <sz val="9"/>
        <rFont val="Arial"/>
        <family val="2"/>
        <charset val="238"/>
      </rPr>
      <t xml:space="preserve">R5 </t>
    </r>
    <r>
      <rPr>
        <i/>
        <sz val="9"/>
        <rFont val="Arial"/>
        <family val="2"/>
        <charset val="238"/>
      </rPr>
      <t>*0,19</t>
    </r>
  </si>
  <si>
    <t>P.č.</t>
  </si>
  <si>
    <t>Číslo položky</t>
  </si>
  <si>
    <t>Název položky</t>
  </si>
  <si>
    <t>množství</t>
  </si>
  <si>
    <t>cena / MJ</t>
  </si>
  <si>
    <t>celkem (Kč)</t>
  </si>
  <si>
    <t>Díl:</t>
  </si>
  <si>
    <t>M20</t>
  </si>
  <si>
    <t>210 01-PC001</t>
  </si>
  <si>
    <t>Demontáž stávajících zásuvkových skříní RZ včetně odpojení, ekologické likvidace odpadu</t>
  </si>
  <si>
    <t>E2: 2</t>
  </si>
  <si>
    <t>Celkem za</t>
  </si>
  <si>
    <t>M21</t>
  </si>
  <si>
    <t>Kabelové rozvody NN</t>
  </si>
  <si>
    <t>210 10-0252.R00</t>
  </si>
  <si>
    <t xml:space="preserve">Ukončení celoplast. kabelů zákl./pás.do 4x25 mm2 </t>
  </si>
  <si>
    <t>kus</t>
  </si>
  <si>
    <t>E2: 2+4+6</t>
  </si>
  <si>
    <t>210 10-0003.R00</t>
  </si>
  <si>
    <t xml:space="preserve">Ukončení vodičů v rozvaděči + zapojení do 16 mm2 </t>
  </si>
  <si>
    <t>E2: 2+2</t>
  </si>
  <si>
    <t>210 10-0258.R00</t>
  </si>
  <si>
    <t xml:space="preserve">Ukončení celoplast. kabelů zákl./pás.do 5x4 mm2 </t>
  </si>
  <si>
    <t>210 01-0134.R00</t>
  </si>
  <si>
    <t xml:space="preserve">Trubka ochranná z PE, uložená pevně, DN do 47 mm </t>
  </si>
  <si>
    <t>345-PC002</t>
  </si>
  <si>
    <t>Trubka elektroinstalační tuhá z PVC DN42mm včetně příchytel</t>
  </si>
  <si>
    <t>211 01-0006.RT1</t>
  </si>
  <si>
    <t>Osazení hmoždinky do ostrých cihel/kamene, HM 8 včetně dodávky hmoždinky</t>
  </si>
  <si>
    <t>E2: 10+4</t>
  </si>
  <si>
    <t>211 01-0011.R00</t>
  </si>
  <si>
    <t xml:space="preserve">Osazení hmoždinky do tvrd.kamene/betonu, HM 10 </t>
  </si>
  <si>
    <t>E2: 4+4+4+4</t>
  </si>
  <si>
    <t>210 02-0501.R00</t>
  </si>
  <si>
    <t>Žlab kabelový +kolena a T kusy,otevřený 100/60 ekvivalentní položka</t>
  </si>
  <si>
    <t>E2: 5</t>
  </si>
  <si>
    <t>553-PC003</t>
  </si>
  <si>
    <t>Žlab kabelový drátěný 54/100mm cčetně příslušenství</t>
  </si>
  <si>
    <t>210 04-0702.R00</t>
  </si>
  <si>
    <t>Drážka pro trubku nebo kabel do D 48 mm přívod pro R-HŘBITOV - ekv.položka</t>
  </si>
  <si>
    <t>E2: 2+4+3</t>
  </si>
  <si>
    <t>210 04-0722.R00</t>
  </si>
  <si>
    <t>Otvor pro jistící skříň 3 x 100 A - R-HŘBITOV ekvivalentní položka</t>
  </si>
  <si>
    <t>E2: 1</t>
  </si>
  <si>
    <t>E2: 4</t>
  </si>
  <si>
    <t>210 12-0451.R00</t>
  </si>
  <si>
    <t>Jistič vzduchový 3pólový do 32 A bez krytu ekvivalentní položka</t>
  </si>
  <si>
    <t>358-PC004</t>
  </si>
  <si>
    <t xml:space="preserve">Jistič do 63 A 3pólový charakter. B 32B-3 </t>
  </si>
  <si>
    <t>210 29-0842.R00</t>
  </si>
  <si>
    <t xml:space="preserve">Demontáž/montáž krytu ocelopl. rozvaděče nad 70 cm </t>
  </si>
  <si>
    <t>E3: 1</t>
  </si>
  <si>
    <t>210 19-0042.R00</t>
  </si>
  <si>
    <t>Osazení R-HŘBITOV do výklenku ekvivalentní položka</t>
  </si>
  <si>
    <t>357-PC005</t>
  </si>
  <si>
    <t>Rozvodnice R-HŘBITOV (5xOPV 22/3 vč.pojistek) ekvivalentní typová rozvodnice RP5 - DCK</t>
  </si>
  <si>
    <t>Osazení zásuvkových skříní RZ do výklenku, na zeď ekvivalentní položka</t>
  </si>
  <si>
    <t>357-PC006</t>
  </si>
  <si>
    <t>Skříň zásuvková RZ, přívod 3xCYKY do 4x25, proud.chr.30mA, zas.3x230V, 16A, 1x400V-16A, 32A</t>
  </si>
  <si>
    <t>210 29-3003.PC</t>
  </si>
  <si>
    <t xml:space="preserve">Montáž ochranné stříšky RZ2 </t>
  </si>
  <si>
    <t>553-PC007</t>
  </si>
  <si>
    <t xml:space="preserve">Stříška na zásuvkovou skříň RZ2 </t>
  </si>
  <si>
    <t>210 19-0003.R00</t>
  </si>
  <si>
    <t>Montáž celoplechových rozvodnic do váhy 100 kg energetický sloupek - ekvivalentní položka</t>
  </si>
  <si>
    <t>357-PC008</t>
  </si>
  <si>
    <t>Energetický sloupek s proud.chráničem 30mA 2xzásuvka 230V/16A, 1xzásuvka400V, 16A</t>
  </si>
  <si>
    <t>212 19-0005.R00</t>
  </si>
  <si>
    <t xml:space="preserve">Osazení kabelové vývodky P 36 </t>
  </si>
  <si>
    <t>D2: 2+3+3+2</t>
  </si>
  <si>
    <t>345-PC009</t>
  </si>
  <si>
    <t xml:space="preserve">Vývodka elektroinstalační PVC P36 rovná </t>
  </si>
  <si>
    <t>210 22-0022.R00</t>
  </si>
  <si>
    <t xml:space="preserve">Vedení uzemňovací v zemi FeZn, D 8 - 10 mm </t>
  </si>
  <si>
    <t>E2: 3+3+3+3+5</t>
  </si>
  <si>
    <t>354-PC010</t>
  </si>
  <si>
    <t xml:space="preserve">Drát uzemňovací pozinkovaný 8 mm </t>
  </si>
  <si>
    <t>E2: 75+15+92+89</t>
  </si>
  <si>
    <t>354-PC011</t>
  </si>
  <si>
    <t xml:space="preserve">Drát uzemňovací pozinkovaný 10 mm </t>
  </si>
  <si>
    <t>210 22-0301.R00</t>
  </si>
  <si>
    <t xml:space="preserve">Svorka hromosvodová do 2 šroubů /SS, SZ, SO/ </t>
  </si>
  <si>
    <t>E2: 10+8</t>
  </si>
  <si>
    <t>354-PC012</t>
  </si>
  <si>
    <t xml:space="preserve">Svorka SSR - zesílená </t>
  </si>
  <si>
    <t>354-PC013</t>
  </si>
  <si>
    <t xml:space="preserve">Svorka universální SUA nerez </t>
  </si>
  <si>
    <t>210 29-2022.R00</t>
  </si>
  <si>
    <t xml:space="preserve">Vypnutí vedení a zajištění tabulkou proti zapnutí </t>
  </si>
  <si>
    <t>210 80-0505.R00</t>
  </si>
  <si>
    <t>Vodič nn a vn CY 2,5 mm2 uložený v trubkách protahovací drát v rezervním trubkování</t>
  </si>
  <si>
    <t>E2: 10+10+22+22+22</t>
  </si>
  <si>
    <t>341-PC014</t>
  </si>
  <si>
    <t xml:space="preserve">Vodič silový CY hnědý 2,50 mm2 - drát </t>
  </si>
  <si>
    <t>210 80-0549.R00</t>
  </si>
  <si>
    <t xml:space="preserve">Vodič nn a vn CY 16 mm2 uložený pevně </t>
  </si>
  <si>
    <t>E2: 14+4</t>
  </si>
  <si>
    <t>341-PC015</t>
  </si>
  <si>
    <t xml:space="preserve">Vodič silový CYA zelenožlutý 16,00 mm2 - drát </t>
  </si>
  <si>
    <t>210 81-0015.R00</t>
  </si>
  <si>
    <t xml:space="preserve">Kabel CYKY-m 750 V 5 x 1,5 mm2 volně uložený </t>
  </si>
  <si>
    <t>E3: 14+124</t>
  </si>
  <si>
    <t>341-PC016</t>
  </si>
  <si>
    <t xml:space="preserve">Kabel silový s Cu jádrem 750 V CYKY 5 x 1,5 mm2 </t>
  </si>
  <si>
    <t>210 81-0014.R00</t>
  </si>
  <si>
    <t xml:space="preserve">Kabel CYKY-m 750 V 4 x 16 mm2 volně uložený </t>
  </si>
  <si>
    <t>E2: 73+124</t>
  </si>
  <si>
    <t>341-PC017</t>
  </si>
  <si>
    <t xml:space="preserve">Kabel silový s Cu jádrem 750 V CYKY 4B x16 mm2 </t>
  </si>
  <si>
    <t>210 81-0089.R00</t>
  </si>
  <si>
    <t xml:space="preserve">Kabel CYKY-m 1 kV 4 x 25 mm2 volně uložený </t>
  </si>
  <si>
    <t>E2: 14+251</t>
  </si>
  <si>
    <t>341-PC018</t>
  </si>
  <si>
    <t xml:space="preserve">Kabel silový s Cu jádrem 1 kV 1-CYKY 4 x 25 mm2 </t>
  </si>
  <si>
    <t>210 95-0101.RT1</t>
  </si>
  <si>
    <t>Štítek označovací na kabel včetně dodávky štítku</t>
  </si>
  <si>
    <t>E2: 3+1+1+3</t>
  </si>
  <si>
    <t>141 R00</t>
  </si>
  <si>
    <t xml:space="preserve">Přirážka na podružný materiál </t>
  </si>
  <si>
    <t>%</t>
  </si>
  <si>
    <t>142 R00</t>
  </si>
  <si>
    <t xml:space="preserve">Přirážka na prořez </t>
  </si>
  <si>
    <t>201 R00</t>
  </si>
  <si>
    <t xml:space="preserve">Podíl přidružených výkonů </t>
  </si>
  <si>
    <t>M46</t>
  </si>
  <si>
    <t>Zemní práce při montážích</t>
  </si>
  <si>
    <t>460 01-0023.RT2</t>
  </si>
  <si>
    <t>Vytýčení kabelové trasy ve volném terénu délka trasy do 500 m</t>
  </si>
  <si>
    <t>E2: (47+92+89+30+15)*0,001</t>
  </si>
  <si>
    <t>460 20-0004.R00</t>
  </si>
  <si>
    <t>Výkop kabelové rýhy 20/20 cm, hornina 4 ekvivalentní položka</t>
  </si>
  <si>
    <t>E2: 47+92+89+30+15</t>
  </si>
  <si>
    <t>460 20-0134.RT1</t>
  </si>
  <si>
    <t>Výkop kabelové rýhy 35/50 cm  hor.4 strojní výkop rýhy</t>
  </si>
  <si>
    <t>E2: 47+92+89</t>
  </si>
  <si>
    <t>460 20-0234.RT1</t>
  </si>
  <si>
    <t>Výkop kabelové rýhy 50/50 cm  hor.4 strojní výkop rýhy</t>
  </si>
  <si>
    <t>E2: 30+15</t>
  </si>
  <si>
    <t>460 30-0001.RT1</t>
  </si>
  <si>
    <t>Záhrn rýh strojem v zastavěném prostoru záhrn rýh a úprava terénu</t>
  </si>
  <si>
    <t>E2: (47+92+89)*0,26*0,35</t>
  </si>
  <si>
    <t>E2: (30+15)*0,26*0,5</t>
  </si>
  <si>
    <t>460 30-0006.RT1</t>
  </si>
  <si>
    <t>Hutnění zeminy po vrstvách 20 cm hutnění po strojním záhrnu rýh</t>
  </si>
  <si>
    <t>460 42-0018.RT3</t>
  </si>
  <si>
    <t xml:space="preserve">Zřízení kabelového lože v rýze š. do 35 cm z písku </t>
  </si>
  <si>
    <t>460 42-0022.RT3</t>
  </si>
  <si>
    <t>Zřízení kabelového lože v rýze š. do 65 cm z písku lože tloušťky 20 cm</t>
  </si>
  <si>
    <t>460 42-0501.RT1</t>
  </si>
  <si>
    <t>Křížovatka se stáv. sítěmi Čevak - ekv.položka dodávka a osazení betonového žlabu</t>
  </si>
  <si>
    <t>460 49-0012.RT1</t>
  </si>
  <si>
    <t>Zakrytí kabelu výstražnou folií PVC, šířka 33 cm fólie PVC šířka 33 cm</t>
  </si>
  <si>
    <t>460 51-0021.RT1</t>
  </si>
  <si>
    <t>Kabelový prostup z plast.trub, DN do 10,5 cm včetně dodávky trub DN 50mm</t>
  </si>
  <si>
    <t>E2: 20+20+20+71+9+9+118+238</t>
  </si>
  <si>
    <t>460 57-0004.R00</t>
  </si>
  <si>
    <t>Zához rýhy 20/20 cm, hornina třídy 4, se zhutněním ekvivalentní popložka</t>
  </si>
  <si>
    <t>460 60-0001.RT1</t>
  </si>
  <si>
    <t>Naložení a odvoz zeminy ocenění viz rozpočet stavební části</t>
  </si>
  <si>
    <t>E2: (47+92+89)*0,24*0,35</t>
  </si>
  <si>
    <t>E2: (30+15)*0,24*0,5</t>
  </si>
  <si>
    <t>460 62-0014.R00</t>
  </si>
  <si>
    <t xml:space="preserve">Provizorní úprava terénu v přírodní hornině 4 </t>
  </si>
  <si>
    <t>E2: (47+92+89)*0,35</t>
  </si>
  <si>
    <t>E2: (30+15)*0,5</t>
  </si>
  <si>
    <t>460 70-0001.RT1</t>
  </si>
  <si>
    <t>Označení kabelového vedení osazení a dodání kabelového označníku</t>
  </si>
  <si>
    <t>E2: 8</t>
  </si>
  <si>
    <t>460 68-0021.RT2</t>
  </si>
  <si>
    <t>Průraz zdivem v cihlové zdi tloušťky 15 cm plochy do 0,025 m2</t>
  </si>
  <si>
    <t>460 68-0023.RT2</t>
  </si>
  <si>
    <t>Průraz zdivem v cihlové zdi tloušťky 45 cm plochy do 0,025 m2</t>
  </si>
  <si>
    <t>460 92-PC019</t>
  </si>
  <si>
    <t>Zaměření a zobrazení kabel. trasy na pevný bod včetně vytýčení stávajícího kabelu VO</t>
  </si>
  <si>
    <t>M96</t>
  </si>
  <si>
    <t>Výchozí revize</t>
  </si>
  <si>
    <t>210-PC022</t>
  </si>
  <si>
    <t xml:space="preserve">Výchozí revize </t>
  </si>
  <si>
    <t>hod</t>
  </si>
  <si>
    <t>M83</t>
  </si>
  <si>
    <t>Rozpočtová rezerva demontáž HDSS + vypínač</t>
  </si>
  <si>
    <t>210 19-PC020</t>
  </si>
  <si>
    <t>Demontáž stávající HDSS včetně vypínače prověření a odpojení stávající EI</t>
  </si>
  <si>
    <t xml:space="preserve"> listopad 2020</t>
  </si>
  <si>
    <t>Zařízení silnoproudé elektrotechniky</t>
  </si>
  <si>
    <t>REKAPITULACE</t>
  </si>
  <si>
    <t>Demontáže</t>
  </si>
  <si>
    <t>Zařízení silnoproudé elektrotechniky  Celkem</t>
  </si>
  <si>
    <t xml:space="preserve">Zařízení silnoproudé elektrotechniky </t>
  </si>
  <si>
    <r>
      <t>stavba : Hřbitov Český Krumlov</t>
    </r>
    <r>
      <rPr>
        <sz val="10"/>
        <rFont val="Arial"/>
        <family val="2"/>
        <charset val="238"/>
      </rPr>
      <t xml:space="preserve"> - Hřbitovní ul.</t>
    </r>
    <r>
      <rPr>
        <b/>
        <sz val="10"/>
        <rFont val="Arial"/>
        <family val="2"/>
        <charset val="238"/>
      </rPr>
      <t xml:space="preserve"> </t>
    </r>
  </si>
  <si>
    <t>SO 01  Soupis prací</t>
  </si>
  <si>
    <r>
      <t>stavba : Hřbitov Český Krumlov</t>
    </r>
    <r>
      <rPr>
        <sz val="10"/>
        <rFont val="Arial"/>
        <family val="2"/>
        <charset val="238"/>
      </rPr>
      <t xml:space="preserve"> - Hřbitovní ul.</t>
    </r>
  </si>
  <si>
    <t>odpočty objemu započteného v bourání a skrývce</t>
  </si>
  <si>
    <t>plocha dle podkladů projektanta</t>
  </si>
  <si>
    <t>skrývka ornice</t>
  </si>
  <si>
    <r>
      <t>Stěny nosné z </t>
    </r>
    <r>
      <rPr>
        <u/>
        <sz val="9"/>
        <rFont val="Arial"/>
        <family val="2"/>
        <charset val="238"/>
      </rPr>
      <t>probarveného betonu</t>
    </r>
    <r>
      <rPr>
        <sz val="9"/>
        <rFont val="Arial"/>
        <family val="2"/>
        <charset val="238"/>
      </rPr>
      <t xml:space="preserve"> ze ŽB tř. C 25/30 například RAL 7026  </t>
    </r>
    <r>
      <rPr>
        <i/>
        <sz val="9"/>
        <rFont val="Arial"/>
        <family val="2"/>
        <charset val="238"/>
      </rPr>
      <t>- podrobná specifikace konstrukce viz Technická zpráva</t>
    </r>
  </si>
  <si>
    <t>0,5*0,5*0,6*2*8</t>
  </si>
  <si>
    <t>0,25*0,25*0,75*2*20</t>
  </si>
  <si>
    <t>0,5*0,5*0,5*2*0</t>
  </si>
  <si>
    <t>0,5*0,6*4*2*8</t>
  </si>
  <si>
    <t>0,5*0,6*4*0</t>
  </si>
  <si>
    <r>
      <t>Zástěna pro kontejnery a - ocelová část  označ</t>
    </r>
    <r>
      <rPr>
        <b/>
        <sz val="9"/>
        <rFont val="Arial"/>
        <family val="2"/>
        <charset val="238"/>
      </rPr>
      <t>.15</t>
    </r>
  </si>
  <si>
    <t>Poplatek za uložení na skládce zeminy a kamení kód odpadu 170504</t>
  </si>
  <si>
    <r>
      <t>Lavička dřevěná - kotvená  označ.</t>
    </r>
    <r>
      <rPr>
        <b/>
        <sz val="9"/>
        <rFont val="Arial"/>
        <family val="2"/>
        <charset val="238"/>
      </rPr>
      <t>02</t>
    </r>
  </si>
  <si>
    <r>
      <t>Kontejner 1100 l plastový s plochým víkem DOPNER, černý označ.</t>
    </r>
    <r>
      <rPr>
        <b/>
        <sz val="9"/>
        <rFont val="Arial"/>
        <family val="2"/>
        <charset val="238"/>
      </rPr>
      <t>12</t>
    </r>
  </si>
  <si>
    <r>
      <t>Kontejner 770 l BIO plastový DOPNER, hnědá označ.</t>
    </r>
    <r>
      <rPr>
        <b/>
        <sz val="9"/>
        <rFont val="Arial"/>
        <family val="2"/>
        <charset val="238"/>
      </rPr>
      <t>13</t>
    </r>
  </si>
  <si>
    <t>Obroušení omítek před provedením nátěru</t>
  </si>
  <si>
    <t>Okartáčování omítek před provedením nátěru</t>
  </si>
  <si>
    <t>Hydrofobizační nátěr omítek silikonový, transparentní, povrchů hladkých betonových povrchů nebo povrchů z desek na bázi dřeva (dřevovláknitých apod.)</t>
  </si>
  <si>
    <t>783- Nátěry</t>
  </si>
  <si>
    <t>zástěna</t>
  </si>
  <si>
    <t>zástěna dle bednění + 0,35*1,35+3,35*0,15</t>
  </si>
  <si>
    <t>lavička 01</t>
  </si>
  <si>
    <t>(0,5*0,6*2+(0,5+0,6)*2*2)*8</t>
  </si>
  <si>
    <t>783 - Nátěry</t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</si>
  <si>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R1 Dlažba odseková   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</si>
  <si>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R2  Mlat pojížděný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</si>
  <si>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R3 Mlat mezi hroby  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</si>
  <si>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R4 stěrkotrávník</t>
    </r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</si>
  <si>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R5 podlaha zástěn</t>
    </r>
    <r>
      <rPr>
        <sz val="9"/>
        <color rgb="FF002060"/>
        <rFont val="Arial"/>
        <family val="2"/>
        <charset val="238"/>
      </rPr>
      <t xml:space="preserve"> = 1,35*3 </t>
    </r>
  </si>
  <si>
    <t>Dodatečné vlepování betonářské výztuže včetně vyvrtání a vyčištění otvoru cementovou aktivovanou maltou průměr výztuže 12 mm - statika pol.2</t>
  </si>
  <si>
    <t xml:space="preserve">výztuž pol.2 </t>
  </si>
  <si>
    <t>0,15*15</t>
  </si>
  <si>
    <t>R-pol.</t>
  </si>
  <si>
    <t>hnojení přidáním hnojiva typu Osmocote 12-14 do substrátu typu A, 0,5kg/m3</t>
  </si>
  <si>
    <t>kg</t>
  </si>
  <si>
    <t>hnojivo (typu Osmocote; 12-14; 0,5kg/m3)</t>
  </si>
  <si>
    <t>aplikace ektomykorhizních přípravků do pěstebního substrátu typu A  (typu Symbivit; 12kg/m3)</t>
  </si>
  <si>
    <t xml:space="preserve">ektomykorhizní přípravek (typu Symbivit) </t>
  </si>
  <si>
    <t>aplikace půdních kondicionerů do pěstebního substrátu typu A (typu TerraCottem; 1,5kg/m3)</t>
  </si>
  <si>
    <t>půdní kondicioner (typu TerraCottem)</t>
  </si>
  <si>
    <t xml:space="preserve">zálivka vysazeného stromu vodou, 100l </t>
  </si>
  <si>
    <t>Odstranění křovin a stromů průměru kmene do 100 mm i s kořeny sklonu terénu do 1:5 ručně</t>
  </si>
  <si>
    <t>Odstranění pařezů D do 0,4 m v rovině a svahu 1:5 s odklizením do 20 m a zasypáním jámy</t>
  </si>
  <si>
    <t>ochranný nátěr typu Arboflex, bílý odstín (podkladová+vrchní vrstva)</t>
  </si>
  <si>
    <r>
      <t>Komunikace -</t>
    </r>
    <r>
      <rPr>
        <sz val="10"/>
        <color rgb="FF000080"/>
        <rFont val="Arial"/>
        <family val="2"/>
        <charset val="238"/>
      </rPr>
      <t xml:space="preserve"> u všech vrstev zpevněných ploch je nutné dodržet v TZ </t>
    </r>
    <r>
      <rPr>
        <u/>
        <sz val="10"/>
        <color rgb="FF000080"/>
        <rFont val="Arial"/>
        <family val="2"/>
        <charset val="238"/>
      </rPr>
      <t>uvedené ČSN</t>
    </r>
  </si>
  <si>
    <r>
      <t xml:space="preserve">Uložení sypaniny z hornin nesoudržných a sypkých do násypů zhutněných v aktivní zóně silnic a dálnic - </t>
    </r>
    <r>
      <rPr>
        <i/>
        <sz val="9"/>
        <rFont val="Arial"/>
        <family val="2"/>
        <charset val="238"/>
      </rPr>
      <t>odhadem rezerva</t>
    </r>
  </si>
  <si>
    <t xml:space="preserve">1372 + 72 </t>
  </si>
  <si>
    <r>
      <t xml:space="preserve">Dodávka dlažby </t>
    </r>
    <r>
      <rPr>
        <b/>
        <sz val="9"/>
        <rFont val="Arial"/>
        <family val="2"/>
        <charset val="238"/>
      </rPr>
      <t xml:space="preserve">světlé </t>
    </r>
    <r>
      <rPr>
        <sz val="9"/>
        <rFont val="Arial"/>
        <family val="2"/>
        <charset val="238"/>
      </rPr>
      <t xml:space="preserve"> - Odseky od žulových štípaných kostek netříděné  tl.150 mm 1 tuna = cca 7,0 m2</t>
    </r>
  </si>
  <si>
    <r>
      <t xml:space="preserve">Dodávka dlažby </t>
    </r>
    <r>
      <rPr>
        <b/>
        <sz val="9"/>
        <rFont val="Arial"/>
        <family val="2"/>
        <charset val="238"/>
      </rPr>
      <t xml:space="preserve">tmavé </t>
    </r>
    <r>
      <rPr>
        <sz val="9"/>
        <rFont val="Arial"/>
        <family val="2"/>
        <charset val="238"/>
      </rPr>
      <t xml:space="preserve"> - Odseky od žulových štípaných kostek netříděné  tl.150 mm 1 tuna = cca 7,0 m2</t>
    </r>
  </si>
  <si>
    <t>Zásyp sypaninou z jakékoliv horniny ručně s uložením výkopku ve vrstvách se zhutněním jam, šachet, rýh nebo kolem objektů v těchto vykopávkách</t>
  </si>
  <si>
    <t>Podsyp pod základové konstrukce se zhutněním z hrubého kameniva frakce 16 až 32 mm</t>
  </si>
  <si>
    <t>Výsadba dřeviny s balem do předem vyhloubené jamky se zalitím v rovině nebo na svahu do 1:5, při průměru balu přes 500 do 600 mm</t>
  </si>
  <si>
    <t>Hloubení rýh nezapažených š do 800 mm v hornině třídy těžitelnosti I, skupiny 3 objem přes 100 m3 strojně</t>
  </si>
  <si>
    <t>Vegetační úpravy</t>
  </si>
  <si>
    <t>A - Přípravné práce</t>
  </si>
  <si>
    <t xml:space="preserve">B - Zemní práce </t>
  </si>
  <si>
    <r>
      <t xml:space="preserve">Hloubení nezapažených rýh šířky přes 800 do 2 000 mm </t>
    </r>
    <r>
      <rPr>
        <b/>
        <sz val="9"/>
        <rFont val="Arial"/>
        <family val="2"/>
        <charset val="238"/>
      </rPr>
      <t>strojně</t>
    </r>
    <r>
      <rPr>
        <sz val="9"/>
        <rFont val="Arial"/>
        <family val="2"/>
        <charset val="238"/>
      </rPr>
      <t xml:space="preserve"> s urovnáním dna do předepsaného profilu a spádu v hornině třídy těžitelnosti I skupiny 3 přes 500 do 1 000 m3</t>
    </r>
  </si>
  <si>
    <r>
      <t xml:space="preserve">Hloubení rýh šířky přes 800 do 2 000 mm </t>
    </r>
    <r>
      <rPr>
        <b/>
        <sz val="9"/>
        <rFont val="Arial"/>
        <family val="2"/>
        <charset val="238"/>
      </rPr>
      <t xml:space="preserve">ručně </t>
    </r>
    <r>
      <rPr>
        <sz val="9"/>
        <rFont val="Arial"/>
        <family val="2"/>
        <charset val="238"/>
      </rPr>
      <t>zapažených i nezapažených, s urovnáním dna do předepsaného profilu a spádu v hornině třídy těžitelnosti I skupiny 3 soudržných</t>
    </r>
  </si>
  <si>
    <t>Výsad. jáma</t>
  </si>
  <si>
    <t>2,4*0,8*1,04*28</t>
  </si>
  <si>
    <t>2,4*1*1,04*18</t>
  </si>
  <si>
    <t>2,4*1,4*1,04*10</t>
  </si>
  <si>
    <t>1,8*1,8*1,04*5</t>
  </si>
  <si>
    <t>2,55*2,55*1,04*2</t>
  </si>
  <si>
    <t>výkop pro buňky</t>
  </si>
  <si>
    <t xml:space="preserve">rýhy celkem   </t>
  </si>
  <si>
    <r>
      <t xml:space="preserve">z toho hloubení rýh šířky přes 800 do 2 000 mm </t>
    </r>
    <r>
      <rPr>
        <b/>
        <i/>
        <sz val="9"/>
        <rFont val="Arial"/>
        <family val="2"/>
        <charset val="238"/>
      </rPr>
      <t>strojně</t>
    </r>
  </si>
  <si>
    <r>
      <t xml:space="preserve">z toho hloubení rýh šířky přes 800 do 2 000 mm </t>
    </r>
    <r>
      <rPr>
        <b/>
        <i/>
        <sz val="9"/>
        <rFont val="Arial"/>
        <family val="2"/>
        <charset val="238"/>
      </rPr>
      <t>ručně</t>
    </r>
  </si>
  <si>
    <t>buňky</t>
  </si>
  <si>
    <t>0,6*0,65*(66*4+2*9)*0,1</t>
  </si>
  <si>
    <t>C - Výsadba stromů</t>
  </si>
  <si>
    <t>Acer campestre 'Elegant' Vk 3xp 200 14-16</t>
  </si>
  <si>
    <t>Acer pseudoplatanus Vk 3xp 200 16-18</t>
  </si>
  <si>
    <t>Tilia cordata 'Rancho' Vk 3xp 200 16-18</t>
  </si>
  <si>
    <t>Tilia platyphyllos 'Fastigiata' Vk 3xp 200 16-18</t>
  </si>
  <si>
    <t>2,4*(0,7-0,5)*10+(0,8-0,5)*28+(1-0,5)*18+(1,4-0,5)*10+(1,8-0,5)*1,8*5</t>
  </si>
  <si>
    <t>(2,55-0,5)*2,55*2</t>
  </si>
  <si>
    <t>substrát A</t>
  </si>
  <si>
    <t xml:space="preserve">celkem m2 -  tl.250 mm  </t>
  </si>
  <si>
    <t>substrát A  celkem</t>
  </si>
  <si>
    <r>
      <rPr>
        <b/>
        <i/>
        <sz val="9"/>
        <rFont val="Arial"/>
        <family val="2"/>
        <charset val="238"/>
      </rPr>
      <t>Substrát typ B</t>
    </r>
    <r>
      <rPr>
        <i/>
        <sz val="9"/>
        <rFont val="Arial"/>
        <family val="2"/>
        <charset val="238"/>
      </rPr>
      <t>, 68cm, včetně substrátu v buňkách</t>
    </r>
  </si>
  <si>
    <t xml:space="preserve">dodávka substrát organicko minerální -  typ A </t>
  </si>
  <si>
    <t>dodávka substrát minerální -  typ B</t>
  </si>
  <si>
    <t>D - Trávníky</t>
  </si>
  <si>
    <t>dodávka subtrát parkový trávník 5cm  341 m2</t>
  </si>
  <si>
    <t>dodávka  subtrát štěrkový trávník 5 cm, 176+335 m2</t>
  </si>
  <si>
    <t xml:space="preserve">Rekapitulace </t>
  </si>
  <si>
    <t>Vegetační úpravy  celkem</t>
  </si>
  <si>
    <t>hnojení přidáním hnojiva typu Osmocote 12-14 do substrátu, 0,5kg/m3</t>
  </si>
  <si>
    <t>dodávka osivo směs travní parková 30 g./m2</t>
  </si>
  <si>
    <t>Plošná úprava terénu přes 500 m2 zemina tř 1 až 4 nerovnosti do 100 mm v rovinně a svahu do 1:5</t>
  </si>
  <si>
    <t>Doplnění zeminy nebo substrátu na travnatých plochách tl 50 mm rovina v rovinně a svahu do 1:5</t>
  </si>
  <si>
    <t>Zhotovení závlahové mísy dřevin D do 0,5 m v rovině nebo na svahu do 1:5</t>
  </si>
  <si>
    <t>Zalití rostlin vodou plocha přes 20 m2  ….. 20l/m2</t>
  </si>
  <si>
    <t>Založení trávníku na půdě předem připravené plochy do 1000 m2 výsevem včetně utažení parkového v rovině nebo na svahu do 1:5,v ceně jsou i náklady na pokosení, naložení a odvoz odpadu do 20 km se složením.</t>
  </si>
  <si>
    <t>Vyvazovací kůly ke stromům se špicí a fazetou dl.250cm tl.5 cm</t>
  </si>
  <si>
    <t>Ukotvení dřeviny dvěma kůly, délky přes 2 do 3 m</t>
  </si>
  <si>
    <r>
      <t>prokořenitelné buňky ref.výrobek Treeparker - kompletní dodávka a montáž buněk dle předepsaného postupu výrobcem ,popis viz TZ -</t>
    </r>
    <r>
      <rPr>
        <b/>
        <sz val="10"/>
        <rFont val="Arial"/>
        <family val="2"/>
        <charset val="238"/>
      </rPr>
      <t xml:space="preserve">   pro 9 buněk</t>
    </r>
  </si>
  <si>
    <r>
      <t>prokořenitelné buňky ref.výrobek Treeparker - kompletní dodávka a montáž buněk dle předepsaného postupu výrobcem ,popis viz TZ -</t>
    </r>
    <r>
      <rPr>
        <b/>
        <sz val="10"/>
        <rFont val="Arial"/>
        <family val="2"/>
        <charset val="238"/>
      </rPr>
      <t xml:space="preserve">    pro 4 buňky</t>
    </r>
  </si>
  <si>
    <t>0,45*(1,04-0,49)*(66*4+2*9)</t>
  </si>
  <si>
    <t>2,4*0,7*1,04*10</t>
  </si>
  <si>
    <r>
      <t>Krycí plech drážky v žb stěně  pro vodovodního potrubí označ.</t>
    </r>
    <r>
      <rPr>
        <b/>
        <sz val="9"/>
        <rFont val="Arial"/>
        <family val="2"/>
        <charset val="238"/>
      </rPr>
      <t>05</t>
    </r>
  </si>
  <si>
    <r>
      <t>Fontánka - výtokový prvek včetně časového tlačítkového ventilu</t>
    </r>
    <r>
      <rPr>
        <b/>
        <sz val="9"/>
        <rFont val="Arial"/>
        <family val="2"/>
        <charset val="238"/>
      </rPr>
      <t xml:space="preserve"> označ. 08</t>
    </r>
  </si>
  <si>
    <r>
      <t xml:space="preserve">Příplatek k vodorovnému přemístění výkopku/sypaniny z horniny třídy těžitelnosti I, skupiny 1 až 3 ZKD 1000 m přes 10000 m </t>
    </r>
    <r>
      <rPr>
        <b/>
        <i/>
        <sz val="9"/>
        <rFont val="Arial"/>
        <family val="2"/>
        <charset val="238"/>
      </rPr>
      <t xml:space="preserve"> 10x</t>
    </r>
  </si>
  <si>
    <t>0,25*0,75*4*2*20</t>
  </si>
  <si>
    <t>4*0,25*0,75*2*20</t>
  </si>
  <si>
    <t>Dešťová kanalizace</t>
  </si>
  <si>
    <t>Vodovodní rozvod</t>
  </si>
  <si>
    <t>Drenáže</t>
  </si>
  <si>
    <t>Zřízení opláštění žeber nebo trativodů geotextilií v rýze nebo zářezu sklonu do 1:2</t>
  </si>
  <si>
    <t>geotextilie netkaná separační, ochranná, filtrační, drenážní PP 300g/m2</t>
  </si>
  <si>
    <r>
      <t>Podlahová vpust u fontánky označ.</t>
    </r>
    <r>
      <rPr>
        <b/>
        <sz val="9"/>
        <rFont val="Arial"/>
        <family val="2"/>
        <charset val="238"/>
      </rPr>
      <t>09</t>
    </r>
    <r>
      <rPr>
        <sz val="9"/>
        <rFont val="Arial"/>
        <family val="2"/>
        <charset val="238"/>
      </rPr>
      <t xml:space="preserve"> -atypická autorsky zpracovaná venkovní podlahová vpust DN 75 mm ….100 x 250 mm, hloubka 200 mm</t>
    </r>
  </si>
  <si>
    <r>
      <t>m</t>
    </r>
    <r>
      <rPr>
        <i/>
        <vertAlign val="superscript"/>
        <sz val="11"/>
        <rFont val="Segoe UI"/>
        <family val="2"/>
        <charset val="238"/>
      </rPr>
      <t>3</t>
    </r>
  </si>
  <si>
    <r>
      <t>m</t>
    </r>
    <r>
      <rPr>
        <b/>
        <i/>
        <vertAlign val="superscript"/>
        <sz val="11"/>
        <rFont val="Segoe UI"/>
        <family val="2"/>
        <charset val="238"/>
      </rPr>
      <t>3</t>
    </r>
  </si>
  <si>
    <t>Sejmutí ornice plochy přes 500 m2 tl vrstvy do 200 mm strojně</t>
  </si>
  <si>
    <r>
      <rPr>
        <sz val="9"/>
        <color rgb="FF002060"/>
        <rFont val="Arial"/>
        <family val="2"/>
        <charset val="238"/>
      </rPr>
      <t>Skladba</t>
    </r>
    <r>
      <rPr>
        <b/>
        <sz val="9"/>
        <color rgb="FF002060"/>
        <rFont val="Arial"/>
        <family val="2"/>
        <charset val="238"/>
      </rPr>
      <t xml:space="preserve"> R6 </t>
    </r>
    <r>
      <rPr>
        <sz val="9"/>
        <color rgb="FF002060"/>
        <rFont val="Arial"/>
        <family val="2"/>
        <charset val="238"/>
      </rPr>
      <t xml:space="preserve"> = </t>
    </r>
    <r>
      <rPr>
        <b/>
        <sz val="9"/>
        <color rgb="FF002060"/>
        <rFont val="Arial"/>
        <family val="2"/>
        <charset val="238"/>
      </rPr>
      <t>pásy kolem cest š.0,5m = 870 bm+204bm</t>
    </r>
  </si>
  <si>
    <t>drenáže</t>
  </si>
  <si>
    <t>URS 2021/I</t>
  </si>
  <si>
    <r>
      <t xml:space="preserve">Trativody z drenážních trubek pro liniové stavby a komunikace se zřízením štěrkového lože pod trubky a s jejich obsypem v otevřeném výkopu trubka korugovaná sendvičová PE-HD SN 8 perforace 220° - </t>
    </r>
    <r>
      <rPr>
        <i/>
        <sz val="9"/>
        <rFont val="Arial"/>
        <family val="2"/>
        <charset val="238"/>
      </rPr>
      <t>srovnatelně pro DN 125</t>
    </r>
  </si>
  <si>
    <t xml:space="preserve">Drenáže    </t>
  </si>
  <si>
    <t>680*0,32*0,3*0,3</t>
  </si>
  <si>
    <t>00572410</t>
  </si>
  <si>
    <t>Přesun hmot pro sadovnické a krajinářské úpravy vodorovně do 5000 m</t>
  </si>
  <si>
    <t>210 100252R00</t>
  </si>
  <si>
    <t>210100003R00</t>
  </si>
  <si>
    <t>210100258R00</t>
  </si>
  <si>
    <t>210010134R00</t>
  </si>
  <si>
    <t>211010006RT1</t>
  </si>
  <si>
    <t>211010011R00</t>
  </si>
  <si>
    <t>210020501R00</t>
  </si>
  <si>
    <t>210040702R00</t>
  </si>
  <si>
    <t>210040722R00</t>
  </si>
  <si>
    <t>210120451R00</t>
  </si>
  <si>
    <t>210290842R00</t>
  </si>
  <si>
    <t>210190042R00</t>
  </si>
  <si>
    <t>210190003R00</t>
  </si>
  <si>
    <t>212190005R00</t>
  </si>
  <si>
    <t>210220022R00</t>
  </si>
  <si>
    <t>210220301R00</t>
  </si>
  <si>
    <t>210292022R00</t>
  </si>
  <si>
    <t>210800505R00</t>
  </si>
  <si>
    <t>210800549R00</t>
  </si>
  <si>
    <t>210810015R00</t>
  </si>
  <si>
    <t>210810014R00</t>
  </si>
  <si>
    <t>210810089R00</t>
  </si>
  <si>
    <t>210950101RT1</t>
  </si>
  <si>
    <t>460010023RT2</t>
  </si>
  <si>
    <t>460200004R00</t>
  </si>
  <si>
    <t>460200134RT1</t>
  </si>
  <si>
    <t>460200234RT1</t>
  </si>
  <si>
    <t>460300001RT1</t>
  </si>
  <si>
    <t>460300006RT1</t>
  </si>
  <si>
    <t>460420018RT3</t>
  </si>
  <si>
    <t>460420022RT3</t>
  </si>
  <si>
    <t>460420501RT1</t>
  </si>
  <si>
    <t>460490012RT1</t>
  </si>
  <si>
    <t>460510021RT1</t>
  </si>
  <si>
    <t>460570004R00</t>
  </si>
  <si>
    <t>460600001RT1</t>
  </si>
  <si>
    <t>460620014R00</t>
  </si>
  <si>
    <t>460700001RT1</t>
  </si>
  <si>
    <t>460680021RT2</t>
  </si>
  <si>
    <t>460680023RT2</t>
  </si>
  <si>
    <t>Demontaže</t>
  </si>
  <si>
    <t>Cenová soustava RTS 2021/I</t>
  </si>
  <si>
    <t xml:space="preserve"> březen 2021</t>
  </si>
  <si>
    <t>Rozvod vody</t>
  </si>
  <si>
    <t>132201112R00</t>
  </si>
  <si>
    <t xml:space="preserve">Hloubení rýh š.do 60 cm v hor.3 nad 100 m3,STROJNĚ </t>
  </si>
  <si>
    <t>z hloubky výkopů je odečtena skladba chodníků 0,5 m:</t>
  </si>
  <si>
    <t>z hloubky výkopů je odečtena sakladba chodníků 0,5 m:</t>
  </si>
  <si>
    <t>větev V1-4,V8:266,0*0,6*0,9</t>
  </si>
  <si>
    <t>výměna vodovodní přípojky:16,0*0,6*0,9</t>
  </si>
  <si>
    <t>132201119R00</t>
  </si>
  <si>
    <t xml:space="preserve">Příplatek za lepivost - hloubení rýh 60 cm v hor.3 </t>
  </si>
  <si>
    <t xml:space="preserve">Hloubení šachet v hor.3 do 100 m3 </t>
  </si>
  <si>
    <t>vypouštěcí šachty:1,5*1,5*1,05*2</t>
  </si>
  <si>
    <t>133201109R00</t>
  </si>
  <si>
    <t xml:space="preserve">Příplatek za lepivost - hloubení šachet v hor.3 </t>
  </si>
  <si>
    <t>151101101R00</t>
  </si>
  <si>
    <t xml:space="preserve">Pažení a rozepření stěn rýh - příložné - hl. do 2m </t>
  </si>
  <si>
    <t>1 stranné v souběhu s kanalizací:(4,0+18,0+7,0+8,0+27,0*2+24,0)*0,9</t>
  </si>
  <si>
    <t>2 straně mimo souběh s kanalizací:(282,0-115,0)*2*0,9+1,5*1,5*2*2</t>
  </si>
  <si>
    <t>151101111R00</t>
  </si>
  <si>
    <t xml:space="preserve">Odstranění pažení stěn rýh - příložné - hl. do 2 m </t>
  </si>
  <si>
    <t>161101101R00</t>
  </si>
  <si>
    <t xml:space="preserve">Svislé přemístění výkopku z hor.1-4 do 2,5 m </t>
  </si>
  <si>
    <t>30%:(152,28+4,73)*0,3</t>
  </si>
  <si>
    <t>162301102R00</t>
  </si>
  <si>
    <t xml:space="preserve">Vodorovné přemístění výkopku z hor.1-4 do 1000 m </t>
  </si>
  <si>
    <t>zpět do zásypů:88,8</t>
  </si>
  <si>
    <t>162701105R00</t>
  </si>
  <si>
    <t xml:space="preserve">Vodorovné přemístění výkopku z hor.1-4 do 10000 m </t>
  </si>
  <si>
    <t>zbývající výkopy na skládku:152,28+4,73-88,8</t>
  </si>
  <si>
    <t>162701109R00</t>
  </si>
  <si>
    <t>zbývající výkopy na skládku:10*68,21</t>
  </si>
  <si>
    <t>zemina pro odvoz na skládku z meziskládky:68,21</t>
  </si>
  <si>
    <t>171201201R00</t>
  </si>
  <si>
    <t xml:space="preserve">Uložení sypaniny na skládku </t>
  </si>
  <si>
    <t>skládka:68,21</t>
  </si>
  <si>
    <t>174101101R00</t>
  </si>
  <si>
    <t xml:space="preserve">Zásyp jam, rýh, šachet se zhutněním </t>
  </si>
  <si>
    <t>potrubí:266,0*0,6*(0,9-0,1-0,3)</t>
  </si>
  <si>
    <t>VŠ:(1,5*1,5-0,5*0,5)*1,05*2</t>
  </si>
  <si>
    <t>výměna vodovodní přípojky:16,0*0,6*(0,9-0,1-0,3)</t>
  </si>
  <si>
    <t>175101101RT2</t>
  </si>
  <si>
    <t>Obsyp potrubí bez prohození sypaniny s dodáním štěrkopísku frakce 0 - 22 mm</t>
  </si>
  <si>
    <t>vodovod:(266,0+16,0)*0,6*0,3</t>
  </si>
  <si>
    <t>181101102R00</t>
  </si>
  <si>
    <t xml:space="preserve">Úprava pláně v zářezech v hor. 1-4, se zhutněním </t>
  </si>
  <si>
    <t>(266,0+16,0)*0,6+1,5*1,5*2</t>
  </si>
  <si>
    <t>181201102R00</t>
  </si>
  <si>
    <t xml:space="preserve">Úprava pláně v násypech v hor. 1-4, se zhutněním </t>
  </si>
  <si>
    <t>45</t>
  </si>
  <si>
    <t>Podkladní a vedlejší konstrukce</t>
  </si>
  <si>
    <t>451572211R00</t>
  </si>
  <si>
    <t xml:space="preserve">Lože pod potrubí z kameniva těženého 4 - 8 mm </t>
  </si>
  <si>
    <t>potrubí:(266,0+16,0)*0,6*0,1</t>
  </si>
  <si>
    <t>VŠ:1,0*1,0*0,1*2</t>
  </si>
  <si>
    <t>5</t>
  </si>
  <si>
    <t>599000010RAB</t>
  </si>
  <si>
    <t>Rozebrání a oprava asfaltové komunikace řezání,výměna podkladu tl. 50 cm, asfaltobet.10 cm</t>
  </si>
  <si>
    <t>výměna vodovodní přípojky:16,0*0,8</t>
  </si>
  <si>
    <t>8</t>
  </si>
  <si>
    <t>Trubní vedení</t>
  </si>
  <si>
    <t>871151121R00</t>
  </si>
  <si>
    <t xml:space="preserve">Montáž trubek polyetylenových ve výkopu d 25 mm </t>
  </si>
  <si>
    <t>871171121R00</t>
  </si>
  <si>
    <t xml:space="preserve">Montáž trubek polyetylenových ve výkopu d 40 mm </t>
  </si>
  <si>
    <t>871181121R00</t>
  </si>
  <si>
    <t xml:space="preserve">Montáž trubek polyetylenových ve výkopu d 50 mm </t>
  </si>
  <si>
    <t>871211121R00</t>
  </si>
  <si>
    <t xml:space="preserve">Montáž trubek polyetylenových ve výkopu d 63 mm </t>
  </si>
  <si>
    <t>871812112R00</t>
  </si>
  <si>
    <t xml:space="preserve">Příplatek za položení signalizačního vodiče </t>
  </si>
  <si>
    <t>877152121R00</t>
  </si>
  <si>
    <t xml:space="preserve">Přirážka za 1 spoj elektrotvarovky d 25 mm </t>
  </si>
  <si>
    <t>877162121R00</t>
  </si>
  <si>
    <t xml:space="preserve">Přirážka za 1 spoj elektrotvarovky d 32 mm </t>
  </si>
  <si>
    <t>877172121R00</t>
  </si>
  <si>
    <t xml:space="preserve">Přirážka za 1 spoj elektrotvarovky d 40 mm </t>
  </si>
  <si>
    <t>877182121R00</t>
  </si>
  <si>
    <t xml:space="preserve">Přirážka za 1 spoj elektrotvarovky d 50 mm </t>
  </si>
  <si>
    <t>877212121R00</t>
  </si>
  <si>
    <t xml:space="preserve">Přirážka za 1 spoj elektrotvarovky d 63 mm </t>
  </si>
  <si>
    <t>879151111</t>
  </si>
  <si>
    <t xml:space="preserve">Montáž napojení vodovodní přípojky DN 25 </t>
  </si>
  <si>
    <t>879172199R00</t>
  </si>
  <si>
    <t xml:space="preserve">Příplatek za montáž vodovodních přípojek DN 32-80 </t>
  </si>
  <si>
    <t>879221111</t>
  </si>
  <si>
    <t xml:space="preserve">Montáž napojení vodovodní přípojky DN 63 </t>
  </si>
  <si>
    <t>891153111R00</t>
  </si>
  <si>
    <t xml:space="preserve">Montáž armatur  přípojky DN 20 </t>
  </si>
  <si>
    <t>891173111R00</t>
  </si>
  <si>
    <t xml:space="preserve">Montáž armatur  přípojky DN 32 </t>
  </si>
  <si>
    <t>891183111R00</t>
  </si>
  <si>
    <t xml:space="preserve">Montáž armatur  přípojky DN 40 </t>
  </si>
  <si>
    <t>891213111R00</t>
  </si>
  <si>
    <t xml:space="preserve">Montáž armatur  přípojky DN 50 </t>
  </si>
  <si>
    <t>891217111R00</t>
  </si>
  <si>
    <t xml:space="preserve">Montáž hydrantů podzemních DN 50 </t>
  </si>
  <si>
    <t>891249111R00</t>
  </si>
  <si>
    <t xml:space="preserve">Montáž navrtávacích pasů DN 80 </t>
  </si>
  <si>
    <t>892233111R00</t>
  </si>
  <si>
    <t xml:space="preserve">Desinfekce vodovodního potrubí DN 70 </t>
  </si>
  <si>
    <t>892241111R00</t>
  </si>
  <si>
    <t xml:space="preserve">Tlaková zkouška vodovodního potrubí DN 80 </t>
  </si>
  <si>
    <t>892372111R00</t>
  </si>
  <si>
    <t xml:space="preserve">Zabezpečení konců vodovod. potrubí DN 300 </t>
  </si>
  <si>
    <t>úsek</t>
  </si>
  <si>
    <t>899401111R00</t>
  </si>
  <si>
    <t xml:space="preserve">Osazení poklopů litinových ventilových </t>
  </si>
  <si>
    <t>899401113R00</t>
  </si>
  <si>
    <t xml:space="preserve">Osazení poklopů litinových hydrantových </t>
  </si>
  <si>
    <t>899721112</t>
  </si>
  <si>
    <t xml:space="preserve">Fólie výstražná z PVC š. 30 cm , bílá </t>
  </si>
  <si>
    <t>899731114</t>
  </si>
  <si>
    <t xml:space="preserve">Vodič signalizační CYY 6 mm2 </t>
  </si>
  <si>
    <t>14143001</t>
  </si>
  <si>
    <t>Trubka ocelová pozinkovaná závitová G 1/2"</t>
  </si>
  <si>
    <t>14143002</t>
  </si>
  <si>
    <t>Trubka ocelová pozinkovaná závitová G 3/4"</t>
  </si>
  <si>
    <t>28612000</t>
  </si>
  <si>
    <t>HD-PE tlaková voda PE 100, SDR 11 d 25x2,3 mm černá s modrými pruhy</t>
  </si>
  <si>
    <t>28612003</t>
  </si>
  <si>
    <t>HD-PE tlaková voda PE 100, SDR 11 d 40x3,7 mm černá s modrými pruhy</t>
  </si>
  <si>
    <t>28612004</t>
  </si>
  <si>
    <t>HD-PE tlaková voda PE 100, SDR 11 d 50x4,6 mm černá s modrými pruhy</t>
  </si>
  <si>
    <t>28612005</t>
  </si>
  <si>
    <t>HD-PE tlaková voda PE 100, SDR 11 d 63x5,8 mm černá s modrými pruhy</t>
  </si>
  <si>
    <t>28613008</t>
  </si>
  <si>
    <t>Celoplastový kulový kohout SDR 11 D 40 PE 100 (DN 32)</t>
  </si>
  <si>
    <t>28613009</t>
  </si>
  <si>
    <t>Celoplastový kulový kohout SDR 11 D 50 PE 100 (DN 40)</t>
  </si>
  <si>
    <t>28613010</t>
  </si>
  <si>
    <t>Celoplastový kulový kohout SDR 11 D 63 PE 100 (DN 50)</t>
  </si>
  <si>
    <t>28613011</t>
  </si>
  <si>
    <t>Zemní souprava teleskopická pro KK s fixací, krycí hloubka 1,1-1,6 m</t>
  </si>
  <si>
    <t>28613012</t>
  </si>
  <si>
    <t>Kruhový plovoucí poklop pro KK s fixací (modrá barva)</t>
  </si>
  <si>
    <t>28613013</t>
  </si>
  <si>
    <t>Fixační podložka pod poklop KK</t>
  </si>
  <si>
    <t>28613014</t>
  </si>
  <si>
    <t>Tvarovka plastová voda elektrospojka SDR 11 d 40 PE 100</t>
  </si>
  <si>
    <t>28613015</t>
  </si>
  <si>
    <t>Tvarovka plastová voda elektrospojka SDR 11 d 50 PE 100</t>
  </si>
  <si>
    <t>28613016</t>
  </si>
  <si>
    <t>Tvarovka plastová voda elektrospojka SDR 11 d 63 PE 100</t>
  </si>
  <si>
    <t>28613017</t>
  </si>
  <si>
    <t>Tvarovka plastová voda elektro T kus 90° redukovaný SDR 11 d 50/25  PE 100</t>
  </si>
  <si>
    <t>28613018</t>
  </si>
  <si>
    <t>Tvarovka plastová voda elektro T kus 90° redukovaný SDR 11 d 63/40  PE 100</t>
  </si>
  <si>
    <t>28613019</t>
  </si>
  <si>
    <t>Tvarovka plastová voda elektro T kus 90° redukovaný SDR 11 d 63/50  PE 100</t>
  </si>
  <si>
    <t>28613020</t>
  </si>
  <si>
    <t>Tvarovka plastová voda elektro T kus 90° rovnoramenný SDR 11 d 63/63  PE 100</t>
  </si>
  <si>
    <t>28613021</t>
  </si>
  <si>
    <t>Tvarovka plastová voda elektroredukce SDR 11 d 50/40  PE 100</t>
  </si>
  <si>
    <t>28613022</t>
  </si>
  <si>
    <t>Tvarovka plastová voda elektrokoleno 90° SDR 11 d 25 PE 100</t>
  </si>
  <si>
    <t>28613023</t>
  </si>
  <si>
    <t>Tvarovka plastová voda elektrokoleno 90° SDR 11 d 40 PE 100</t>
  </si>
  <si>
    <t>28613024</t>
  </si>
  <si>
    <t>Tvarovka plastová voda elektrokoleno 90° SDR 11 d 50 PE 100</t>
  </si>
  <si>
    <t>28613025</t>
  </si>
  <si>
    <t>Tvarovka plastová voda elektrozáslepka SDR 11 d 40 PE 100</t>
  </si>
  <si>
    <t>28613026</t>
  </si>
  <si>
    <t>Tvarovka plastová voda elektrozáslepka SDR 11 d 50 PE 100</t>
  </si>
  <si>
    <t>28613027</t>
  </si>
  <si>
    <t>Tvarovka plastová voda elektrozáslepka SDR 11 d 63 PE 100</t>
  </si>
  <si>
    <t>28690001</t>
  </si>
  <si>
    <t>Vypouštěcí šachta 500x500 mm, hl. 1,45 m vč. poklopu</t>
  </si>
  <si>
    <t>42210001</t>
  </si>
  <si>
    <t>Proplachovací souprava DN 50 výška krytí 1250 mm</t>
  </si>
  <si>
    <t>42210002</t>
  </si>
  <si>
    <t>Klasik uliční poklop hydrantový lirinový</t>
  </si>
  <si>
    <t>42210003</t>
  </si>
  <si>
    <t>Podkladová deska pro uliční poklop hydrantový</t>
  </si>
  <si>
    <t>42210004</t>
  </si>
  <si>
    <t>Hydrantová drenáž pro plnoprůtokový hydrant</t>
  </si>
  <si>
    <t>55110001</t>
  </si>
  <si>
    <t>Kulový uzávěr voda s odvodněním DN 20, závit vnitřní-vnitřní, niklovaná mosaz</t>
  </si>
  <si>
    <t>55110002</t>
  </si>
  <si>
    <t>Vypouštěcí kulový uzávěr DN 15 niklovaná mosaz</t>
  </si>
  <si>
    <t>55110003</t>
  </si>
  <si>
    <t>Kulový uzávěr nezámrzný DN 15, PN 20 niklovaná mosaz s přípojkou na hadici</t>
  </si>
  <si>
    <t>55110004</t>
  </si>
  <si>
    <t>Mrazuvzdorný ventil DN 20 s automat.vypouštěním výkon 40l/min,povrch z matného chromu</t>
  </si>
  <si>
    <t>odolný proti povětrnostním vlivům:2</t>
  </si>
  <si>
    <t>55110005</t>
  </si>
  <si>
    <t>Kulový uzávěr voda  závit vnitřní-vnitřní  niklovaná mosaz DN 50</t>
  </si>
  <si>
    <t>96</t>
  </si>
  <si>
    <t>969011131R00</t>
  </si>
  <si>
    <t xml:space="preserve">Vybourání vodovod., plynového vedení DN do 125 mm </t>
  </si>
  <si>
    <t>výměna vodovodní přípojky:16,0</t>
  </si>
  <si>
    <t>971042361R00</t>
  </si>
  <si>
    <t xml:space="preserve">Vybourání otvorů zdi betonové pl. 0,09 m2, tl.60cm </t>
  </si>
  <si>
    <t>upřesnit- průchod základem pro trubky V3:1</t>
  </si>
  <si>
    <t>99</t>
  </si>
  <si>
    <t>Staveništní přesun hmot</t>
  </si>
  <si>
    <t>998276201R00</t>
  </si>
  <si>
    <t xml:space="preserve">Přesun hmot, trub.vedení plast. obsypaná kamenivem </t>
  </si>
  <si>
    <t>D96</t>
  </si>
  <si>
    <t>Přesuny suti a vybouraných hmot</t>
  </si>
  <si>
    <t>979082213R00</t>
  </si>
  <si>
    <t xml:space="preserve">Vodorovná doprava suti po suchu do 1 km </t>
  </si>
  <si>
    <t>979082219R00</t>
  </si>
  <si>
    <t>Příplatek za dopravu suti po suchu za další 1 km do 20 km</t>
  </si>
  <si>
    <t>979087212R00</t>
  </si>
  <si>
    <t xml:space="preserve">Nakládání suti na dopravní prostředky </t>
  </si>
  <si>
    <t xml:space="preserve">Poplatek za skládku stavební suti </t>
  </si>
  <si>
    <t>199 00-0002.R00 </t>
  </si>
  <si>
    <t>Poplatek za skládku horniny 1- 4</t>
  </si>
  <si>
    <t>CELKEM  OBJEKT</t>
  </si>
  <si>
    <t>HSV</t>
  </si>
  <si>
    <t>Stavební díl</t>
  </si>
  <si>
    <t>979 99-0101.R00</t>
  </si>
  <si>
    <t>Cenová soustava RTS 2020/II</t>
  </si>
  <si>
    <t xml:space="preserve">    REKAPITULACE  STAVEBNÍCH  DÍLŮ</t>
  </si>
  <si>
    <t>RT1- polovina výkopů v chodníku (odpočet z hloubek výkopů skladby komunikace 0,5 m), polovina v nezperněném terénu:(4,6*1,7+6,0*2,4)*0,5*(1,9+2,1)*0,5+(4,6*1,7+6,0*2,4)*0,5*(1,4+1,6)*0,5</t>
  </si>
  <si>
    <t>RT1- polovina výkopů v chodníku (opočet z hloubek výkopů skladby komunikace 0,5 m), polovina v nezperněném terénu:(4,6*1,7+6,0*2,4)*0,5*(1,9+2,1)*0,5+(4,6*1,7+6,0*2,4)*0,5*(1,4+1,6)*0,5</t>
  </si>
  <si>
    <t>131301209R00</t>
  </si>
  <si>
    <t>Příplatek za lepivost - hloubení nezap.jam v hor.4</t>
  </si>
  <si>
    <t>z hloubky výkopů je odečtena skladba komunikací 0,5 m:</t>
  </si>
  <si>
    <t>rýhy k ÚV vč. výkopů pro ÚV:</t>
  </si>
  <si>
    <t>větev A:</t>
  </si>
  <si>
    <t>Ša-ÚV 21:5,6*0,8*(1,25+1,43)*0,5+14,8*0,8*(1,43+1,05)*0,5+27,4*0,8*1,05</t>
  </si>
  <si>
    <t>24,9*0,8*(1,05+0,88)*0,5+35,0*0,8*(0,88+1,37)*0,5</t>
  </si>
  <si>
    <t>34,6*0,8*(1,37+2,21)*0,5+36,0*0,8*(2,21+1,6)*0,5</t>
  </si>
  <si>
    <t>25,7*0,8*(1,6+0,85)*0,5+2,8*(0,85+0,8)*0,5</t>
  </si>
  <si>
    <t>větev A1:</t>
  </si>
  <si>
    <t>Š4-ÚV 5 :11,9*0,8*(0,85+0,8)*0,5</t>
  </si>
  <si>
    <t>větev A2:</t>
  </si>
  <si>
    <t>Š5-ÚV 9:28,3*0,8*(1,34+0,8)*0,5</t>
  </si>
  <si>
    <t>větev A3:</t>
  </si>
  <si>
    <t>Š7-D2:25,6*0,8*(1,6+1,1)*0,5</t>
  </si>
  <si>
    <t>přípojky k ÚV (A):</t>
  </si>
  <si>
    <t>ÚV1:11,5*0,8*(1,24+0,3)*0,5</t>
  </si>
  <si>
    <t>ÚV2,3:1,5*0,8*(1,05+0,3)*0,5*2</t>
  </si>
  <si>
    <t>ÚV4:1,5*0,8*(1,0+0,3)*0,5</t>
  </si>
  <si>
    <t>ÚV6,7:1,5*0,8*(1,13+0,3)*0,5*2</t>
  </si>
  <si>
    <t>ÚV8:1,5*0,8*(1,07+0,3)*0,5</t>
  </si>
  <si>
    <t>ÚV10:1,5*0,8*(1,37+0,3)*0,5</t>
  </si>
  <si>
    <t>ÚV11:1,5*0,8*(1,89+0,3)*0,5</t>
  </si>
  <si>
    <t>ÚV12-16:0,8*0,8*(2,21+1,91+1,6*2+1,35)</t>
  </si>
  <si>
    <t>ÚV17,18:2,5*0,8*(1,6+0,3)*0,5*2</t>
  </si>
  <si>
    <t>ÚV19,20:2,5*0,8*(1,23+0,3)*0,5*2</t>
  </si>
  <si>
    <t>ÚV 22:1,6*0,8*(0,85+0,8)*0,5</t>
  </si>
  <si>
    <t>k D4:3,0*0,8*1,9</t>
  </si>
  <si>
    <t>větev B:</t>
  </si>
  <si>
    <t>Š1-12:36,5*0,8*(1,4+1,1)*0,5+45,1*0,8*(1,1+1,13)*0,5</t>
  </si>
  <si>
    <t>32,5*0,8*(1,13+1,33)*0,5+35,2*0,8*(1,33+1,1)*0,5</t>
  </si>
  <si>
    <t>větevB1:</t>
  </si>
  <si>
    <t>Š11-ÚV31:27,3*0,8*(1,3+0,8)*0,5</t>
  </si>
  <si>
    <t>k D1:2,5*0,8*1,1</t>
  </si>
  <si>
    <t>přípojky k ÚV (B):</t>
  </si>
  <si>
    <t>ÚV23,24:1,5*0,8*(1,3+0,3)*0,5*2</t>
  </si>
  <si>
    <t>ÚV25,26,27:1,5*0,8*(1,1+0,3)*0,5*3</t>
  </si>
  <si>
    <t>ÚV28,29:1,5*0,8*(1,25+0,3)*0,5*2</t>
  </si>
  <si>
    <t>ÚV30:1,5*0,8*(0,95+0,3)*0,5</t>
  </si>
  <si>
    <t>ÚV32,33:1,5*0,8*(1,25+0,3)*0,5*2</t>
  </si>
  <si>
    <t>ÚV34:2,5*0,8*(1,1+0,3)*0,5</t>
  </si>
  <si>
    <t>DV(dvorní vtok):2,5*0,8*0,80*2</t>
  </si>
  <si>
    <t>větec C:</t>
  </si>
  <si>
    <t>Š1-ÚV51:22,2*0,8*(1,43+1,17)*0,5+27,8*0,8*(1,17+1,15)*0,5</t>
  </si>
  <si>
    <t>7,5*0,8*(1,15+1,1)*0,5+24,8*0,8*(1,1+1,37)*0,5</t>
  </si>
  <si>
    <t>5,3*0,8*(1,37+0,8)*0,5</t>
  </si>
  <si>
    <t>větev C1:</t>
  </si>
  <si>
    <t>Š13-ÚV37:25,8*0,8*(1,27+0,8)*0,5</t>
  </si>
  <si>
    <t>větev C2:</t>
  </si>
  <si>
    <t>ÚV39:15,8*0,8*(0,91+0,8)*0,5</t>
  </si>
  <si>
    <t>Š14-ÚV41:18,5*0,8*(1,17+0,8)*0,8</t>
  </si>
  <si>
    <t>větev C3:</t>
  </si>
  <si>
    <t>Š16-ÚV45:(8,1+17,3)*0,8*(1,1+0,8)*0,5</t>
  </si>
  <si>
    <t>přípojky k ÚV (C):</t>
  </si>
  <si>
    <t>ÚV35,36:2,0*0,8*(1,37+0,3)*0,5</t>
  </si>
  <si>
    <t>ÚV38:2,0*0,8*(0,91+0,8)*0,5</t>
  </si>
  <si>
    <t>ÚV40:1,5*0,8*(1,17+0,3)*0,5</t>
  </si>
  <si>
    <t>ÚV42:2,5*0,8*(1,16+0,3)*0,5</t>
  </si>
  <si>
    <t>ÚV43:2,0*0,8*(1,15+0,8)*0,5</t>
  </si>
  <si>
    <t>ÚV44:1,5*0,8*(1,05+0,3)*0,5</t>
  </si>
  <si>
    <t>ÚV46,47,48,49:2,0*0,8*(1,23+0,3)*0,5*4</t>
  </si>
  <si>
    <t>ÚV50:2,0*0,8*(1,37+0,3)*0,5</t>
  </si>
  <si>
    <t>Mezisoučet</t>
  </si>
  <si>
    <t>Začátek provozního součtu</t>
  </si>
  <si>
    <t>šachty Š1-17:1,43+1,05*2+0,88+1,37+2,21+1,6+0,85+1,1+1,13+1,33+1,1+1,3+1,17</t>
  </si>
  <si>
    <t>1,15+1,1+1,37</t>
  </si>
  <si>
    <t>Konec provozního součtu</t>
  </si>
  <si>
    <t>hloubky x šířky:21,19*1,5*1,5</t>
  </si>
  <si>
    <t>Ša:2,0*2,0*2,15</t>
  </si>
  <si>
    <t>Šb:2,0*2,0*2,15</t>
  </si>
  <si>
    <t>rýhy od RT1 k Šb (mimo zpevněné plochy):7,5*0,8*1,95</t>
  </si>
  <si>
    <t>od RT1 DV (dvorní vtok):(5,0+1,0)*0,8*1,7</t>
  </si>
  <si>
    <t>132301219R00</t>
  </si>
  <si>
    <t xml:space="preserve">Příplatek za lepivost - hloubení rýh 200cm v hor.4 </t>
  </si>
  <si>
    <t>139601102R00</t>
  </si>
  <si>
    <t xml:space="preserve">Ruční výkop jam, rýh a šachet v hornině tř. 3 </t>
  </si>
  <si>
    <t>ve dně rýhy pro pojistnou drenáž:78,0*0,20*0,20</t>
  </si>
  <si>
    <t>rýhy 2 strana:(668,61+19,86)/0,8*2-18,0*2,21*2-0,8*2,21*2+3,0*1,9*2</t>
  </si>
  <si>
    <t>šachty Š1-5,7-17:(1,5*4-0,8*2)*21,19</t>
  </si>
  <si>
    <t>odpočet v místě souběhu svodou (upřesnit):-1*(18+7+15+8+30+27)*1,3</t>
  </si>
  <si>
    <t>151101102R00</t>
  </si>
  <si>
    <t xml:space="preserve">Pažení a rozepření stěn rýh - příložné - hl. do 4m </t>
  </si>
  <si>
    <t>Ša,b, :(2,0*4-0,8*2)*(2,15+2,21)</t>
  </si>
  <si>
    <t>Š6:(1,5+0,7*2)*2,15</t>
  </si>
  <si>
    <t>výkop větev A , ÚV12 1 strana :18,0*2,21+0,8*2,21*2</t>
  </si>
  <si>
    <t>151101112R00</t>
  </si>
  <si>
    <t xml:space="preserve">Odstranění pažení stěn rýh - příložné - hl. do 4 m </t>
  </si>
  <si>
    <t>30% z výkopů:(757,91+38,89+3,12)*0,3</t>
  </si>
  <si>
    <t>zpět do zásypů:487,68</t>
  </si>
  <si>
    <t>zbývající výkopy na skládku:757,91+38,89+3,12-487,68</t>
  </si>
  <si>
    <t>10*312,24</t>
  </si>
  <si>
    <t>167101102R00</t>
  </si>
  <si>
    <t xml:space="preserve">Nakládání výkopku z hor.1-4 v množství nad 100 m3 </t>
  </si>
  <si>
    <t>zemina pro odvoz na skládku z meziskládky:312,24</t>
  </si>
  <si>
    <t>skládka:312,24</t>
  </si>
  <si>
    <t>výkopy rýh:673,17+19,86</t>
  </si>
  <si>
    <t>odpočet obsypy potrubí + lože:-204,27-57,42</t>
  </si>
  <si>
    <t>odpočet ÚV a DV:-0,3*0,3*(0,2*38+0,7*13)-0,3*0,3*0,7*4</t>
  </si>
  <si>
    <t>kolem Š1-17:(1,5*1,5-3,14*0,25*0,25)*21,19</t>
  </si>
  <si>
    <t>nad RT1 - polovina v chodníku, polovina v nezpevn.terénu:5,6*2,2*0,60+5,6*2,2*0,10</t>
  </si>
  <si>
    <t>kolem Ša,b:(2,0*2,0-3,14*0,55*0,55)*(0,3+1,65)</t>
  </si>
  <si>
    <t>Obsyp potrubí bez prohození sypaniny s dodáním štěrkopísku</t>
  </si>
  <si>
    <t>kanalizační potrubí:704,2*0,8*0,40</t>
  </si>
  <si>
    <t>odpočet potrubí:-3,14*0,125*13,1-3,14*0,1*0,1*344,3-3,14*0,08*0,08*151,7</t>
  </si>
  <si>
    <t>-3,14*0,065*0,065*99,8-3,14*0,05*0,05*95,3</t>
  </si>
  <si>
    <t>pojistná drenáž:78,0*(0,20*0,20-3,14*0,05*0,05)</t>
  </si>
  <si>
    <t>175101201R00</t>
  </si>
  <si>
    <t xml:space="preserve">Obsyp objektu bez prohození sypaniny </t>
  </si>
  <si>
    <t>kamenivo fr.8-16:</t>
  </si>
  <si>
    <t>RT1:(4,8*3,6+5,8*4,6)*0,5*1,1-3,6*2,4*0,9</t>
  </si>
  <si>
    <t>Ša,b:(2,0*2,0-3,14*0,55*0,55)*(0,6+1,1)</t>
  </si>
  <si>
    <t>704,2*0,8+1,5*1,5*17+2,0*2,0*2+4,6*3,4</t>
  </si>
  <si>
    <t>704,2*0,8+1,5*1,5*17+2,0*2,0*2+4,6*3,4-0,30*0,30*21-3,14*0,3*0,3*2</t>
  </si>
  <si>
    <t>583415065</t>
  </si>
  <si>
    <t>Kamenivo drcené frakce  8/16</t>
  </si>
  <si>
    <t>T</t>
  </si>
  <si>
    <t>obsypy objektů:21,59*1,87</t>
  </si>
  <si>
    <t>potrubí kanalizace:704,20*0,80*0,10</t>
  </si>
  <si>
    <t>Š1-17:0,8*0,8*17*0,10</t>
  </si>
  <si>
    <t>451573111R00</t>
  </si>
  <si>
    <t xml:space="preserve">Lože pod potrubí ze štěrkopísku </t>
  </si>
  <si>
    <t>RT1:4,6*3,4*0,20</t>
  </si>
  <si>
    <t>Ša,b:2,0*2,0*0,10*2</t>
  </si>
  <si>
    <t>452311131R00</t>
  </si>
  <si>
    <t xml:space="preserve">Desky podkladní pod potrubí z betonu C 12/15 </t>
  </si>
  <si>
    <t>pod RT1:4,8*3,6*0,10</t>
  </si>
  <si>
    <t>452351101R00</t>
  </si>
  <si>
    <t>Bednění desek nebo sedlových loží vč. odbednění</t>
  </si>
  <si>
    <t>pod RT1:(4,8+3,6)*2*0,10</t>
  </si>
  <si>
    <t>871219111R00</t>
  </si>
  <si>
    <t>Kladení dren. potrubí flexi .PVC DN 100</t>
  </si>
  <si>
    <t>pojistná drenáž:78,0</t>
  </si>
  <si>
    <t>871251111R00</t>
  </si>
  <si>
    <t xml:space="preserve">Montáž trubek z tvrdého PVC ve výkopu d 110 mm </t>
  </si>
  <si>
    <t>větev A:2,0</t>
  </si>
  <si>
    <t>větev A1:11,1</t>
  </si>
  <si>
    <t>přípojky k ÚV :</t>
  </si>
  <si>
    <t>větev A-A3:1,5*9+2,5*4</t>
  </si>
  <si>
    <t>svislé k ÚV12-16:2,0*2+1,6*2+1,5</t>
  </si>
  <si>
    <t>větev B,B1:1,5*10+2,5*3</t>
  </si>
  <si>
    <t>větev C-C4:2,0*8+1,5*2+2,5</t>
  </si>
  <si>
    <t>od RT1 k dvorním vtokům:6,0</t>
  </si>
  <si>
    <t>k D4 svislá:1,5</t>
  </si>
  <si>
    <t>871311111R00</t>
  </si>
  <si>
    <t xml:space="preserve">Montáž trubek z tvrdého PVC ve výkopu d 160 mm </t>
  </si>
  <si>
    <t>DN 125:</t>
  </si>
  <si>
    <t>větev A2:17,0</t>
  </si>
  <si>
    <t>větev B1:16,5</t>
  </si>
  <si>
    <t>větev C1:17,7</t>
  </si>
  <si>
    <t>větev C2:15,0</t>
  </si>
  <si>
    <t>větev C3:17,7</t>
  </si>
  <si>
    <t>větev C4:8,4</t>
  </si>
  <si>
    <t>svislé k D1,2,3:1,5*3</t>
  </si>
  <si>
    <t>k D4:3,0</t>
  </si>
  <si>
    <t>DN 160:</t>
  </si>
  <si>
    <t>větev A:25,7</t>
  </si>
  <si>
    <t>větev A2:10,5</t>
  </si>
  <si>
    <t>větev A3:25,6</t>
  </si>
  <si>
    <t>větev B:35,2</t>
  </si>
  <si>
    <t>větev B1:10,0</t>
  </si>
  <si>
    <t>větev C:29,3</t>
  </si>
  <si>
    <t>větev C1:7,3</t>
  </si>
  <si>
    <t>větev C4:8,1</t>
  </si>
  <si>
    <t>871351111R00</t>
  </si>
  <si>
    <t xml:space="preserve">Montáž trubek z tvrdého PVC ve výkopu d 225 mm </t>
  </si>
  <si>
    <t>DN 200:</t>
  </si>
  <si>
    <t>větev A:172,7</t>
  </si>
  <si>
    <t>větev B:114,1</t>
  </si>
  <si>
    <t>větev C:57,5</t>
  </si>
  <si>
    <t>871371111R00</t>
  </si>
  <si>
    <t xml:space="preserve">Montáž trubek z tvrdého PVC ve výkopu d 315 mm </t>
  </si>
  <si>
    <t>DN 250:</t>
  </si>
  <si>
    <t>větev A:5,6</t>
  </si>
  <si>
    <t>od RT1 k Šb:7,5</t>
  </si>
  <si>
    <t>877313123R00</t>
  </si>
  <si>
    <t xml:space="preserve">Montáž tvarovek jednoos. plast. gum.kroužek DN 150 </t>
  </si>
  <si>
    <t>DN 110:</t>
  </si>
  <si>
    <t>koleno:</t>
  </si>
  <si>
    <t>k ÚV 1-51:2*51</t>
  </si>
  <si>
    <t>k dverním vtokům:4</t>
  </si>
  <si>
    <t>k D1:1</t>
  </si>
  <si>
    <t>k D2,3,4:2*3</t>
  </si>
  <si>
    <t>koleno (87):</t>
  </si>
  <si>
    <t>větev A1, A2:1+1</t>
  </si>
  <si>
    <t>B.B1:1</t>
  </si>
  <si>
    <t>C1:1</t>
  </si>
  <si>
    <t>koleno (45):</t>
  </si>
  <si>
    <t>C2:1</t>
  </si>
  <si>
    <t>redukce 125/110:</t>
  </si>
  <si>
    <t>k UV5,9,31,37,39,41,45:7</t>
  </si>
  <si>
    <t>větev A3:2</t>
  </si>
  <si>
    <t>redukce 160/125:</t>
  </si>
  <si>
    <t>větev A2:1</t>
  </si>
  <si>
    <t>B1:1</t>
  </si>
  <si>
    <t>redukce 160/110:</t>
  </si>
  <si>
    <t>k D2,3:2</t>
  </si>
  <si>
    <t>k UV51:1</t>
  </si>
  <si>
    <t>877353121R00</t>
  </si>
  <si>
    <t xml:space="preserve">Montáž tvarovek odboč. plast. gum. kroužek DN 200 </t>
  </si>
  <si>
    <t>odbočky:</t>
  </si>
  <si>
    <t>110/110:</t>
  </si>
  <si>
    <t>od RT1 k DV:1</t>
  </si>
  <si>
    <t>125/110:</t>
  </si>
  <si>
    <t>k UV38,40,44:3</t>
  </si>
  <si>
    <t>k D4 :1</t>
  </si>
  <si>
    <t>160/110:</t>
  </si>
  <si>
    <t>kÚV 8,15-20,30,32-34,46-50:16</t>
  </si>
  <si>
    <t>větev B k dvor.vtoku:2</t>
  </si>
  <si>
    <t>200/110:</t>
  </si>
  <si>
    <t>k ÚV 1-4,6,7,10-14,23-29,35,36,42,43:22</t>
  </si>
  <si>
    <t>877353123R00</t>
  </si>
  <si>
    <t xml:space="preserve">Montáž tvarovek jednoos. plast. gum.kroužek DN 200 </t>
  </si>
  <si>
    <t>větev B:1</t>
  </si>
  <si>
    <t>877363123R00</t>
  </si>
  <si>
    <t xml:space="preserve">Montáž tvarovek jednoos. plast. gum.kroužek DN 250 </t>
  </si>
  <si>
    <t>větev A:1</t>
  </si>
  <si>
    <t>od RT1 k Šb:1</t>
  </si>
  <si>
    <t>větev B1:1</t>
  </si>
  <si>
    <t>892575111R00</t>
  </si>
  <si>
    <t xml:space="preserve">Zabezpečení konců a zkouška vzduch. kan. DN do 200 </t>
  </si>
  <si>
    <t>892585111R00</t>
  </si>
  <si>
    <t xml:space="preserve">Zabezpečení konců a zkouška vzduch. kan. DN do 300 </t>
  </si>
  <si>
    <t>892855116R00</t>
  </si>
  <si>
    <t xml:space="preserve">Kontrola kanalizace TV kamerou nad 500 m </t>
  </si>
  <si>
    <t>705,7+0,425*17+1,0*2</t>
  </si>
  <si>
    <t>894432113R00</t>
  </si>
  <si>
    <t xml:space="preserve">Osazení plastové šachty drenážní </t>
  </si>
  <si>
    <t>895942001</t>
  </si>
  <si>
    <t xml:space="preserve">Osazení vpusti uliční  a dvorní </t>
  </si>
  <si>
    <t>ÚV 1-51:51</t>
  </si>
  <si>
    <t>DV:4</t>
  </si>
  <si>
    <t>895971210</t>
  </si>
  <si>
    <t>Montáž retenční   galerie , šachet  Ša, Šb včetně izolace</t>
  </si>
  <si>
    <t>899711122R00</t>
  </si>
  <si>
    <t xml:space="preserve">Fólie výstražná z PVC </t>
  </si>
  <si>
    <t>894431313RAA</t>
  </si>
  <si>
    <t>Šachta, D 425 mm, dl.šach.roury 1,50 m, sběrná dno KG D 110 mm, poklop litina 12,5 t</t>
  </si>
  <si>
    <t>Š8:1</t>
  </si>
  <si>
    <t>894431313RB0</t>
  </si>
  <si>
    <t>Šachta, D 425 mm, dl.šach.roury 1,50 m, sběrná dno KG D 125 mm, poklop litina 12,5 t</t>
  </si>
  <si>
    <t>Š12:1</t>
  </si>
  <si>
    <t>894431313RBA</t>
  </si>
  <si>
    <t>Šachta, D 425 mm, dl.šach.roury 1,50 m, sběrná dno KG D 160 mm, poklop litina 12,5 t</t>
  </si>
  <si>
    <t>Š16:1</t>
  </si>
  <si>
    <t>894431313RCA</t>
  </si>
  <si>
    <t>Šachta, D 425 mm, dl.šach.roury 1,50 m, sběrná dno KG D 200 mm, poklop litina 12,5 t</t>
  </si>
  <si>
    <t>Š2,3,4,9:4</t>
  </si>
  <si>
    <t>894431323RBA</t>
  </si>
  <si>
    <t>Šachta, D 425 mm, dl.šach.roury 2,0 m, sběrná dno KG D 160 mm, poklop litina 12,5 t</t>
  </si>
  <si>
    <t>Š7,11,17:3</t>
  </si>
  <si>
    <t>894431323RCA</t>
  </si>
  <si>
    <t>Šachta, D 425 mm, dl.šach.roury 2,0 m, sběrná dno KG D 200 mm, poklop litina 12,5 t</t>
  </si>
  <si>
    <t>Š1,5,10,13,14,15:6</t>
  </si>
  <si>
    <t>894431333RCA</t>
  </si>
  <si>
    <t>Šachta, D 425 mm, dl.šach.roury 3,0 m, sběrná dno KG D 200 mm, poklop litina 12,5 t</t>
  </si>
  <si>
    <t>Š6:1,</t>
  </si>
  <si>
    <t>28611001</t>
  </si>
  <si>
    <t>Trubka kanalizační SN 10 PVC  DN 110</t>
  </si>
  <si>
    <t>96,8*1,015</t>
  </si>
  <si>
    <t>28611002</t>
  </si>
  <si>
    <t>Trubka kanalizační SN 4 PVC  DN 125</t>
  </si>
  <si>
    <t>251,5*1,015</t>
  </si>
  <si>
    <t>28611003</t>
  </si>
  <si>
    <t>Trubka kanalizační SN 10 PVC  DN 160</t>
  </si>
  <si>
    <t>151,7*1,015</t>
  </si>
  <si>
    <t>28611005</t>
  </si>
  <si>
    <t>Trubka kanalizační SN 10 PVC  DN 200</t>
  </si>
  <si>
    <t>344,3*1,015</t>
  </si>
  <si>
    <t>28611006</t>
  </si>
  <si>
    <t>Trubka kanalizační SN 10 PVC  DN 250</t>
  </si>
  <si>
    <t>13,1*1,015</t>
  </si>
  <si>
    <t>28611223.A</t>
  </si>
  <si>
    <t>Trubka PVC drenážní flexibilní d 100 mm</t>
  </si>
  <si>
    <t>78,0*1,015</t>
  </si>
  <si>
    <t>28652001</t>
  </si>
  <si>
    <t>Koleno kanalizační  110/ 45° PVC</t>
  </si>
  <si>
    <t>28652002</t>
  </si>
  <si>
    <t>Koleno kanalizační  125/ 45° PVC</t>
  </si>
  <si>
    <t>28652003</t>
  </si>
  <si>
    <t>Koleno kanalizační  125/ 87° PVC</t>
  </si>
  <si>
    <t>28652004</t>
  </si>
  <si>
    <t>Koleno kanalizační  160/45° PVC</t>
  </si>
  <si>
    <t>28652005</t>
  </si>
  <si>
    <t>Koleno kanalizační  200/ 87° PVC</t>
  </si>
  <si>
    <t>28652006</t>
  </si>
  <si>
    <t>Koleno kanalizační  250/ 87° PVC</t>
  </si>
  <si>
    <t>28652007</t>
  </si>
  <si>
    <t>Koleno kanalizační  250/ 45° PVC</t>
  </si>
  <si>
    <t>28652008</t>
  </si>
  <si>
    <t>Redukce kanalizační  125/ 110 PVC</t>
  </si>
  <si>
    <t>28652009</t>
  </si>
  <si>
    <t>Redukce kanalizační  160/ 110 PVC</t>
  </si>
  <si>
    <t>28652010</t>
  </si>
  <si>
    <t>Redukce kanalizační  160/ 125 PVC</t>
  </si>
  <si>
    <t>28652011</t>
  </si>
  <si>
    <t>Odbočka kanalizační 110/ 110/45° PVC</t>
  </si>
  <si>
    <t>28652012</t>
  </si>
  <si>
    <t>Odbočka kanalizační  125/ 110/45° PVC</t>
  </si>
  <si>
    <t>28652013</t>
  </si>
  <si>
    <t>Odbočka kanalizační  160/ 110/45° PVC</t>
  </si>
  <si>
    <t>28652014</t>
  </si>
  <si>
    <t>Odbočka kanalizační  200/ 110/45° PVC</t>
  </si>
  <si>
    <t>286700001</t>
  </si>
  <si>
    <t>Drenážní šachta D 400 pro pojistnou drenáž se dnem, poklop litinový D 400</t>
  </si>
  <si>
    <t>28680001</t>
  </si>
  <si>
    <t>Dvorní vpusť s ocelovým mřížovým pororoštem 20/30 B125 kN, stavební výška 702 mm</t>
  </si>
  <si>
    <t>dvorní vpust 300x300 + nástavec v. 25 cm:</t>
  </si>
  <si>
    <t>ÚV 1-4,6-8,10-20,23-30,32-36,40,42,44-51:51-13</t>
  </si>
  <si>
    <t>28680002</t>
  </si>
  <si>
    <t>Dvorní vpusť s ocelovým mřížovým pororoštem 20/30 B125 kN, stavební výška 1202 mm</t>
  </si>
  <si>
    <t>dvorní vpust 300x300 + 3x nástavec v. 25 cm:</t>
  </si>
  <si>
    <t>ÚV 5,9,21,22,31,50,51,45,35,39,35,37,41:13</t>
  </si>
  <si>
    <t>ÚV 5,9,21,22,31,50,51,45,53,39,37,37,41:13</t>
  </si>
  <si>
    <t>28680003</t>
  </si>
  <si>
    <t>Velkokapacitní dvorní vtok DN110 svislý odtok mřížka LT 260/260 mm, odkalovací koš (12,5 t)</t>
  </si>
  <si>
    <t>28680004</t>
  </si>
  <si>
    <t>Velkokapacitní dvorní vtok DN110 svislý odtok mřížka nerez 226/226 mm, odkalovací koš (1,5 t)</t>
  </si>
  <si>
    <t>28697900</t>
  </si>
  <si>
    <t>Retenční  galerie 2,4x3,6x0,9m, izolace retenční objem 7,39 m3 obsahuje:</t>
  </si>
  <si>
    <t>vsakovací blok 600 x 300 x 600 mm  (ŠxVxD)</t>
  </si>
  <si>
    <t>vsakovací blok 600 x 600 x 600 mm (ŠxVxD)</t>
  </si>
  <si>
    <t>vsakovací blok kontrolní 600 x 600 mm (jedná se o 1 komponent: 4 ks na 1 box 600 x 600 x 600 mm)</t>
  </si>
  <si>
    <t xml:space="preserve">box konektor – mašlička </t>
  </si>
  <si>
    <t>spojovací clip</t>
  </si>
  <si>
    <t>smykový konektor</t>
  </si>
  <si>
    <t>koncová stěna pro kontrolní box, předformované otvory</t>
  </si>
  <si>
    <t>geotextilie  200/m2, šíře 2 m – role 100 m2, PP</t>
  </si>
  <si>
    <t>hydroizolační jednovrstvá syntetická fólie PVC-P tl. 1,5 mm, šířka pásu 2100 mm, role 42 m2, barva černá</t>
  </si>
  <si>
    <t>28697903</t>
  </si>
  <si>
    <t>Šachta kanalizační vtoková se sedimentačním prostorem a filtrem pevných částic DN 250 , H = 2,45 m   Ša obsahuje:</t>
  </si>
  <si>
    <t>poklop celolitinový s odvětráním</t>
  </si>
  <si>
    <t>Jímka 1100 , H = 2,526 m (2,026 + 0,5 m)</t>
  </si>
  <si>
    <t>filtr DN 250</t>
  </si>
  <si>
    <t>filtrační návrlek DN 250</t>
  </si>
  <si>
    <t>nátrubek DN 110</t>
  </si>
  <si>
    <t>nátrubek DN 250</t>
  </si>
  <si>
    <t>28697904</t>
  </si>
  <si>
    <t>Šachta kanalizační odtoková s regulovaným odtokem a bezpečnostním přepadem DN 250  H=1,95 m Šb obsahuje:</t>
  </si>
  <si>
    <t>Jímka 1100 , H = 2,0 m (1,5 + 0,5 m)</t>
  </si>
  <si>
    <t>bezpečnostní přepad DN 250 s regulací průtoku</t>
  </si>
  <si>
    <t>969021131R00</t>
  </si>
  <si>
    <t xml:space="preserve">Vybourání kanalizačního potrubí DN do 300 mm </t>
  </si>
  <si>
    <t>v místě nového potrubí:18+9+8+24+4*2+7+6</t>
  </si>
  <si>
    <t>969031001</t>
  </si>
  <si>
    <t xml:space="preserve">Demontáž uliční vpusti betonové vč. mříže </t>
  </si>
  <si>
    <t>upřesnit- průchod základem pro potrubí k Šb:1</t>
  </si>
  <si>
    <t>998276101R00</t>
  </si>
  <si>
    <t xml:space="preserve">Přesun hmot, trubní vedení plastová, otevř. výkop </t>
  </si>
  <si>
    <t>721</t>
  </si>
  <si>
    <t>Vnitřní kanalizace</t>
  </si>
  <si>
    <t>721242115R00</t>
  </si>
  <si>
    <t xml:space="preserve">Lapač střešních splavenin  DN 100 </t>
  </si>
  <si>
    <t>D1-4:4</t>
  </si>
  <si>
    <t>721242803R00</t>
  </si>
  <si>
    <t xml:space="preserve">Demontáž lapače střešních splavenin DN 100 </t>
  </si>
  <si>
    <t>721249001</t>
  </si>
  <si>
    <t xml:space="preserve">Přepojení deštového svodu do lapače </t>
  </si>
  <si>
    <t>998721201R00</t>
  </si>
  <si>
    <t xml:space="preserve">Přesun hmot pro vnitřní kanalizaci, výšky do 6 m </t>
  </si>
  <si>
    <t xml:space="preserve">        REKAPITULACE  STAVEBNÍCH  DÍLŮ</t>
  </si>
  <si>
    <t xml:space="preserve">     CELKEM  OBJEKT</t>
  </si>
  <si>
    <t>březen 2021</t>
  </si>
  <si>
    <r>
      <t xml:space="preserve">Úprava dlažby na linii, která rozděluje dva odstíny barvy dlažby R01 </t>
    </r>
    <r>
      <rPr>
        <i/>
        <sz val="9"/>
        <rFont val="Arial"/>
        <family val="2"/>
        <charset val="238"/>
      </rPr>
      <t>- srovnatelně</t>
    </r>
  </si>
  <si>
    <t>131301112R00</t>
  </si>
  <si>
    <t xml:space="preserve">Hloubení nezapaž. jam hor.4 do 10000 m3, STROJNĚ </t>
  </si>
  <si>
    <t>132301213R00</t>
  </si>
  <si>
    <t xml:space="preserve">Hloubení rýh šířky do 200 cm v hor.4 do 10000 m3 </t>
  </si>
  <si>
    <t>133201102R00</t>
  </si>
  <si>
    <t>5*312,24</t>
  </si>
  <si>
    <r>
      <t xml:space="preserve">Příplatek k vod. přemístění hor.1-4 za další 1 km </t>
    </r>
    <r>
      <rPr>
        <b/>
        <sz val="8"/>
        <rFont val="Arial"/>
        <family val="2"/>
        <charset val="238"/>
      </rPr>
      <t>5 x</t>
    </r>
  </si>
  <si>
    <r>
      <t xml:space="preserve">Podklad z kameniva hrubého drceného vel. 32-63 mm </t>
    </r>
    <r>
      <rPr>
        <u/>
        <sz val="9"/>
        <rFont val="Arial"/>
        <family val="2"/>
        <charset val="238"/>
      </rPr>
      <t>tl. 190 mm</t>
    </r>
    <r>
      <rPr>
        <sz val="9"/>
        <rFont val="Arial"/>
        <family val="2"/>
        <charset val="238"/>
      </rPr>
      <t xml:space="preserve">  - </t>
    </r>
    <r>
      <rPr>
        <i/>
        <sz val="9"/>
        <rFont val="Arial"/>
        <family val="2"/>
        <charset val="238"/>
      </rPr>
      <t>srovnatelně</t>
    </r>
    <r>
      <rPr>
        <sz val="9"/>
        <rFont val="Arial"/>
        <family val="2"/>
        <charset val="238"/>
      </rPr>
      <t xml:space="preserve">  </t>
    </r>
    <r>
      <rPr>
        <i/>
        <sz val="9"/>
        <rFont val="Arial"/>
        <family val="2"/>
        <charset val="238"/>
      </rPr>
      <t xml:space="preserve"> R4+R6=bm*0,25</t>
    </r>
  </si>
  <si>
    <t>631311136 R</t>
  </si>
  <si>
    <r>
      <t xml:space="preserve">vsakovací blok </t>
    </r>
    <r>
      <rPr>
        <sz val="8"/>
        <rFont val="Arial Narrow"/>
        <family val="2"/>
        <charset val="238"/>
      </rPr>
      <t xml:space="preserve">600x300x600 mm (ŠxVxD) </t>
    </r>
    <r>
      <rPr>
        <sz val="8"/>
        <rFont val="Arial"/>
        <family val="2"/>
        <charset val="238"/>
      </rPr>
      <t>s kanálkem DN 180</t>
    </r>
  </si>
  <si>
    <t>tam a zpět do zásypů: 88,8*2</t>
  </si>
  <si>
    <t>zbývající výkopy na skládku:5*68,21</t>
  </si>
  <si>
    <r>
      <t xml:space="preserve">Příplatek k vod. přemístění hor.1-4 za další 1 km </t>
    </r>
    <r>
      <rPr>
        <i/>
        <sz val="8"/>
        <rFont val="Arial"/>
        <family val="2"/>
        <charset val="238"/>
      </rPr>
      <t xml:space="preserve"> 5x</t>
    </r>
  </si>
  <si>
    <t>zemina pro zásypy</t>
  </si>
  <si>
    <t xml:space="preserve">Nakládání výkopku z hor.1-4 v množství nad 100 m3  </t>
  </si>
  <si>
    <t>Provozní vlivy</t>
  </si>
  <si>
    <t>?</t>
  </si>
  <si>
    <t xml:space="preserve">  Celkové náklady stavby</t>
  </si>
  <si>
    <t>tl.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</si>
</sst>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(#,##0&quot;.&quot;_);;;_(@_)"/>
    <numFmt numFmtId="165" formatCode="_(#,##0.0_);[Red]\-\ #,##0.0_);&quot;–&quot;??;_(@_)"/>
    <numFmt numFmtId="166" formatCode="_-* #,##0.0\ &quot;Kč&quot;_-;\-* #,##0.0\ &quot;Kč&quot;_-;_-* &quot;-&quot;??\ &quot;Kč&quot;_-;_-@_-"/>
    <numFmt numFmtId="167" formatCode="_(#,##0_);[Red]\-\ #,##0_);&quot;–&quot;??;_(@_)"/>
    <numFmt numFmtId="168" formatCode="_(#,##0.00000_);[Red]\-\ #,##0.00000_);&quot;–&quot;??;_(@_)"/>
    <numFmt numFmtId="169" formatCode="_(#,##0.00_);[Red]\-\ #,##0.00_);&quot;–&quot;??;_(@_)"/>
    <numFmt numFmtId="170" formatCode="0.0"/>
    <numFmt numFmtId="171" formatCode="0.0000"/>
    <numFmt numFmtId="172" formatCode="0.000"/>
    <numFmt numFmtId="173" formatCode="#,##0.00_ ;\-#,##0.00\ "/>
    <numFmt numFmtId="174" formatCode="_(#,##0.000_);[Red]\-\ #,##0.000_);&quot;–&quot;??;_(@_)"/>
    <numFmt numFmtId="175" formatCode="_-* #,##0\ &quot;Kč&quot;_-;\-* #,##0\ &quot;Kč&quot;_-;_-* &quot;-&quot;??\ &quot;Kč&quot;_-;_-@_-"/>
    <numFmt numFmtId="176" formatCode="#,##0.0"/>
    <numFmt numFmtId="177" formatCode="0.000000"/>
    <numFmt numFmtId="178" formatCode="#,##0.0_ ;\-#,##0.0\ "/>
    <numFmt numFmtId="179" formatCode="_-* #,##0.000\ &quot;Kč&quot;_-;\-* #,##0.000\ &quot;Kč&quot;_-;_-* &quot;-&quot;?\ &quot;Kč&quot;_-;_-@_-"/>
  </numFmts>
  <fonts count="10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Helv"/>
    </font>
    <font>
      <sz val="8"/>
      <name val="Arial CE"/>
      <charset val="238"/>
    </font>
    <font>
      <sz val="10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family val="2"/>
      <charset val="238"/>
    </font>
    <font>
      <sz val="9"/>
      <name val="Arial Narrow"/>
      <family val="2"/>
      <charset val="238"/>
    </font>
    <font>
      <sz val="9"/>
      <name val="Arial"/>
      <family val="2"/>
      <charset val="238"/>
    </font>
    <font>
      <sz val="7"/>
      <name val="Arial CE"/>
      <charset val="238"/>
    </font>
    <font>
      <sz val="7"/>
      <color rgb="FFFF0000"/>
      <name val="Arial CE"/>
      <charset val="238"/>
    </font>
    <font>
      <b/>
      <sz val="9"/>
      <color indexed="10"/>
      <name val="Arial CE"/>
      <charset val="238"/>
    </font>
    <font>
      <sz val="8"/>
      <color indexed="18"/>
      <name val="Arial"/>
      <family val="2"/>
      <charset val="238"/>
    </font>
    <font>
      <sz val="8"/>
      <color indexed="18"/>
      <name val="Arial Narrow"/>
      <family val="2"/>
      <charset val="238"/>
    </font>
    <font>
      <sz val="8"/>
      <color rgb="FFFF0000"/>
      <name val="Arial"/>
      <family val="2"/>
      <charset val="238"/>
    </font>
    <font>
      <b/>
      <sz val="9"/>
      <color indexed="18"/>
      <name val="Arial Narrow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18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Narrow"/>
      <family val="2"/>
      <charset val="238"/>
    </font>
    <font>
      <sz val="11"/>
      <name val="Calibri"/>
      <family val="2"/>
      <charset val="238"/>
      <scheme val="minor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11"/>
      <color rgb="FF000000"/>
      <name val="Segoe UI"/>
      <family val="2"/>
      <charset val="238"/>
    </font>
    <font>
      <vertAlign val="superscript"/>
      <sz val="11"/>
      <color rgb="FF000000"/>
      <name val="Segoe UI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i/>
      <sz val="11"/>
      <color rgb="FF000000"/>
      <name val="Segoe UI"/>
      <family val="2"/>
      <charset val="238"/>
    </font>
    <font>
      <i/>
      <vertAlign val="superscript"/>
      <sz val="11"/>
      <color rgb="FF000000"/>
      <name val="Segoe U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rgb="FF002060"/>
      <name val="Arial Narrow"/>
      <family val="2"/>
      <charset val="238"/>
    </font>
    <font>
      <sz val="10"/>
      <color rgb="FF00206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18"/>
      <name val="Arial"/>
      <family val="2"/>
      <charset val="238"/>
    </font>
    <font>
      <sz val="11"/>
      <color rgb="FF002060"/>
      <name val="Arial"/>
      <family val="2"/>
      <charset val="238"/>
    </font>
    <font>
      <sz val="9"/>
      <name val="Arial CE"/>
    </font>
    <font>
      <i/>
      <sz val="9"/>
      <color rgb="FF002060"/>
      <name val="Arial"/>
      <family val="2"/>
      <charset val="238"/>
    </font>
    <font>
      <i/>
      <u/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 CE"/>
      <charset val="238"/>
    </font>
    <font>
      <sz val="9"/>
      <color indexed="18"/>
      <name val="Arial"/>
      <family val="2"/>
      <charset val="238"/>
    </font>
    <font>
      <i/>
      <sz val="9"/>
      <color indexed="18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rgb="FFFF0000"/>
      <name val="Arial Narrow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 CE"/>
      <charset val="238"/>
    </font>
    <font>
      <sz val="11"/>
      <name val="Arial CE"/>
      <charset val="238"/>
    </font>
    <font>
      <b/>
      <sz val="9"/>
      <color rgb="FF002060"/>
      <name val="Arial"/>
      <family val="2"/>
      <charset val="238"/>
    </font>
    <font>
      <sz val="9"/>
      <color rgb="FF00206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0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u/>
      <sz val="10"/>
      <color rgb="FF000080"/>
      <name val="Arial"/>
      <family val="2"/>
      <charset val="238"/>
    </font>
    <font>
      <i/>
      <sz val="9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9"/>
      <color rgb="FF002060"/>
      <name val="Arial Narrow"/>
      <family val="2"/>
      <charset val="238"/>
    </font>
    <font>
      <i/>
      <sz val="10"/>
      <color rgb="FF002060"/>
      <name val="Arial"/>
      <family val="2"/>
      <charset val="238"/>
    </font>
    <font>
      <i/>
      <sz val="11"/>
      <name val="Segoe UI"/>
      <family val="2"/>
      <charset val="238"/>
    </font>
    <font>
      <i/>
      <vertAlign val="superscript"/>
      <sz val="11"/>
      <name val="Segoe UI"/>
      <family val="2"/>
      <charset val="238"/>
    </font>
    <font>
      <b/>
      <i/>
      <sz val="11"/>
      <name val="Segoe UI"/>
      <family val="2"/>
      <charset val="238"/>
    </font>
    <font>
      <b/>
      <i/>
      <vertAlign val="superscript"/>
      <sz val="11"/>
      <name val="Segoe U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b/>
      <sz val="14"/>
      <name val="Arial"/>
      <family val="2"/>
      <charset val="238"/>
    </font>
    <font>
      <sz val="8"/>
      <color indexed="53"/>
      <name val="Arial"/>
      <family val="2"/>
      <charset val="238"/>
    </font>
    <font>
      <sz val="8"/>
      <color indexed="17"/>
      <name val="Arial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8"/>
      <color rgb="FF00206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8"/>
      <color rgb="FF002060"/>
      <name val="Wingdings"/>
      <charset val="2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indexed="31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4" fillId="0" borderId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9" fillId="0" borderId="0"/>
    <xf numFmtId="0" fontId="59" fillId="0" borderId="0"/>
    <xf numFmtId="0" fontId="2" fillId="0" borderId="0"/>
    <xf numFmtId="44" fontId="91" fillId="0" borderId="0" applyFill="0" applyBorder="0" applyAlignment="0" applyProtection="0"/>
  </cellStyleXfs>
  <cellXfs count="537">
    <xf numFmtId="0" fontId="0" fillId="0" borderId="0" xfId="0"/>
    <xf numFmtId="164" fontId="3" fillId="2" borderId="1" xfId="2" applyNumberFormat="1" applyFont="1" applyFill="1" applyBorder="1" applyProtection="1">
      <protection locked="0"/>
    </xf>
    <xf numFmtId="0" fontId="5" fillId="2" borderId="2" xfId="3" applyFont="1" applyFill="1" applyBorder="1" applyAlignment="1" applyProtection="1">
      <alignment vertical="center"/>
      <protection locked="0"/>
    </xf>
    <xf numFmtId="4" fontId="6" fillId="2" borderId="2" xfId="3" applyNumberFormat="1" applyFont="1" applyFill="1" applyBorder="1" applyAlignment="1" applyProtection="1">
      <alignment vertical="center"/>
      <protection locked="0"/>
    </xf>
    <xf numFmtId="4" fontId="7" fillId="2" borderId="2" xfId="3" applyNumberFormat="1" applyFont="1" applyFill="1" applyBorder="1" applyAlignment="1" applyProtection="1">
      <alignment vertical="center"/>
      <protection locked="0"/>
    </xf>
    <xf numFmtId="2" fontId="8" fillId="2" borderId="2" xfId="3" applyNumberFormat="1" applyFont="1" applyFill="1" applyBorder="1" applyAlignment="1" applyProtection="1">
      <alignment horizontal="left" vertical="top"/>
      <protection locked="0"/>
    </xf>
    <xf numFmtId="165" fontId="0" fillId="2" borderId="2" xfId="0" applyNumberFormat="1" applyFill="1" applyBorder="1" applyAlignment="1" applyProtection="1">
      <alignment horizontal="center"/>
      <protection locked="0"/>
    </xf>
    <xf numFmtId="49" fontId="10" fillId="2" borderId="2" xfId="0" applyNumberFormat="1" applyFont="1" applyFill="1" applyBorder="1" applyProtection="1">
      <protection locked="0"/>
    </xf>
    <xf numFmtId="166" fontId="11" fillId="2" borderId="3" xfId="1" applyNumberFormat="1" applyFont="1" applyFill="1" applyBorder="1" applyAlignment="1" applyProtection="1">
      <alignment vertical="center"/>
      <protection locked="0"/>
    </xf>
    <xf numFmtId="166" fontId="12" fillId="2" borderId="0" xfId="1" applyNumberFormat="1" applyFont="1" applyFill="1" applyBorder="1" applyAlignment="1" applyProtection="1">
      <alignment vertical="center"/>
      <protection locked="0"/>
    </xf>
    <xf numFmtId="166" fontId="11" fillId="2" borderId="0" xfId="1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2" borderId="4" xfId="2" applyFill="1" applyBorder="1" applyProtection="1">
      <protection locked="0"/>
    </xf>
    <xf numFmtId="0" fontId="5" fillId="2" borderId="5" xfId="3" applyFont="1" applyFill="1" applyBorder="1" applyAlignment="1" applyProtection="1">
      <alignment vertical="center"/>
      <protection locked="0"/>
    </xf>
    <xf numFmtId="4" fontId="6" fillId="2" borderId="5" xfId="3" applyNumberFormat="1" applyFont="1" applyFill="1" applyBorder="1" applyAlignment="1" applyProtection="1">
      <alignment vertical="center"/>
      <protection locked="0"/>
    </xf>
    <xf numFmtId="4" fontId="5" fillId="2" borderId="5" xfId="3" applyNumberFormat="1" applyFont="1" applyFill="1" applyBorder="1" applyAlignment="1" applyProtection="1">
      <alignment vertical="center"/>
      <protection locked="0"/>
    </xf>
    <xf numFmtId="2" fontId="13" fillId="2" borderId="5" xfId="3" applyNumberFormat="1" applyFont="1" applyFill="1" applyBorder="1" applyAlignment="1" applyProtection="1">
      <alignment horizontal="left" vertical="center"/>
      <protection locked="0"/>
    </xf>
    <xf numFmtId="165" fontId="0" fillId="2" borderId="5" xfId="0" applyNumberFormat="1" applyFill="1" applyBorder="1" applyAlignment="1" applyProtection="1">
      <alignment horizontal="center"/>
      <protection locked="0"/>
    </xf>
    <xf numFmtId="0" fontId="0" fillId="2" borderId="5" xfId="0" applyFill="1" applyBorder="1" applyProtection="1">
      <protection locked="0"/>
    </xf>
    <xf numFmtId="166" fontId="11" fillId="2" borderId="6" xfId="1" applyNumberFormat="1" applyFont="1" applyFill="1" applyBorder="1" applyAlignment="1" applyProtection="1">
      <alignment vertical="center"/>
      <protection locked="0"/>
    </xf>
    <xf numFmtId="49" fontId="14" fillId="2" borderId="7" xfId="0" applyNumberFormat="1" applyFont="1" applyFill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49" fontId="14" fillId="2" borderId="8" xfId="0" applyNumberFormat="1" applyFont="1" applyFill="1" applyBorder="1" applyAlignment="1" applyProtection="1">
      <alignment horizontal="center" vertical="center"/>
      <protection locked="0"/>
    </xf>
    <xf numFmtId="0" fontId="14" fillId="2" borderId="8" xfId="0" applyFont="1" applyFill="1" applyBorder="1" applyAlignment="1" applyProtection="1">
      <alignment horizontal="center" vertical="center"/>
      <protection locked="0"/>
    </xf>
    <xf numFmtId="2" fontId="14" fillId="2" borderId="8" xfId="0" applyNumberFormat="1" applyFont="1" applyFill="1" applyBorder="1" applyAlignment="1" applyProtection="1">
      <alignment horizontal="center" vertical="center"/>
      <protection locked="0"/>
    </xf>
    <xf numFmtId="165" fontId="14" fillId="2" borderId="8" xfId="0" applyNumberFormat="1" applyFont="1" applyFill="1" applyBorder="1" applyAlignment="1" applyProtection="1">
      <alignment horizontal="center" vertical="center"/>
      <protection locked="0"/>
    </xf>
    <xf numFmtId="49" fontId="14" fillId="2" borderId="9" xfId="0" applyNumberFormat="1" applyFont="1" applyFill="1" applyBorder="1" applyAlignment="1" applyProtection="1">
      <alignment horizontal="center" vertical="center"/>
      <protection locked="0"/>
    </xf>
    <xf numFmtId="49" fontId="16" fillId="2" borderId="0" xfId="0" applyNumberFormat="1" applyFont="1" applyFill="1" applyAlignment="1" applyProtection="1">
      <alignment horizontal="center" vertical="center"/>
      <protection locked="0"/>
    </xf>
    <xf numFmtId="49" fontId="14" fillId="2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/>
      <protection locked="0"/>
    </xf>
    <xf numFmtId="49" fontId="18" fillId="0" borderId="0" xfId="0" applyNumberFormat="1" applyFont="1" applyAlignment="1" applyProtection="1">
      <alignment horizontal="center"/>
      <protection locked="0"/>
    </xf>
    <xf numFmtId="2" fontId="18" fillId="0" borderId="0" xfId="0" applyNumberFormat="1" applyFont="1" applyAlignment="1" applyProtection="1">
      <alignment horizontal="center"/>
      <protection locked="0"/>
    </xf>
    <xf numFmtId="165" fontId="18" fillId="0" borderId="0" xfId="0" applyNumberFormat="1" applyFont="1" applyAlignment="1" applyProtection="1">
      <alignment horizontal="center"/>
      <protection locked="0"/>
    </xf>
    <xf numFmtId="167" fontId="18" fillId="0" borderId="0" xfId="0" applyNumberFormat="1" applyFont="1" applyProtection="1">
      <protection locked="0"/>
    </xf>
    <xf numFmtId="169" fontId="17" fillId="0" borderId="0" xfId="0" applyNumberFormat="1" applyFont="1" applyProtection="1">
      <protection locked="0"/>
    </xf>
    <xf numFmtId="165" fontId="19" fillId="0" borderId="0" xfId="0" applyNumberFormat="1" applyFont="1" applyProtection="1">
      <protection locked="0"/>
    </xf>
    <xf numFmtId="165" fontId="20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168" fontId="22" fillId="0" borderId="10" xfId="0" applyNumberFormat="1" applyFont="1" applyBorder="1" applyAlignment="1" applyProtection="1">
      <alignment horizontal="center" vertical="top"/>
      <protection locked="0"/>
    </xf>
    <xf numFmtId="165" fontId="22" fillId="0" borderId="10" xfId="0" applyNumberFormat="1" applyFont="1" applyBorder="1" applyAlignment="1" applyProtection="1">
      <alignment horizontal="center" vertical="top"/>
      <protection locked="0"/>
    </xf>
    <xf numFmtId="165" fontId="22" fillId="0" borderId="0" xfId="0" applyNumberFormat="1" applyFont="1" applyAlignment="1" applyProtection="1">
      <alignment horizontal="center" vertical="top"/>
      <protection locked="0"/>
    </xf>
    <xf numFmtId="49" fontId="21" fillId="0" borderId="11" xfId="0" applyNumberFormat="1" applyFont="1" applyBorder="1" applyAlignment="1" applyProtection="1">
      <alignment horizontal="center" vertical="top"/>
      <protection locked="0"/>
    </xf>
    <xf numFmtId="0" fontId="10" fillId="3" borderId="10" xfId="0" applyFont="1" applyFill="1" applyBorder="1" applyAlignment="1">
      <alignment vertical="top" wrapText="1" indent="1"/>
    </xf>
    <xf numFmtId="0" fontId="10" fillId="3" borderId="10" xfId="0" applyFont="1" applyFill="1" applyBorder="1"/>
    <xf numFmtId="167" fontId="25" fillId="0" borderId="1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>
      <alignment horizontal="left"/>
    </xf>
    <xf numFmtId="0" fontId="10" fillId="3" borderId="10" xfId="0" applyFont="1" applyFill="1" applyBorder="1" applyAlignment="1">
      <alignment horizontal="left" vertical="top" wrapText="1"/>
    </xf>
    <xf numFmtId="170" fontId="10" fillId="3" borderId="10" xfId="0" applyNumberFormat="1" applyFont="1" applyFill="1" applyBorder="1" applyAlignment="1">
      <alignment horizontal="center" vertical="top" wrapText="1"/>
    </xf>
    <xf numFmtId="166" fontId="0" fillId="2" borderId="5" xfId="1" applyNumberFormat="1" applyFont="1" applyFill="1" applyBorder="1" applyProtection="1">
      <protection locked="0"/>
    </xf>
    <xf numFmtId="166" fontId="14" fillId="2" borderId="8" xfId="1" applyNumberFormat="1" applyFont="1" applyFill="1" applyBorder="1" applyAlignment="1" applyProtection="1">
      <alignment horizontal="center" vertical="center"/>
      <protection locked="0"/>
    </xf>
    <xf numFmtId="166" fontId="18" fillId="0" borderId="0" xfId="1" applyNumberFormat="1" applyFont="1" applyProtection="1">
      <protection locked="0"/>
    </xf>
    <xf numFmtId="166" fontId="10" fillId="3" borderId="10" xfId="1" applyNumberFormat="1" applyFont="1" applyFill="1" applyBorder="1" applyAlignment="1" applyProtection="1">
      <alignment horizontal="right" vertical="top"/>
      <protection locked="0"/>
    </xf>
    <xf numFmtId="166" fontId="0" fillId="0" borderId="0" xfId="1" applyNumberFormat="1" applyFont="1"/>
    <xf numFmtId="171" fontId="22" fillId="0" borderId="10" xfId="0" applyNumberFormat="1" applyFont="1" applyBorder="1" applyAlignment="1" applyProtection="1">
      <alignment horizontal="center" vertical="top"/>
      <protection locked="0"/>
    </xf>
    <xf numFmtId="171" fontId="9" fillId="2" borderId="2" xfId="0" applyNumberFormat="1" applyFont="1" applyFill="1" applyBorder="1" applyAlignment="1" applyProtection="1">
      <alignment horizontal="center" vertical="top"/>
      <protection locked="0"/>
    </xf>
    <xf numFmtId="171" fontId="9" fillId="2" borderId="5" xfId="0" applyNumberFormat="1" applyFont="1" applyFill="1" applyBorder="1" applyAlignment="1" applyProtection="1">
      <alignment horizontal="center" vertical="top"/>
      <protection locked="0"/>
    </xf>
    <xf numFmtId="171" fontId="17" fillId="0" borderId="0" xfId="0" applyNumberFormat="1" applyFont="1" applyAlignment="1" applyProtection="1">
      <alignment horizontal="center" vertical="top"/>
      <protection locked="0"/>
    </xf>
    <xf numFmtId="171" fontId="0" fillId="0" borderId="0" xfId="0" applyNumberFormat="1" applyAlignment="1">
      <alignment horizontal="center" vertical="top"/>
    </xf>
    <xf numFmtId="171" fontId="10" fillId="0" borderId="10" xfId="0" applyNumberFormat="1" applyFont="1" applyBorder="1" applyAlignment="1">
      <alignment horizontal="center" vertical="top"/>
    </xf>
    <xf numFmtId="167" fontId="25" fillId="0" borderId="12" xfId="0" applyNumberFormat="1" applyFont="1" applyBorder="1" applyAlignment="1" applyProtection="1">
      <alignment horizontal="center" vertical="top"/>
      <protection locked="0"/>
    </xf>
    <xf numFmtId="0" fontId="26" fillId="0" borderId="0" xfId="0" applyFont="1"/>
    <xf numFmtId="167" fontId="24" fillId="0" borderId="0" xfId="0" applyNumberFormat="1" applyFont="1" applyProtection="1">
      <protection locked="0"/>
    </xf>
    <xf numFmtId="170" fontId="10" fillId="3" borderId="10" xfId="0" applyNumberFormat="1" applyFont="1" applyFill="1" applyBorder="1" applyAlignment="1">
      <alignment horizontal="center" vertical="top"/>
    </xf>
    <xf numFmtId="172" fontId="10" fillId="2" borderId="2" xfId="0" applyNumberFormat="1" applyFont="1" applyFill="1" applyBorder="1" applyAlignment="1" applyProtection="1">
      <alignment horizontal="center"/>
      <protection locked="0"/>
    </xf>
    <xf numFmtId="172" fontId="10" fillId="2" borderId="5" xfId="0" applyNumberFormat="1" applyFont="1" applyFill="1" applyBorder="1" applyAlignment="1" applyProtection="1">
      <alignment horizontal="center"/>
      <protection locked="0"/>
    </xf>
    <xf numFmtId="172" fontId="15" fillId="2" borderId="8" xfId="0" applyNumberFormat="1" applyFont="1" applyFill="1" applyBorder="1" applyAlignment="1" applyProtection="1">
      <alignment horizontal="center" vertical="center"/>
      <protection locked="0"/>
    </xf>
    <xf numFmtId="172" fontId="22" fillId="0" borderId="10" xfId="0" applyNumberFormat="1" applyFont="1" applyBorder="1" applyAlignment="1" applyProtection="1">
      <alignment horizontal="center" vertical="top"/>
      <protection locked="0"/>
    </xf>
    <xf numFmtId="172" fontId="17" fillId="0" borderId="0" xfId="0" applyNumberFormat="1" applyFont="1" applyAlignment="1" applyProtection="1">
      <alignment horizontal="center"/>
      <protection locked="0"/>
    </xf>
    <xf numFmtId="172" fontId="0" fillId="0" borderId="0" xfId="0" applyNumberFormat="1" applyAlignment="1">
      <alignment horizontal="center"/>
    </xf>
    <xf numFmtId="172" fontId="10" fillId="0" borderId="10" xfId="0" applyNumberFormat="1" applyFont="1" applyBorder="1" applyAlignment="1">
      <alignment horizontal="center" vertical="top"/>
    </xf>
    <xf numFmtId="49" fontId="14" fillId="2" borderId="0" xfId="0" applyNumberFormat="1" applyFont="1" applyFill="1" applyBorder="1" applyAlignment="1" applyProtection="1">
      <alignment horizontal="center" vertical="center"/>
      <protection locked="0"/>
    </xf>
    <xf numFmtId="0" fontId="27" fillId="3" borderId="10" xfId="0" applyFont="1" applyFill="1" applyBorder="1" applyAlignment="1">
      <alignment horizontal="left" vertical="top" wrapText="1"/>
    </xf>
    <xf numFmtId="0" fontId="27" fillId="3" borderId="10" xfId="0" applyFont="1" applyFill="1" applyBorder="1" applyAlignment="1">
      <alignment vertical="top" wrapText="1" indent="1"/>
    </xf>
    <xf numFmtId="2" fontId="27" fillId="3" borderId="10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10" fillId="0" borderId="0" xfId="0" applyFont="1" applyAlignment="1" applyProtection="1">
      <alignment horizontal="left"/>
      <protection locked="0"/>
    </xf>
    <xf numFmtId="49" fontId="10" fillId="0" borderId="0" xfId="0" applyNumberFormat="1" applyFont="1" applyAlignment="1" applyProtection="1">
      <alignment horizontal="center"/>
      <protection locked="0"/>
    </xf>
    <xf numFmtId="167" fontId="25" fillId="3" borderId="10" xfId="0" applyNumberFormat="1" applyFont="1" applyFill="1" applyBorder="1" applyAlignment="1" applyProtection="1">
      <alignment horizontal="center" vertical="top"/>
      <protection locked="0"/>
    </xf>
    <xf numFmtId="0" fontId="10" fillId="3" borderId="10" xfId="0" applyFont="1" applyFill="1" applyBorder="1" applyAlignment="1">
      <alignment vertical="top" wrapText="1"/>
    </xf>
    <xf numFmtId="171" fontId="9" fillId="0" borderId="13" xfId="0" applyNumberFormat="1" applyFont="1" applyBorder="1" applyAlignment="1" applyProtection="1">
      <alignment horizontal="center" vertical="top"/>
      <protection locked="0"/>
    </xf>
    <xf numFmtId="171" fontId="9" fillId="0" borderId="10" xfId="0" applyNumberFormat="1" applyFont="1" applyBorder="1" applyAlignment="1" applyProtection="1">
      <alignment horizontal="center" vertical="top"/>
      <protection locked="0"/>
    </xf>
    <xf numFmtId="171" fontId="9" fillId="0" borderId="14" xfId="0" applyNumberFormat="1" applyFont="1" applyBorder="1" applyAlignment="1" applyProtection="1">
      <alignment horizontal="center" vertical="top"/>
      <protection locked="0"/>
    </xf>
    <xf numFmtId="0" fontId="10" fillId="0" borderId="0" xfId="0" applyFont="1" applyProtection="1"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167" fontId="10" fillId="0" borderId="0" xfId="0" applyNumberFormat="1" applyFont="1" applyProtection="1">
      <protection locked="0"/>
    </xf>
    <xf numFmtId="171" fontId="10" fillId="0" borderId="0" xfId="0" applyNumberFormat="1" applyFont="1" applyAlignment="1" applyProtection="1">
      <alignment horizontal="center" vertical="top"/>
      <protection locked="0"/>
    </xf>
    <xf numFmtId="172" fontId="10" fillId="0" borderId="0" xfId="0" applyNumberFormat="1" applyFont="1" applyAlignment="1" applyProtection="1">
      <alignment horizontal="center"/>
      <protection locked="0"/>
    </xf>
    <xf numFmtId="169" fontId="10" fillId="0" borderId="0" xfId="0" applyNumberFormat="1" applyFont="1" applyProtection="1">
      <protection locked="0"/>
    </xf>
    <xf numFmtId="165" fontId="10" fillId="0" borderId="0" xfId="0" applyNumberFormat="1" applyFont="1" applyProtection="1">
      <protection locked="0"/>
    </xf>
    <xf numFmtId="166" fontId="10" fillId="3" borderId="14" xfId="1" applyNumberFormat="1" applyFont="1" applyFill="1" applyBorder="1" applyAlignment="1" applyProtection="1">
      <alignment horizontal="right" vertical="top"/>
      <protection locked="0"/>
    </xf>
    <xf numFmtId="167" fontId="25" fillId="3" borderId="14" xfId="0" applyNumberFormat="1" applyFont="1" applyFill="1" applyBorder="1" applyAlignment="1" applyProtection="1">
      <alignment horizontal="center" vertical="top"/>
      <protection locked="0"/>
    </xf>
    <xf numFmtId="172" fontId="22" fillId="0" borderId="14" xfId="0" applyNumberFormat="1" applyFont="1" applyBorder="1" applyAlignment="1" applyProtection="1">
      <alignment horizontal="center" vertical="top"/>
      <protection locked="0"/>
    </xf>
    <xf numFmtId="165" fontId="22" fillId="0" borderId="14" xfId="0" applyNumberFormat="1" applyFont="1" applyBorder="1" applyAlignment="1" applyProtection="1">
      <alignment horizontal="center" vertical="top"/>
      <protection locked="0"/>
    </xf>
    <xf numFmtId="171" fontId="17" fillId="0" borderId="10" xfId="0" applyNumberFormat="1" applyFont="1" applyBorder="1" applyAlignment="1" applyProtection="1">
      <alignment horizontal="center" vertical="top"/>
      <protection locked="0"/>
    </xf>
    <xf numFmtId="165" fontId="20" fillId="0" borderId="0" xfId="0" applyNumberFormat="1" applyFont="1" applyAlignment="1" applyProtection="1">
      <alignment vertical="top"/>
      <protection locked="0"/>
    </xf>
    <xf numFmtId="165" fontId="19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7" fillId="0" borderId="0" xfId="0" applyFont="1" applyAlignment="1" applyProtection="1">
      <alignment horizontal="left" vertical="top"/>
      <protection locked="0"/>
    </xf>
    <xf numFmtId="0" fontId="0" fillId="0" borderId="10" xfId="0" applyBorder="1" applyAlignment="1" applyProtection="1">
      <alignment vertical="top"/>
      <protection locked="0"/>
    </xf>
    <xf numFmtId="0" fontId="27" fillId="0" borderId="10" xfId="0" applyFont="1" applyBorder="1" applyAlignment="1" applyProtection="1">
      <alignment horizontal="left" vertical="top"/>
      <protection locked="0"/>
    </xf>
    <xf numFmtId="165" fontId="18" fillId="0" borderId="10" xfId="0" applyNumberFormat="1" applyFont="1" applyBorder="1" applyAlignment="1" applyProtection="1">
      <alignment horizontal="center" vertical="top"/>
      <protection locked="0"/>
    </xf>
    <xf numFmtId="166" fontId="18" fillId="0" borderId="10" xfId="1" applyNumberFormat="1" applyFont="1" applyBorder="1" applyAlignment="1" applyProtection="1">
      <alignment vertical="top"/>
      <protection locked="0"/>
    </xf>
    <xf numFmtId="167" fontId="18" fillId="0" borderId="10" xfId="0" applyNumberFormat="1" applyFont="1" applyBorder="1" applyAlignment="1" applyProtection="1">
      <alignment vertical="top"/>
      <protection locked="0"/>
    </xf>
    <xf numFmtId="172" fontId="17" fillId="0" borderId="10" xfId="0" applyNumberFormat="1" applyFont="1" applyBorder="1" applyAlignment="1" applyProtection="1">
      <alignment horizontal="center" vertical="top"/>
      <protection locked="0"/>
    </xf>
    <xf numFmtId="169" fontId="17" fillId="0" borderId="10" xfId="0" applyNumberFormat="1" applyFont="1" applyBorder="1" applyAlignment="1" applyProtection="1">
      <alignment vertical="top"/>
      <protection locked="0"/>
    </xf>
    <xf numFmtId="165" fontId="19" fillId="0" borderId="10" xfId="0" applyNumberFormat="1" applyFont="1" applyBorder="1" applyAlignment="1" applyProtection="1">
      <alignment vertical="top"/>
      <protection locked="0"/>
    </xf>
    <xf numFmtId="0" fontId="10" fillId="3" borderId="10" xfId="0" applyFont="1" applyFill="1" applyBorder="1" applyAlignment="1">
      <alignment horizontal="center" vertical="top" wrapText="1"/>
    </xf>
    <xf numFmtId="0" fontId="30" fillId="3" borderId="10" xfId="0" applyFont="1" applyFill="1" applyBorder="1" applyAlignment="1">
      <alignment horizontal="center" vertical="top" wrapText="1"/>
    </xf>
    <xf numFmtId="2" fontId="27" fillId="0" borderId="10" xfId="0" applyNumberFormat="1" applyFont="1" applyBorder="1" applyAlignment="1" applyProtection="1">
      <alignment horizontal="center" vertical="top"/>
      <protection locked="0"/>
    </xf>
    <xf numFmtId="2" fontId="10" fillId="3" borderId="14" xfId="0" applyNumberFormat="1" applyFont="1" applyFill="1" applyBorder="1" applyAlignment="1">
      <alignment horizontal="center" vertical="top"/>
    </xf>
    <xf numFmtId="171" fontId="10" fillId="3" borderId="10" xfId="0" applyNumberFormat="1" applyFont="1" applyFill="1" applyBorder="1" applyAlignment="1" applyProtection="1">
      <alignment horizontal="center" vertical="top"/>
      <protection locked="0"/>
    </xf>
    <xf numFmtId="0" fontId="10" fillId="3" borderId="10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 vertical="top"/>
    </xf>
    <xf numFmtId="1" fontId="10" fillId="3" borderId="10" xfId="0" applyNumberFormat="1" applyFont="1" applyFill="1" applyBorder="1" applyAlignment="1" applyProtection="1">
      <alignment horizontal="center" vertical="top"/>
      <protection locked="0"/>
    </xf>
    <xf numFmtId="165" fontId="10" fillId="3" borderId="10" xfId="0" applyNumberFormat="1" applyFont="1" applyFill="1" applyBorder="1" applyAlignment="1" applyProtection="1">
      <alignment horizontal="center" vertical="top"/>
      <protection locked="0"/>
    </xf>
    <xf numFmtId="43" fontId="10" fillId="3" borderId="10" xfId="4" applyFont="1" applyFill="1" applyBorder="1" applyAlignment="1" applyProtection="1">
      <alignment vertical="top"/>
      <protection locked="0"/>
    </xf>
    <xf numFmtId="167" fontId="24" fillId="0" borderId="10" xfId="0" applyNumberFormat="1" applyFont="1" applyBorder="1" applyAlignment="1" applyProtection="1">
      <alignment horizontal="center" vertical="top"/>
      <protection locked="0"/>
    </xf>
    <xf numFmtId="0" fontId="34" fillId="3" borderId="10" xfId="0" applyFont="1" applyFill="1" applyBorder="1" applyAlignment="1">
      <alignment horizontal="center" vertical="top"/>
    </xf>
    <xf numFmtId="173" fontId="10" fillId="3" borderId="10" xfId="4" applyNumberFormat="1" applyFont="1" applyFill="1" applyBorder="1" applyAlignment="1">
      <alignment horizontal="center" vertical="top"/>
    </xf>
    <xf numFmtId="0" fontId="33" fillId="3" borderId="10" xfId="0" applyFont="1" applyFill="1" applyBorder="1" applyAlignment="1">
      <alignment horizontal="center" vertical="top"/>
    </xf>
    <xf numFmtId="174" fontId="10" fillId="3" borderId="10" xfId="0" applyNumberFormat="1" applyFont="1" applyFill="1" applyBorder="1" applyAlignment="1">
      <alignment vertical="top"/>
    </xf>
    <xf numFmtId="173" fontId="10" fillId="3" borderId="14" xfId="4" applyNumberFormat="1" applyFont="1" applyFill="1" applyBorder="1" applyAlignment="1">
      <alignment horizontal="center" vertical="top"/>
    </xf>
    <xf numFmtId="0" fontId="10" fillId="3" borderId="10" xfId="0" applyFont="1" applyFill="1" applyBorder="1" applyAlignment="1">
      <alignment vertical="top"/>
    </xf>
    <xf numFmtId="165" fontId="10" fillId="3" borderId="10" xfId="0" applyNumberFormat="1" applyFont="1" applyFill="1" applyBorder="1" applyAlignment="1">
      <alignment horizontal="center" vertical="top"/>
    </xf>
    <xf numFmtId="49" fontId="24" fillId="0" borderId="10" xfId="0" applyNumberFormat="1" applyFont="1" applyBorder="1" applyAlignment="1">
      <alignment horizontal="center" vertical="top"/>
    </xf>
    <xf numFmtId="0" fontId="10" fillId="0" borderId="0" xfId="0" applyFont="1" applyAlignment="1" applyProtection="1">
      <alignment vertical="top"/>
      <protection locked="0"/>
    </xf>
    <xf numFmtId="0" fontId="27" fillId="3" borderId="0" xfId="0" applyFont="1" applyFill="1" applyBorder="1" applyAlignment="1">
      <alignment horizontal="left" vertical="top" wrapText="1"/>
    </xf>
    <xf numFmtId="2" fontId="27" fillId="3" borderId="0" xfId="0" applyNumberFormat="1" applyFont="1" applyFill="1" applyBorder="1" applyAlignment="1">
      <alignment horizontal="center" vertical="top" wrapText="1"/>
    </xf>
    <xf numFmtId="0" fontId="32" fillId="3" borderId="10" xfId="0" applyFont="1" applyFill="1" applyBorder="1" applyAlignment="1">
      <alignment horizontal="center" vertical="top" wrapText="1"/>
    </xf>
    <xf numFmtId="165" fontId="10" fillId="3" borderId="10" xfId="0" applyNumberFormat="1" applyFont="1" applyFill="1" applyBorder="1" applyAlignment="1">
      <alignment horizontal="center" vertical="top" wrapText="1"/>
    </xf>
    <xf numFmtId="165" fontId="33" fillId="3" borderId="10" xfId="0" applyNumberFormat="1" applyFont="1" applyFill="1" applyBorder="1" applyAlignment="1">
      <alignment horizontal="center" vertical="top"/>
    </xf>
    <xf numFmtId="165" fontId="32" fillId="3" borderId="10" xfId="0" applyNumberFormat="1" applyFont="1" applyFill="1" applyBorder="1" applyAlignment="1">
      <alignment horizontal="center" vertical="top" wrapText="1"/>
    </xf>
    <xf numFmtId="0" fontId="10" fillId="3" borderId="13" xfId="0" applyFont="1" applyFill="1" applyBorder="1" applyAlignment="1">
      <alignment horizontal="left" vertical="top" wrapText="1"/>
    </xf>
    <xf numFmtId="0" fontId="10" fillId="0" borderId="10" xfId="0" applyFont="1" applyBorder="1" applyAlignment="1">
      <alignment vertical="top"/>
    </xf>
    <xf numFmtId="0" fontId="0" fillId="0" borderId="0" xfId="0" applyAlignment="1">
      <alignment vertical="top"/>
    </xf>
    <xf numFmtId="0" fontId="27" fillId="3" borderId="10" xfId="0" applyFont="1" applyFill="1" applyBorder="1" applyAlignment="1">
      <alignment horizontal="center" vertical="top" wrapText="1"/>
    </xf>
    <xf numFmtId="172" fontId="10" fillId="3" borderId="10" xfId="0" applyNumberFormat="1" applyFont="1" applyFill="1" applyBorder="1" applyAlignment="1">
      <alignment horizontal="center" vertical="top"/>
    </xf>
    <xf numFmtId="49" fontId="34" fillId="3" borderId="10" xfId="0" applyNumberFormat="1" applyFont="1" applyFill="1" applyBorder="1" applyAlignment="1">
      <alignment horizontal="center" vertical="top"/>
    </xf>
    <xf numFmtId="171" fontId="10" fillId="3" borderId="10" xfId="0" applyNumberFormat="1" applyFont="1" applyFill="1" applyBorder="1" applyAlignment="1">
      <alignment horizontal="center" vertical="top"/>
    </xf>
    <xf numFmtId="0" fontId="0" fillId="0" borderId="10" xfId="0" applyBorder="1"/>
    <xf numFmtId="0" fontId="10" fillId="4" borderId="10" xfId="0" applyFont="1" applyFill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2" fontId="10" fillId="3" borderId="10" xfId="0" applyNumberFormat="1" applyFont="1" applyFill="1" applyBorder="1" applyAlignment="1">
      <alignment horizontal="center" vertical="top" wrapText="1"/>
    </xf>
    <xf numFmtId="0" fontId="37" fillId="3" borderId="10" xfId="0" applyFont="1" applyFill="1" applyBorder="1" applyAlignment="1">
      <alignment horizontal="center" vertical="top" wrapText="1"/>
    </xf>
    <xf numFmtId="0" fontId="29" fillId="0" borderId="10" xfId="0" applyFont="1" applyBorder="1" applyAlignment="1" applyProtection="1">
      <alignment horizontal="right" vertical="center"/>
      <protection locked="0"/>
    </xf>
    <xf numFmtId="2" fontId="29" fillId="0" borderId="13" xfId="0" applyNumberFormat="1" applyFont="1" applyBorder="1" applyAlignment="1" applyProtection="1">
      <alignment horizontal="center" vertical="center"/>
      <protection locked="0"/>
    </xf>
    <xf numFmtId="164" fontId="3" fillId="2" borderId="1" xfId="2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2" borderId="17" xfId="2" applyFill="1" applyBorder="1" applyAlignment="1" applyProtection="1">
      <alignment vertical="center"/>
      <protection locked="0"/>
    </xf>
    <xf numFmtId="171" fontId="0" fillId="0" borderId="10" xfId="0" applyNumberFormat="1" applyBorder="1" applyAlignment="1">
      <alignment horizontal="center" vertical="top"/>
    </xf>
    <xf numFmtId="172" fontId="0" fillId="0" borderId="10" xfId="0" applyNumberFormat="1" applyBorder="1" applyAlignment="1">
      <alignment horizontal="center"/>
    </xf>
    <xf numFmtId="2" fontId="10" fillId="4" borderId="10" xfId="0" applyNumberFormat="1" applyFont="1" applyFill="1" applyBorder="1" applyAlignment="1">
      <alignment horizontal="center" vertical="top"/>
    </xf>
    <xf numFmtId="0" fontId="33" fillId="0" borderId="10" xfId="0" applyFont="1" applyBorder="1" applyAlignment="1">
      <alignment horizontal="center" vertical="top"/>
    </xf>
    <xf numFmtId="43" fontId="10" fillId="3" borderId="10" xfId="4" applyFont="1" applyFill="1" applyBorder="1" applyAlignment="1">
      <alignment horizontal="right" vertical="top" indent="1"/>
    </xf>
    <xf numFmtId="0" fontId="0" fillId="0" borderId="5" xfId="0" applyBorder="1"/>
    <xf numFmtId="175" fontId="39" fillId="0" borderId="0" xfId="1" applyNumberFormat="1" applyFont="1"/>
    <xf numFmtId="175" fontId="39" fillId="0" borderId="5" xfId="1" applyNumberFormat="1" applyFont="1" applyBorder="1"/>
    <xf numFmtId="175" fontId="40" fillId="0" borderId="0" xfId="1" applyNumberFormat="1" applyFont="1"/>
    <xf numFmtId="175" fontId="40" fillId="0" borderId="16" xfId="1" applyNumberFormat="1" applyFont="1" applyBorder="1" applyAlignment="1">
      <alignment vertical="center"/>
    </xf>
    <xf numFmtId="0" fontId="39" fillId="0" borderId="0" xfId="0" applyFont="1"/>
    <xf numFmtId="0" fontId="41" fillId="0" borderId="0" xfId="0" applyFont="1" applyAlignment="1" applyProtection="1">
      <alignment horizontal="left"/>
      <protection locked="0"/>
    </xf>
    <xf numFmtId="0" fontId="41" fillId="0" borderId="5" xfId="0" applyFont="1" applyBorder="1" applyAlignment="1" applyProtection="1">
      <alignment horizontal="left"/>
      <protection locked="0"/>
    </xf>
    <xf numFmtId="0" fontId="39" fillId="0" borderId="0" xfId="0" applyFont="1" applyAlignment="1">
      <alignment horizontal="right" indent="2"/>
    </xf>
    <xf numFmtId="0" fontId="39" fillId="0" borderId="5" xfId="0" applyFont="1" applyBorder="1"/>
    <xf numFmtId="0" fontId="39" fillId="0" borderId="18" xfId="0" applyFont="1" applyBorder="1" applyAlignment="1">
      <alignment horizontal="right" vertical="center" indent="2"/>
    </xf>
    <xf numFmtId="0" fontId="2" fillId="0" borderId="0" xfId="5"/>
    <xf numFmtId="175" fontId="18" fillId="0" borderId="0" xfId="6" applyNumberFormat="1" applyFont="1"/>
    <xf numFmtId="0" fontId="42" fillId="0" borderId="0" xfId="5" applyFont="1" applyAlignment="1">
      <alignment horizontal="right"/>
    </xf>
    <xf numFmtId="0" fontId="43" fillId="0" borderId="0" xfId="5" applyFont="1" applyAlignment="1">
      <alignment horizontal="left"/>
    </xf>
    <xf numFmtId="0" fontId="43" fillId="0" borderId="0" xfId="5" applyFont="1"/>
    <xf numFmtId="164" fontId="3" fillId="2" borderId="2" xfId="2" applyNumberFormat="1" applyFont="1" applyFill="1" applyBorder="1" applyAlignment="1" applyProtection="1">
      <alignment vertical="center"/>
      <protection locked="0"/>
    </xf>
    <xf numFmtId="0" fontId="2" fillId="2" borderId="5" xfId="2" applyFill="1" applyBorder="1" applyAlignment="1" applyProtection="1">
      <alignment vertical="center"/>
      <protection locked="0"/>
    </xf>
    <xf numFmtId="0" fontId="43" fillId="0" borderId="5" xfId="5" applyFont="1" applyBorder="1"/>
    <xf numFmtId="0" fontId="44" fillId="2" borderId="19" xfId="5" applyFont="1" applyFill="1" applyBorder="1" applyAlignment="1">
      <alignment vertical="center"/>
    </xf>
    <xf numFmtId="0" fontId="2" fillId="2" borderId="20" xfId="5" applyFill="1" applyBorder="1"/>
    <xf numFmtId="175" fontId="44" fillId="2" borderId="21" xfId="6" applyNumberFormat="1" applyFont="1" applyFill="1" applyBorder="1" applyAlignment="1">
      <alignment vertical="center"/>
    </xf>
    <xf numFmtId="175" fontId="40" fillId="2" borderId="22" xfId="1" applyNumberFormat="1" applyFont="1" applyFill="1" applyBorder="1" applyAlignment="1">
      <alignment vertical="center"/>
    </xf>
    <xf numFmtId="49" fontId="6" fillId="2" borderId="3" xfId="3" applyNumberFormat="1" applyFont="1" applyFill="1" applyBorder="1" applyAlignment="1" applyProtection="1">
      <alignment horizontal="center" vertical="center"/>
      <protection locked="0"/>
    </xf>
    <xf numFmtId="0" fontId="44" fillId="0" borderId="0" xfId="5" applyFont="1" applyAlignment="1">
      <alignment horizontal="left" vertical="center"/>
    </xf>
    <xf numFmtId="49" fontId="45" fillId="0" borderId="0" xfId="5" applyNumberFormat="1" applyFont="1" applyAlignment="1">
      <alignment horizontal="left" indent="1"/>
    </xf>
    <xf numFmtId="175" fontId="46" fillId="0" borderId="0" xfId="6" applyNumberFormat="1" applyFont="1" applyAlignment="1">
      <alignment horizontal="center"/>
    </xf>
    <xf numFmtId="175" fontId="46" fillId="0" borderId="5" xfId="6" applyNumberFormat="1" applyFont="1" applyBorder="1" applyAlignment="1">
      <alignment horizontal="center"/>
    </xf>
    <xf numFmtId="0" fontId="41" fillId="0" borderId="0" xfId="0" applyFont="1"/>
    <xf numFmtId="0" fontId="2" fillId="0" borderId="0" xfId="5" applyAlignment="1">
      <alignment vertical="center"/>
    </xf>
    <xf numFmtId="175" fontId="39" fillId="0" borderId="0" xfId="6" applyNumberFormat="1" applyFont="1" applyAlignment="1">
      <alignment vertical="center"/>
    </xf>
    <xf numFmtId="176" fontId="10" fillId="3" borderId="10" xfId="4" applyNumberFormat="1" applyFont="1" applyFill="1" applyBorder="1" applyAlignment="1">
      <alignment horizontal="center" vertical="top"/>
    </xf>
    <xf numFmtId="0" fontId="32" fillId="3" borderId="10" xfId="0" applyFont="1" applyFill="1" applyBorder="1" applyAlignment="1">
      <alignment vertical="top" wrapText="1" indent="1"/>
    </xf>
    <xf numFmtId="49" fontId="47" fillId="3" borderId="23" xfId="0" applyNumberFormat="1" applyFont="1" applyFill="1" applyBorder="1" applyAlignment="1">
      <alignment horizontal="left" vertical="center" wrapText="1"/>
    </xf>
    <xf numFmtId="166" fontId="10" fillId="2" borderId="2" xfId="1" applyNumberFormat="1" applyFont="1" applyFill="1" applyBorder="1" applyProtection="1">
      <protection locked="0"/>
    </xf>
    <xf numFmtId="166" fontId="10" fillId="3" borderId="10" xfId="1" applyNumberFormat="1" applyFont="1" applyFill="1" applyBorder="1" applyAlignment="1">
      <alignment vertical="top"/>
    </xf>
    <xf numFmtId="166" fontId="27" fillId="3" borderId="10" xfId="1" applyNumberFormat="1" applyFont="1" applyFill="1" applyBorder="1" applyAlignment="1">
      <alignment horizontal="left" vertical="top" wrapText="1"/>
    </xf>
    <xf numFmtId="165" fontId="48" fillId="0" borderId="0" xfId="0" applyNumberFormat="1" applyFont="1" applyAlignment="1" applyProtection="1">
      <alignment horizontal="center"/>
      <protection locked="0"/>
    </xf>
    <xf numFmtId="173" fontId="48" fillId="0" borderId="0" xfId="4" applyNumberFormat="1" applyFont="1" applyAlignment="1" applyProtection="1">
      <alignment horizontal="center"/>
      <protection locked="0"/>
    </xf>
    <xf numFmtId="173" fontId="32" fillId="3" borderId="10" xfId="0" applyNumberFormat="1" applyFont="1" applyFill="1" applyBorder="1" applyAlignment="1">
      <alignment horizontal="center" vertical="top" wrapText="1"/>
    </xf>
    <xf numFmtId="0" fontId="27" fillId="0" borderId="0" xfId="0" applyFont="1" applyAlignment="1" applyProtection="1">
      <alignment horizontal="left" vertical="center"/>
      <protection locked="0"/>
    </xf>
    <xf numFmtId="169" fontId="27" fillId="0" borderId="10" xfId="0" applyNumberFormat="1" applyFont="1" applyBorder="1" applyAlignment="1" applyProtection="1">
      <alignment horizontal="center" vertical="top"/>
      <protection locked="0"/>
    </xf>
    <xf numFmtId="170" fontId="32" fillId="3" borderId="10" xfId="0" applyNumberFormat="1" applyFont="1" applyFill="1" applyBorder="1" applyAlignment="1">
      <alignment horizontal="center" vertical="top" wrapText="1"/>
    </xf>
    <xf numFmtId="0" fontId="33" fillId="3" borderId="10" xfId="0" applyFont="1" applyFill="1" applyBorder="1"/>
    <xf numFmtId="0" fontId="27" fillId="3" borderId="14" xfId="0" applyFont="1" applyFill="1" applyBorder="1" applyAlignment="1">
      <alignment horizontal="left" vertical="top" wrapText="1"/>
    </xf>
    <xf numFmtId="0" fontId="10" fillId="3" borderId="14" xfId="0" applyFont="1" applyFill="1" applyBorder="1" applyAlignment="1">
      <alignment horizontal="center" vertical="top" wrapText="1"/>
    </xf>
    <xf numFmtId="2" fontId="27" fillId="0" borderId="0" xfId="0" applyNumberFormat="1" applyFont="1" applyAlignment="1" applyProtection="1">
      <alignment horizontal="center" vertical="top"/>
      <protection locked="0"/>
    </xf>
    <xf numFmtId="0" fontId="33" fillId="3" borderId="10" xfId="0" applyFont="1" applyFill="1" applyBorder="1" applyAlignment="1">
      <alignment horizontal="left" vertical="top"/>
    </xf>
    <xf numFmtId="0" fontId="9" fillId="3" borderId="10" xfId="0" applyFont="1" applyFill="1" applyBorder="1" applyAlignment="1">
      <alignment horizontal="center" vertical="top"/>
    </xf>
    <xf numFmtId="177" fontId="9" fillId="3" borderId="10" xfId="0" applyNumberFormat="1" applyFont="1" applyFill="1" applyBorder="1" applyAlignment="1">
      <alignment horizontal="center" vertical="top"/>
    </xf>
    <xf numFmtId="0" fontId="33" fillId="3" borderId="10" xfId="0" applyFont="1" applyFill="1" applyBorder="1" applyAlignment="1">
      <alignment horizontal="left" vertical="top" wrapText="1"/>
    </xf>
    <xf numFmtId="0" fontId="51" fillId="0" borderId="0" xfId="0" applyFont="1" applyAlignment="1" applyProtection="1">
      <alignment horizontal="left"/>
      <protection locked="0"/>
    </xf>
    <xf numFmtId="0" fontId="27" fillId="0" borderId="0" xfId="0" applyFont="1" applyAlignment="1" applyProtection="1">
      <alignment horizontal="left"/>
      <protection locked="0"/>
    </xf>
    <xf numFmtId="49" fontId="27" fillId="0" borderId="0" xfId="0" applyNumberFormat="1" applyFont="1" applyAlignment="1" applyProtection="1">
      <alignment horizontal="center"/>
      <protection locked="0"/>
    </xf>
    <xf numFmtId="2" fontId="27" fillId="0" borderId="0" xfId="0" applyNumberFormat="1" applyFont="1" applyAlignment="1" applyProtection="1">
      <alignment horizontal="center"/>
      <protection locked="0"/>
    </xf>
    <xf numFmtId="171" fontId="15" fillId="2" borderId="24" xfId="0" applyNumberFormat="1" applyFont="1" applyFill="1" applyBorder="1" applyAlignment="1" applyProtection="1">
      <alignment horizontal="center" vertical="top"/>
      <protection locked="0"/>
    </xf>
    <xf numFmtId="0" fontId="0" fillId="2" borderId="3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34" fillId="3" borderId="0" xfId="0" applyFont="1" applyFill="1" applyBorder="1" applyAlignment="1">
      <alignment horizontal="center" vertical="top"/>
    </xf>
    <xf numFmtId="165" fontId="10" fillId="3" borderId="10" xfId="0" applyNumberFormat="1" applyFont="1" applyFill="1" applyBorder="1" applyAlignment="1">
      <alignment vertical="top"/>
    </xf>
    <xf numFmtId="2" fontId="10" fillId="3" borderId="10" xfId="0" applyNumberFormat="1" applyFont="1" applyFill="1" applyBorder="1" applyAlignment="1">
      <alignment horizontal="center" vertical="top"/>
    </xf>
    <xf numFmtId="0" fontId="29" fillId="3" borderId="10" xfId="0" applyFont="1" applyFill="1" applyBorder="1" applyAlignment="1">
      <alignment horizontal="left" vertical="top" wrapText="1"/>
    </xf>
    <xf numFmtId="0" fontId="41" fillId="0" borderId="0" xfId="0" applyFont="1" applyBorder="1" applyAlignment="1" applyProtection="1">
      <alignment horizontal="left"/>
      <protection locked="0"/>
    </xf>
    <xf numFmtId="175" fontId="39" fillId="0" borderId="0" xfId="1" applyNumberFormat="1" applyFont="1" applyBorder="1"/>
    <xf numFmtId="4" fontId="53" fillId="2" borderId="6" xfId="3" applyNumberFormat="1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Border="1"/>
    <xf numFmtId="0" fontId="33" fillId="3" borderId="10" xfId="0" applyFont="1" applyFill="1" applyBorder="1" applyAlignment="1">
      <alignment vertical="top"/>
    </xf>
    <xf numFmtId="170" fontId="33" fillId="3" borderId="10" xfId="0" applyNumberFormat="1" applyFont="1" applyFill="1" applyBorder="1" applyAlignment="1">
      <alignment horizontal="center" vertical="top"/>
    </xf>
    <xf numFmtId="171" fontId="0" fillId="3" borderId="10" xfId="0" applyNumberFormat="1" applyFill="1" applyBorder="1" applyAlignment="1">
      <alignment horizontal="center" vertical="top"/>
    </xf>
    <xf numFmtId="178" fontId="10" fillId="3" borderId="10" xfId="4" applyNumberFormat="1" applyFont="1" applyFill="1" applyBorder="1" applyAlignment="1">
      <alignment horizontal="center" vertical="top"/>
    </xf>
    <xf numFmtId="175" fontId="0" fillId="0" borderId="0" xfId="0" applyNumberFormat="1"/>
    <xf numFmtId="165" fontId="57" fillId="3" borderId="10" xfId="0" applyNumberFormat="1" applyFont="1" applyFill="1" applyBorder="1" applyAlignment="1">
      <alignment horizontal="left" vertical="top"/>
    </xf>
    <xf numFmtId="0" fontId="50" fillId="3" borderId="10" xfId="0" applyFont="1" applyFill="1" applyBorder="1" applyAlignment="1">
      <alignment horizontal="center" vertical="top" wrapText="1"/>
    </xf>
    <xf numFmtId="165" fontId="57" fillId="3" borderId="10" xfId="0" applyNumberFormat="1" applyFont="1" applyFill="1" applyBorder="1" applyAlignment="1">
      <alignment horizontal="center" vertical="top"/>
    </xf>
    <xf numFmtId="0" fontId="47" fillId="3" borderId="23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vertical="top" wrapText="1" indent="1"/>
    </xf>
    <xf numFmtId="0" fontId="10" fillId="3" borderId="13" xfId="0" applyFont="1" applyFill="1" applyBorder="1" applyAlignment="1">
      <alignment vertical="top" wrapText="1" indent="1"/>
    </xf>
    <xf numFmtId="0" fontId="27" fillId="3" borderId="13" xfId="0" applyFont="1" applyFill="1" applyBorder="1" applyAlignment="1">
      <alignment horizontal="left" vertical="top" wrapText="1"/>
    </xf>
    <xf numFmtId="167" fontId="34" fillId="3" borderId="10" xfId="0" applyNumberFormat="1" applyFont="1" applyFill="1" applyBorder="1" applyAlignment="1">
      <alignment horizontal="center" vertical="top"/>
    </xf>
    <xf numFmtId="0" fontId="27" fillId="4" borderId="10" xfId="0" applyFont="1" applyFill="1" applyBorder="1" applyAlignment="1">
      <alignment vertical="top" wrapText="1" indent="1"/>
    </xf>
    <xf numFmtId="173" fontId="27" fillId="3" borderId="13" xfId="4" applyNumberFormat="1" applyFont="1" applyFill="1" applyBorder="1" applyAlignment="1">
      <alignment horizontal="center" vertical="top"/>
    </xf>
    <xf numFmtId="165" fontId="22" fillId="0" borderId="0" xfId="0" applyNumberFormat="1" applyFont="1" applyBorder="1" applyAlignment="1" applyProtection="1">
      <alignment horizontal="center" vertical="top"/>
      <protection locked="0"/>
    </xf>
    <xf numFmtId="165" fontId="10" fillId="3" borderId="0" xfId="0" applyNumberFormat="1" applyFont="1" applyFill="1" applyBorder="1" applyAlignment="1">
      <alignment horizontal="center" vertical="top" wrapText="1"/>
    </xf>
    <xf numFmtId="174" fontId="10" fillId="3" borderId="0" xfId="0" applyNumberFormat="1" applyFont="1" applyFill="1" applyBorder="1" applyAlignment="1">
      <alignment vertical="top"/>
    </xf>
    <xf numFmtId="172" fontId="10" fillId="3" borderId="0" xfId="0" applyNumberFormat="1" applyFont="1" applyFill="1" applyBorder="1" applyAlignment="1">
      <alignment horizontal="center" vertical="top"/>
    </xf>
    <xf numFmtId="165" fontId="58" fillId="0" borderId="0" xfId="0" applyNumberFormat="1" applyFont="1" applyBorder="1" applyAlignment="1" applyProtection="1">
      <alignment horizontal="left" vertical="top"/>
      <protection locked="0"/>
    </xf>
    <xf numFmtId="0" fontId="37" fillId="3" borderId="13" xfId="0" applyFont="1" applyFill="1" applyBorder="1" applyAlignment="1">
      <alignment horizontal="center" vertical="top" wrapText="1"/>
    </xf>
    <xf numFmtId="2" fontId="27" fillId="0" borderId="10" xfId="0" applyNumberFormat="1" applyFont="1" applyBorder="1" applyAlignment="1" applyProtection="1">
      <alignment horizontal="right" vertical="top"/>
      <protection locked="0"/>
    </xf>
    <xf numFmtId="2" fontId="27" fillId="0" borderId="14" xfId="0" applyNumberFormat="1" applyFont="1" applyBorder="1" applyAlignment="1" applyProtection="1">
      <alignment horizontal="right" vertical="top"/>
      <protection locked="0"/>
    </xf>
    <xf numFmtId="2" fontId="27" fillId="0" borderId="10" xfId="0" applyNumberFormat="1" applyFont="1" applyBorder="1" applyAlignment="1" applyProtection="1">
      <alignment horizontal="left" vertical="top"/>
      <protection locked="0"/>
    </xf>
    <xf numFmtId="2" fontId="27" fillId="0" borderId="25" xfId="0" applyNumberFormat="1" applyFont="1" applyBorder="1" applyAlignment="1" applyProtection="1">
      <alignment horizontal="right" vertical="top"/>
      <protection locked="0"/>
    </xf>
    <xf numFmtId="2" fontId="27" fillId="0" borderId="15" xfId="0" applyNumberFormat="1" applyFont="1" applyBorder="1" applyAlignment="1" applyProtection="1">
      <alignment horizontal="right" vertical="top"/>
      <protection locked="0"/>
    </xf>
    <xf numFmtId="173" fontId="27" fillId="0" borderId="10" xfId="4" applyNumberFormat="1" applyFont="1" applyBorder="1" applyAlignment="1" applyProtection="1">
      <alignment horizontal="center" vertical="top"/>
      <protection locked="0"/>
    </xf>
    <xf numFmtId="173" fontId="27" fillId="0" borderId="25" xfId="4" applyNumberFormat="1" applyFont="1" applyBorder="1" applyAlignment="1" applyProtection="1">
      <alignment horizontal="center" vertical="top"/>
      <protection locked="0"/>
    </xf>
    <xf numFmtId="173" fontId="27" fillId="0" borderId="15" xfId="4" applyNumberFormat="1" applyFont="1" applyBorder="1" applyAlignment="1" applyProtection="1">
      <alignment horizontal="center" vertical="top"/>
      <protection locked="0"/>
    </xf>
    <xf numFmtId="165" fontId="55" fillId="0" borderId="10" xfId="0" applyNumberFormat="1" applyFont="1" applyBorder="1" applyAlignment="1" applyProtection="1">
      <alignment horizontal="center" vertical="top"/>
      <protection locked="0"/>
    </xf>
    <xf numFmtId="173" fontId="27" fillId="3" borderId="10" xfId="4" applyNumberFormat="1" applyFont="1" applyFill="1" applyBorder="1" applyAlignment="1">
      <alignment horizontal="center" vertical="top"/>
    </xf>
    <xf numFmtId="0" fontId="27" fillId="3" borderId="10" xfId="0" applyFont="1" applyFill="1" applyBorder="1" applyAlignment="1">
      <alignment horizontal="right" vertical="top" wrapText="1"/>
    </xf>
    <xf numFmtId="173" fontId="33" fillId="3" borderId="10" xfId="0" applyNumberFormat="1" applyFont="1" applyFill="1" applyBorder="1" applyAlignment="1">
      <alignment horizontal="center" vertical="top"/>
    </xf>
    <xf numFmtId="0" fontId="59" fillId="0" borderId="0" xfId="7"/>
    <xf numFmtId="0" fontId="59" fillId="0" borderId="0" xfId="7" applyAlignment="1">
      <alignment horizontal="right"/>
    </xf>
    <xf numFmtId="49" fontId="62" fillId="0" borderId="26" xfId="7" applyNumberFormat="1" applyFont="1" applyBorder="1" applyAlignment="1">
      <alignment horizontal="left"/>
    </xf>
    <xf numFmtId="0" fontId="62" fillId="0" borderId="26" xfId="7" applyFont="1" applyBorder="1"/>
    <xf numFmtId="0" fontId="59" fillId="0" borderId="26" xfId="7" applyBorder="1" applyAlignment="1">
      <alignment horizontal="center"/>
    </xf>
    <xf numFmtId="0" fontId="63" fillId="0" borderId="0" xfId="7" applyFont="1"/>
    <xf numFmtId="49" fontId="64" fillId="0" borderId="26" xfId="7" applyNumberFormat="1" applyFont="1" applyBorder="1" applyAlignment="1">
      <alignment horizontal="left"/>
    </xf>
    <xf numFmtId="0" fontId="64" fillId="0" borderId="26" xfId="7" applyFont="1" applyBorder="1" applyAlignment="1">
      <alignment wrapText="1"/>
    </xf>
    <xf numFmtId="49" fontId="64" fillId="0" borderId="26" xfId="7" applyNumberFormat="1" applyFont="1" applyBorder="1" applyAlignment="1">
      <alignment horizontal="center" shrinkToFit="1"/>
    </xf>
    <xf numFmtId="49" fontId="61" fillId="0" borderId="26" xfId="7" applyNumberFormat="1" applyFont="1" applyBorder="1" applyAlignment="1">
      <alignment horizontal="left"/>
    </xf>
    <xf numFmtId="0" fontId="59" fillId="0" borderId="28" xfId="7" applyBorder="1" applyAlignment="1">
      <alignment horizontal="center"/>
    </xf>
    <xf numFmtId="49" fontId="60" fillId="0" borderId="28" xfId="7" applyNumberFormat="1" applyFont="1" applyBorder="1" applyAlignment="1">
      <alignment horizontal="left"/>
    </xf>
    <xf numFmtId="0" fontId="60" fillId="0" borderId="28" xfId="7" applyFont="1" applyBorder="1"/>
    <xf numFmtId="3" fontId="59" fillId="0" borderId="0" xfId="7" applyNumberFormat="1"/>
    <xf numFmtId="0" fontId="66" fillId="0" borderId="0" xfId="7" applyFont="1"/>
    <xf numFmtId="0" fontId="67" fillId="0" borderId="0" xfId="7" applyFont="1"/>
    <xf numFmtId="3" fontId="67" fillId="0" borderId="0" xfId="7" applyNumberFormat="1" applyFont="1" applyAlignment="1">
      <alignment horizontal="right"/>
    </xf>
    <xf numFmtId="4" fontId="67" fillId="0" borderId="0" xfId="7" applyNumberFormat="1" applyFont="1"/>
    <xf numFmtId="166" fontId="10" fillId="2" borderId="2" xfId="1" applyNumberFormat="1" applyFont="1" applyFill="1" applyBorder="1" applyAlignment="1" applyProtection="1">
      <alignment horizontal="left"/>
      <protection locked="0"/>
    </xf>
    <xf numFmtId="0" fontId="2" fillId="2" borderId="17" xfId="2" applyFill="1" applyBorder="1" applyProtection="1">
      <protection locked="0"/>
    </xf>
    <xf numFmtId="49" fontId="68" fillId="2" borderId="29" xfId="7" applyNumberFormat="1" applyFont="1" applyFill="1" applyBorder="1"/>
    <xf numFmtId="0" fontId="68" fillId="2" borderId="30" xfId="7" applyFont="1" applyFill="1" applyBorder="1" applyAlignment="1">
      <alignment horizontal="center"/>
    </xf>
    <xf numFmtId="0" fontId="68" fillId="2" borderId="31" xfId="7" applyFont="1" applyFill="1" applyBorder="1" applyAlignment="1">
      <alignment horizontal="center"/>
    </xf>
    <xf numFmtId="0" fontId="61" fillId="0" borderId="32" xfId="7" applyFont="1" applyBorder="1"/>
    <xf numFmtId="0" fontId="0" fillId="0" borderId="32" xfId="7" applyFont="1" applyBorder="1"/>
    <xf numFmtId="0" fontId="59" fillId="0" borderId="32" xfId="7" applyBorder="1"/>
    <xf numFmtId="0" fontId="59" fillId="0" borderId="32" xfId="7" applyBorder="1" applyAlignment="1">
      <alignment horizontal="right"/>
    </xf>
    <xf numFmtId="0" fontId="69" fillId="0" borderId="0" xfId="7" applyFont="1"/>
    <xf numFmtId="0" fontId="53" fillId="0" borderId="0" xfId="7" applyFont="1"/>
    <xf numFmtId="0" fontId="69" fillId="0" borderId="0" xfId="7" applyFont="1" applyAlignment="1">
      <alignment horizontal="center"/>
    </xf>
    <xf numFmtId="0" fontId="69" fillId="0" borderId="0" xfId="7" applyFont="1" applyBorder="1"/>
    <xf numFmtId="0" fontId="59" fillId="0" borderId="0" xfId="7" applyBorder="1"/>
    <xf numFmtId="0" fontId="59" fillId="0" borderId="0" xfId="7" applyAlignment="1">
      <alignment vertical="center"/>
    </xf>
    <xf numFmtId="0" fontId="59" fillId="2" borderId="19" xfId="7" applyFill="1" applyBorder="1" applyAlignment="1">
      <alignment vertical="center"/>
    </xf>
    <xf numFmtId="0" fontId="53" fillId="2" borderId="20" xfId="7" applyFont="1" applyFill="1" applyBorder="1" applyAlignment="1">
      <alignment vertical="center"/>
    </xf>
    <xf numFmtId="0" fontId="59" fillId="2" borderId="20" xfId="7" applyFill="1" applyBorder="1" applyAlignment="1">
      <alignment vertical="center"/>
    </xf>
    <xf numFmtId="4" fontId="64" fillId="0" borderId="26" xfId="7" applyNumberFormat="1" applyFont="1" applyBorder="1" applyAlignment="1">
      <alignment horizontal="center"/>
    </xf>
    <xf numFmtId="4" fontId="65" fillId="0" borderId="26" xfId="7" applyNumberFormat="1" applyFont="1" applyBorder="1" applyAlignment="1">
      <alignment horizontal="center" wrapText="1"/>
    </xf>
    <xf numFmtId="0" fontId="65" fillId="0" borderId="26" xfId="7" applyFont="1" applyBorder="1" applyAlignment="1">
      <alignment horizontal="center" wrapText="1"/>
    </xf>
    <xf numFmtId="4" fontId="59" fillId="0" borderId="28" xfId="7" applyNumberFormat="1" applyBorder="1" applyAlignment="1">
      <alignment horizontal="center"/>
    </xf>
    <xf numFmtId="44" fontId="59" fillId="0" borderId="0" xfId="1" applyFont="1"/>
    <xf numFmtId="166" fontId="59" fillId="0" borderId="0" xfId="1" applyNumberFormat="1" applyFont="1" applyAlignment="1">
      <alignment horizontal="center"/>
    </xf>
    <xf numFmtId="166" fontId="59" fillId="0" borderId="0" xfId="1" applyNumberFormat="1" applyFont="1" applyBorder="1" applyAlignment="1">
      <alignment horizontal="center"/>
    </xf>
    <xf numFmtId="166" fontId="53" fillId="2" borderId="21" xfId="1" applyNumberFormat="1" applyFont="1" applyFill="1" applyBorder="1" applyAlignment="1">
      <alignment horizontal="center" vertical="center"/>
    </xf>
    <xf numFmtId="49" fontId="14" fillId="2" borderId="33" xfId="0" applyNumberFormat="1" applyFont="1" applyFill="1" applyBorder="1" applyAlignment="1" applyProtection="1">
      <alignment horizontal="center" vertical="center"/>
      <protection locked="0"/>
    </xf>
    <xf numFmtId="0" fontId="14" fillId="2" borderId="33" xfId="0" applyFont="1" applyFill="1" applyBorder="1" applyAlignment="1" applyProtection="1">
      <alignment horizontal="center" vertical="center"/>
      <protection locked="0"/>
    </xf>
    <xf numFmtId="2" fontId="14" fillId="2" borderId="33" xfId="0" applyNumberFormat="1" applyFont="1" applyFill="1" applyBorder="1" applyAlignment="1" applyProtection="1">
      <alignment horizontal="center" vertical="center"/>
      <protection locked="0"/>
    </xf>
    <xf numFmtId="165" fontId="14" fillId="2" borderId="33" xfId="0" applyNumberFormat="1" applyFont="1" applyFill="1" applyBorder="1" applyAlignment="1" applyProtection="1">
      <alignment horizontal="center" vertical="center"/>
      <protection locked="0"/>
    </xf>
    <xf numFmtId="166" fontId="14" fillId="2" borderId="33" xfId="1" applyNumberFormat="1" applyFont="1" applyFill="1" applyBorder="1" applyAlignment="1" applyProtection="1">
      <alignment horizontal="center" vertical="center"/>
      <protection locked="0"/>
    </xf>
    <xf numFmtId="171" fontId="15" fillId="2" borderId="33" xfId="0" applyNumberFormat="1" applyFont="1" applyFill="1" applyBorder="1" applyAlignment="1" applyProtection="1">
      <alignment horizontal="center" vertical="top"/>
      <protection locked="0"/>
    </xf>
    <xf numFmtId="172" fontId="15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2" borderId="33" xfId="0" applyNumberFormat="1" applyFont="1" applyFill="1" applyBorder="1" applyAlignment="1" applyProtection="1">
      <alignment horizontal="center" vertical="center"/>
      <protection locked="0"/>
    </xf>
    <xf numFmtId="2" fontId="56" fillId="4" borderId="10" xfId="0" applyNumberFormat="1" applyFont="1" applyFill="1" applyBorder="1" applyAlignment="1">
      <alignment horizontal="center" vertical="top"/>
    </xf>
    <xf numFmtId="0" fontId="10" fillId="4" borderId="34" xfId="0" applyFont="1" applyFill="1" applyBorder="1" applyAlignment="1">
      <alignment horizontal="right" vertical="top" wrapText="1" indent="1"/>
    </xf>
    <xf numFmtId="0" fontId="10" fillId="4" borderId="34" xfId="0" applyFont="1" applyFill="1" applyBorder="1" applyAlignment="1">
      <alignment horizontal="left" vertical="top" wrapText="1"/>
    </xf>
    <xf numFmtId="0" fontId="10" fillId="3" borderId="34" xfId="0" applyFont="1" applyFill="1" applyBorder="1" applyAlignment="1">
      <alignment horizontal="left" vertical="top" wrapText="1"/>
    </xf>
    <xf numFmtId="0" fontId="10" fillId="3" borderId="34" xfId="0" applyFont="1" applyFill="1" applyBorder="1" applyAlignment="1">
      <alignment horizontal="right" vertical="top" wrapText="1" indent="1"/>
    </xf>
    <xf numFmtId="0" fontId="27" fillId="4" borderId="34" xfId="0" applyFont="1" applyFill="1" applyBorder="1" applyAlignment="1">
      <alignment horizontal="left" vertical="top" wrapText="1"/>
    </xf>
    <xf numFmtId="0" fontId="27" fillId="4" borderId="34" xfId="0" applyFont="1" applyFill="1" applyBorder="1" applyAlignment="1">
      <alignment horizontal="right" vertical="top" wrapText="1" indent="1"/>
    </xf>
    <xf numFmtId="0" fontId="70" fillId="3" borderId="0" xfId="0" applyFont="1" applyFill="1" applyAlignment="1" applyProtection="1">
      <alignment horizontal="right"/>
      <protection locked="0"/>
    </xf>
    <xf numFmtId="0" fontId="72" fillId="0" borderId="0" xfId="0" applyFont="1" applyAlignment="1">
      <alignment horizontal="center"/>
    </xf>
    <xf numFmtId="2" fontId="72" fillId="0" borderId="0" xfId="0" applyNumberFormat="1" applyFont="1" applyAlignment="1">
      <alignment horizontal="center"/>
    </xf>
    <xf numFmtId="0" fontId="48" fillId="3" borderId="0" xfId="0" applyFont="1" applyFill="1"/>
    <xf numFmtId="166" fontId="70" fillId="3" borderId="0" xfId="1" applyNumberFormat="1" applyFont="1" applyFill="1" applyProtection="1">
      <protection locked="0"/>
    </xf>
    <xf numFmtId="0" fontId="70" fillId="0" borderId="0" xfId="0" applyFont="1" applyAlignment="1" applyProtection="1">
      <alignment horizontal="right"/>
      <protection locked="0"/>
    </xf>
    <xf numFmtId="0" fontId="73" fillId="0" borderId="0" xfId="0" applyFont="1"/>
    <xf numFmtId="166" fontId="70" fillId="0" borderId="0" xfId="1" applyNumberFormat="1" applyFont="1" applyProtection="1">
      <protection locked="0"/>
    </xf>
    <xf numFmtId="2" fontId="72" fillId="3" borderId="0" xfId="0" applyNumberFormat="1" applyFont="1" applyFill="1" applyAlignment="1">
      <alignment horizontal="center"/>
    </xf>
    <xf numFmtId="0" fontId="10" fillId="4" borderId="10" xfId="0" applyFont="1" applyFill="1" applyBorder="1" applyAlignment="1">
      <alignment horizontal="right" vertical="top" wrapText="1" indent="1"/>
    </xf>
    <xf numFmtId="170" fontId="10" fillId="0" borderId="10" xfId="0" applyNumberFormat="1" applyFont="1" applyBorder="1" applyAlignment="1">
      <alignment horizontal="center" vertical="top"/>
    </xf>
    <xf numFmtId="0" fontId="27" fillId="4" borderId="10" xfId="0" applyFont="1" applyFill="1" applyBorder="1" applyAlignment="1">
      <alignment horizontal="left" vertical="top" wrapText="1"/>
    </xf>
    <xf numFmtId="0" fontId="45" fillId="0" borderId="0" xfId="0" applyFont="1" applyAlignment="1" applyProtection="1">
      <alignment horizontal="left"/>
      <protection locked="0"/>
    </xf>
    <xf numFmtId="0" fontId="24" fillId="3" borderId="10" xfId="0" applyFont="1" applyFill="1" applyBorder="1" applyAlignment="1">
      <alignment horizontal="center" vertical="top"/>
    </xf>
    <xf numFmtId="0" fontId="10" fillId="3" borderId="10" xfId="9" applyFont="1" applyFill="1" applyBorder="1" applyAlignment="1">
      <alignment vertical="top"/>
    </xf>
    <xf numFmtId="0" fontId="10" fillId="3" borderId="10" xfId="9" applyFont="1" applyFill="1" applyBorder="1" applyAlignment="1">
      <alignment horizontal="center" vertical="top"/>
    </xf>
    <xf numFmtId="165" fontId="10" fillId="3" borderId="10" xfId="9" applyNumberFormat="1" applyFont="1" applyFill="1" applyBorder="1" applyAlignment="1">
      <alignment horizontal="center" vertical="top"/>
    </xf>
    <xf numFmtId="3" fontId="10" fillId="3" borderId="10" xfId="9" applyNumberFormat="1" applyFont="1" applyFill="1" applyBorder="1" applyAlignment="1" applyProtection="1">
      <alignment horizontal="center" vertical="top"/>
      <protection locked="0"/>
    </xf>
    <xf numFmtId="0" fontId="10" fillId="3" borderId="10" xfId="9" applyFont="1" applyFill="1" applyBorder="1" applyAlignment="1">
      <alignment vertical="top" wrapText="1"/>
    </xf>
    <xf numFmtId="0" fontId="32" fillId="4" borderId="10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/>
    </xf>
    <xf numFmtId="1" fontId="10" fillId="0" borderId="10" xfId="0" applyNumberFormat="1" applyFont="1" applyBorder="1" applyAlignment="1">
      <alignment horizontal="center" vertical="top"/>
    </xf>
    <xf numFmtId="166" fontId="45" fillId="0" borderId="0" xfId="1" applyNumberFormat="1" applyFont="1" applyProtection="1">
      <protection locked="0"/>
    </xf>
    <xf numFmtId="0" fontId="2" fillId="0" borderId="10" xfId="9" applyBorder="1" applyAlignment="1">
      <alignment vertical="top" wrapText="1"/>
    </xf>
    <xf numFmtId="0" fontId="74" fillId="0" borderId="0" xfId="0" applyFont="1" applyAlignment="1">
      <alignment horizontal="left"/>
    </xf>
    <xf numFmtId="0" fontId="10" fillId="3" borderId="0" xfId="0" applyFont="1" applyFill="1" applyBorder="1" applyAlignment="1">
      <alignment horizontal="left" vertical="top" wrapText="1"/>
    </xf>
    <xf numFmtId="166" fontId="10" fillId="3" borderId="10" xfId="1" applyNumberFormat="1" applyFont="1" applyFill="1" applyBorder="1"/>
    <xf numFmtId="0" fontId="24" fillId="3" borderId="0" xfId="0" applyFont="1" applyFill="1" applyBorder="1" applyAlignment="1">
      <alignment horizontal="center" vertical="top"/>
    </xf>
    <xf numFmtId="171" fontId="10" fillId="3" borderId="13" xfId="0" applyNumberFormat="1" applyFont="1" applyFill="1" applyBorder="1" applyAlignment="1">
      <alignment horizontal="center" vertical="top"/>
    </xf>
    <xf numFmtId="0" fontId="9" fillId="3" borderId="10" xfId="0" applyFont="1" applyFill="1" applyBorder="1" applyAlignment="1">
      <alignment vertical="top" wrapText="1" indent="1"/>
    </xf>
    <xf numFmtId="0" fontId="27" fillId="0" borderId="10" xfId="0" applyFont="1" applyBorder="1" applyAlignment="1">
      <alignment vertical="top"/>
    </xf>
    <xf numFmtId="0" fontId="27" fillId="3" borderId="10" xfId="9" applyFont="1" applyFill="1" applyBorder="1" applyAlignment="1">
      <alignment horizontal="center" vertical="top"/>
    </xf>
    <xf numFmtId="0" fontId="77" fillId="3" borderId="10" xfId="0" applyFont="1" applyFill="1" applyBorder="1" applyAlignment="1">
      <alignment vertical="top" wrapText="1" indent="1"/>
    </xf>
    <xf numFmtId="0" fontId="27" fillId="3" borderId="10" xfId="0" applyFont="1" applyFill="1" applyBorder="1" applyAlignment="1">
      <alignment vertical="top" wrapText="1"/>
    </xf>
    <xf numFmtId="0" fontId="27" fillId="3" borderId="15" xfId="9" applyFont="1" applyFill="1" applyBorder="1" applyAlignment="1">
      <alignment horizontal="center" vertical="top"/>
    </xf>
    <xf numFmtId="0" fontId="27" fillId="3" borderId="10" xfId="0" applyFont="1" applyFill="1" applyBorder="1" applyAlignment="1">
      <alignment horizontal="right" vertical="top" wrapText="1" indent="1"/>
    </xf>
    <xf numFmtId="0" fontId="27" fillId="3" borderId="13" xfId="9" applyFont="1" applyFill="1" applyBorder="1" applyAlignment="1">
      <alignment horizontal="center" vertical="top"/>
    </xf>
    <xf numFmtId="0" fontId="29" fillId="3" borderId="10" xfId="0" applyFont="1" applyFill="1" applyBorder="1" applyAlignment="1">
      <alignment horizontal="right" vertical="top" wrapText="1" indent="1"/>
    </xf>
    <xf numFmtId="0" fontId="29" fillId="3" borderId="13" xfId="9" applyFont="1" applyFill="1" applyBorder="1" applyAlignment="1">
      <alignment horizontal="center" vertical="top"/>
    </xf>
    <xf numFmtId="2" fontId="29" fillId="3" borderId="13" xfId="0" applyNumberFormat="1" applyFont="1" applyFill="1" applyBorder="1" applyAlignment="1">
      <alignment horizontal="center" vertical="top"/>
    </xf>
    <xf numFmtId="2" fontId="27" fillId="0" borderId="10" xfId="0" applyNumberFormat="1" applyFont="1" applyBorder="1" applyAlignment="1">
      <alignment vertical="top"/>
    </xf>
    <xf numFmtId="0" fontId="78" fillId="0" borderId="0" xfId="0" applyFont="1"/>
    <xf numFmtId="0" fontId="48" fillId="3" borderId="10" xfId="0" applyFont="1" applyFill="1" applyBorder="1" applyAlignment="1">
      <alignment horizontal="left" vertical="top"/>
    </xf>
    <xf numFmtId="0" fontId="48" fillId="3" borderId="10" xfId="0" applyFont="1" applyFill="1" applyBorder="1" applyAlignment="1">
      <alignment horizontal="center" vertical="top"/>
    </xf>
    <xf numFmtId="0" fontId="48" fillId="3" borderId="10" xfId="9" applyFont="1" applyFill="1" applyBorder="1" applyAlignment="1">
      <alignment horizontal="center" vertical="top"/>
    </xf>
    <xf numFmtId="165" fontId="48" fillId="3" borderId="10" xfId="0" applyNumberFormat="1" applyFont="1" applyFill="1" applyBorder="1" applyAlignment="1">
      <alignment horizontal="center" vertical="top"/>
    </xf>
    <xf numFmtId="166" fontId="48" fillId="3" borderId="10" xfId="1" applyNumberFormat="1" applyFont="1" applyFill="1" applyBorder="1" applyAlignment="1" applyProtection="1">
      <alignment horizontal="right" vertical="top"/>
      <protection locked="0"/>
    </xf>
    <xf numFmtId="3" fontId="48" fillId="3" borderId="10" xfId="9" applyNumberFormat="1" applyFont="1" applyFill="1" applyBorder="1" applyAlignment="1" applyProtection="1">
      <alignment horizontal="center" vertical="top"/>
      <protection locked="0"/>
    </xf>
    <xf numFmtId="0" fontId="27" fillId="0" borderId="10" xfId="0" applyFont="1" applyBorder="1" applyAlignment="1">
      <alignment horizontal="right" vertical="top"/>
    </xf>
    <xf numFmtId="0" fontId="29" fillId="3" borderId="10" xfId="9" applyFont="1" applyFill="1" applyBorder="1" applyAlignment="1">
      <alignment horizontal="center" vertical="top"/>
    </xf>
    <xf numFmtId="0" fontId="10" fillId="3" borderId="0" xfId="0" applyFont="1" applyFill="1" applyBorder="1" applyAlignment="1">
      <alignment horizontal="center" vertical="top"/>
    </xf>
    <xf numFmtId="0" fontId="10" fillId="3" borderId="0" xfId="9" applyFont="1" applyFill="1" applyBorder="1" applyAlignment="1">
      <alignment vertical="top"/>
    </xf>
    <xf numFmtId="0" fontId="10" fillId="3" borderId="0" xfId="9" applyFont="1" applyFill="1" applyBorder="1" applyAlignment="1">
      <alignment horizontal="center" vertical="top"/>
    </xf>
    <xf numFmtId="165" fontId="10" fillId="3" borderId="0" xfId="9" applyNumberFormat="1" applyFont="1" applyFill="1" applyBorder="1" applyAlignment="1">
      <alignment horizontal="center" vertical="top"/>
    </xf>
    <xf numFmtId="166" fontId="10" fillId="3" borderId="0" xfId="1" applyNumberFormat="1" applyFont="1" applyFill="1" applyBorder="1" applyAlignment="1" applyProtection="1">
      <alignment horizontal="right" vertical="top"/>
      <protection locked="0"/>
    </xf>
    <xf numFmtId="3" fontId="10" fillId="3" borderId="0" xfId="9" applyNumberFormat="1" applyFont="1" applyFill="1" applyBorder="1" applyAlignment="1" applyProtection="1">
      <alignment horizontal="center" vertical="top"/>
      <protection locked="0"/>
    </xf>
    <xf numFmtId="171" fontId="9" fillId="0" borderId="0" xfId="0" applyNumberFormat="1" applyFont="1" applyBorder="1" applyAlignment="1" applyProtection="1">
      <alignment horizontal="center" vertical="top"/>
      <protection locked="0"/>
    </xf>
    <xf numFmtId="172" fontId="22" fillId="0" borderId="0" xfId="0" applyNumberFormat="1" applyFont="1" applyBorder="1" applyAlignment="1" applyProtection="1">
      <alignment horizontal="center" vertical="top"/>
      <protection locked="0"/>
    </xf>
    <xf numFmtId="0" fontId="48" fillId="3" borderId="10" xfId="9" applyFont="1" applyFill="1" applyBorder="1" applyAlignment="1">
      <alignment vertical="top"/>
    </xf>
    <xf numFmtId="2" fontId="48" fillId="3" borderId="10" xfId="9" applyNumberFormat="1" applyFont="1" applyFill="1" applyBorder="1" applyAlignment="1">
      <alignment horizontal="center" vertical="top"/>
    </xf>
    <xf numFmtId="165" fontId="48" fillId="3" borderId="10" xfId="9" applyNumberFormat="1" applyFont="1" applyFill="1" applyBorder="1" applyAlignment="1">
      <alignment horizontal="center" vertical="top"/>
    </xf>
    <xf numFmtId="166" fontId="39" fillId="0" borderId="0" xfId="1" applyNumberFormat="1" applyFont="1"/>
    <xf numFmtId="166" fontId="39" fillId="0" borderId="5" xfId="1" applyNumberFormat="1" applyFont="1" applyBorder="1"/>
    <xf numFmtId="0" fontId="40" fillId="0" borderId="0" xfId="0" applyFont="1" applyFill="1" applyBorder="1"/>
    <xf numFmtId="166" fontId="40" fillId="0" borderId="0" xfId="1" applyNumberFormat="1" applyFont="1"/>
    <xf numFmtId="0" fontId="40" fillId="0" borderId="0" xfId="0" applyFont="1"/>
    <xf numFmtId="3" fontId="79" fillId="3" borderId="10" xfId="9" applyNumberFormat="1" applyFont="1" applyFill="1" applyBorder="1" applyAlignment="1" applyProtection="1">
      <alignment horizontal="center" vertical="top"/>
      <protection locked="0"/>
    </xf>
    <xf numFmtId="2" fontId="10" fillId="4" borderId="10" xfId="0" applyNumberFormat="1" applyFont="1" applyFill="1" applyBorder="1" applyAlignment="1">
      <alignment horizontal="right" vertical="top" indent="1"/>
    </xf>
    <xf numFmtId="0" fontId="2" fillId="0" borderId="0" xfId="0" applyFont="1" applyBorder="1"/>
    <xf numFmtId="2" fontId="10" fillId="3" borderId="10" xfId="0" applyNumberFormat="1" applyFont="1" applyFill="1" applyBorder="1" applyAlignment="1">
      <alignment horizontal="right" vertical="top" indent="1"/>
    </xf>
    <xf numFmtId="0" fontId="2" fillId="3" borderId="10" xfId="0" applyFont="1" applyFill="1" applyBorder="1" applyAlignment="1">
      <alignment vertical="top"/>
    </xf>
    <xf numFmtId="0" fontId="2" fillId="3" borderId="10" xfId="0" applyFont="1" applyFill="1" applyBorder="1" applyAlignment="1">
      <alignment horizontal="center" vertical="top"/>
    </xf>
    <xf numFmtId="2" fontId="2" fillId="3" borderId="10" xfId="0" applyNumberFormat="1" applyFont="1" applyFill="1" applyBorder="1" applyAlignment="1">
      <alignment horizontal="center" vertical="top"/>
    </xf>
    <xf numFmtId="0" fontId="80" fillId="3" borderId="10" xfId="0" applyFont="1" applyFill="1" applyBorder="1" applyAlignment="1">
      <alignment vertical="top"/>
    </xf>
    <xf numFmtId="0" fontId="80" fillId="3" borderId="10" xfId="0" applyFont="1" applyFill="1" applyBorder="1" applyAlignment="1">
      <alignment horizontal="center" vertical="top"/>
    </xf>
    <xf numFmtId="2" fontId="80" fillId="3" borderId="10" xfId="0" applyNumberFormat="1" applyFont="1" applyFill="1" applyBorder="1" applyAlignment="1">
      <alignment horizontal="center" vertical="top"/>
    </xf>
    <xf numFmtId="0" fontId="78" fillId="0" borderId="0" xfId="0" applyFont="1" applyAlignment="1">
      <alignment horizontal="center"/>
    </xf>
    <xf numFmtId="2" fontId="27" fillId="0" borderId="10" xfId="0" applyNumberFormat="1" applyFont="1" applyBorder="1" applyAlignment="1">
      <alignment horizontal="center" vertical="top"/>
    </xf>
    <xf numFmtId="2" fontId="27" fillId="3" borderId="15" xfId="0" applyNumberFormat="1" applyFont="1" applyFill="1" applyBorder="1" applyAlignment="1">
      <alignment horizontal="center" vertical="top" wrapText="1"/>
    </xf>
    <xf numFmtId="2" fontId="27" fillId="0" borderId="15" xfId="0" applyNumberFormat="1" applyFont="1" applyBorder="1" applyAlignment="1">
      <alignment horizontal="center" vertical="top"/>
    </xf>
    <xf numFmtId="2" fontId="27" fillId="0" borderId="13" xfId="0" applyNumberFormat="1" applyFont="1" applyBorder="1" applyAlignment="1">
      <alignment horizontal="center" vertical="top"/>
    </xf>
    <xf numFmtId="2" fontId="29" fillId="0" borderId="10" xfId="0" applyNumberFormat="1" applyFont="1" applyBorder="1" applyAlignment="1">
      <alignment horizontal="center" vertical="top"/>
    </xf>
    <xf numFmtId="2" fontId="33" fillId="0" borderId="0" xfId="0" applyNumberFormat="1" applyFont="1" applyAlignment="1">
      <alignment horizontal="center" vertical="top"/>
    </xf>
    <xf numFmtId="2" fontId="10" fillId="3" borderId="10" xfId="9" applyNumberFormat="1" applyFont="1" applyFill="1" applyBorder="1" applyAlignment="1">
      <alignment horizontal="center" vertical="top"/>
    </xf>
    <xf numFmtId="170" fontId="10" fillId="3" borderId="10" xfId="9" applyNumberFormat="1" applyFont="1" applyFill="1" applyBorder="1" applyAlignment="1">
      <alignment horizontal="center" vertical="top"/>
    </xf>
    <xf numFmtId="170" fontId="10" fillId="4" borderId="10" xfId="0" applyNumberFormat="1" applyFont="1" applyFill="1" applyBorder="1" applyAlignment="1">
      <alignment horizontal="center" vertical="top"/>
    </xf>
    <xf numFmtId="44" fontId="0" fillId="0" borderId="0" xfId="0" applyNumberFormat="1"/>
    <xf numFmtId="2" fontId="27" fillId="4" borderId="10" xfId="0" applyNumberFormat="1" applyFont="1" applyFill="1" applyBorder="1" applyAlignment="1">
      <alignment horizontal="center" vertical="top"/>
    </xf>
    <xf numFmtId="0" fontId="62" fillId="0" borderId="35" xfId="7" applyFont="1" applyBorder="1" applyAlignment="1">
      <alignment horizontal="center"/>
    </xf>
    <xf numFmtId="49" fontId="62" fillId="0" borderId="36" xfId="7" applyNumberFormat="1" applyFont="1" applyBorder="1" applyAlignment="1">
      <alignment horizontal="left"/>
    </xf>
    <xf numFmtId="0" fontId="62" fillId="0" borderId="36" xfId="7" applyFont="1" applyBorder="1"/>
    <xf numFmtId="0" fontId="59" fillId="0" borderId="36" xfId="7" applyBorder="1" applyAlignment="1">
      <alignment horizontal="center"/>
    </xf>
    <xf numFmtId="0" fontId="59" fillId="0" borderId="36" xfId="7" applyBorder="1" applyAlignment="1">
      <alignment horizontal="right"/>
    </xf>
    <xf numFmtId="0" fontId="59" fillId="0" borderId="37" xfId="7" applyBorder="1"/>
    <xf numFmtId="0" fontId="0" fillId="0" borderId="38" xfId="7" applyFont="1" applyBorder="1" applyAlignment="1">
      <alignment horizontal="center"/>
    </xf>
    <xf numFmtId="44" fontId="64" fillId="0" borderId="39" xfId="1" applyFont="1" applyBorder="1"/>
    <xf numFmtId="0" fontId="61" fillId="0" borderId="38" xfId="7" applyFont="1" applyBorder="1" applyAlignment="1">
      <alignment horizontal="center"/>
    </xf>
    <xf numFmtId="44" fontId="65" fillId="0" borderId="39" xfId="1" applyFont="1" applyBorder="1" applyAlignment="1">
      <alignment horizontal="right"/>
    </xf>
    <xf numFmtId="0" fontId="59" fillId="0" borderId="40" xfId="7" applyBorder="1" applyAlignment="1">
      <alignment horizontal="center"/>
    </xf>
    <xf numFmtId="44" fontId="62" fillId="0" borderId="41" xfId="1" applyFont="1" applyBorder="1"/>
    <xf numFmtId="0" fontId="62" fillId="0" borderId="38" xfId="7" applyFont="1" applyBorder="1" applyAlignment="1">
      <alignment horizontal="center"/>
    </xf>
    <xf numFmtId="44" fontId="59" fillId="0" borderId="39" xfId="1" applyFont="1" applyBorder="1"/>
    <xf numFmtId="0" fontId="59" fillId="0" borderId="42" xfId="7" applyBorder="1" applyAlignment="1">
      <alignment horizontal="center"/>
    </xf>
    <xf numFmtId="49" fontId="60" fillId="0" borderId="43" xfId="7" applyNumberFormat="1" applyFont="1" applyBorder="1" applyAlignment="1">
      <alignment horizontal="left"/>
    </xf>
    <xf numFmtId="0" fontId="60" fillId="0" borderId="43" xfId="7" applyFont="1" applyBorder="1"/>
    <xf numFmtId="0" fontId="59" fillId="0" borderId="43" xfId="7" applyBorder="1" applyAlignment="1">
      <alignment horizontal="center"/>
    </xf>
    <xf numFmtId="4" fontId="59" fillId="0" borderId="43" xfId="7" applyNumberFormat="1" applyBorder="1" applyAlignment="1">
      <alignment horizontal="right"/>
    </xf>
    <xf numFmtId="44" fontId="62" fillId="0" borderId="44" xfId="1" applyFont="1" applyBorder="1"/>
    <xf numFmtId="0" fontId="81" fillId="3" borderId="10" xfId="0" applyFont="1" applyFill="1" applyBorder="1" applyAlignment="1">
      <alignment horizontal="center" vertical="top" wrapText="1"/>
    </xf>
    <xf numFmtId="0" fontId="81" fillId="3" borderId="15" xfId="0" applyFont="1" applyFill="1" applyBorder="1" applyAlignment="1">
      <alignment horizontal="center" vertical="top" wrapText="1"/>
    </xf>
    <xf numFmtId="0" fontId="83" fillId="3" borderId="13" xfId="0" applyFont="1" applyFill="1" applyBorder="1" applyAlignment="1">
      <alignment horizontal="center" vertical="center" wrapText="1"/>
    </xf>
    <xf numFmtId="165" fontId="24" fillId="0" borderId="10" xfId="0" applyNumberFormat="1" applyFont="1" applyBorder="1" applyAlignment="1" applyProtection="1">
      <alignment horizontal="center" vertical="top"/>
      <protection locked="0"/>
    </xf>
    <xf numFmtId="0" fontId="85" fillId="0" borderId="32" xfId="7" applyFont="1" applyBorder="1"/>
    <xf numFmtId="0" fontId="86" fillId="0" borderId="0" xfId="0" applyFont="1"/>
    <xf numFmtId="0" fontId="87" fillId="3" borderId="10" xfId="0" applyFont="1" applyFill="1" applyBorder="1" applyAlignment="1">
      <alignment horizontal="left" vertical="top" wrapText="1"/>
    </xf>
    <xf numFmtId="0" fontId="33" fillId="0" borderId="10" xfId="0" applyFont="1" applyBorder="1" applyAlignment="1">
      <alignment horizontal="center"/>
    </xf>
    <xf numFmtId="174" fontId="19" fillId="0" borderId="0" xfId="0" applyNumberFormat="1" applyFont="1" applyProtection="1">
      <protection locked="0"/>
    </xf>
    <xf numFmtId="179" fontId="0" fillId="0" borderId="0" xfId="0" applyNumberFormat="1"/>
    <xf numFmtId="165" fontId="89" fillId="0" borderId="0" xfId="0" applyNumberFormat="1" applyFont="1" applyAlignment="1" applyProtection="1">
      <alignment vertical="top"/>
      <protection locked="0"/>
    </xf>
    <xf numFmtId="44" fontId="0" fillId="0" borderId="0" xfId="1" applyFont="1"/>
    <xf numFmtId="0" fontId="88" fillId="0" borderId="0" xfId="0" applyFont="1"/>
    <xf numFmtId="165" fontId="90" fillId="0" borderId="0" xfId="0" applyNumberFormat="1" applyFont="1" applyBorder="1" applyAlignment="1" applyProtection="1">
      <alignment horizontal="center" vertical="top"/>
      <protection locked="0"/>
    </xf>
    <xf numFmtId="172" fontId="18" fillId="0" borderId="0" xfId="0" applyNumberFormat="1" applyFont="1" applyAlignment="1" applyProtection="1">
      <alignment horizontal="center"/>
      <protection locked="0"/>
    </xf>
    <xf numFmtId="165" fontId="18" fillId="0" borderId="0" xfId="0" applyNumberFormat="1" applyFont="1" applyBorder="1" applyAlignment="1" applyProtection="1">
      <alignment vertical="top"/>
      <protection locked="0"/>
    </xf>
    <xf numFmtId="0" fontId="33" fillId="0" borderId="0" xfId="0" applyFont="1"/>
    <xf numFmtId="0" fontId="33" fillId="0" borderId="0" xfId="0" applyFont="1" applyBorder="1"/>
    <xf numFmtId="170" fontId="33" fillId="0" borderId="0" xfId="0" applyNumberFormat="1" applyFont="1" applyBorder="1" applyAlignment="1">
      <alignment horizontal="center"/>
    </xf>
    <xf numFmtId="49" fontId="48" fillId="3" borderId="10" xfId="0" applyNumberFormat="1" applyFont="1" applyFill="1" applyBorder="1" applyAlignment="1">
      <alignment horizontal="center" vertical="top"/>
    </xf>
    <xf numFmtId="0" fontId="33" fillId="0" borderId="11" xfId="0" applyFont="1" applyBorder="1" applyAlignment="1">
      <alignment horizontal="left" vertical="top"/>
    </xf>
    <xf numFmtId="0" fontId="10" fillId="0" borderId="10" xfId="0" applyFont="1" applyBorder="1" applyAlignment="1">
      <alignment horizontal="left" vertical="top"/>
    </xf>
    <xf numFmtId="2" fontId="10" fillId="0" borderId="10" xfId="0" applyNumberFormat="1" applyFont="1" applyBorder="1" applyAlignment="1">
      <alignment horizontal="center" vertical="top"/>
    </xf>
    <xf numFmtId="3" fontId="10" fillId="0" borderId="10" xfId="0" applyNumberFormat="1" applyFont="1" applyBorder="1" applyAlignment="1">
      <alignment horizontal="center" vertical="top"/>
    </xf>
    <xf numFmtId="2" fontId="59" fillId="0" borderId="0" xfId="7" applyNumberFormat="1" applyAlignment="1">
      <alignment horizontal="center"/>
    </xf>
    <xf numFmtId="2" fontId="59" fillId="0" borderId="0" xfId="7" applyNumberFormat="1" applyAlignment="1">
      <alignment horizontal="center" vertical="center"/>
    </xf>
    <xf numFmtId="165" fontId="59" fillId="2" borderId="2" xfId="8" applyNumberFormat="1" applyFill="1" applyBorder="1" applyAlignment="1" applyProtection="1">
      <alignment horizontal="center"/>
      <protection locked="0"/>
    </xf>
    <xf numFmtId="166" fontId="10" fillId="2" borderId="2" xfId="10" applyNumberFormat="1" applyFont="1" applyFill="1" applyBorder="1" applyAlignment="1" applyProtection="1">
      <alignment horizontal="left"/>
      <protection locked="0"/>
    </xf>
    <xf numFmtId="0" fontId="59" fillId="2" borderId="3" xfId="8" applyFill="1" applyBorder="1" applyProtection="1">
      <protection locked="0"/>
    </xf>
    <xf numFmtId="165" fontId="59" fillId="2" borderId="5" xfId="8" applyNumberFormat="1" applyFill="1" applyBorder="1" applyAlignment="1" applyProtection="1">
      <alignment horizontal="center"/>
      <protection locked="0"/>
    </xf>
    <xf numFmtId="166" fontId="0" fillId="2" borderId="5" xfId="10" applyNumberFormat="1" applyFont="1" applyFill="1" applyBorder="1" applyProtection="1">
      <protection locked="0"/>
    </xf>
    <xf numFmtId="0" fontId="59" fillId="2" borderId="6" xfId="8" applyFill="1" applyBorder="1" applyProtection="1">
      <protection locked="0"/>
    </xf>
    <xf numFmtId="0" fontId="3" fillId="0" borderId="26" xfId="7" applyFont="1" applyBorder="1" applyAlignment="1">
      <alignment horizontal="center"/>
    </xf>
    <xf numFmtId="49" fontId="3" fillId="0" borderId="26" xfId="7" applyNumberFormat="1" applyFont="1" applyBorder="1" applyAlignment="1">
      <alignment horizontal="left"/>
    </xf>
    <xf numFmtId="0" fontId="3" fillId="0" borderId="45" xfId="7" applyFont="1" applyBorder="1"/>
    <xf numFmtId="0" fontId="2" fillId="0" borderId="46" xfId="7" applyFont="1" applyBorder="1" applyAlignment="1">
      <alignment horizontal="center"/>
    </xf>
    <xf numFmtId="0" fontId="2" fillId="0" borderId="46" xfId="7" applyFont="1" applyBorder="1" applyAlignment="1">
      <alignment horizontal="right"/>
    </xf>
    <xf numFmtId="0" fontId="2" fillId="0" borderId="47" xfId="7" applyFont="1" applyBorder="1"/>
    <xf numFmtId="0" fontId="92" fillId="0" borderId="48" xfId="7" applyFont="1" applyBorder="1" applyAlignment="1">
      <alignment horizontal="center" vertical="top"/>
    </xf>
    <xf numFmtId="49" fontId="92" fillId="0" borderId="48" xfId="7" applyNumberFormat="1" applyFont="1" applyBorder="1" applyAlignment="1">
      <alignment horizontal="left" vertical="top"/>
    </xf>
    <xf numFmtId="0" fontId="92" fillId="0" borderId="48" xfId="7" applyFont="1" applyBorder="1" applyAlignment="1">
      <alignment vertical="top" wrapText="1"/>
    </xf>
    <xf numFmtId="49" fontId="92" fillId="0" borderId="48" xfId="7" applyNumberFormat="1" applyFont="1" applyBorder="1" applyAlignment="1">
      <alignment horizontal="center" shrinkToFit="1"/>
    </xf>
    <xf numFmtId="4" fontId="92" fillId="0" borderId="48" xfId="7" applyNumberFormat="1" applyFont="1" applyBorder="1" applyAlignment="1">
      <alignment horizontal="right"/>
    </xf>
    <xf numFmtId="4" fontId="92" fillId="0" borderId="48" xfId="7" applyNumberFormat="1" applyFont="1" applyBorder="1"/>
    <xf numFmtId="0" fontId="10" fillId="0" borderId="26" xfId="7" applyFont="1" applyBorder="1" applyAlignment="1">
      <alignment horizontal="center"/>
    </xf>
    <xf numFmtId="49" fontId="10" fillId="0" borderId="26" xfId="7" applyNumberFormat="1" applyFont="1" applyBorder="1" applyAlignment="1">
      <alignment horizontal="right"/>
    </xf>
    <xf numFmtId="4" fontId="93" fillId="5" borderId="49" xfId="7" applyNumberFormat="1" applyFont="1" applyFill="1" applyBorder="1" applyAlignment="1">
      <alignment horizontal="right" wrapText="1"/>
    </xf>
    <xf numFmtId="0" fontId="93" fillId="5" borderId="27" xfId="7" applyFont="1" applyFill="1" applyBorder="1" applyAlignment="1">
      <alignment horizontal="left" wrapText="1"/>
    </xf>
    <xf numFmtId="0" fontId="93" fillId="0" borderId="50" xfId="8" applyFont="1" applyBorder="1" applyAlignment="1">
      <alignment horizontal="right"/>
    </xf>
    <xf numFmtId="0" fontId="94" fillId="0" borderId="0" xfId="7" applyFont="1" applyAlignment="1">
      <alignment wrapText="1"/>
    </xf>
    <xf numFmtId="0" fontId="2" fillId="6" borderId="51" xfId="7" applyFont="1" applyFill="1" applyBorder="1" applyAlignment="1">
      <alignment horizontal="center"/>
    </xf>
    <xf numFmtId="49" fontId="52" fillId="6" borderId="51" xfId="7" applyNumberFormat="1" applyFont="1" applyFill="1" applyBorder="1" applyAlignment="1">
      <alignment horizontal="left"/>
    </xf>
    <xf numFmtId="0" fontId="52" fillId="6" borderId="45" xfId="7" applyFont="1" applyFill="1" applyBorder="1"/>
    <xf numFmtId="0" fontId="2" fillId="6" borderId="46" xfId="7" applyFont="1" applyFill="1" applyBorder="1" applyAlignment="1">
      <alignment horizontal="center"/>
    </xf>
    <xf numFmtId="4" fontId="2" fillId="6" borderId="46" xfId="7" applyNumberFormat="1" applyFont="1" applyFill="1" applyBorder="1" applyAlignment="1">
      <alignment horizontal="right"/>
    </xf>
    <xf numFmtId="4" fontId="2" fillId="6" borderId="47" xfId="7" applyNumberFormat="1" applyFont="1" applyFill="1" applyBorder="1" applyAlignment="1">
      <alignment horizontal="right"/>
    </xf>
    <xf numFmtId="4" fontId="3" fillId="6" borderId="51" xfId="7" applyNumberFormat="1" applyFont="1" applyFill="1" applyBorder="1"/>
    <xf numFmtId="0" fontId="62" fillId="0" borderId="0" xfId="0" applyFont="1"/>
    <xf numFmtId="0" fontId="2" fillId="0" borderId="0" xfId="0" applyFont="1"/>
    <xf numFmtId="0" fontId="10" fillId="0" borderId="0" xfId="0" applyFont="1"/>
    <xf numFmtId="49" fontId="95" fillId="0" borderId="0" xfId="0" applyNumberFormat="1" applyFont="1" applyAlignment="1">
      <alignment horizontal="center"/>
    </xf>
    <xf numFmtId="49" fontId="95" fillId="0" borderId="0" xfId="0" applyNumberFormat="1" applyFont="1" applyAlignment="1">
      <alignment horizontal="left"/>
    </xf>
    <xf numFmtId="176" fontId="2" fillId="0" borderId="50" xfId="0" applyNumberFormat="1" applyFont="1" applyBorder="1"/>
    <xf numFmtId="4" fontId="92" fillId="0" borderId="54" xfId="7" applyNumberFormat="1" applyFont="1" applyBorder="1" applyAlignment="1">
      <alignment horizontal="right"/>
    </xf>
    <xf numFmtId="4" fontId="92" fillId="0" borderId="55" xfId="7" applyNumberFormat="1" applyFont="1" applyBorder="1"/>
    <xf numFmtId="0" fontId="93" fillId="0" borderId="38" xfId="8" applyFont="1" applyBorder="1" applyAlignment="1">
      <alignment horizontal="right"/>
    </xf>
    <xf numFmtId="4" fontId="3" fillId="6" borderId="53" xfId="7" applyNumberFormat="1" applyFont="1" applyFill="1" applyBorder="1"/>
    <xf numFmtId="0" fontId="2" fillId="0" borderId="53" xfId="7" applyFont="1" applyBorder="1"/>
    <xf numFmtId="49" fontId="3" fillId="6" borderId="18" xfId="0" applyNumberFormat="1" applyFont="1" applyFill="1" applyBorder="1" applyAlignment="1">
      <alignment horizontal="center"/>
    </xf>
    <xf numFmtId="0" fontId="3" fillId="6" borderId="32" xfId="0" applyFont="1" applyFill="1" applyBorder="1" applyAlignment="1">
      <alignment horizontal="center"/>
    </xf>
    <xf numFmtId="0" fontId="3" fillId="6" borderId="56" xfId="0" applyFont="1" applyFill="1" applyBorder="1" applyAlignment="1">
      <alignment horizontal="center"/>
    </xf>
    <xf numFmtId="0" fontId="3" fillId="6" borderId="18" xfId="0" applyFont="1" applyFill="1" applyBorder="1"/>
    <xf numFmtId="0" fontId="3" fillId="6" borderId="32" xfId="0" applyFont="1" applyFill="1" applyBorder="1"/>
    <xf numFmtId="176" fontId="3" fillId="6" borderId="22" xfId="0" applyNumberFormat="1" applyFont="1" applyFill="1" applyBorder="1"/>
    <xf numFmtId="49" fontId="10" fillId="0" borderId="52" xfId="0" applyNumberFormat="1" applyFont="1" applyBorder="1" applyAlignment="1">
      <alignment horizontal="center"/>
    </xf>
    <xf numFmtId="4" fontId="96" fillId="5" borderId="49" xfId="7" applyNumberFormat="1" applyFont="1" applyFill="1" applyBorder="1" applyAlignment="1">
      <alignment horizontal="right" wrapText="1"/>
    </xf>
    <xf numFmtId="4" fontId="97" fillId="5" borderId="49" xfId="7" applyNumberFormat="1" applyFont="1" applyFill="1" applyBorder="1" applyAlignment="1">
      <alignment horizontal="right" wrapText="1"/>
    </xf>
    <xf numFmtId="0" fontId="59" fillId="0" borderId="57" xfId="7" applyBorder="1" applyAlignment="1">
      <alignment horizontal="center"/>
    </xf>
    <xf numFmtId="0" fontId="59" fillId="0" borderId="58" xfId="7" applyBorder="1"/>
    <xf numFmtId="0" fontId="59" fillId="0" borderId="59" xfId="7" applyBorder="1" applyAlignment="1">
      <alignment horizontal="center"/>
    </xf>
    <xf numFmtId="0" fontId="59" fillId="0" borderId="60" xfId="7" applyBorder="1"/>
    <xf numFmtId="0" fontId="59" fillId="0" borderId="61" xfId="7" applyBorder="1" applyAlignment="1">
      <alignment horizontal="center"/>
    </xf>
    <xf numFmtId="0" fontId="59" fillId="0" borderId="62" xfId="7" applyBorder="1"/>
    <xf numFmtId="0" fontId="98" fillId="7" borderId="17" xfId="7" applyFont="1" applyFill="1" applyBorder="1" applyAlignment="1">
      <alignment vertical="center"/>
    </xf>
    <xf numFmtId="0" fontId="98" fillId="7" borderId="5" xfId="7" applyFont="1" applyFill="1" applyBorder="1" applyAlignment="1">
      <alignment vertical="center"/>
    </xf>
    <xf numFmtId="0" fontId="2" fillId="8" borderId="46" xfId="7" applyFont="1" applyFill="1" applyBorder="1" applyAlignment="1">
      <alignment horizontal="center"/>
    </xf>
    <xf numFmtId="0" fontId="99" fillId="0" borderId="0" xfId="7" applyFont="1"/>
    <xf numFmtId="49" fontId="93" fillId="5" borderId="26" xfId="7" applyNumberFormat="1" applyFont="1" applyFill="1" applyBorder="1" applyAlignment="1">
      <alignment horizontal="left" wrapText="1"/>
    </xf>
    <xf numFmtId="4" fontId="93" fillId="5" borderId="26" xfId="7" applyNumberFormat="1" applyFont="1" applyFill="1" applyBorder="1" applyAlignment="1">
      <alignment horizontal="right" wrapText="1"/>
    </xf>
    <xf numFmtId="0" fontId="92" fillId="0" borderId="48" xfId="7" applyFont="1" applyBorder="1" applyAlignment="1">
      <alignment horizontal="center" vertical="center"/>
    </xf>
    <xf numFmtId="49" fontId="92" fillId="0" borderId="48" xfId="7" applyNumberFormat="1" applyFont="1" applyBorder="1" applyAlignment="1">
      <alignment horizontal="left" vertical="center"/>
    </xf>
    <xf numFmtId="0" fontId="92" fillId="0" borderId="48" xfId="7" applyFont="1" applyBorder="1" applyAlignment="1">
      <alignment vertical="center" wrapText="1"/>
    </xf>
    <xf numFmtId="49" fontId="92" fillId="0" borderId="48" xfId="7" applyNumberFormat="1" applyFont="1" applyBorder="1" applyAlignment="1">
      <alignment horizontal="center" vertical="center" shrinkToFit="1"/>
    </xf>
    <xf numFmtId="4" fontId="92" fillId="0" borderId="48" xfId="7" applyNumberFormat="1" applyFont="1" applyBorder="1" applyAlignment="1">
      <alignment horizontal="right" vertical="center"/>
    </xf>
    <xf numFmtId="4" fontId="92" fillId="0" borderId="48" xfId="7" applyNumberFormat="1" applyFont="1" applyBorder="1" applyAlignment="1">
      <alignment vertical="center"/>
    </xf>
    <xf numFmtId="0" fontId="63" fillId="0" borderId="0" xfId="7" applyFont="1" applyAlignment="1">
      <alignment vertical="center"/>
    </xf>
    <xf numFmtId="4" fontId="59" fillId="0" borderId="0" xfId="7" applyNumberFormat="1"/>
    <xf numFmtId="176" fontId="59" fillId="0" borderId="63" xfId="7" applyNumberFormat="1" applyBorder="1"/>
    <xf numFmtId="176" fontId="59" fillId="0" borderId="64" xfId="7" applyNumberFormat="1" applyBorder="1"/>
    <xf numFmtId="176" fontId="59" fillId="0" borderId="65" xfId="7" applyNumberFormat="1" applyBorder="1"/>
    <xf numFmtId="176" fontId="98" fillId="7" borderId="22" xfId="4" applyNumberFormat="1" applyFont="1" applyFill="1" applyBorder="1" applyAlignment="1">
      <alignment vertical="center"/>
    </xf>
    <xf numFmtId="173" fontId="10" fillId="3" borderId="13" xfId="4" applyNumberFormat="1" applyFont="1" applyFill="1" applyBorder="1" applyAlignment="1">
      <alignment horizontal="center" vertical="top"/>
    </xf>
    <xf numFmtId="0" fontId="92" fillId="3" borderId="48" xfId="7" applyFont="1" applyFill="1" applyBorder="1" applyAlignment="1">
      <alignment vertical="top" wrapText="1"/>
    </xf>
    <xf numFmtId="49" fontId="100" fillId="0" borderId="48" xfId="7" applyNumberFormat="1" applyFont="1" applyBorder="1" applyAlignment="1">
      <alignment horizontal="left" vertical="top"/>
    </xf>
    <xf numFmtId="49" fontId="92" fillId="3" borderId="48" xfId="7" applyNumberFormat="1" applyFont="1" applyFill="1" applyBorder="1" applyAlignment="1">
      <alignment horizontal="left" vertical="top"/>
    </xf>
    <xf numFmtId="49" fontId="100" fillId="3" borderId="48" xfId="7" applyNumberFormat="1" applyFont="1" applyFill="1" applyBorder="1" applyAlignment="1">
      <alignment horizontal="left" vertical="top"/>
    </xf>
    <xf numFmtId="49" fontId="10" fillId="3" borderId="26" xfId="7" applyNumberFormat="1" applyFont="1" applyFill="1" applyBorder="1" applyAlignment="1">
      <alignment horizontal="right"/>
    </xf>
    <xf numFmtId="4" fontId="92" fillId="3" borderId="48" xfId="7" applyNumberFormat="1" applyFont="1" applyFill="1" applyBorder="1" applyAlignment="1">
      <alignment horizontal="right"/>
    </xf>
    <xf numFmtId="49" fontId="71" fillId="3" borderId="26" xfId="7" applyNumberFormat="1" applyFont="1" applyFill="1" applyBorder="1" applyAlignment="1">
      <alignment horizontal="right"/>
    </xf>
    <xf numFmtId="0" fontId="103" fillId="0" borderId="0" xfId="0" applyFont="1" applyAlignment="1">
      <alignment horizontal="center"/>
    </xf>
    <xf numFmtId="0" fontId="65" fillId="0" borderId="27" xfId="7" applyFont="1" applyBorder="1" applyAlignment="1">
      <alignment horizontal="left" wrapText="1"/>
    </xf>
    <xf numFmtId="49" fontId="93" fillId="5" borderId="49" xfId="7" applyNumberFormat="1" applyFont="1" applyFill="1" applyBorder="1" applyAlignment="1">
      <alignment horizontal="left" wrapText="1"/>
    </xf>
    <xf numFmtId="49" fontId="96" fillId="5" borderId="49" xfId="7" applyNumberFormat="1" applyFont="1" applyFill="1" applyBorder="1" applyAlignment="1">
      <alignment horizontal="left" wrapText="1"/>
    </xf>
    <xf numFmtId="49" fontId="97" fillId="5" borderId="49" xfId="7" applyNumberFormat="1" applyFont="1" applyFill="1" applyBorder="1" applyAlignment="1">
      <alignment horizontal="left" wrapText="1"/>
    </xf>
  </cellXfs>
  <cellStyles count="11">
    <cellStyle name="Čárka" xfId="4" builtinId="3"/>
    <cellStyle name="Měna" xfId="1" builtinId="4"/>
    <cellStyle name="Měna 2" xfId="6" xr:uid="{4B313E50-1063-4C5F-87C6-DC44BC263436}"/>
    <cellStyle name="Měna 3" xfId="10" xr:uid="{5638BE1B-3545-4400-AC32-8358FF4EDE0C}"/>
    <cellStyle name="Normal 2" xfId="2" xr:uid="{E1800664-384A-4ED6-9CAA-098A157EDA12}"/>
    <cellStyle name="Normální" xfId="0" builtinId="0"/>
    <cellStyle name="Normální 2" xfId="5" xr:uid="{E5E43244-E61A-4805-85B5-4BAE55C1938D}"/>
    <cellStyle name="Normální 3" xfId="8" xr:uid="{59336629-C1A7-49EC-A151-D7DC0A6F8E3B}"/>
    <cellStyle name="Normální 3 2" xfId="9" xr:uid="{4EE0BDC0-81C8-456A-9E9F-AA3DBD40CACF}"/>
    <cellStyle name="normální_List1" xfId="3" xr:uid="{689D8BEC-0711-4E29-8EA4-66E70C531C0D}"/>
    <cellStyle name="normální_POL.XLS" xfId="7" xr:uid="{170DE755-F4A3-425A-AA7A-5CAEC05EAD37}"/>
  </cellStyles>
  <dxfs count="0"/>
  <tableStyles count="0" defaultTableStyle="TableStyleMedium2" defaultPivotStyle="PivotStyleLight16"/>
  <colors>
    <mruColors>
      <color rgb="FFFF00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ZTYLY\AppData\Local\Temp\Rar$DIa17192.25744\H&#345;bitov%20&#268;esk&#253;%20Krumlov%20f&#225;ze%201%20kanalizace%20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ZTYLY\Desktop\H&#345;bitov%20&#268;esk&#253;%20Krumlov%20f&#225;ze%201%20vo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ZTYLY\AppData\Local\Temp\Rar$DIa15608.21020\SO%20001%20-%20rozpocet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001</v>
          </cell>
          <cell r="C5" t="str">
            <v>Dešťová kanalizace</v>
          </cell>
        </row>
        <row r="6">
          <cell r="G6">
            <v>0</v>
          </cell>
        </row>
        <row r="7">
          <cell r="A7" t="str">
            <v>21/101</v>
          </cell>
          <cell r="C7" t="str">
            <v>Hřbitov Český Krumlov - fáze 1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">
        <row r="15">
          <cell r="E15">
            <v>3273896.9688814804</v>
          </cell>
          <cell r="F15">
            <v>9830.3220000000001</v>
          </cell>
          <cell r="G15">
            <v>0</v>
          </cell>
          <cell r="H15">
            <v>0</v>
          </cell>
          <cell r="I15">
            <v>0</v>
          </cell>
        </row>
        <row r="28">
          <cell r="H28">
            <v>197023.63745288883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001</v>
          </cell>
          <cell r="C5" t="str">
            <v>Rozvod vody</v>
          </cell>
        </row>
        <row r="6">
          <cell r="G6">
            <v>0</v>
          </cell>
        </row>
        <row r="7">
          <cell r="A7" t="str">
            <v>21/101</v>
          </cell>
          <cell r="C7" t="str">
            <v>Hřbitov Český Krumlov - fáze 1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">
        <row r="28">
          <cell r="H28" t="e">
            <v>#REF!</v>
          </cell>
        </row>
      </sheetData>
      <sheetData sheetId="2">
        <row r="5">
          <cell r="B5" t="str">
            <v>1</v>
          </cell>
          <cell r="C5" t="str">
            <v>Zemní práce</v>
          </cell>
        </row>
        <row r="53">
          <cell r="B53" t="str">
            <v>45</v>
          </cell>
          <cell r="C53" t="str">
            <v>Podkladní a vedlejší konstrukce</v>
          </cell>
        </row>
        <row r="58">
          <cell r="B58" t="str">
            <v>5</v>
          </cell>
          <cell r="C58" t="str">
            <v>Komunikace</v>
          </cell>
        </row>
        <row r="62">
          <cell r="B62" t="str">
            <v>8</v>
          </cell>
          <cell r="C62" t="str">
            <v>Trubní vedení</v>
          </cell>
        </row>
        <row r="127">
          <cell r="B127" t="str">
            <v>96</v>
          </cell>
          <cell r="C127" t="str">
            <v>Bourání konstrukcí</v>
          </cell>
        </row>
        <row r="133">
          <cell r="B133" t="str">
            <v>99</v>
          </cell>
          <cell r="C133" t="str">
            <v>Staveništní přesun hmot</v>
          </cell>
        </row>
        <row r="136">
          <cell r="B136" t="str">
            <v>D96</v>
          </cell>
          <cell r="C136" t="str">
            <v>Přesuny suti a vybouraných hmot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C4" t="str">
            <v>SIE - D.1.4.B Zařízení silnoproudé elektrotechniky</v>
          </cell>
        </row>
        <row r="6">
          <cell r="C6" t="str">
            <v xml:space="preserve">SO 001 - HŘBITOV ČESKÝ KRUMLOV  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0</v>
          </cell>
          <cell r="G13">
            <v>318623.39999999997</v>
          </cell>
          <cell r="H13">
            <v>275073.05219999998</v>
          </cell>
          <cell r="I13">
            <v>0</v>
          </cell>
        </row>
        <row r="19">
          <cell r="H19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F0DE4-9274-4D9E-8F9D-2E56073BC612}">
  <sheetPr>
    <tabColor rgb="FFFF0000"/>
  </sheetPr>
  <dimension ref="A1:H36"/>
  <sheetViews>
    <sheetView topLeftCell="A17" workbookViewId="0">
      <selection activeCell="H29" sqref="H29"/>
    </sheetView>
  </sheetViews>
  <sheetFormatPr defaultRowHeight="15" x14ac:dyDescent="0.25"/>
  <cols>
    <col min="1" max="1" width="4.140625" customWidth="1"/>
    <col min="2" max="2" width="9" customWidth="1"/>
    <col min="3" max="3" width="40.85546875" customWidth="1"/>
    <col min="4" max="4" width="21" customWidth="1"/>
  </cols>
  <sheetData>
    <row r="1" spans="1:4" s="149" customFormat="1" ht="17.25" customHeight="1" x14ac:dyDescent="0.25">
      <c r="A1" s="148" t="s">
        <v>45</v>
      </c>
      <c r="B1" s="172"/>
      <c r="C1" s="2"/>
      <c r="D1" s="179" t="s">
        <v>1120</v>
      </c>
    </row>
    <row r="2" spans="1:4" s="149" customFormat="1" ht="17.25" customHeight="1" x14ac:dyDescent="0.25">
      <c r="A2" s="150" t="s">
        <v>13</v>
      </c>
      <c r="B2" s="173"/>
      <c r="C2" s="13"/>
      <c r="D2" s="220" t="s">
        <v>96</v>
      </c>
    </row>
    <row r="3" spans="1:4" ht="24.75" customHeight="1" x14ac:dyDescent="0.25">
      <c r="C3" s="180" t="s">
        <v>100</v>
      </c>
    </row>
    <row r="4" spans="1:4" ht="18" customHeight="1" x14ac:dyDescent="0.25">
      <c r="B4" s="162" t="s">
        <v>123</v>
      </c>
      <c r="C4" s="162"/>
      <c r="D4" s="157">
        <f>pol.!G5</f>
        <v>0</v>
      </c>
    </row>
    <row r="5" spans="1:4" ht="18" customHeight="1" x14ac:dyDescent="0.25">
      <c r="B5" s="161" t="s">
        <v>90</v>
      </c>
      <c r="C5" s="162"/>
      <c r="D5" s="157">
        <f>pol.!G40</f>
        <v>0</v>
      </c>
    </row>
    <row r="6" spans="1:4" ht="18" customHeight="1" x14ac:dyDescent="0.25">
      <c r="B6" s="162" t="s">
        <v>124</v>
      </c>
      <c r="C6" s="162"/>
      <c r="D6" s="157">
        <f>pol.!G46</f>
        <v>0</v>
      </c>
    </row>
    <row r="7" spans="1:4" ht="18" customHeight="1" x14ac:dyDescent="0.25">
      <c r="B7" s="162" t="s">
        <v>125</v>
      </c>
      <c r="C7" s="162"/>
      <c r="D7" s="157">
        <f>pol.!G85</f>
        <v>0</v>
      </c>
    </row>
    <row r="8" spans="1:4" ht="18" customHeight="1" x14ac:dyDescent="0.25">
      <c r="B8" s="162" t="s">
        <v>126</v>
      </c>
      <c r="C8" s="162"/>
      <c r="D8" s="157">
        <f>pol.!G98</f>
        <v>0</v>
      </c>
    </row>
    <row r="9" spans="1:4" ht="18" customHeight="1" x14ac:dyDescent="0.25">
      <c r="B9" s="162" t="s">
        <v>89</v>
      </c>
      <c r="C9" s="162"/>
      <c r="D9" s="157">
        <f>pol.!G110</f>
        <v>0</v>
      </c>
    </row>
    <row r="10" spans="1:4" ht="18" customHeight="1" x14ac:dyDescent="0.25">
      <c r="B10" s="162" t="s">
        <v>127</v>
      </c>
      <c r="C10" s="162"/>
      <c r="D10" s="157">
        <f>pol.!G154</f>
        <v>0</v>
      </c>
    </row>
    <row r="11" spans="1:4" ht="18" customHeight="1" x14ac:dyDescent="0.25">
      <c r="B11" s="161" t="s">
        <v>121</v>
      </c>
      <c r="C11" s="162"/>
      <c r="D11" s="157">
        <f>pol.!G162</f>
        <v>0</v>
      </c>
    </row>
    <row r="12" spans="1:4" ht="18" customHeight="1" x14ac:dyDescent="0.25">
      <c r="B12" s="162" t="s">
        <v>497</v>
      </c>
      <c r="D12" s="157">
        <f>pol.!G170</f>
        <v>0</v>
      </c>
    </row>
    <row r="13" spans="1:4" ht="18" customHeight="1" x14ac:dyDescent="0.25">
      <c r="B13" s="218" t="s">
        <v>128</v>
      </c>
      <c r="C13" s="218"/>
      <c r="D13" s="219">
        <f>pol.!G175</f>
        <v>0</v>
      </c>
    </row>
    <row r="14" spans="1:4" ht="18" customHeight="1" x14ac:dyDescent="0.25">
      <c r="B14" s="218" t="s">
        <v>129</v>
      </c>
      <c r="C14" s="218"/>
      <c r="D14" s="219">
        <f>pol.!G180</f>
        <v>0</v>
      </c>
    </row>
    <row r="15" spans="1:4" ht="18" customHeight="1" x14ac:dyDescent="0.25">
      <c r="B15" s="163" t="s">
        <v>401</v>
      </c>
      <c r="C15" s="163"/>
      <c r="D15" s="158">
        <f>pol.!G187</f>
        <v>0</v>
      </c>
    </row>
    <row r="16" spans="1:4" ht="18" customHeight="1" x14ac:dyDescent="0.25">
      <c r="C16" s="164" t="s">
        <v>48</v>
      </c>
      <c r="D16" s="159">
        <f>SUM(D4:D15)</f>
        <v>0</v>
      </c>
    </row>
    <row r="17" spans="1:8" ht="18" customHeight="1" x14ac:dyDescent="0.25">
      <c r="B17" s="184" t="s">
        <v>431</v>
      </c>
      <c r="D17" s="157">
        <f>'vegetační up.'!G71</f>
        <v>0</v>
      </c>
    </row>
    <row r="18" spans="1:8" ht="18" customHeight="1" x14ac:dyDescent="0.25">
      <c r="B18" s="184" t="s">
        <v>375</v>
      </c>
      <c r="D18" s="157">
        <f>elektro!G139</f>
        <v>0</v>
      </c>
    </row>
    <row r="19" spans="1:8" ht="18" customHeight="1" x14ac:dyDescent="0.25">
      <c r="B19" s="184" t="s">
        <v>485</v>
      </c>
      <c r="D19" s="157">
        <f>vodovod!HSV</f>
        <v>0</v>
      </c>
    </row>
    <row r="20" spans="1:8" ht="18" customHeight="1" x14ac:dyDescent="0.25">
      <c r="B20" s="165" t="s">
        <v>484</v>
      </c>
      <c r="C20" s="156"/>
      <c r="D20" s="158">
        <f>kanalizace!G374</f>
        <v>0</v>
      </c>
    </row>
    <row r="21" spans="1:8" ht="18" customHeight="1" x14ac:dyDescent="0.25">
      <c r="C21" s="164" t="s">
        <v>49</v>
      </c>
      <c r="D21" s="159">
        <f>SUM(D17:D20)</f>
        <v>0</v>
      </c>
    </row>
    <row r="22" spans="1:8" ht="7.5" customHeight="1" x14ac:dyDescent="0.25">
      <c r="C22" s="164"/>
      <c r="D22" s="157"/>
    </row>
    <row r="23" spans="1:8" s="149" customFormat="1" ht="17.25" customHeight="1" x14ac:dyDescent="0.25">
      <c r="C23" s="166" t="s">
        <v>50</v>
      </c>
      <c r="D23" s="160">
        <f>D21+D16</f>
        <v>0</v>
      </c>
    </row>
    <row r="24" spans="1:8" ht="19.5" customHeight="1" x14ac:dyDescent="0.25">
      <c r="A24" s="167"/>
      <c r="B24" s="167"/>
      <c r="C24" s="181" t="s">
        <v>51</v>
      </c>
      <c r="E24" s="168"/>
      <c r="F24" s="167"/>
    </row>
    <row r="25" spans="1:8" ht="16.5" customHeight="1" x14ac:dyDescent="0.25">
      <c r="A25" s="169" t="s">
        <v>52</v>
      </c>
      <c r="B25" s="170">
        <v>12203000</v>
      </c>
      <c r="C25" s="171" t="s">
        <v>53</v>
      </c>
      <c r="D25" s="182">
        <v>0</v>
      </c>
      <c r="H25" s="226"/>
    </row>
    <row r="26" spans="1:8" ht="16.5" customHeight="1" x14ac:dyDescent="0.25">
      <c r="A26" s="169" t="s">
        <v>52</v>
      </c>
      <c r="B26" s="170">
        <v>13254000</v>
      </c>
      <c r="C26" s="171" t="s">
        <v>54</v>
      </c>
      <c r="D26" s="182">
        <v>0</v>
      </c>
    </row>
    <row r="27" spans="1:8" ht="16.5" customHeight="1" x14ac:dyDescent="0.25">
      <c r="A27" s="169" t="s">
        <v>52</v>
      </c>
      <c r="B27" s="170">
        <v>30001000</v>
      </c>
      <c r="C27" s="171" t="s">
        <v>55</v>
      </c>
      <c r="D27" s="182">
        <v>0</v>
      </c>
    </row>
    <row r="28" spans="1:8" ht="16.5" customHeight="1" x14ac:dyDescent="0.25">
      <c r="A28" s="169" t="s">
        <v>52</v>
      </c>
      <c r="B28" s="170">
        <v>70001000</v>
      </c>
      <c r="C28" s="171" t="s">
        <v>1137</v>
      </c>
      <c r="D28" s="182">
        <v>0</v>
      </c>
    </row>
    <row r="29" spans="1:8" ht="16.5" customHeight="1" x14ac:dyDescent="0.25">
      <c r="A29" s="169" t="s">
        <v>52</v>
      </c>
      <c r="B29" s="170">
        <v>45203000</v>
      </c>
      <c r="C29" s="171" t="s">
        <v>56</v>
      </c>
      <c r="D29" s="182">
        <v>0</v>
      </c>
    </row>
    <row r="30" spans="1:8" ht="16.5" customHeight="1" x14ac:dyDescent="0.3">
      <c r="A30" s="169"/>
      <c r="B30" s="532" t="s">
        <v>1138</v>
      </c>
      <c r="C30" s="171"/>
      <c r="D30" s="182">
        <v>0</v>
      </c>
    </row>
    <row r="31" spans="1:8" ht="16.5" customHeight="1" x14ac:dyDescent="0.3">
      <c r="A31" s="169"/>
      <c r="B31" s="532" t="s">
        <v>1138</v>
      </c>
      <c r="C31" s="174"/>
      <c r="D31" s="183">
        <v>0</v>
      </c>
    </row>
    <row r="32" spans="1:8" x14ac:dyDescent="0.25">
      <c r="C32" s="164" t="s">
        <v>57</v>
      </c>
      <c r="D32" s="159">
        <f>SUM(D25:D31)</f>
        <v>0</v>
      </c>
    </row>
    <row r="33" spans="2:4" ht="5.25" customHeight="1" thickBot="1" x14ac:dyDescent="0.3">
      <c r="C33" s="161"/>
      <c r="D33" s="161"/>
    </row>
    <row r="34" spans="2:4" s="149" customFormat="1" ht="17.25" customHeight="1" thickBot="1" x14ac:dyDescent="0.3">
      <c r="C34" s="166" t="s">
        <v>58</v>
      </c>
      <c r="D34" s="178">
        <f>D32+D23</f>
        <v>0</v>
      </c>
    </row>
    <row r="35" spans="2:4" ht="21" customHeight="1" thickBot="1" x14ac:dyDescent="0.3">
      <c r="C35" s="185" t="s">
        <v>59</v>
      </c>
      <c r="D35" s="186">
        <f>D34*0.21</f>
        <v>0</v>
      </c>
    </row>
    <row r="36" spans="2:4" ht="22.5" customHeight="1" thickBot="1" x14ac:dyDescent="0.3">
      <c r="B36" s="175" t="s">
        <v>1139</v>
      </c>
      <c r="C36" s="176"/>
      <c r="D36" s="177">
        <f>D35+D34</f>
        <v>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80DF6-9EF5-4E72-A1B2-F285F52D7136}">
  <sheetPr>
    <tabColor rgb="FFFFFF00"/>
  </sheetPr>
  <dimension ref="A1:Z192"/>
  <sheetViews>
    <sheetView tabSelected="1" topLeftCell="A49" workbookViewId="0">
      <pane xSplit="17835" topLeftCell="L1"/>
      <selection activeCell="G54" sqref="G54"/>
      <selection pane="topRight" activeCell="L1" sqref="L1"/>
    </sheetView>
  </sheetViews>
  <sheetFormatPr defaultRowHeight="16.5" customHeight="1" x14ac:dyDescent="0.25"/>
  <cols>
    <col min="1" max="1" width="4.85546875" customWidth="1"/>
    <col min="2" max="2" width="13" customWidth="1"/>
    <col min="3" max="3" width="64.28515625" customWidth="1"/>
    <col min="4" max="4" width="6.140625" customWidth="1"/>
    <col min="5" max="5" width="10.42578125" bestFit="1" customWidth="1"/>
    <col min="6" max="6" width="11.140625" customWidth="1"/>
    <col min="7" max="7" width="16" style="53" customWidth="1"/>
    <col min="8" max="8" width="8.5703125" customWidth="1"/>
    <col min="9" max="9" width="8.28515625" style="58" customWidth="1"/>
    <col min="10" max="10" width="10.85546875" style="69" customWidth="1"/>
    <col min="11" max="11" width="8.140625" customWidth="1"/>
    <col min="12" max="12" width="9.140625" customWidth="1"/>
    <col min="13" max="13" width="13.7109375" customWidth="1"/>
    <col min="14" max="14" width="26.85546875" customWidth="1"/>
    <col min="15" max="15" width="9.42578125" bestFit="1" customWidth="1"/>
  </cols>
  <sheetData>
    <row r="1" spans="1:26" s="11" customFormat="1" ht="16.5" customHeight="1" x14ac:dyDescent="0.25">
      <c r="A1" s="1" t="s">
        <v>376</v>
      </c>
      <c r="B1" s="2"/>
      <c r="C1" s="3"/>
      <c r="D1" s="4"/>
      <c r="E1" s="5" t="s">
        <v>377</v>
      </c>
      <c r="F1" s="6"/>
      <c r="G1" s="190" t="s">
        <v>147</v>
      </c>
      <c r="H1" s="212"/>
      <c r="I1" s="55"/>
      <c r="J1" s="64"/>
      <c r="K1" s="7"/>
      <c r="L1" s="8"/>
      <c r="M1" s="10"/>
      <c r="N1" s="9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6" s="11" customFormat="1" ht="16.5" customHeight="1" x14ac:dyDescent="0.25">
      <c r="A2" s="12" t="s">
        <v>13</v>
      </c>
      <c r="B2" s="13"/>
      <c r="C2" s="14"/>
      <c r="D2" s="15"/>
      <c r="E2" s="16" t="s">
        <v>0</v>
      </c>
      <c r="F2" s="17"/>
      <c r="G2" s="49"/>
      <c r="H2" s="213"/>
      <c r="I2" s="56"/>
      <c r="J2" s="65"/>
      <c r="K2" s="18"/>
      <c r="L2" s="19"/>
      <c r="M2" s="10"/>
      <c r="N2" s="9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26" s="11" customFormat="1" ht="16.5" customHeight="1" thickBot="1" x14ac:dyDescent="0.3">
      <c r="A3" s="20" t="s">
        <v>1</v>
      </c>
      <c r="B3" s="22" t="s">
        <v>2</v>
      </c>
      <c r="C3" s="23" t="s">
        <v>3</v>
      </c>
      <c r="D3" s="22" t="s">
        <v>4</v>
      </c>
      <c r="E3" s="24" t="s">
        <v>5</v>
      </c>
      <c r="F3" s="25" t="s">
        <v>6</v>
      </c>
      <c r="G3" s="50" t="s">
        <v>7</v>
      </c>
      <c r="H3" s="26" t="s">
        <v>19</v>
      </c>
      <c r="I3" s="211" t="s">
        <v>8</v>
      </c>
      <c r="J3" s="66" t="s">
        <v>9</v>
      </c>
      <c r="K3" s="21" t="s">
        <v>10</v>
      </c>
      <c r="L3" s="26" t="s">
        <v>11</v>
      </c>
      <c r="M3" s="71"/>
      <c r="N3" s="27"/>
      <c r="O3" s="28"/>
      <c r="P3" s="28"/>
      <c r="Q3" s="28"/>
      <c r="R3" s="28"/>
      <c r="S3" s="28"/>
      <c r="T3" s="28"/>
      <c r="U3" s="28"/>
      <c r="V3" s="28"/>
      <c r="W3" s="28"/>
      <c r="X3" s="28"/>
      <c r="Y3" s="29"/>
      <c r="Z3" s="29"/>
    </row>
    <row r="4" spans="1:26" s="11" customFormat="1" ht="4.5" customHeight="1" thickTop="1" x14ac:dyDescent="0.25">
      <c r="A4" s="299"/>
      <c r="B4" s="299"/>
      <c r="C4" s="300"/>
      <c r="D4" s="299"/>
      <c r="E4" s="301"/>
      <c r="F4" s="302"/>
      <c r="G4" s="303"/>
      <c r="H4" s="299"/>
      <c r="I4" s="304"/>
      <c r="J4" s="305"/>
      <c r="K4" s="306"/>
      <c r="L4" s="299"/>
      <c r="M4" s="71"/>
      <c r="N4" s="27"/>
      <c r="O4" s="28"/>
      <c r="P4" s="28"/>
      <c r="Q4" s="28"/>
      <c r="R4" s="28"/>
      <c r="S4" s="28"/>
      <c r="T4" s="28"/>
      <c r="U4" s="28"/>
      <c r="V4" s="28"/>
      <c r="W4" s="28"/>
      <c r="X4" s="28"/>
      <c r="Y4" s="29"/>
      <c r="Z4" s="29"/>
    </row>
    <row r="5" spans="1:26" s="11" customFormat="1" ht="21" customHeight="1" x14ac:dyDescent="0.25">
      <c r="B5" s="30"/>
      <c r="C5" s="30" t="s">
        <v>123</v>
      </c>
      <c r="D5" s="31"/>
      <c r="E5" s="32"/>
      <c r="F5" s="33"/>
      <c r="G5" s="51">
        <f>SUM(G6:G38)</f>
        <v>0</v>
      </c>
      <c r="H5" s="34"/>
      <c r="I5" s="57"/>
      <c r="J5" s="68">
        <f>SUM(J6:J35)</f>
        <v>0</v>
      </c>
      <c r="K5" s="35"/>
      <c r="L5" s="68">
        <f>SUM(L6:L35)</f>
        <v>1248.0681655555557</v>
      </c>
      <c r="M5" s="68"/>
      <c r="N5" s="51"/>
      <c r="O5" s="431"/>
      <c r="P5" s="36"/>
      <c r="Q5" s="36"/>
      <c r="R5" s="36"/>
      <c r="S5" s="36"/>
      <c r="T5" s="36"/>
      <c r="U5" s="36"/>
      <c r="V5" s="36"/>
      <c r="W5" s="36"/>
      <c r="X5" s="36"/>
      <c r="Y5" s="38"/>
      <c r="Z5" s="38"/>
    </row>
    <row r="6" spans="1:26" s="98" customFormat="1" ht="16.5" customHeight="1" x14ac:dyDescent="0.25">
      <c r="A6" s="42" t="s">
        <v>12</v>
      </c>
      <c r="B6" s="47">
        <v>961044111</v>
      </c>
      <c r="C6" s="47" t="s">
        <v>25</v>
      </c>
      <c r="D6" s="108" t="s">
        <v>17</v>
      </c>
      <c r="E6" s="63">
        <v>3.5152000000000001</v>
      </c>
      <c r="F6" s="131"/>
      <c r="G6" s="52">
        <f>E6*F6</f>
        <v>0</v>
      </c>
      <c r="H6" s="78" t="s">
        <v>495</v>
      </c>
      <c r="I6" s="80">
        <v>0</v>
      </c>
      <c r="J6" s="67">
        <f>E6*I6</f>
        <v>0</v>
      </c>
      <c r="K6" s="80">
        <v>2</v>
      </c>
      <c r="L6" s="40">
        <f>E6*K6</f>
        <v>7.0304000000000002</v>
      </c>
      <c r="M6" s="436"/>
      <c r="N6" s="95"/>
      <c r="O6" s="96"/>
      <c r="P6" s="96"/>
      <c r="Q6" s="96"/>
      <c r="R6" s="96"/>
      <c r="S6" s="96"/>
      <c r="T6" s="96"/>
      <c r="U6" s="96"/>
      <c r="V6" s="96"/>
      <c r="W6" s="96"/>
      <c r="X6" s="96"/>
      <c r="Y6" s="97"/>
      <c r="Z6" s="97"/>
    </row>
    <row r="7" spans="1:26" s="98" customFormat="1" ht="16.5" customHeight="1" x14ac:dyDescent="0.25">
      <c r="A7" s="42"/>
      <c r="B7" s="200" t="s">
        <v>74</v>
      </c>
      <c r="C7" s="99" t="s">
        <v>75</v>
      </c>
      <c r="D7" s="201" t="s">
        <v>17</v>
      </c>
      <c r="E7" s="202">
        <v>2.7552000000000003</v>
      </c>
      <c r="F7" s="131"/>
      <c r="G7" s="52"/>
      <c r="H7" s="78"/>
      <c r="I7" s="81"/>
      <c r="J7" s="67"/>
      <c r="K7" s="81"/>
      <c r="L7" s="40"/>
      <c r="M7" s="436"/>
      <c r="N7" s="95"/>
      <c r="O7" s="96"/>
      <c r="P7" s="96"/>
      <c r="Q7" s="96"/>
      <c r="R7" s="96"/>
      <c r="S7" s="96"/>
      <c r="T7" s="96"/>
      <c r="U7" s="96"/>
      <c r="V7" s="96"/>
      <c r="W7" s="96"/>
      <c r="X7" s="96"/>
      <c r="Y7" s="97"/>
      <c r="Z7" s="97"/>
    </row>
    <row r="8" spans="1:26" s="98" customFormat="1" ht="16.5" customHeight="1" x14ac:dyDescent="0.25">
      <c r="A8" s="42"/>
      <c r="B8" s="72" t="s">
        <v>71</v>
      </c>
      <c r="C8" s="101" t="s">
        <v>72</v>
      </c>
      <c r="D8" s="108" t="s">
        <v>17</v>
      </c>
      <c r="E8" s="110">
        <v>0.76</v>
      </c>
      <c r="F8" s="131"/>
      <c r="G8" s="90"/>
      <c r="H8" s="91"/>
      <c r="I8" s="82"/>
      <c r="J8" s="92"/>
      <c r="K8" s="82"/>
      <c r="L8" s="93"/>
      <c r="M8" s="436"/>
      <c r="N8" s="95"/>
      <c r="O8" s="96"/>
      <c r="P8" s="96"/>
      <c r="Q8" s="96"/>
      <c r="R8" s="96"/>
      <c r="S8" s="96"/>
      <c r="T8" s="96"/>
      <c r="U8" s="96"/>
      <c r="V8" s="96"/>
      <c r="W8" s="96"/>
      <c r="X8" s="96"/>
      <c r="Y8" s="97"/>
      <c r="Z8" s="97"/>
    </row>
    <row r="9" spans="1:26" s="98" customFormat="1" ht="16.5" customHeight="1" x14ac:dyDescent="0.25">
      <c r="A9" s="126">
        <f>A6+1</f>
        <v>2</v>
      </c>
      <c r="B9" s="47">
        <v>962022491</v>
      </c>
      <c r="C9" s="47" t="s">
        <v>69</v>
      </c>
      <c r="D9" s="43" t="s">
        <v>17</v>
      </c>
      <c r="E9" s="144">
        <v>1.8080999999999996</v>
      </c>
      <c r="F9" s="63"/>
      <c r="G9" s="90">
        <f>E9*F9</f>
        <v>0</v>
      </c>
      <c r="H9" s="78" t="s">
        <v>495</v>
      </c>
      <c r="I9" s="82">
        <v>0</v>
      </c>
      <c r="J9" s="92">
        <f>E9*I9</f>
        <v>0</v>
      </c>
      <c r="K9" s="82">
        <v>2.1</v>
      </c>
      <c r="L9" s="93">
        <f>E9*K9</f>
        <v>3.7970099999999993</v>
      </c>
      <c r="M9" s="436"/>
      <c r="N9" s="95"/>
      <c r="O9" s="96"/>
      <c r="P9" s="96"/>
      <c r="Q9" s="96"/>
      <c r="R9" s="96"/>
      <c r="S9" s="96"/>
      <c r="T9" s="96"/>
      <c r="U9" s="96"/>
      <c r="V9" s="96"/>
      <c r="W9" s="96"/>
      <c r="X9" s="96"/>
      <c r="Y9" s="97"/>
      <c r="Z9" s="97"/>
    </row>
    <row r="10" spans="1:26" s="98" customFormat="1" ht="16.5" customHeight="1" x14ac:dyDescent="0.25">
      <c r="A10" s="100"/>
      <c r="B10" s="72" t="s">
        <v>74</v>
      </c>
      <c r="C10" s="99" t="s">
        <v>76</v>
      </c>
      <c r="D10" s="109" t="s">
        <v>26</v>
      </c>
      <c r="E10" s="110">
        <v>1.8080999999999996</v>
      </c>
      <c r="F10" s="102"/>
      <c r="G10" s="103"/>
      <c r="H10" s="104"/>
      <c r="I10" s="94"/>
      <c r="J10" s="105"/>
      <c r="K10" s="106"/>
      <c r="L10" s="107"/>
      <c r="M10" s="438"/>
      <c r="N10" s="95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7"/>
      <c r="Z10" s="97"/>
    </row>
    <row r="11" spans="1:26" s="98" customFormat="1" ht="16.5" customHeight="1" x14ac:dyDescent="0.25">
      <c r="A11" s="126">
        <f>A9+1</f>
        <v>3</v>
      </c>
      <c r="B11" s="47">
        <v>962042321</v>
      </c>
      <c r="C11" s="47" t="s">
        <v>70</v>
      </c>
      <c r="D11" s="43" t="s">
        <v>17</v>
      </c>
      <c r="E11" s="144">
        <v>1.1160000000000003</v>
      </c>
      <c r="F11" s="63"/>
      <c r="G11" s="52">
        <f>E11*F11</f>
        <v>0</v>
      </c>
      <c r="H11" s="78" t="s">
        <v>495</v>
      </c>
      <c r="I11" s="81">
        <v>0</v>
      </c>
      <c r="J11" s="67">
        <f>E11*I11</f>
        <v>0</v>
      </c>
      <c r="K11" s="81">
        <v>2.2000000000000002</v>
      </c>
      <c r="L11" s="40">
        <f>E11*K11</f>
        <v>2.4552000000000009</v>
      </c>
      <c r="M11" s="436"/>
      <c r="N11" s="95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7"/>
      <c r="Z11" s="97"/>
    </row>
    <row r="12" spans="1:26" s="98" customFormat="1" ht="16.5" customHeight="1" x14ac:dyDescent="0.25">
      <c r="A12" s="42"/>
      <c r="B12" s="72" t="s">
        <v>71</v>
      </c>
      <c r="C12" s="101" t="s">
        <v>73</v>
      </c>
      <c r="D12" s="108" t="s">
        <v>17</v>
      </c>
      <c r="E12" s="110">
        <v>1.1160000000000003</v>
      </c>
      <c r="F12" s="131"/>
      <c r="G12" s="131"/>
      <c r="H12" s="131"/>
      <c r="I12" s="131"/>
      <c r="J12" s="131"/>
      <c r="K12" s="131"/>
      <c r="L12" s="131"/>
      <c r="M12" s="238"/>
      <c r="N12" s="95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7"/>
      <c r="Z12" s="97"/>
    </row>
    <row r="13" spans="1:26" s="83" customFormat="1" ht="16.5" customHeight="1" x14ac:dyDescent="0.2">
      <c r="A13" s="127"/>
      <c r="B13" s="207" t="s">
        <v>86</v>
      </c>
      <c r="C13" s="208"/>
      <c r="D13" s="209"/>
      <c r="E13" s="210"/>
      <c r="F13" s="193"/>
      <c r="G13" s="89"/>
      <c r="H13" s="85"/>
      <c r="I13" s="86"/>
      <c r="J13" s="87"/>
      <c r="K13" s="88"/>
      <c r="L13" s="88"/>
      <c r="M13" s="88"/>
      <c r="N13" s="95"/>
      <c r="O13" s="89"/>
      <c r="P13" s="89"/>
      <c r="Q13" s="89"/>
      <c r="R13" s="89"/>
      <c r="S13" s="89"/>
      <c r="T13" s="89"/>
      <c r="U13" s="89"/>
      <c r="V13" s="89"/>
      <c r="W13" s="89"/>
      <c r="X13" s="89"/>
    </row>
    <row r="14" spans="1:26" s="83" customFormat="1" ht="16.5" customHeight="1" x14ac:dyDescent="0.2">
      <c r="A14" s="127"/>
      <c r="B14" s="208" t="s">
        <v>34</v>
      </c>
      <c r="C14" s="208"/>
      <c r="D14" s="209" t="s">
        <v>27</v>
      </c>
      <c r="E14" s="210">
        <v>170</v>
      </c>
      <c r="F14" s="194"/>
      <c r="G14" s="89"/>
      <c r="H14" s="85"/>
      <c r="I14" s="86"/>
      <c r="J14" s="87"/>
      <c r="K14" s="88"/>
      <c r="L14" s="88"/>
      <c r="M14" s="88"/>
      <c r="N14" s="95"/>
      <c r="O14" s="89"/>
      <c r="P14" s="89"/>
      <c r="Q14" s="89"/>
      <c r="R14" s="89"/>
      <c r="S14" s="89"/>
      <c r="T14" s="89"/>
      <c r="U14" s="89"/>
      <c r="V14" s="89"/>
      <c r="W14" s="89"/>
      <c r="X14" s="89"/>
    </row>
    <row r="15" spans="1:26" s="83" customFormat="1" ht="16.5" customHeight="1" x14ac:dyDescent="0.2">
      <c r="A15" s="127"/>
      <c r="B15" s="208" t="s">
        <v>68</v>
      </c>
      <c r="C15" s="208"/>
      <c r="D15" s="209" t="s">
        <v>27</v>
      </c>
      <c r="E15" s="210">
        <v>0</v>
      </c>
      <c r="F15" s="194"/>
      <c r="G15" s="89"/>
      <c r="H15" s="85"/>
      <c r="I15" s="86"/>
      <c r="J15" s="87"/>
      <c r="K15" s="88"/>
      <c r="L15" s="88"/>
      <c r="M15" s="88"/>
      <c r="N15" s="95"/>
      <c r="O15" s="89"/>
      <c r="P15" s="89"/>
      <c r="Q15" s="89"/>
      <c r="R15" s="89"/>
      <c r="S15" s="89"/>
      <c r="T15" s="89"/>
      <c r="U15" s="89"/>
      <c r="V15" s="89"/>
      <c r="W15" s="89"/>
      <c r="X15" s="89"/>
    </row>
    <row r="16" spans="1:26" s="83" customFormat="1" ht="16.5" customHeight="1" x14ac:dyDescent="0.2">
      <c r="A16" s="127"/>
      <c r="B16" s="208" t="s">
        <v>28</v>
      </c>
      <c r="C16" s="208"/>
      <c r="D16" s="209" t="s">
        <v>27</v>
      </c>
      <c r="E16" s="210">
        <v>1602</v>
      </c>
      <c r="F16" s="194"/>
      <c r="G16" s="89"/>
      <c r="H16" s="85"/>
      <c r="I16" s="86"/>
      <c r="J16" s="87"/>
      <c r="K16" s="88"/>
      <c r="L16" s="88"/>
      <c r="M16" s="88"/>
      <c r="N16" s="95"/>
      <c r="O16" s="89"/>
      <c r="P16" s="89"/>
      <c r="Q16" s="89"/>
      <c r="R16" s="89"/>
      <c r="S16" s="89"/>
      <c r="T16" s="89"/>
      <c r="U16" s="89"/>
      <c r="V16" s="89"/>
      <c r="W16" s="89"/>
      <c r="X16" s="89"/>
    </row>
    <row r="17" spans="1:24" s="83" customFormat="1" ht="16.5" customHeight="1" x14ac:dyDescent="0.2">
      <c r="A17" s="127"/>
      <c r="B17" s="196" t="s">
        <v>132</v>
      </c>
      <c r="C17" s="76"/>
      <c r="D17" s="77"/>
      <c r="E17" s="84"/>
      <c r="F17" s="194"/>
      <c r="G17" s="194"/>
      <c r="H17" s="85"/>
      <c r="I17" s="86"/>
      <c r="J17" s="87"/>
      <c r="K17" s="88"/>
      <c r="L17" s="88"/>
      <c r="M17" s="88"/>
      <c r="N17" s="95"/>
      <c r="O17" s="89"/>
      <c r="P17" s="89"/>
      <c r="Q17" s="89"/>
      <c r="R17" s="89"/>
      <c r="S17" s="89"/>
      <c r="T17" s="89"/>
      <c r="U17" s="89"/>
      <c r="V17" s="89"/>
      <c r="W17" s="89"/>
      <c r="X17" s="89"/>
    </row>
    <row r="18" spans="1:24" s="83" customFormat="1" ht="39" customHeight="1" x14ac:dyDescent="0.2">
      <c r="A18" s="118">
        <f>A11+1</f>
        <v>4</v>
      </c>
      <c r="B18" s="47">
        <v>113106151</v>
      </c>
      <c r="C18" s="47" t="s">
        <v>37</v>
      </c>
      <c r="D18" s="43" t="s">
        <v>20</v>
      </c>
      <c r="E18" s="111">
        <v>34</v>
      </c>
      <c r="F18" s="116"/>
      <c r="G18" s="90">
        <f t="shared" ref="G18:G23" si="0">E18*F18</f>
        <v>0</v>
      </c>
      <c r="H18" s="78" t="s">
        <v>495</v>
      </c>
      <c r="I18" s="113">
        <v>0</v>
      </c>
      <c r="J18" s="67">
        <f>E18*I18</f>
        <v>0</v>
      </c>
      <c r="K18" s="114">
        <v>0.41699999999999998</v>
      </c>
      <c r="L18" s="40">
        <f t="shared" ref="L18:L30" si="1">E18*K18</f>
        <v>14.177999999999999</v>
      </c>
      <c r="M18" s="436"/>
      <c r="N18" s="95"/>
      <c r="O18" s="89"/>
      <c r="P18" s="89"/>
      <c r="Q18" s="89"/>
      <c r="R18" s="89"/>
      <c r="S18" s="89"/>
      <c r="T18" s="89"/>
      <c r="U18" s="89"/>
      <c r="V18" s="89"/>
      <c r="W18" s="89"/>
      <c r="X18" s="89"/>
    </row>
    <row r="19" spans="1:24" s="83" customFormat="1" ht="27.75" customHeight="1" x14ac:dyDescent="0.2">
      <c r="A19" s="118">
        <f t="shared" ref="A19:A24" si="2">A18+1</f>
        <v>5</v>
      </c>
      <c r="B19" s="47">
        <v>113106211</v>
      </c>
      <c r="C19" s="47" t="s">
        <v>38</v>
      </c>
      <c r="D19" s="43" t="s">
        <v>20</v>
      </c>
      <c r="E19" s="111">
        <v>136</v>
      </c>
      <c r="F19" s="116"/>
      <c r="G19" s="90">
        <f t="shared" si="0"/>
        <v>0</v>
      </c>
      <c r="H19" s="78" t="s">
        <v>495</v>
      </c>
      <c r="I19" s="113"/>
      <c r="J19" s="67">
        <v>0</v>
      </c>
      <c r="K19" s="114">
        <v>0.41699999999999998</v>
      </c>
      <c r="L19" s="40">
        <f t="shared" si="1"/>
        <v>56.711999999999996</v>
      </c>
      <c r="M19" s="436"/>
      <c r="N19" s="95"/>
      <c r="O19" s="89"/>
      <c r="P19" s="89"/>
      <c r="Q19" s="89"/>
      <c r="R19" s="89"/>
      <c r="S19" s="89"/>
      <c r="T19" s="89"/>
      <c r="U19" s="89"/>
      <c r="V19" s="89"/>
      <c r="W19" s="89"/>
      <c r="X19" s="89"/>
    </row>
    <row r="20" spans="1:24" s="83" customFormat="1" ht="16.5" customHeight="1" x14ac:dyDescent="0.2">
      <c r="A20" s="118">
        <f t="shared" si="2"/>
        <v>6</v>
      </c>
      <c r="B20" s="134">
        <v>113107122</v>
      </c>
      <c r="C20" s="134" t="s">
        <v>42</v>
      </c>
      <c r="D20" s="43" t="s">
        <v>20</v>
      </c>
      <c r="E20" s="111">
        <v>354.40000000000003</v>
      </c>
      <c r="F20" s="116"/>
      <c r="G20" s="90">
        <f t="shared" si="0"/>
        <v>0</v>
      </c>
      <c r="H20" s="78" t="s">
        <v>495</v>
      </c>
      <c r="I20" s="115">
        <v>0</v>
      </c>
      <c r="J20" s="67">
        <f t="shared" ref="J20:J35" si="3">E20*I20</f>
        <v>0</v>
      </c>
      <c r="K20" s="112">
        <v>0.28999999999999998</v>
      </c>
      <c r="L20" s="40">
        <f t="shared" si="1"/>
        <v>102.776</v>
      </c>
      <c r="M20" s="436"/>
      <c r="N20" s="95"/>
      <c r="O20" s="89"/>
      <c r="P20" s="89"/>
      <c r="Q20" s="89"/>
      <c r="R20" s="89"/>
      <c r="S20" s="89"/>
      <c r="T20" s="89"/>
      <c r="U20" s="89"/>
      <c r="V20" s="89"/>
      <c r="W20" s="89"/>
      <c r="X20" s="89"/>
    </row>
    <row r="21" spans="1:24" s="83" customFormat="1" ht="28.5" customHeight="1" x14ac:dyDescent="0.2">
      <c r="A21" s="118">
        <f t="shared" si="2"/>
        <v>7</v>
      </c>
      <c r="B21" s="47">
        <v>113107162</v>
      </c>
      <c r="C21" s="47" t="s">
        <v>39</v>
      </c>
      <c r="D21" s="43" t="s">
        <v>20</v>
      </c>
      <c r="E21" s="117">
        <v>1417.6</v>
      </c>
      <c r="F21" s="116"/>
      <c r="G21" s="90">
        <f t="shared" si="0"/>
        <v>0</v>
      </c>
      <c r="H21" s="78" t="s">
        <v>495</v>
      </c>
      <c r="I21" s="115">
        <v>0</v>
      </c>
      <c r="J21" s="67">
        <f t="shared" si="3"/>
        <v>0</v>
      </c>
      <c r="K21" s="112">
        <v>0.28999999999999998</v>
      </c>
      <c r="L21" s="40">
        <f t="shared" si="1"/>
        <v>411.10399999999993</v>
      </c>
      <c r="M21" s="436"/>
      <c r="N21" s="95"/>
      <c r="O21" s="89"/>
      <c r="P21" s="89"/>
      <c r="Q21" s="89"/>
      <c r="R21" s="89"/>
      <c r="S21" s="89"/>
      <c r="T21" s="89"/>
      <c r="U21" s="89"/>
      <c r="V21" s="89"/>
      <c r="W21" s="89"/>
      <c r="X21" s="89"/>
    </row>
    <row r="22" spans="1:24" s="83" customFormat="1" ht="40.5" customHeight="1" x14ac:dyDescent="0.2">
      <c r="A22" s="118">
        <f t="shared" si="2"/>
        <v>8</v>
      </c>
      <c r="B22" s="47">
        <v>113107142</v>
      </c>
      <c r="C22" s="47" t="s">
        <v>40</v>
      </c>
      <c r="D22" s="43" t="s">
        <v>20</v>
      </c>
      <c r="E22" s="117">
        <v>320.40000000000003</v>
      </c>
      <c r="F22" s="116"/>
      <c r="G22" s="52">
        <f t="shared" si="0"/>
        <v>0</v>
      </c>
      <c r="H22" s="78" t="s">
        <v>495</v>
      </c>
      <c r="I22" s="114">
        <v>0</v>
      </c>
      <c r="J22" s="67">
        <f t="shared" si="3"/>
        <v>0</v>
      </c>
      <c r="K22" s="114">
        <v>0.22</v>
      </c>
      <c r="L22" s="40">
        <f t="shared" si="1"/>
        <v>70.488000000000014</v>
      </c>
      <c r="M22" s="436"/>
      <c r="N22" s="95"/>
      <c r="O22" s="89"/>
      <c r="P22" s="89"/>
      <c r="Q22" s="89"/>
      <c r="R22" s="89"/>
      <c r="S22" s="89"/>
      <c r="T22" s="89"/>
      <c r="U22" s="89"/>
      <c r="V22" s="89"/>
      <c r="W22" s="89"/>
      <c r="X22" s="89"/>
    </row>
    <row r="23" spans="1:24" s="83" customFormat="1" ht="18.75" customHeight="1" x14ac:dyDescent="0.2">
      <c r="A23" s="118">
        <f t="shared" si="2"/>
        <v>9</v>
      </c>
      <c r="B23" s="47">
        <v>113107242</v>
      </c>
      <c r="C23" s="47" t="s">
        <v>41</v>
      </c>
      <c r="D23" s="43" t="s">
        <v>20</v>
      </c>
      <c r="E23" s="117">
        <v>1281.5999999999999</v>
      </c>
      <c r="F23" s="116"/>
      <c r="G23" s="52">
        <f t="shared" si="0"/>
        <v>0</v>
      </c>
      <c r="H23" s="78" t="s">
        <v>495</v>
      </c>
      <c r="I23" s="114">
        <v>0</v>
      </c>
      <c r="J23" s="67">
        <f t="shared" si="3"/>
        <v>0</v>
      </c>
      <c r="K23" s="114">
        <v>0.22</v>
      </c>
      <c r="L23" s="40">
        <f t="shared" si="1"/>
        <v>281.952</v>
      </c>
      <c r="M23" s="436"/>
      <c r="N23" s="95"/>
      <c r="O23" s="89"/>
      <c r="P23" s="89"/>
      <c r="Q23" s="89"/>
      <c r="R23" s="89"/>
      <c r="S23" s="89"/>
      <c r="T23" s="89"/>
      <c r="U23" s="89"/>
      <c r="V23" s="89"/>
      <c r="W23" s="89"/>
      <c r="X23" s="89"/>
    </row>
    <row r="24" spans="1:24" s="83" customFormat="1" ht="37.5" customHeight="1" x14ac:dyDescent="0.2">
      <c r="A24" s="118">
        <f t="shared" si="2"/>
        <v>10</v>
      </c>
      <c r="B24" s="47">
        <v>113202111</v>
      </c>
      <c r="C24" s="47" t="s">
        <v>66</v>
      </c>
      <c r="D24" s="130" t="s">
        <v>29</v>
      </c>
      <c r="E24" s="120">
        <v>1444</v>
      </c>
      <c r="F24" s="132"/>
      <c r="G24" s="191">
        <f>F24*E24</f>
        <v>0</v>
      </c>
      <c r="H24" s="121">
        <v>0</v>
      </c>
      <c r="I24" s="122">
        <f>H24*E24</f>
        <v>0</v>
      </c>
      <c r="J24" s="67">
        <f t="shared" si="3"/>
        <v>0</v>
      </c>
      <c r="K24" s="114">
        <v>0.20499999999999999</v>
      </c>
      <c r="L24" s="40">
        <f t="shared" si="1"/>
        <v>296.02</v>
      </c>
      <c r="M24" s="436"/>
      <c r="N24" s="95"/>
      <c r="O24" s="89"/>
      <c r="P24" s="89"/>
      <c r="Q24" s="89"/>
      <c r="R24" s="89"/>
      <c r="S24" s="89"/>
      <c r="T24" s="89"/>
      <c r="U24" s="89"/>
      <c r="V24" s="89"/>
      <c r="W24" s="89"/>
      <c r="X24" s="89"/>
    </row>
    <row r="25" spans="1:24" s="83" customFormat="1" ht="14.25" customHeight="1" x14ac:dyDescent="0.2">
      <c r="A25" s="118"/>
      <c r="B25" s="340"/>
      <c r="C25" s="128" t="s">
        <v>424</v>
      </c>
      <c r="D25" s="130"/>
      <c r="E25" s="120"/>
      <c r="F25" s="132"/>
      <c r="G25" s="191"/>
      <c r="H25" s="121"/>
      <c r="I25" s="122"/>
      <c r="J25" s="67"/>
      <c r="K25" s="114"/>
      <c r="L25" s="40"/>
      <c r="M25" s="436"/>
      <c r="N25" s="95"/>
      <c r="O25" s="89"/>
      <c r="P25" s="89"/>
      <c r="Q25" s="89"/>
      <c r="R25" s="89"/>
      <c r="S25" s="89"/>
      <c r="T25" s="89"/>
      <c r="U25" s="89"/>
      <c r="V25" s="89"/>
      <c r="W25" s="89"/>
      <c r="X25" s="89"/>
    </row>
    <row r="26" spans="1:24" s="83" customFormat="1" ht="16.5" customHeight="1" x14ac:dyDescent="0.2">
      <c r="A26" s="118">
        <f>A24+1</f>
        <v>11</v>
      </c>
      <c r="B26" s="189" t="s">
        <v>63</v>
      </c>
      <c r="C26" s="230" t="s">
        <v>64</v>
      </c>
      <c r="D26" s="130" t="s">
        <v>29</v>
      </c>
      <c r="E26" s="195">
        <v>72</v>
      </c>
      <c r="F26" s="132"/>
      <c r="G26" s="52">
        <f>E26*F26</f>
        <v>0</v>
      </c>
      <c r="H26" s="78" t="s">
        <v>495</v>
      </c>
      <c r="I26" s="114">
        <v>0</v>
      </c>
      <c r="J26" s="67">
        <f t="shared" si="3"/>
        <v>0</v>
      </c>
      <c r="K26" s="114">
        <v>0</v>
      </c>
      <c r="L26" s="40">
        <f t="shared" si="1"/>
        <v>0</v>
      </c>
      <c r="M26" s="436"/>
      <c r="N26" s="95"/>
      <c r="O26" s="89"/>
      <c r="P26" s="89"/>
      <c r="Q26" s="89"/>
      <c r="R26" s="89"/>
      <c r="S26" s="89"/>
      <c r="T26" s="89"/>
      <c r="U26" s="89"/>
      <c r="V26" s="89"/>
      <c r="W26" s="89"/>
      <c r="X26" s="89"/>
    </row>
    <row r="27" spans="1:24" s="83" customFormat="1" ht="16.5" customHeight="1" x14ac:dyDescent="0.2">
      <c r="A27" s="118"/>
      <c r="B27" s="195" t="s">
        <v>137</v>
      </c>
      <c r="C27" s="227" t="s">
        <v>153</v>
      </c>
      <c r="D27" s="228" t="s">
        <v>29</v>
      </c>
      <c r="E27" s="229">
        <v>72</v>
      </c>
      <c r="F27" s="132"/>
      <c r="G27" s="52"/>
      <c r="H27" s="78"/>
      <c r="I27" s="114"/>
      <c r="J27" s="67"/>
      <c r="K27" s="114"/>
      <c r="L27" s="40"/>
      <c r="M27" s="436"/>
      <c r="N27" s="95"/>
      <c r="O27" s="89"/>
      <c r="P27" s="89"/>
      <c r="Q27" s="89"/>
      <c r="R27" s="89"/>
      <c r="S27" s="89"/>
      <c r="T27" s="89"/>
      <c r="U27" s="89"/>
      <c r="V27" s="89"/>
      <c r="W27" s="89"/>
      <c r="X27" s="89"/>
    </row>
    <row r="28" spans="1:24" s="83" customFormat="1" ht="25.5" customHeight="1" x14ac:dyDescent="0.2">
      <c r="A28" s="118">
        <f>A26+1</f>
        <v>12</v>
      </c>
      <c r="B28" s="47">
        <v>979071011</v>
      </c>
      <c r="C28" s="47" t="s">
        <v>142</v>
      </c>
      <c r="D28" s="43" t="s">
        <v>20</v>
      </c>
      <c r="E28" s="120">
        <v>170</v>
      </c>
      <c r="F28" s="132"/>
      <c r="G28" s="52">
        <f>E28*F28</f>
        <v>0</v>
      </c>
      <c r="H28" s="78" t="s">
        <v>495</v>
      </c>
      <c r="I28" s="114">
        <v>0</v>
      </c>
      <c r="J28" s="67">
        <v>0</v>
      </c>
      <c r="K28" s="114">
        <v>0</v>
      </c>
      <c r="L28" s="40">
        <v>0</v>
      </c>
      <c r="M28" s="436"/>
      <c r="N28" s="95"/>
      <c r="O28" s="89"/>
      <c r="P28" s="89"/>
      <c r="Q28" s="89"/>
      <c r="R28" s="89"/>
      <c r="S28" s="89"/>
      <c r="T28" s="89"/>
      <c r="U28" s="89"/>
      <c r="V28" s="89"/>
      <c r="W28" s="89"/>
      <c r="X28" s="89"/>
    </row>
    <row r="29" spans="1:24" s="83" customFormat="1" ht="16.5" customHeight="1" x14ac:dyDescent="0.2">
      <c r="A29" s="118">
        <f>A28+1</f>
        <v>13</v>
      </c>
      <c r="B29" s="47">
        <v>919735112</v>
      </c>
      <c r="C29" s="47" t="s">
        <v>30</v>
      </c>
      <c r="D29" s="130" t="s">
        <v>29</v>
      </c>
      <c r="E29" s="120">
        <v>10</v>
      </c>
      <c r="F29" s="132"/>
      <c r="G29" s="191">
        <f t="shared" ref="G29:G38" si="4">F29*E29</f>
        <v>0</v>
      </c>
      <c r="H29" s="78" t="s">
        <v>495</v>
      </c>
      <c r="I29" s="122">
        <v>0</v>
      </c>
      <c r="J29" s="67">
        <f t="shared" si="3"/>
        <v>0</v>
      </c>
      <c r="K29" s="114">
        <v>0</v>
      </c>
      <c r="L29" s="40">
        <f t="shared" si="1"/>
        <v>0</v>
      </c>
      <c r="M29" s="436"/>
      <c r="N29" s="95"/>
      <c r="O29" s="89"/>
      <c r="P29" s="89"/>
      <c r="Q29" s="89"/>
      <c r="R29" s="89"/>
      <c r="S29" s="89"/>
      <c r="T29" s="89"/>
      <c r="U29" s="89"/>
      <c r="V29" s="89"/>
      <c r="W29" s="89"/>
      <c r="X29" s="89"/>
    </row>
    <row r="30" spans="1:24" s="83" customFormat="1" ht="16.5" customHeight="1" x14ac:dyDescent="0.2">
      <c r="A30" s="118">
        <f>A29+1</f>
        <v>14</v>
      </c>
      <c r="B30" s="47">
        <v>963042819</v>
      </c>
      <c r="C30" s="47" t="s">
        <v>140</v>
      </c>
      <c r="D30" s="231" t="s">
        <v>29</v>
      </c>
      <c r="E30" s="120">
        <v>22.222222222222221</v>
      </c>
      <c r="F30" s="132"/>
      <c r="G30" s="191">
        <f t="shared" si="4"/>
        <v>0</v>
      </c>
      <c r="H30" s="78" t="s">
        <v>495</v>
      </c>
      <c r="I30" s="114">
        <v>0</v>
      </c>
      <c r="J30" s="67">
        <f t="shared" ref="J30" si="5">E30*I30</f>
        <v>0</v>
      </c>
      <c r="K30" s="67">
        <v>7.0000000000000007E-2</v>
      </c>
      <c r="L30" s="40">
        <f t="shared" si="1"/>
        <v>1.5555555555555556</v>
      </c>
      <c r="M30" s="436"/>
      <c r="N30" s="95"/>
      <c r="O30" s="89"/>
      <c r="P30" s="89"/>
      <c r="Q30" s="89"/>
      <c r="R30" s="89"/>
      <c r="S30" s="89"/>
      <c r="T30" s="89"/>
      <c r="U30" s="89"/>
      <c r="V30" s="89"/>
      <c r="W30" s="89"/>
      <c r="X30" s="89"/>
    </row>
    <row r="31" spans="1:24" s="83" customFormat="1" ht="16.5" customHeight="1" x14ac:dyDescent="0.2">
      <c r="A31" s="118"/>
      <c r="B31" s="134"/>
      <c r="C31" s="233" t="s">
        <v>141</v>
      </c>
      <c r="D31" s="235" t="s">
        <v>29</v>
      </c>
      <c r="E31" s="236">
        <v>22.222222222222221</v>
      </c>
      <c r="F31" s="132"/>
      <c r="G31" s="191"/>
      <c r="H31" s="121"/>
      <c r="I31" s="122"/>
      <c r="J31" s="67"/>
      <c r="K31" s="114"/>
      <c r="L31" s="40"/>
      <c r="M31" s="436"/>
      <c r="N31" s="95"/>
      <c r="O31" s="89"/>
      <c r="P31" s="89"/>
      <c r="Q31" s="89"/>
      <c r="R31" s="89"/>
      <c r="S31" s="89"/>
      <c r="T31" s="89"/>
      <c r="U31" s="89"/>
      <c r="V31" s="89"/>
      <c r="W31" s="89"/>
      <c r="X31" s="89"/>
    </row>
    <row r="32" spans="1:24" s="83" customFormat="1" ht="26.25" customHeight="1" x14ac:dyDescent="0.2">
      <c r="A32" s="234">
        <f>A30+1</f>
        <v>15</v>
      </c>
      <c r="B32" s="47">
        <v>997013501</v>
      </c>
      <c r="C32" s="47" t="s">
        <v>143</v>
      </c>
      <c r="D32" s="108" t="s">
        <v>16</v>
      </c>
      <c r="E32" s="120">
        <v>1248.0681655555557</v>
      </c>
      <c r="F32" s="133"/>
      <c r="G32" s="191">
        <f t="shared" si="4"/>
        <v>0</v>
      </c>
      <c r="H32" s="121">
        <v>0</v>
      </c>
      <c r="I32" s="122">
        <f t="shared" ref="I32:I38" si="6">H32*E32</f>
        <v>0</v>
      </c>
      <c r="J32" s="67">
        <f t="shared" si="3"/>
        <v>0</v>
      </c>
      <c r="K32" s="114">
        <v>0</v>
      </c>
      <c r="L32" s="40">
        <v>0</v>
      </c>
      <c r="M32" s="436"/>
      <c r="N32" s="95"/>
      <c r="O32" s="89"/>
      <c r="P32" s="89"/>
      <c r="Q32" s="89"/>
      <c r="R32" s="89"/>
      <c r="S32" s="89"/>
      <c r="T32" s="89"/>
      <c r="U32" s="89"/>
      <c r="V32" s="89"/>
      <c r="W32" s="89"/>
      <c r="X32" s="89"/>
    </row>
    <row r="33" spans="1:26" s="83" customFormat="1" ht="15" customHeight="1" x14ac:dyDescent="0.2">
      <c r="A33" s="234">
        <f>A32+1</f>
        <v>16</v>
      </c>
      <c r="B33" s="47">
        <v>997013509</v>
      </c>
      <c r="C33" s="47" t="s">
        <v>144</v>
      </c>
      <c r="D33" s="108" t="s">
        <v>16</v>
      </c>
      <c r="E33" s="120">
        <v>212.67000000000002</v>
      </c>
      <c r="F33" s="132"/>
      <c r="G33" s="191">
        <f t="shared" ref="G33" si="7">F33*E33</f>
        <v>0</v>
      </c>
      <c r="H33" s="121">
        <v>0</v>
      </c>
      <c r="I33" s="122">
        <f t="shared" ref="I33" si="8">H33*E33</f>
        <v>0</v>
      </c>
      <c r="J33" s="67">
        <f t="shared" ref="J33" si="9">E33*I33</f>
        <v>0</v>
      </c>
      <c r="K33" s="114">
        <v>0</v>
      </c>
      <c r="L33" s="40">
        <v>0</v>
      </c>
      <c r="M33" s="436"/>
      <c r="N33" s="95"/>
      <c r="O33" s="89"/>
      <c r="P33" s="89"/>
      <c r="Q33" s="89"/>
      <c r="R33" s="89"/>
      <c r="S33" s="89"/>
      <c r="T33" s="89"/>
      <c r="U33" s="89"/>
      <c r="V33" s="89"/>
      <c r="W33" s="89"/>
      <c r="X33" s="89"/>
    </row>
    <row r="34" spans="1:26" s="83" customFormat="1" ht="16.5" customHeight="1" x14ac:dyDescent="0.2">
      <c r="A34" s="234"/>
      <c r="B34" s="47"/>
      <c r="C34" s="72" t="s">
        <v>172</v>
      </c>
      <c r="D34" s="137" t="s">
        <v>16</v>
      </c>
      <c r="E34" s="252">
        <v>70.89</v>
      </c>
      <c r="F34" s="132"/>
      <c r="G34" s="191"/>
      <c r="H34" s="121"/>
      <c r="I34" s="122"/>
      <c r="J34" s="67"/>
      <c r="K34" s="114"/>
      <c r="L34" s="40"/>
      <c r="M34" s="436"/>
      <c r="N34" s="95"/>
      <c r="O34" s="89"/>
      <c r="P34" s="89"/>
      <c r="Q34" s="89"/>
      <c r="R34" s="89"/>
      <c r="S34" s="89"/>
      <c r="T34" s="89"/>
      <c r="U34" s="89"/>
      <c r="V34" s="89"/>
      <c r="W34" s="89"/>
      <c r="X34" s="89"/>
    </row>
    <row r="35" spans="1:26" ht="24" customHeight="1" x14ac:dyDescent="0.25">
      <c r="A35" s="234">
        <f>A33+1</f>
        <v>17</v>
      </c>
      <c r="B35" s="47">
        <v>997013509</v>
      </c>
      <c r="C35" s="47" t="s">
        <v>145</v>
      </c>
      <c r="D35" s="108" t="s">
        <v>16</v>
      </c>
      <c r="E35" s="120">
        <v>16273.854317777777</v>
      </c>
      <c r="F35" s="132"/>
      <c r="G35" s="191">
        <f t="shared" si="4"/>
        <v>0</v>
      </c>
      <c r="H35" s="121">
        <v>0</v>
      </c>
      <c r="I35" s="122">
        <f t="shared" si="6"/>
        <v>0</v>
      </c>
      <c r="J35" s="67">
        <f t="shared" si="3"/>
        <v>0</v>
      </c>
      <c r="K35" s="114">
        <v>0</v>
      </c>
      <c r="L35" s="40">
        <v>0</v>
      </c>
      <c r="M35" s="436"/>
      <c r="N35" s="95"/>
    </row>
    <row r="36" spans="1:26" ht="25.5" customHeight="1" x14ac:dyDescent="0.25">
      <c r="A36" s="119">
        <f>A35+1</f>
        <v>18</v>
      </c>
      <c r="B36" s="47">
        <v>997221645</v>
      </c>
      <c r="C36" s="47" t="s">
        <v>31</v>
      </c>
      <c r="D36" s="108" t="s">
        <v>16</v>
      </c>
      <c r="E36" s="123">
        <v>352.44</v>
      </c>
      <c r="F36" s="131"/>
      <c r="G36" s="191">
        <f t="shared" si="4"/>
        <v>0</v>
      </c>
      <c r="H36" s="121">
        <v>0</v>
      </c>
      <c r="I36" s="122">
        <f t="shared" si="6"/>
        <v>0</v>
      </c>
      <c r="J36" s="124"/>
      <c r="K36" s="124"/>
      <c r="L36" s="122"/>
      <c r="M36" s="239"/>
      <c r="N36" s="95"/>
    </row>
    <row r="37" spans="1:26" ht="17.25" customHeight="1" x14ac:dyDescent="0.25">
      <c r="A37" s="119">
        <f>A36+1</f>
        <v>19</v>
      </c>
      <c r="B37" s="47">
        <v>997221655</v>
      </c>
      <c r="C37" s="47" t="s">
        <v>389</v>
      </c>
      <c r="D37" s="108" t="s">
        <v>16</v>
      </c>
      <c r="E37" s="123">
        <v>813.69701000000009</v>
      </c>
      <c r="F37" s="125"/>
      <c r="G37" s="191">
        <f t="shared" si="4"/>
        <v>0</v>
      </c>
      <c r="H37" s="121">
        <v>0</v>
      </c>
      <c r="I37" s="122">
        <f t="shared" si="6"/>
        <v>0</v>
      </c>
      <c r="J37" s="124"/>
      <c r="K37" s="124"/>
      <c r="L37" s="122"/>
      <c r="M37" s="239"/>
      <c r="N37" s="95"/>
    </row>
    <row r="38" spans="1:26" ht="25.5" customHeight="1" x14ac:dyDescent="0.25">
      <c r="A38" s="119">
        <f>A37+1</f>
        <v>20</v>
      </c>
      <c r="B38" s="47">
        <v>997221615</v>
      </c>
      <c r="C38" s="47" t="s">
        <v>33</v>
      </c>
      <c r="D38" s="108" t="s">
        <v>16</v>
      </c>
      <c r="E38" s="120">
        <v>11.041155555555557</v>
      </c>
      <c r="F38" s="125"/>
      <c r="G38" s="191">
        <f t="shared" si="4"/>
        <v>0</v>
      </c>
      <c r="H38" s="121">
        <v>0</v>
      </c>
      <c r="I38" s="122">
        <f t="shared" si="6"/>
        <v>0</v>
      </c>
      <c r="J38" s="124"/>
      <c r="K38" s="124"/>
      <c r="L38" s="122"/>
      <c r="M38" s="239"/>
      <c r="N38" s="95"/>
    </row>
    <row r="39" spans="1:26" ht="16.5" customHeight="1" x14ac:dyDescent="0.25">
      <c r="B39" s="58"/>
      <c r="C39" s="69"/>
      <c r="F39" s="69"/>
      <c r="G39"/>
      <c r="M39" s="439"/>
      <c r="N39" s="95"/>
    </row>
    <row r="40" spans="1:26" ht="16.5" customHeight="1" x14ac:dyDescent="0.25">
      <c r="B40" s="46"/>
      <c r="C40" s="30" t="s">
        <v>90</v>
      </c>
      <c r="G40" s="51">
        <f>SUM(G41:G44)</f>
        <v>0</v>
      </c>
      <c r="H40" s="62"/>
      <c r="I40" s="57"/>
      <c r="J40" s="68">
        <v>0</v>
      </c>
      <c r="L40" s="68">
        <f>L41</f>
        <v>0.66000000000000014</v>
      </c>
      <c r="M40" s="437"/>
      <c r="N40" s="51"/>
      <c r="O40" s="432"/>
    </row>
    <row r="41" spans="1:26" ht="28.5" customHeight="1" x14ac:dyDescent="0.25">
      <c r="A41" s="119">
        <f>A38+1</f>
        <v>21</v>
      </c>
      <c r="B41" s="47">
        <v>981011111</v>
      </c>
      <c r="C41" s="47" t="s">
        <v>171</v>
      </c>
      <c r="D41" s="43" t="s">
        <v>17</v>
      </c>
      <c r="E41" s="144">
        <v>36</v>
      </c>
      <c r="F41" s="63"/>
      <c r="G41" s="191">
        <f>F41*E41</f>
        <v>0</v>
      </c>
      <c r="H41" s="78" t="s">
        <v>495</v>
      </c>
      <c r="I41" s="140">
        <v>0</v>
      </c>
      <c r="J41" s="140">
        <f t="shared" ref="J41" si="10">I41*E41</f>
        <v>0</v>
      </c>
      <c r="K41" s="140"/>
      <c r="L41" s="138">
        <f>4*3*0.1*0.55</f>
        <v>0.66000000000000014</v>
      </c>
      <c r="M41" s="240"/>
      <c r="N41" s="95"/>
    </row>
    <row r="42" spans="1:26" ht="16.5" customHeight="1" x14ac:dyDescent="0.25">
      <c r="A42" s="119">
        <f t="shared" ref="A42:A44" si="11">A41+1</f>
        <v>22</v>
      </c>
      <c r="B42" s="47">
        <v>997006512</v>
      </c>
      <c r="C42" s="47" t="s">
        <v>47</v>
      </c>
      <c r="D42" s="108" t="s">
        <v>16</v>
      </c>
      <c r="E42" s="120">
        <v>0.66000000000000014</v>
      </c>
      <c r="F42" s="187"/>
      <c r="G42" s="191">
        <f>F42*E42</f>
        <v>0</v>
      </c>
      <c r="H42" s="78" t="s">
        <v>495</v>
      </c>
      <c r="I42" s="140">
        <v>0</v>
      </c>
      <c r="J42" s="140">
        <f t="shared" ref="J42:J44" si="12">I42*E42</f>
        <v>0</v>
      </c>
      <c r="K42" s="140">
        <v>0</v>
      </c>
      <c r="L42" s="138">
        <f t="shared" ref="L42:L44" si="13">E42*K42</f>
        <v>0</v>
      </c>
      <c r="M42" s="240"/>
      <c r="N42" s="95"/>
    </row>
    <row r="43" spans="1:26" ht="16.5" customHeight="1" x14ac:dyDescent="0.25">
      <c r="A43" s="119">
        <f t="shared" si="11"/>
        <v>23</v>
      </c>
      <c r="B43" s="47">
        <v>997006519</v>
      </c>
      <c r="C43" s="47" t="s">
        <v>60</v>
      </c>
      <c r="D43" s="108" t="s">
        <v>16</v>
      </c>
      <c r="E43" s="120">
        <v>9.240000000000002</v>
      </c>
      <c r="F43" s="187"/>
      <c r="G43" s="191">
        <f>F43*E43</f>
        <v>0</v>
      </c>
      <c r="H43" s="78" t="s">
        <v>495</v>
      </c>
      <c r="I43" s="140">
        <v>0</v>
      </c>
      <c r="J43" s="140">
        <f t="shared" si="12"/>
        <v>0</v>
      </c>
      <c r="K43" s="140">
        <v>0</v>
      </c>
      <c r="L43" s="138">
        <f t="shared" si="13"/>
        <v>0</v>
      </c>
      <c r="M43" s="240"/>
      <c r="N43" s="95"/>
    </row>
    <row r="44" spans="1:26" ht="26.25" customHeight="1" x14ac:dyDescent="0.25">
      <c r="A44" s="119">
        <f t="shared" si="11"/>
        <v>24</v>
      </c>
      <c r="B44" s="47">
        <v>997013811</v>
      </c>
      <c r="C44" s="47" t="s">
        <v>67</v>
      </c>
      <c r="D44" s="108" t="s">
        <v>16</v>
      </c>
      <c r="E44" s="144">
        <v>0.66000000000000014</v>
      </c>
      <c r="F44" s="48"/>
      <c r="G44" s="191">
        <f>F44*E44</f>
        <v>0</v>
      </c>
      <c r="H44" s="78" t="s">
        <v>495</v>
      </c>
      <c r="I44" s="140">
        <v>0</v>
      </c>
      <c r="J44" s="140">
        <f t="shared" si="12"/>
        <v>0</v>
      </c>
      <c r="K44" s="140">
        <v>0</v>
      </c>
      <c r="L44" s="138">
        <f t="shared" si="13"/>
        <v>0</v>
      </c>
      <c r="M44" s="240"/>
      <c r="N44" s="95"/>
    </row>
    <row r="45" spans="1:26" ht="16.5" customHeight="1" x14ac:dyDescent="0.25">
      <c r="G45"/>
      <c r="M45" s="439"/>
    </row>
    <row r="46" spans="1:26" s="11" customFormat="1" ht="16.5" customHeight="1" x14ac:dyDescent="0.25">
      <c r="B46" s="30"/>
      <c r="C46" s="30" t="s">
        <v>124</v>
      </c>
      <c r="D46" s="31"/>
      <c r="E46" s="32">
        <v>708.66376000000025</v>
      </c>
      <c r="F46" s="33"/>
      <c r="G46" s="51">
        <f>SUM(G47:G83)</f>
        <v>0</v>
      </c>
      <c r="H46" s="34"/>
      <c r="I46" s="57"/>
      <c r="J46" s="68">
        <f>SUM(J49:J76)</f>
        <v>0.66528000000000009</v>
      </c>
      <c r="K46" s="35"/>
      <c r="L46" s="68">
        <f>SUM(L49:L76)</f>
        <v>0</v>
      </c>
      <c r="M46" s="437"/>
      <c r="N46" s="51"/>
      <c r="O46" s="432"/>
      <c r="P46" s="36"/>
      <c r="Q46" s="36"/>
      <c r="R46" s="36"/>
      <c r="S46" s="36"/>
      <c r="T46" s="36"/>
      <c r="U46" s="36"/>
      <c r="V46" s="36"/>
      <c r="W46" s="36"/>
      <c r="X46" s="36"/>
      <c r="Y46" s="38"/>
      <c r="Z46" s="38"/>
    </row>
    <row r="47" spans="1:26" s="11" customFormat="1" ht="17.25" customHeight="1" x14ac:dyDescent="0.25">
      <c r="A47" s="119">
        <f>A44+1</f>
        <v>25</v>
      </c>
      <c r="B47" s="47">
        <v>121151123</v>
      </c>
      <c r="C47" s="47" t="s">
        <v>492</v>
      </c>
      <c r="D47" s="108" t="s">
        <v>20</v>
      </c>
      <c r="E47" s="63">
        <v>718</v>
      </c>
      <c r="F47" s="48"/>
      <c r="G47" s="52">
        <f t="shared" ref="G47" si="14">E47*F47</f>
        <v>0</v>
      </c>
      <c r="H47" s="78" t="s">
        <v>495</v>
      </c>
      <c r="I47" s="54">
        <v>0</v>
      </c>
      <c r="J47" s="67">
        <f>E47*I47</f>
        <v>0</v>
      </c>
      <c r="K47" s="39"/>
      <c r="L47" s="40">
        <f>E47*K47</f>
        <v>0</v>
      </c>
      <c r="M47" s="436"/>
      <c r="N47" s="95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29"/>
      <c r="Z47" s="29"/>
    </row>
    <row r="48" spans="1:26" s="11" customFormat="1" ht="16.5" customHeight="1" x14ac:dyDescent="0.25">
      <c r="B48" s="30"/>
      <c r="C48" s="208" t="s">
        <v>380</v>
      </c>
      <c r="D48" s="31"/>
      <c r="E48" s="31"/>
      <c r="F48" s="33"/>
      <c r="G48" s="51"/>
      <c r="H48" s="34"/>
      <c r="I48" s="57"/>
      <c r="J48" s="68"/>
      <c r="K48" s="35"/>
      <c r="L48" s="68"/>
      <c r="M48" s="437"/>
      <c r="N48" s="9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8"/>
      <c r="Z48" s="38"/>
    </row>
    <row r="49" spans="1:26" s="11" customFormat="1" ht="28.5" customHeight="1" x14ac:dyDescent="0.25">
      <c r="A49" s="119">
        <f>A47+1</f>
        <v>26</v>
      </c>
      <c r="B49" s="47">
        <v>132251104</v>
      </c>
      <c r="C49" s="47" t="s">
        <v>430</v>
      </c>
      <c r="D49" s="43" t="s">
        <v>17</v>
      </c>
      <c r="E49" s="63">
        <v>24.2957</v>
      </c>
      <c r="F49" s="48"/>
      <c r="G49" s="52">
        <f>E49*F49</f>
        <v>0</v>
      </c>
      <c r="H49" s="78" t="s">
        <v>495</v>
      </c>
      <c r="I49" s="54">
        <v>0</v>
      </c>
      <c r="J49" s="67">
        <f>E49*I49</f>
        <v>0</v>
      </c>
      <c r="K49" s="39"/>
      <c r="L49" s="40">
        <f>E49*K49</f>
        <v>0</v>
      </c>
      <c r="M49" s="436"/>
      <c r="N49" s="95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29"/>
      <c r="Z49" s="29"/>
    </row>
    <row r="50" spans="1:26" s="11" customFormat="1" ht="14.25" customHeight="1" x14ac:dyDescent="0.25">
      <c r="A50" s="119"/>
      <c r="B50" s="72" t="s">
        <v>22</v>
      </c>
      <c r="C50" s="72" t="s">
        <v>155</v>
      </c>
      <c r="D50" s="73" t="s">
        <v>21</v>
      </c>
      <c r="E50" s="74">
        <v>0.43669999999999998</v>
      </c>
      <c r="F50" s="48"/>
      <c r="G50" s="52"/>
      <c r="H50" s="60"/>
      <c r="I50" s="54"/>
      <c r="J50" s="67"/>
      <c r="K50" s="39"/>
      <c r="L50" s="40"/>
      <c r="M50" s="436"/>
      <c r="N50" s="95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29"/>
      <c r="Z50" s="29"/>
    </row>
    <row r="51" spans="1:26" s="11" customFormat="1" ht="14.25" customHeight="1" x14ac:dyDescent="0.25">
      <c r="A51" s="119"/>
      <c r="B51" s="72" t="s">
        <v>108</v>
      </c>
      <c r="C51" s="72" t="s">
        <v>383</v>
      </c>
      <c r="D51" s="73" t="s">
        <v>21</v>
      </c>
      <c r="E51" s="74">
        <v>2.4</v>
      </c>
      <c r="F51" s="48"/>
      <c r="G51" s="52"/>
      <c r="H51" s="60"/>
      <c r="I51" s="54"/>
      <c r="J51" s="67"/>
      <c r="K51" s="39"/>
      <c r="L51" s="40"/>
      <c r="M51" s="436"/>
      <c r="N51" s="95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29"/>
      <c r="Z51" s="29"/>
    </row>
    <row r="52" spans="1:26" s="11" customFormat="1" ht="14.25" customHeight="1" x14ac:dyDescent="0.25">
      <c r="A52" s="119"/>
      <c r="B52" s="72" t="s">
        <v>109</v>
      </c>
      <c r="C52" s="72" t="s">
        <v>384</v>
      </c>
      <c r="D52" s="73" t="s">
        <v>21</v>
      </c>
      <c r="E52" s="74">
        <v>1.875</v>
      </c>
      <c r="F52" s="48"/>
      <c r="G52" s="52"/>
      <c r="H52" s="60"/>
      <c r="I52" s="54"/>
      <c r="J52" s="67"/>
      <c r="K52" s="39"/>
      <c r="L52" s="40"/>
      <c r="M52" s="436"/>
      <c r="N52" s="95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29"/>
      <c r="Z52" s="29"/>
    </row>
    <row r="53" spans="1:26" s="11" customFormat="1" ht="14.25" customHeight="1" x14ac:dyDescent="0.25">
      <c r="A53" s="119"/>
      <c r="B53" s="72" t="s">
        <v>110</v>
      </c>
      <c r="C53" s="72" t="s">
        <v>385</v>
      </c>
      <c r="D53" s="73" t="s">
        <v>21</v>
      </c>
      <c r="E53" s="74">
        <v>0</v>
      </c>
      <c r="F53" s="48"/>
      <c r="G53" s="52"/>
      <c r="H53" s="60"/>
      <c r="I53" s="54"/>
      <c r="J53" s="67"/>
      <c r="K53" s="39"/>
      <c r="L53" s="40"/>
      <c r="M53" s="436"/>
      <c r="N53" s="95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29"/>
      <c r="Z53" s="29"/>
    </row>
    <row r="54" spans="1:26" s="11" customFormat="1" ht="14.25" customHeight="1" x14ac:dyDescent="0.25">
      <c r="A54" s="119"/>
      <c r="B54" s="72" t="s">
        <v>494</v>
      </c>
      <c r="C54" s="429" t="s">
        <v>498</v>
      </c>
      <c r="D54" s="73" t="s">
        <v>21</v>
      </c>
      <c r="E54" s="74">
        <v>19.584</v>
      </c>
      <c r="F54" s="48"/>
      <c r="G54" s="52"/>
      <c r="H54" s="60"/>
      <c r="I54" s="54"/>
      <c r="J54" s="67"/>
      <c r="K54" s="39"/>
      <c r="L54" s="40"/>
      <c r="M54" s="436"/>
      <c r="N54" s="95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29"/>
      <c r="Z54" s="29"/>
    </row>
    <row r="55" spans="1:26" ht="24.75" customHeight="1" x14ac:dyDescent="0.25">
      <c r="A55" s="119">
        <f>A49+1</f>
        <v>27</v>
      </c>
      <c r="B55" s="47">
        <v>122251105</v>
      </c>
      <c r="C55" s="79" t="s">
        <v>133</v>
      </c>
      <c r="D55" s="108" t="s">
        <v>17</v>
      </c>
      <c r="E55" s="120">
        <v>540.76806000000022</v>
      </c>
      <c r="F55" s="48"/>
      <c r="G55" s="191">
        <f>F55*E55</f>
        <v>0</v>
      </c>
      <c r="H55" s="78" t="s">
        <v>495</v>
      </c>
      <c r="I55" s="54">
        <v>0</v>
      </c>
      <c r="J55" s="67">
        <f>E55*I55</f>
        <v>0</v>
      </c>
      <c r="K55" s="39"/>
      <c r="L55" s="40">
        <f>E55*K55</f>
        <v>0</v>
      </c>
      <c r="M55" s="436"/>
      <c r="N55" s="95"/>
    </row>
    <row r="56" spans="1:26" s="98" customFormat="1" ht="15.75" customHeight="1" x14ac:dyDescent="0.25">
      <c r="A56" s="119"/>
      <c r="B56" s="72" t="s">
        <v>98</v>
      </c>
      <c r="C56" s="101" t="s">
        <v>99</v>
      </c>
      <c r="D56" s="145" t="s">
        <v>79</v>
      </c>
      <c r="E56" s="248">
        <v>8.9579000000000004</v>
      </c>
      <c r="F56" s="251" t="s">
        <v>1140</v>
      </c>
      <c r="G56" s="103"/>
      <c r="H56" s="104"/>
      <c r="I56" s="94"/>
      <c r="J56" s="105"/>
      <c r="K56" s="106"/>
      <c r="L56" s="107"/>
      <c r="M56" s="438"/>
      <c r="N56" s="95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7"/>
      <c r="Z56" s="97"/>
    </row>
    <row r="57" spans="1:26" ht="15.75" customHeight="1" x14ac:dyDescent="0.25">
      <c r="A57" s="119"/>
      <c r="B57" s="101" t="s">
        <v>160</v>
      </c>
      <c r="C57" s="243">
        <f>E111</f>
        <v>1737</v>
      </c>
      <c r="D57" s="145" t="s">
        <v>79</v>
      </c>
      <c r="E57" s="248">
        <v>851.13</v>
      </c>
      <c r="F57" s="197">
        <v>0.49</v>
      </c>
      <c r="G57" s="103"/>
      <c r="H57" s="104"/>
      <c r="I57" s="94"/>
      <c r="J57" s="105"/>
      <c r="K57" s="106"/>
      <c r="L57" s="107"/>
      <c r="M57" s="438"/>
      <c r="N57" s="95"/>
    </row>
    <row r="58" spans="1:26" ht="15.75" customHeight="1" x14ac:dyDescent="0.25">
      <c r="A58" s="119"/>
      <c r="B58" s="101" t="s">
        <v>161</v>
      </c>
      <c r="C58" s="243">
        <f>E112</f>
        <v>399</v>
      </c>
      <c r="D58" s="145" t="s">
        <v>79</v>
      </c>
      <c r="E58" s="248">
        <v>195.51</v>
      </c>
      <c r="F58" s="197">
        <f>0.15+0.34</f>
        <v>0.49</v>
      </c>
      <c r="G58" s="103"/>
      <c r="H58" s="104"/>
      <c r="I58" s="94"/>
      <c r="J58" s="105"/>
      <c r="K58" s="106"/>
      <c r="L58" s="107"/>
      <c r="M58" s="438"/>
      <c r="N58" s="95"/>
    </row>
    <row r="59" spans="1:26" ht="15.75" customHeight="1" x14ac:dyDescent="0.25">
      <c r="A59" s="119"/>
      <c r="B59" s="101" t="s">
        <v>162</v>
      </c>
      <c r="C59" s="244">
        <f>E113</f>
        <v>399</v>
      </c>
      <c r="D59" s="145" t="s">
        <v>79</v>
      </c>
      <c r="E59" s="248">
        <v>47.879999999999995</v>
      </c>
      <c r="F59" s="197">
        <v>0.12</v>
      </c>
      <c r="G59" s="103"/>
      <c r="H59" s="104"/>
      <c r="I59" s="94"/>
      <c r="J59" s="105"/>
      <c r="K59" s="106"/>
      <c r="L59" s="107"/>
      <c r="M59" s="438"/>
      <c r="N59" s="95"/>
    </row>
    <row r="60" spans="1:26" ht="15.75" customHeight="1" x14ac:dyDescent="0.25">
      <c r="A60" s="119"/>
      <c r="B60" s="101" t="s">
        <v>163</v>
      </c>
      <c r="C60" s="244">
        <f>E114</f>
        <v>0</v>
      </c>
      <c r="D60" s="145" t="s">
        <v>79</v>
      </c>
      <c r="E60" s="248">
        <v>0</v>
      </c>
      <c r="F60" s="197">
        <v>0.34</v>
      </c>
      <c r="G60" s="103"/>
      <c r="H60" s="104"/>
      <c r="I60" s="94"/>
      <c r="J60" s="105"/>
      <c r="K60" s="106"/>
      <c r="L60" s="107"/>
      <c r="M60" s="438"/>
      <c r="N60" s="95"/>
    </row>
    <row r="61" spans="1:26" ht="15.75" customHeight="1" x14ac:dyDescent="0.25">
      <c r="A61" s="119"/>
      <c r="B61" s="101" t="s">
        <v>164</v>
      </c>
      <c r="C61" s="244">
        <f>E115</f>
        <v>4.0500000000000007</v>
      </c>
      <c r="D61" s="145" t="s">
        <v>79</v>
      </c>
      <c r="E61" s="248">
        <v>1.9845000000000004</v>
      </c>
      <c r="F61" s="197">
        <v>0.49</v>
      </c>
      <c r="G61" s="103"/>
      <c r="H61" s="104"/>
      <c r="I61" s="94"/>
      <c r="J61" s="105"/>
      <c r="K61" s="106"/>
      <c r="L61" s="107"/>
      <c r="M61" s="438"/>
      <c r="N61" s="95"/>
    </row>
    <row r="62" spans="1:26" ht="15.75" customHeight="1" x14ac:dyDescent="0.25">
      <c r="A62" s="119"/>
      <c r="B62" s="101" t="s">
        <v>159</v>
      </c>
      <c r="C62" s="243">
        <f>870+204</f>
        <v>1074</v>
      </c>
      <c r="D62" s="145" t="s">
        <v>79</v>
      </c>
      <c r="E62" s="248">
        <v>184.19099999999997</v>
      </c>
      <c r="F62" s="197">
        <f>(0.5+0.2)*0.49*0.5</f>
        <v>0.17149999999999999</v>
      </c>
      <c r="G62" s="428"/>
      <c r="H62" s="104"/>
      <c r="I62" s="94"/>
      <c r="J62" s="105"/>
      <c r="K62" s="106"/>
      <c r="L62" s="107"/>
      <c r="M62" s="438"/>
      <c r="N62" s="95"/>
    </row>
    <row r="63" spans="1:26" ht="15.75" customHeight="1" x14ac:dyDescent="0.25">
      <c r="A63" s="119"/>
      <c r="B63" s="101"/>
      <c r="C63" s="245" t="s">
        <v>379</v>
      </c>
      <c r="D63" s="242"/>
      <c r="E63" s="249"/>
      <c r="F63" s="197"/>
      <c r="G63" s="103"/>
      <c r="H63" s="104"/>
      <c r="I63" s="94"/>
      <c r="J63" s="105"/>
      <c r="K63" s="106"/>
      <c r="L63" s="107"/>
      <c r="M63" s="438"/>
      <c r="N63" s="95"/>
    </row>
    <row r="64" spans="1:26" ht="15.75" customHeight="1" x14ac:dyDescent="0.25">
      <c r="A64" s="119"/>
      <c r="B64" s="72" t="s">
        <v>165</v>
      </c>
      <c r="C64" s="246">
        <f>E28</f>
        <v>170</v>
      </c>
      <c r="D64" s="423" t="s">
        <v>490</v>
      </c>
      <c r="E64" s="248">
        <v>-64.599999999999994</v>
      </c>
      <c r="F64" s="197">
        <v>-0.38</v>
      </c>
      <c r="G64" s="103"/>
      <c r="H64" s="104"/>
      <c r="I64" s="94"/>
      <c r="J64" s="105"/>
      <c r="K64" s="106"/>
      <c r="L64" s="107"/>
      <c r="M64" s="438"/>
      <c r="N64" s="95"/>
    </row>
    <row r="65" spans="1:14" ht="15.75" customHeight="1" x14ac:dyDescent="0.25">
      <c r="A65" s="119"/>
      <c r="B65" s="72" t="s">
        <v>166</v>
      </c>
      <c r="C65" s="244">
        <f>E15</f>
        <v>0</v>
      </c>
      <c r="D65" s="423" t="s">
        <v>490</v>
      </c>
      <c r="E65" s="248">
        <v>0</v>
      </c>
      <c r="F65" s="197">
        <v>-0.28000000000000003</v>
      </c>
      <c r="G65" s="103"/>
      <c r="H65" s="104"/>
      <c r="I65" s="94"/>
      <c r="J65" s="105"/>
      <c r="K65" s="106"/>
      <c r="L65" s="107"/>
      <c r="M65" s="438"/>
      <c r="N65" s="95"/>
    </row>
    <row r="66" spans="1:14" ht="15.75" customHeight="1" x14ac:dyDescent="0.25">
      <c r="A66" s="119"/>
      <c r="B66" s="72" t="s">
        <v>381</v>
      </c>
      <c r="C66" s="244">
        <f>E47</f>
        <v>718</v>
      </c>
      <c r="D66" s="423" t="s">
        <v>490</v>
      </c>
      <c r="E66" s="248">
        <v>-143.6</v>
      </c>
      <c r="F66" s="197">
        <v>-0.2</v>
      </c>
      <c r="G66" s="103"/>
      <c r="H66" s="104"/>
      <c r="I66" s="94"/>
      <c r="J66" s="105"/>
      <c r="K66" s="106"/>
      <c r="L66" s="107"/>
      <c r="M66" s="438"/>
      <c r="N66" s="95"/>
    </row>
    <row r="67" spans="1:14" ht="15.75" customHeight="1" x14ac:dyDescent="0.25">
      <c r="A67" s="119"/>
      <c r="B67" s="101" t="s">
        <v>149</v>
      </c>
      <c r="C67" s="247">
        <f>E16</f>
        <v>1602</v>
      </c>
      <c r="D67" s="424" t="s">
        <v>490</v>
      </c>
      <c r="E67" s="250">
        <v>-480.59999999999997</v>
      </c>
      <c r="F67" s="197">
        <v>-0.3</v>
      </c>
      <c r="G67" s="103"/>
      <c r="H67" s="104"/>
      <c r="I67" s="94"/>
      <c r="J67" s="105"/>
      <c r="K67" s="106"/>
      <c r="L67" s="107"/>
      <c r="M67" s="438"/>
      <c r="N67" s="95"/>
    </row>
    <row r="68" spans="1:14" ht="15.75" customHeight="1" x14ac:dyDescent="0.25">
      <c r="A68" s="119"/>
      <c r="B68" s="72"/>
      <c r="C68" s="146" t="s">
        <v>35</v>
      </c>
      <c r="D68" s="425" t="s">
        <v>491</v>
      </c>
      <c r="E68" s="147">
        <v>600.85340000000019</v>
      </c>
      <c r="F68" s="426"/>
      <c r="G68" s="103"/>
      <c r="H68" s="104"/>
      <c r="I68" s="94"/>
      <c r="J68" s="105"/>
      <c r="K68" s="106"/>
      <c r="L68" s="107"/>
      <c r="M68" s="438"/>
      <c r="N68" s="95"/>
    </row>
    <row r="69" spans="1:14" ht="16.5" customHeight="1" x14ac:dyDescent="0.25">
      <c r="A69" s="119"/>
      <c r="B69" s="72"/>
      <c r="C69" s="72" t="s">
        <v>167</v>
      </c>
      <c r="D69" s="137" t="s">
        <v>36</v>
      </c>
      <c r="E69" s="74">
        <v>540.76806000000022</v>
      </c>
      <c r="F69" s="72"/>
      <c r="G69" s="192"/>
      <c r="H69" s="72"/>
      <c r="I69" s="72"/>
      <c r="J69" s="72"/>
      <c r="K69" s="72"/>
      <c r="L69" s="72"/>
      <c r="M69" s="128"/>
      <c r="N69" s="95"/>
    </row>
    <row r="70" spans="1:14" ht="16.5" customHeight="1" x14ac:dyDescent="0.25">
      <c r="A70" s="119"/>
      <c r="B70" s="72"/>
      <c r="C70" s="72" t="s">
        <v>168</v>
      </c>
      <c r="D70" s="137" t="s">
        <v>36</v>
      </c>
      <c r="E70" s="74">
        <v>60.085339999999974</v>
      </c>
      <c r="F70" s="72"/>
      <c r="G70" s="192"/>
      <c r="H70" s="72"/>
      <c r="I70" s="72"/>
      <c r="J70" s="72"/>
      <c r="K70" s="72"/>
      <c r="L70" s="72"/>
      <c r="M70" s="128"/>
      <c r="N70" s="95"/>
    </row>
    <row r="71" spans="1:14" ht="16.5" customHeight="1" x14ac:dyDescent="0.25">
      <c r="A71" s="119">
        <f>A55+1</f>
        <v>28</v>
      </c>
      <c r="B71" s="47">
        <v>122211101</v>
      </c>
      <c r="C71" s="47" t="s">
        <v>65</v>
      </c>
      <c r="D71" s="43" t="s">
        <v>17</v>
      </c>
      <c r="E71" s="74">
        <v>60.085339999999974</v>
      </c>
      <c r="F71" s="48"/>
      <c r="G71" s="191">
        <f>F71*E71</f>
        <v>0</v>
      </c>
      <c r="H71" s="78" t="s">
        <v>495</v>
      </c>
      <c r="I71" s="54">
        <v>0</v>
      </c>
      <c r="J71" s="67">
        <f>E71*I71</f>
        <v>0</v>
      </c>
      <c r="K71" s="39"/>
      <c r="L71" s="40">
        <f>E71*K71</f>
        <v>0</v>
      </c>
      <c r="M71" s="436"/>
      <c r="N71" s="95"/>
    </row>
    <row r="72" spans="1:14" ht="16.5" customHeight="1" x14ac:dyDescent="0.25">
      <c r="A72" s="119"/>
      <c r="B72" s="47"/>
      <c r="C72" s="47"/>
      <c r="D72" s="43"/>
      <c r="E72" s="74"/>
      <c r="F72" s="48"/>
      <c r="G72" s="191"/>
      <c r="H72" s="60"/>
      <c r="I72" s="54"/>
      <c r="J72" s="67"/>
      <c r="K72" s="39"/>
      <c r="L72" s="40"/>
      <c r="M72" s="436"/>
      <c r="N72" s="95"/>
    </row>
    <row r="73" spans="1:14" ht="16.5" customHeight="1" x14ac:dyDescent="0.25">
      <c r="A73" s="119"/>
      <c r="B73" s="47"/>
      <c r="C73" s="47"/>
      <c r="D73" s="43"/>
      <c r="E73" s="74"/>
      <c r="F73" s="48"/>
      <c r="G73" s="191"/>
      <c r="H73" s="60"/>
      <c r="I73" s="54"/>
      <c r="J73" s="67"/>
      <c r="K73" s="39"/>
      <c r="L73" s="40"/>
      <c r="M73" s="436"/>
      <c r="N73" s="95"/>
    </row>
    <row r="74" spans="1:14" ht="16.5" customHeight="1" x14ac:dyDescent="0.25">
      <c r="A74" s="119">
        <f>A71+1</f>
        <v>29</v>
      </c>
      <c r="B74" s="142">
        <v>151101201</v>
      </c>
      <c r="C74" s="142" t="s">
        <v>77</v>
      </c>
      <c r="D74" s="43" t="s">
        <v>20</v>
      </c>
      <c r="E74" s="144">
        <v>950.40000000000009</v>
      </c>
      <c r="F74" s="114"/>
      <c r="G74" s="191">
        <f>F74*E74</f>
        <v>0</v>
      </c>
      <c r="H74" s="78" t="s">
        <v>495</v>
      </c>
      <c r="I74" s="113">
        <v>6.9999999999999999E-4</v>
      </c>
      <c r="J74" s="67">
        <f>E74*I74</f>
        <v>0.66528000000000009</v>
      </c>
      <c r="K74" s="39"/>
      <c r="L74" s="40">
        <f>E74*K74</f>
        <v>0</v>
      </c>
      <c r="M74" s="436"/>
      <c r="N74" s="95"/>
    </row>
    <row r="75" spans="1:14" ht="16.5" customHeight="1" x14ac:dyDescent="0.25">
      <c r="A75" s="119"/>
      <c r="B75" s="47"/>
      <c r="C75" s="72" t="s">
        <v>134</v>
      </c>
      <c r="D75" s="73" t="s">
        <v>157</v>
      </c>
      <c r="E75" s="74">
        <v>950.40000000000009</v>
      </c>
      <c r="F75" s="114"/>
      <c r="G75" s="191"/>
      <c r="H75" s="199"/>
      <c r="I75" s="113"/>
      <c r="J75" s="67"/>
      <c r="K75" s="39"/>
      <c r="L75" s="40"/>
      <c r="M75" s="436"/>
      <c r="N75" s="95"/>
    </row>
    <row r="76" spans="1:14" ht="16.5" customHeight="1" x14ac:dyDescent="0.25">
      <c r="A76" s="119">
        <f>A74+1</f>
        <v>30</v>
      </c>
      <c r="B76" s="142">
        <v>151101211</v>
      </c>
      <c r="C76" s="142" t="s">
        <v>78</v>
      </c>
      <c r="D76" s="43" t="s">
        <v>20</v>
      </c>
      <c r="E76" s="144">
        <v>950.40000000000009</v>
      </c>
      <c r="F76" s="114"/>
      <c r="G76" s="191">
        <f>F76*E76</f>
        <v>0</v>
      </c>
      <c r="H76" s="78" t="s">
        <v>495</v>
      </c>
      <c r="I76" s="222">
        <v>0</v>
      </c>
      <c r="J76" s="67">
        <f>E76*I76</f>
        <v>0</v>
      </c>
      <c r="K76" s="39"/>
      <c r="L76" s="40">
        <f>E76*K76</f>
        <v>0</v>
      </c>
      <c r="M76" s="436"/>
      <c r="N76" s="95"/>
    </row>
    <row r="77" spans="1:14" ht="26.25" customHeight="1" x14ac:dyDescent="0.25">
      <c r="A77" s="119">
        <f>A76+1</f>
        <v>31</v>
      </c>
      <c r="B77" s="142">
        <v>181951112</v>
      </c>
      <c r="C77" s="142" t="s">
        <v>102</v>
      </c>
      <c r="D77" s="43" t="s">
        <v>20</v>
      </c>
      <c r="E77" s="144">
        <v>3076.05</v>
      </c>
      <c r="F77" s="114"/>
      <c r="G77" s="191">
        <f>F77*E77</f>
        <v>0</v>
      </c>
      <c r="H77" s="78" t="s">
        <v>495</v>
      </c>
      <c r="I77" s="222">
        <v>0</v>
      </c>
      <c r="J77" s="67">
        <f>E77*I77</f>
        <v>0</v>
      </c>
      <c r="K77" s="39"/>
      <c r="L77" s="40">
        <f>E77*K77</f>
        <v>0</v>
      </c>
      <c r="M77" s="436"/>
      <c r="N77" s="95"/>
    </row>
    <row r="78" spans="1:14" ht="16.5" customHeight="1" x14ac:dyDescent="0.25">
      <c r="A78" s="119"/>
      <c r="B78" s="72"/>
      <c r="C78" s="72" t="s">
        <v>154</v>
      </c>
      <c r="D78" s="72"/>
      <c r="E78" s="72"/>
      <c r="F78" s="72"/>
      <c r="G78" s="191"/>
      <c r="H78" s="78" t="s">
        <v>495</v>
      </c>
      <c r="I78" s="222"/>
      <c r="J78" s="67"/>
      <c r="K78" s="39"/>
      <c r="L78" s="40"/>
      <c r="M78" s="436"/>
      <c r="N78" s="95"/>
    </row>
    <row r="79" spans="1:14" ht="27" customHeight="1" x14ac:dyDescent="0.25">
      <c r="A79" s="119">
        <f>A77+1</f>
        <v>32</v>
      </c>
      <c r="B79" s="47">
        <v>162751117</v>
      </c>
      <c r="C79" s="79" t="s">
        <v>87</v>
      </c>
      <c r="D79" s="108" t="s">
        <v>17</v>
      </c>
      <c r="E79" s="120">
        <v>768.74910000000023</v>
      </c>
      <c r="F79" s="131"/>
      <c r="G79" s="215">
        <f t="shared" ref="G79:G83" si="15">F79*E79</f>
        <v>0</v>
      </c>
      <c r="H79" s="78" t="s">
        <v>495</v>
      </c>
      <c r="I79" s="222">
        <v>0</v>
      </c>
      <c r="J79" s="67">
        <f t="shared" ref="J79:J82" si="16">E79*I79</f>
        <v>0</v>
      </c>
      <c r="K79" s="39"/>
      <c r="L79" s="40">
        <f t="shared" ref="L79:L82" si="17">E79*K79</f>
        <v>0</v>
      </c>
      <c r="M79" s="436"/>
      <c r="N79" s="95"/>
    </row>
    <row r="80" spans="1:14" ht="27" customHeight="1" x14ac:dyDescent="0.25">
      <c r="A80" s="119">
        <f>A79+1</f>
        <v>33</v>
      </c>
      <c r="B80" s="47">
        <v>162751119</v>
      </c>
      <c r="C80" s="79" t="s">
        <v>481</v>
      </c>
      <c r="D80" s="108" t="s">
        <v>17</v>
      </c>
      <c r="E80" s="120">
        <v>7687.4910000000018</v>
      </c>
      <c r="F80" s="131"/>
      <c r="G80" s="215">
        <f t="shared" si="15"/>
        <v>0</v>
      </c>
      <c r="H80" s="78" t="s">
        <v>495</v>
      </c>
      <c r="I80" s="222">
        <v>0</v>
      </c>
      <c r="J80" s="67">
        <f t="shared" si="16"/>
        <v>0</v>
      </c>
      <c r="K80" s="39"/>
      <c r="L80" s="40">
        <f t="shared" si="17"/>
        <v>0</v>
      </c>
      <c r="M80" s="436"/>
      <c r="N80" s="95"/>
    </row>
    <row r="81" spans="1:16" ht="27" customHeight="1" x14ac:dyDescent="0.25">
      <c r="A81" s="119">
        <f t="shared" ref="A81:A83" si="18">A80+1</f>
        <v>34</v>
      </c>
      <c r="B81" s="47">
        <v>171152111</v>
      </c>
      <c r="C81" s="79" t="s">
        <v>423</v>
      </c>
      <c r="D81" s="108" t="s">
        <v>36</v>
      </c>
      <c r="E81" s="120">
        <v>5</v>
      </c>
      <c r="F81" s="125"/>
      <c r="G81" s="215">
        <f t="shared" si="15"/>
        <v>0</v>
      </c>
      <c r="H81" s="78" t="s">
        <v>495</v>
      </c>
      <c r="I81" s="222">
        <v>0</v>
      </c>
      <c r="J81" s="67">
        <f t="shared" si="16"/>
        <v>0</v>
      </c>
      <c r="K81" s="39"/>
      <c r="L81" s="40">
        <f t="shared" si="17"/>
        <v>0</v>
      </c>
      <c r="M81" s="436"/>
      <c r="N81" s="95"/>
      <c r="P81" s="241"/>
    </row>
    <row r="82" spans="1:16" ht="16.5" customHeight="1" x14ac:dyDescent="0.25">
      <c r="A82" s="119">
        <f t="shared" si="18"/>
        <v>35</v>
      </c>
      <c r="B82" s="47">
        <v>171251201</v>
      </c>
      <c r="C82" s="79" t="s">
        <v>88</v>
      </c>
      <c r="D82" s="108" t="s">
        <v>17</v>
      </c>
      <c r="E82" s="120">
        <v>768.74910000000023</v>
      </c>
      <c r="F82" s="125"/>
      <c r="G82" s="215">
        <f t="shared" si="15"/>
        <v>0</v>
      </c>
      <c r="H82" s="78" t="s">
        <v>495</v>
      </c>
      <c r="I82" s="222">
        <v>0</v>
      </c>
      <c r="J82" s="67">
        <f t="shared" si="16"/>
        <v>0</v>
      </c>
      <c r="K82" s="39"/>
      <c r="L82" s="40">
        <f t="shared" si="17"/>
        <v>0</v>
      </c>
      <c r="M82" s="436"/>
      <c r="N82" s="95"/>
    </row>
    <row r="83" spans="1:16" ht="25.5" customHeight="1" x14ac:dyDescent="0.25">
      <c r="A83" s="119">
        <f t="shared" si="18"/>
        <v>36</v>
      </c>
      <c r="B83" s="47">
        <v>171201221</v>
      </c>
      <c r="C83" s="79" t="s">
        <v>32</v>
      </c>
      <c r="D83" s="108" t="s">
        <v>16</v>
      </c>
      <c r="E83" s="120">
        <v>1383.7483800000005</v>
      </c>
      <c r="F83" s="125"/>
      <c r="G83" s="215">
        <f t="shared" si="15"/>
        <v>0</v>
      </c>
      <c r="H83" s="78" t="s">
        <v>495</v>
      </c>
      <c r="I83" s="222">
        <v>0</v>
      </c>
      <c r="J83" s="67">
        <f t="shared" ref="J83" si="19">E83*I83</f>
        <v>0</v>
      </c>
      <c r="K83" s="39"/>
      <c r="L83" s="40">
        <f t="shared" ref="L83" si="20">E83*K83</f>
        <v>0</v>
      </c>
      <c r="M83" s="436"/>
      <c r="N83" s="95"/>
    </row>
    <row r="84" spans="1:16" ht="16.5" customHeight="1" x14ac:dyDescent="0.25">
      <c r="B84" s="128"/>
      <c r="C84" s="128"/>
      <c r="D84" s="128"/>
      <c r="E84" s="129"/>
      <c r="F84" s="75"/>
      <c r="H84" s="61"/>
      <c r="M84" s="439"/>
      <c r="N84" s="95"/>
    </row>
    <row r="85" spans="1:16" ht="19.5" customHeight="1" x14ac:dyDescent="0.25">
      <c r="B85" s="46"/>
      <c r="C85" s="30" t="s">
        <v>125</v>
      </c>
      <c r="G85" s="51">
        <f>SUBTOTAL(9,G86:G96)</f>
        <v>0</v>
      </c>
      <c r="H85" s="62"/>
      <c r="I85" s="57"/>
      <c r="J85" s="68">
        <f>SUBTOTAL(9,J86:J87)</f>
        <v>82.94414026150001</v>
      </c>
      <c r="L85" s="68">
        <f>SUBTOTAL(9,L86:L87)</f>
        <v>0</v>
      </c>
      <c r="M85" s="437"/>
      <c r="N85" s="51"/>
    </row>
    <row r="86" spans="1:16" ht="16.5" customHeight="1" x14ac:dyDescent="0.25">
      <c r="A86" s="119">
        <f>A83+1</f>
        <v>37</v>
      </c>
      <c r="B86" s="47">
        <v>274313811</v>
      </c>
      <c r="C86" s="47" t="s">
        <v>117</v>
      </c>
      <c r="D86" s="43" t="s">
        <v>17</v>
      </c>
      <c r="E86" s="216">
        <v>33.809350000000002</v>
      </c>
      <c r="F86" s="48"/>
      <c r="G86" s="215">
        <f t="shared" ref="G86" si="21">F86*E86</f>
        <v>0</v>
      </c>
      <c r="H86" s="78" t="s">
        <v>495</v>
      </c>
      <c r="I86" s="204">
        <v>2.45329</v>
      </c>
      <c r="J86" s="67">
        <f t="shared" ref="J86" si="22">E86*I86</f>
        <v>82.94414026150001</v>
      </c>
      <c r="K86" s="39"/>
      <c r="L86" s="40">
        <f t="shared" ref="L86" si="23">E86*K86</f>
        <v>0</v>
      </c>
      <c r="M86" s="436"/>
      <c r="N86" s="95"/>
    </row>
    <row r="87" spans="1:16" ht="16.5" customHeight="1" x14ac:dyDescent="0.25">
      <c r="A87" s="119"/>
      <c r="B87" s="72" t="s">
        <v>22</v>
      </c>
      <c r="C87" s="72" t="s">
        <v>150</v>
      </c>
      <c r="D87" s="137" t="s">
        <v>21</v>
      </c>
      <c r="E87" s="74">
        <v>1.4093500000000001</v>
      </c>
      <c r="F87" s="48"/>
      <c r="G87" s="44"/>
      <c r="H87" s="44"/>
      <c r="I87" s="44"/>
      <c r="J87" s="67">
        <f t="shared" ref="J87:J89" si="24">E87*I87</f>
        <v>0</v>
      </c>
      <c r="K87" s="39"/>
      <c r="L87" s="40">
        <f t="shared" ref="L87:L89" si="25">E87*K87</f>
        <v>0</v>
      </c>
      <c r="M87" s="436"/>
      <c r="N87" s="95"/>
    </row>
    <row r="88" spans="1:16" ht="16.5" customHeight="1" x14ac:dyDescent="0.25">
      <c r="A88" s="119"/>
      <c r="B88" s="72" t="s">
        <v>108</v>
      </c>
      <c r="C88" s="72" t="s">
        <v>383</v>
      </c>
      <c r="D88" s="73" t="s">
        <v>21</v>
      </c>
      <c r="E88" s="74">
        <v>2.4</v>
      </c>
      <c r="F88" s="48"/>
      <c r="G88" s="44"/>
      <c r="H88" s="44"/>
      <c r="I88" s="44"/>
      <c r="J88" s="67">
        <f t="shared" si="24"/>
        <v>0</v>
      </c>
      <c r="K88" s="39"/>
      <c r="L88" s="40">
        <f t="shared" si="25"/>
        <v>0</v>
      </c>
      <c r="M88" s="436"/>
      <c r="N88" s="95"/>
    </row>
    <row r="89" spans="1:16" ht="16.5" customHeight="1" x14ac:dyDescent="0.25">
      <c r="A89" s="119"/>
      <c r="B89" s="72" t="s">
        <v>109</v>
      </c>
      <c r="C89" s="72" t="s">
        <v>483</v>
      </c>
      <c r="D89" s="73" t="s">
        <v>21</v>
      </c>
      <c r="E89" s="74">
        <v>30</v>
      </c>
      <c r="F89" s="48"/>
      <c r="G89" s="44"/>
      <c r="H89" s="44"/>
      <c r="I89" s="44"/>
      <c r="J89" s="67">
        <f t="shared" si="24"/>
        <v>0</v>
      </c>
      <c r="K89" s="39"/>
      <c r="L89" s="40">
        <f t="shared" si="25"/>
        <v>0</v>
      </c>
      <c r="M89" s="436"/>
      <c r="N89" s="95"/>
    </row>
    <row r="90" spans="1:16" ht="16.5" customHeight="1" x14ac:dyDescent="0.25">
      <c r="A90" s="119"/>
      <c r="B90" s="72" t="s">
        <v>110</v>
      </c>
      <c r="C90" s="72" t="s">
        <v>385</v>
      </c>
      <c r="D90" s="73" t="s">
        <v>21</v>
      </c>
      <c r="E90" s="74">
        <v>0</v>
      </c>
      <c r="F90" s="48"/>
      <c r="G90" s="44"/>
      <c r="H90" s="44"/>
      <c r="I90" s="44"/>
      <c r="J90" s="67">
        <f t="shared" ref="J90" si="26">E90*I90</f>
        <v>0</v>
      </c>
      <c r="K90" s="39"/>
      <c r="L90" s="40">
        <f t="shared" ref="L90" si="27">E90*K90</f>
        <v>0</v>
      </c>
      <c r="M90" s="436"/>
      <c r="N90" s="95"/>
    </row>
    <row r="91" spans="1:16" ht="16.5" customHeight="1" x14ac:dyDescent="0.25">
      <c r="A91" s="119">
        <f>A86+1</f>
        <v>38</v>
      </c>
      <c r="B91" s="47">
        <v>274351121</v>
      </c>
      <c r="C91" s="47" t="s">
        <v>118</v>
      </c>
      <c r="D91" s="43" t="s">
        <v>20</v>
      </c>
      <c r="E91" s="74">
        <v>54.344999999999999</v>
      </c>
      <c r="F91" s="198"/>
      <c r="G91" s="215">
        <f t="shared" ref="G91" si="28">F91*E91</f>
        <v>0</v>
      </c>
      <c r="H91" s="78" t="s">
        <v>495</v>
      </c>
      <c r="I91" s="44">
        <v>2.6900000000000001E-3</v>
      </c>
      <c r="J91" s="67">
        <f t="shared" ref="J91:J96" si="29">E91*I91</f>
        <v>0.14618805000000001</v>
      </c>
      <c r="K91" s="39"/>
      <c r="L91" s="40">
        <f t="shared" ref="L91:L96" si="30">E91*K91</f>
        <v>0</v>
      </c>
      <c r="M91" s="436"/>
      <c r="N91" s="95"/>
    </row>
    <row r="92" spans="1:16" ht="16.5" customHeight="1" x14ac:dyDescent="0.25">
      <c r="A92" s="119"/>
      <c r="B92" s="72" t="s">
        <v>22</v>
      </c>
      <c r="C92" s="72" t="s">
        <v>156</v>
      </c>
      <c r="D92" s="73" t="s">
        <v>157</v>
      </c>
      <c r="E92" s="74">
        <v>5.1449999999999996</v>
      </c>
      <c r="F92" s="198"/>
      <c r="G92" s="215"/>
      <c r="H92" s="60"/>
      <c r="I92" s="44"/>
      <c r="J92" s="67"/>
      <c r="K92" s="39"/>
      <c r="L92" s="40"/>
      <c r="M92" s="436"/>
      <c r="N92" s="95"/>
    </row>
    <row r="93" spans="1:16" ht="16.5" customHeight="1" x14ac:dyDescent="0.25">
      <c r="A93" s="119"/>
      <c r="B93" s="72" t="s">
        <v>108</v>
      </c>
      <c r="C93" s="72" t="s">
        <v>386</v>
      </c>
      <c r="D93" s="73" t="s">
        <v>157</v>
      </c>
      <c r="E93" s="74">
        <v>19.2</v>
      </c>
      <c r="F93" s="198"/>
      <c r="G93" s="44"/>
      <c r="H93" s="44"/>
      <c r="I93" s="44"/>
      <c r="J93" s="67">
        <f t="shared" si="29"/>
        <v>0</v>
      </c>
      <c r="K93" s="39"/>
      <c r="L93" s="40">
        <f t="shared" si="30"/>
        <v>0</v>
      </c>
      <c r="M93" s="436"/>
      <c r="N93" s="95"/>
    </row>
    <row r="94" spans="1:16" ht="16.5" customHeight="1" x14ac:dyDescent="0.25">
      <c r="A94" s="119"/>
      <c r="B94" s="72" t="s">
        <v>109</v>
      </c>
      <c r="C94" s="72" t="s">
        <v>482</v>
      </c>
      <c r="D94" s="73" t="s">
        <v>157</v>
      </c>
      <c r="E94" s="74">
        <v>30</v>
      </c>
      <c r="F94" s="198"/>
      <c r="G94" s="44"/>
      <c r="H94" s="44"/>
      <c r="I94" s="44"/>
      <c r="J94" s="67">
        <f t="shared" si="29"/>
        <v>0</v>
      </c>
      <c r="K94" s="39"/>
      <c r="L94" s="40">
        <f t="shared" si="30"/>
        <v>0</v>
      </c>
      <c r="M94" s="436"/>
      <c r="N94" s="95"/>
    </row>
    <row r="95" spans="1:16" ht="16.5" customHeight="1" x14ac:dyDescent="0.25">
      <c r="A95" s="119"/>
      <c r="B95" s="72" t="s">
        <v>110</v>
      </c>
      <c r="C95" s="72" t="s">
        <v>387</v>
      </c>
      <c r="D95" s="73" t="s">
        <v>157</v>
      </c>
      <c r="E95" s="74">
        <v>0</v>
      </c>
      <c r="F95" s="198"/>
      <c r="G95" s="44"/>
      <c r="H95" s="44"/>
      <c r="I95" s="44"/>
      <c r="J95" s="67">
        <f t="shared" si="29"/>
        <v>0</v>
      </c>
      <c r="K95" s="39"/>
      <c r="L95" s="40">
        <f t="shared" si="30"/>
        <v>0</v>
      </c>
      <c r="M95" s="436"/>
      <c r="N95" s="95"/>
    </row>
    <row r="96" spans="1:16" ht="16.5" customHeight="1" x14ac:dyDescent="0.25">
      <c r="A96" s="119">
        <f>A91+1</f>
        <v>39</v>
      </c>
      <c r="B96" s="47">
        <v>274351122</v>
      </c>
      <c r="C96" s="47" t="s">
        <v>119</v>
      </c>
      <c r="D96" s="43" t="s">
        <v>20</v>
      </c>
      <c r="E96" s="144">
        <v>54.344999999999999</v>
      </c>
      <c r="F96" s="198"/>
      <c r="G96" s="215">
        <f t="shared" ref="G96" si="31">F96*E96</f>
        <v>0</v>
      </c>
      <c r="H96" s="78" t="s">
        <v>495</v>
      </c>
      <c r="I96" s="44">
        <v>0</v>
      </c>
      <c r="J96" s="67">
        <f t="shared" si="29"/>
        <v>0</v>
      </c>
      <c r="K96" s="39"/>
      <c r="L96" s="40">
        <f t="shared" si="30"/>
        <v>0</v>
      </c>
      <c r="M96" s="436"/>
      <c r="N96" s="95"/>
    </row>
    <row r="97" spans="1:14" ht="16.5" customHeight="1" x14ac:dyDescent="0.25">
      <c r="A97" s="214"/>
      <c r="B97" s="75"/>
      <c r="C97" s="75"/>
      <c r="D97" s="75"/>
      <c r="E97" s="75"/>
      <c r="F97" s="75"/>
      <c r="G97" s="221"/>
      <c r="H97" s="221"/>
      <c r="I97" s="221"/>
      <c r="M97" s="439"/>
    </row>
    <row r="98" spans="1:14" ht="19.5" customHeight="1" x14ac:dyDescent="0.25">
      <c r="B98" s="46"/>
      <c r="C98" s="30" t="s">
        <v>126</v>
      </c>
      <c r="G98" s="51">
        <f>SUBTOTAL(9,G99:G109)</f>
        <v>0</v>
      </c>
      <c r="H98" s="62"/>
      <c r="I98" s="57"/>
      <c r="J98" s="68">
        <f>SUBTOTAL(9,J99:J109)</f>
        <v>3.7824290872499993</v>
      </c>
      <c r="L98" s="68">
        <f>SUBTOTAL(9,L99:L109)</f>
        <v>0</v>
      </c>
      <c r="M98" s="437"/>
      <c r="N98" s="51"/>
    </row>
    <row r="99" spans="1:14" s="136" customFormat="1" ht="28.5" customHeight="1" x14ac:dyDescent="0.25">
      <c r="A99" s="119">
        <f>A96+1</f>
        <v>40</v>
      </c>
      <c r="B99" s="47" t="s">
        <v>93</v>
      </c>
      <c r="C99" s="47" t="s">
        <v>382</v>
      </c>
      <c r="D99" s="108" t="s">
        <v>17</v>
      </c>
      <c r="E99" s="216">
        <v>1.4173124999999998</v>
      </c>
      <c r="F99" s="63"/>
      <c r="G99" s="52">
        <f>E99*F99</f>
        <v>0</v>
      </c>
      <c r="H99" s="45" t="s">
        <v>61</v>
      </c>
      <c r="I99" s="59">
        <v>2.4533</v>
      </c>
      <c r="J99" s="70">
        <f>I99*E99</f>
        <v>3.4770927562499994</v>
      </c>
      <c r="K99" s="135"/>
      <c r="L99" s="40">
        <f>E99*K99</f>
        <v>0</v>
      </c>
      <c r="M99" s="436"/>
      <c r="N99" s="95"/>
    </row>
    <row r="100" spans="1:14" s="136" customFormat="1" ht="16.5" customHeight="1" x14ac:dyDescent="0.25">
      <c r="A100" s="119"/>
      <c r="B100" s="217" t="s">
        <v>92</v>
      </c>
      <c r="C100" s="72" t="s">
        <v>91</v>
      </c>
      <c r="D100" s="108"/>
      <c r="E100" s="216"/>
      <c r="F100" s="63"/>
      <c r="G100" s="52"/>
      <c r="H100" s="45"/>
      <c r="I100" s="59"/>
      <c r="J100" s="70"/>
      <c r="K100" s="135"/>
      <c r="L100" s="40"/>
      <c r="M100" s="436"/>
      <c r="N100" s="95"/>
    </row>
    <row r="101" spans="1:14" s="136" customFormat="1" ht="15" customHeight="1" x14ac:dyDescent="0.25">
      <c r="A101" s="126"/>
      <c r="B101" s="72" t="s">
        <v>22</v>
      </c>
      <c r="C101" s="72" t="s">
        <v>151</v>
      </c>
      <c r="D101" s="137" t="s">
        <v>21</v>
      </c>
      <c r="E101" s="74">
        <v>1.4173124999999998</v>
      </c>
      <c r="F101" s="63"/>
      <c r="G101" s="52"/>
      <c r="H101" s="45"/>
      <c r="I101" s="59"/>
      <c r="J101" s="70"/>
      <c r="K101" s="135"/>
      <c r="L101" s="40"/>
      <c r="M101" s="436"/>
      <c r="N101" s="95"/>
    </row>
    <row r="102" spans="1:14" s="136" customFormat="1" ht="16.5" customHeight="1" x14ac:dyDescent="0.25">
      <c r="A102" s="119">
        <f>A99+1</f>
        <v>41</v>
      </c>
      <c r="B102" s="47">
        <v>311351121</v>
      </c>
      <c r="C102" s="47" t="s">
        <v>14</v>
      </c>
      <c r="D102" s="108" t="s">
        <v>20</v>
      </c>
      <c r="E102" s="63">
        <v>17.506500000000003</v>
      </c>
      <c r="F102" s="48"/>
      <c r="G102" s="52">
        <f>E102*F102</f>
        <v>0</v>
      </c>
      <c r="H102" s="78" t="s">
        <v>495</v>
      </c>
      <c r="I102" s="59">
        <v>2.7499999999999998E-3</v>
      </c>
      <c r="J102" s="70">
        <f>I102*E102</f>
        <v>4.8142875000000002E-2</v>
      </c>
      <c r="K102" s="135"/>
      <c r="L102" s="40">
        <f>E102*K102</f>
        <v>0</v>
      </c>
      <c r="M102" s="436"/>
      <c r="N102" s="95"/>
    </row>
    <row r="103" spans="1:14" s="136" customFormat="1" ht="16.5" customHeight="1" x14ac:dyDescent="0.25">
      <c r="A103" s="126"/>
      <c r="B103" s="47"/>
      <c r="C103" s="72" t="s">
        <v>152</v>
      </c>
      <c r="D103" s="108"/>
      <c r="E103" s="63"/>
      <c r="F103" s="48"/>
      <c r="G103" s="52"/>
      <c r="H103" s="45"/>
      <c r="I103" s="59"/>
      <c r="J103" s="70"/>
      <c r="K103" s="135"/>
      <c r="L103" s="40"/>
      <c r="M103" s="436"/>
      <c r="N103" s="95"/>
    </row>
    <row r="104" spans="1:14" s="136" customFormat="1" ht="16.5" customHeight="1" x14ac:dyDescent="0.25">
      <c r="A104" s="119">
        <f>A102+1</f>
        <v>42</v>
      </c>
      <c r="B104" s="47">
        <v>311351122</v>
      </c>
      <c r="C104" s="47" t="s">
        <v>15</v>
      </c>
      <c r="D104" s="108" t="s">
        <v>20</v>
      </c>
      <c r="E104" s="63">
        <v>17.506500000000003</v>
      </c>
      <c r="F104" s="63"/>
      <c r="G104" s="52">
        <f>E104*F104</f>
        <v>0</v>
      </c>
      <c r="H104" s="78" t="s">
        <v>495</v>
      </c>
      <c r="I104" s="59">
        <v>0</v>
      </c>
      <c r="J104" s="70">
        <f>I104*E104</f>
        <v>0</v>
      </c>
      <c r="K104" s="135"/>
      <c r="L104" s="40">
        <f>E104*K104</f>
        <v>0</v>
      </c>
      <c r="M104" s="436"/>
      <c r="N104" s="95"/>
    </row>
    <row r="105" spans="1:14" s="136" customFormat="1" ht="16.5" customHeight="1" x14ac:dyDescent="0.25">
      <c r="A105" s="119">
        <f>A104+1</f>
        <v>43</v>
      </c>
      <c r="B105" s="47">
        <v>311361821</v>
      </c>
      <c r="C105" s="47" t="s">
        <v>158</v>
      </c>
      <c r="D105" s="108" t="s">
        <v>16</v>
      </c>
      <c r="E105" s="138">
        <v>0.20230000000000001</v>
      </c>
      <c r="F105" s="48"/>
      <c r="G105" s="52">
        <f>E105*F105</f>
        <v>0</v>
      </c>
      <c r="H105" s="78" t="s">
        <v>495</v>
      </c>
      <c r="I105" s="59">
        <v>1.04922</v>
      </c>
      <c r="J105" s="70">
        <f>I105*E105</f>
        <v>0.212257206</v>
      </c>
      <c r="K105" s="135"/>
      <c r="L105" s="40">
        <f>E105*K105</f>
        <v>0</v>
      </c>
      <c r="M105" s="436"/>
      <c r="N105" s="95"/>
    </row>
    <row r="106" spans="1:14" s="136" customFormat="1" ht="24.75" customHeight="1" x14ac:dyDescent="0.25">
      <c r="A106" s="119">
        <f t="shared" ref="A106" si="32">A105+1</f>
        <v>44</v>
      </c>
      <c r="B106" s="142">
        <v>985331113</v>
      </c>
      <c r="C106" s="142" t="s">
        <v>407</v>
      </c>
      <c r="D106" s="323" t="s">
        <v>29</v>
      </c>
      <c r="E106" s="153">
        <v>2.25</v>
      </c>
      <c r="F106" s="324"/>
      <c r="G106" s="52">
        <f>E106*F106</f>
        <v>0</v>
      </c>
      <c r="H106" s="78" t="s">
        <v>495</v>
      </c>
      <c r="I106" s="59">
        <v>5.1999999999999995E-4</v>
      </c>
      <c r="J106" s="70">
        <f>I106*E106</f>
        <v>1.1699999999999998E-3</v>
      </c>
      <c r="K106" s="135"/>
      <c r="L106" s="40"/>
      <c r="M106" s="436"/>
      <c r="N106" s="95"/>
    </row>
    <row r="107" spans="1:14" s="136" customFormat="1" ht="15" customHeight="1" x14ac:dyDescent="0.25">
      <c r="A107" s="119"/>
      <c r="B107" s="325" t="s">
        <v>408</v>
      </c>
      <c r="C107" s="325" t="s">
        <v>409</v>
      </c>
      <c r="D107" s="323"/>
      <c r="E107" s="307"/>
      <c r="F107" s="324"/>
      <c r="G107" s="52"/>
      <c r="H107" s="45"/>
      <c r="I107" s="59"/>
      <c r="J107" s="70"/>
      <c r="K107" s="135"/>
      <c r="L107" s="40"/>
      <c r="M107" s="436"/>
      <c r="N107" s="95"/>
    </row>
    <row r="108" spans="1:14" s="136" customFormat="1" ht="51" customHeight="1" x14ac:dyDescent="0.25">
      <c r="A108" s="119">
        <f>A106+1</f>
        <v>45</v>
      </c>
      <c r="B108" s="47" t="s">
        <v>94</v>
      </c>
      <c r="C108" s="47" t="s">
        <v>173</v>
      </c>
      <c r="D108" s="108" t="s">
        <v>20</v>
      </c>
      <c r="E108" s="63">
        <v>17.506500000000003</v>
      </c>
      <c r="F108" s="63"/>
      <c r="G108" s="52">
        <f>E108*F108</f>
        <v>0</v>
      </c>
      <c r="H108" s="45" t="s">
        <v>61</v>
      </c>
      <c r="I108" s="59">
        <v>2.5000000000000001E-3</v>
      </c>
      <c r="J108" s="70">
        <f>I108*E108</f>
        <v>4.3766250000000007E-2</v>
      </c>
      <c r="K108" s="135"/>
      <c r="L108" s="40">
        <f>E108*K108</f>
        <v>0</v>
      </c>
      <c r="M108" s="436"/>
      <c r="N108" s="95"/>
    </row>
    <row r="109" spans="1:14" ht="16.5" customHeight="1" x14ac:dyDescent="0.25">
      <c r="G109"/>
      <c r="M109" s="439"/>
      <c r="N109" s="136"/>
    </row>
    <row r="110" spans="1:14" ht="16.5" customHeight="1" x14ac:dyDescent="0.25">
      <c r="B110" s="46"/>
      <c r="C110" s="339" t="s">
        <v>422</v>
      </c>
      <c r="G110" s="51">
        <f>SUBTOTAL(9,G117:G152)</f>
        <v>0</v>
      </c>
      <c r="H110" s="62"/>
      <c r="I110" s="57"/>
      <c r="J110" s="68">
        <f>SUBTOTAL(9,J117:J152)</f>
        <v>2824.8862822857145</v>
      </c>
      <c r="L110" s="68">
        <f>SUBTOTAL(9,L117:L152)</f>
        <v>0</v>
      </c>
      <c r="M110" s="437"/>
      <c r="N110" s="51"/>
    </row>
    <row r="111" spans="1:14" ht="17.25" customHeight="1" x14ac:dyDescent="0.25">
      <c r="B111" s="46"/>
      <c r="C111" s="314" t="s">
        <v>402</v>
      </c>
      <c r="D111" s="315" t="s">
        <v>44</v>
      </c>
      <c r="E111" s="316">
        <v>1737</v>
      </c>
      <c r="F111" s="317" t="s">
        <v>97</v>
      </c>
      <c r="G111" s="318"/>
      <c r="H111" s="62"/>
      <c r="I111" s="57"/>
      <c r="J111" s="68"/>
      <c r="L111" s="68"/>
      <c r="M111" s="437"/>
      <c r="N111" s="136"/>
    </row>
    <row r="112" spans="1:14" ht="17.25" customHeight="1" x14ac:dyDescent="0.25">
      <c r="B112" s="46"/>
      <c r="C112" s="319" t="s">
        <v>403</v>
      </c>
      <c r="D112" s="315" t="s">
        <v>44</v>
      </c>
      <c r="E112" s="316">
        <v>399</v>
      </c>
      <c r="F112" s="320"/>
      <c r="G112" s="321"/>
      <c r="H112" s="62"/>
      <c r="I112" s="57"/>
      <c r="J112" s="68"/>
      <c r="L112" s="68"/>
      <c r="M112" s="437"/>
      <c r="N112" s="136"/>
    </row>
    <row r="113" spans="1:14" ht="17.25" customHeight="1" x14ac:dyDescent="0.25">
      <c r="B113" s="46"/>
      <c r="C113" s="319" t="s">
        <v>404</v>
      </c>
      <c r="D113" s="315" t="s">
        <v>44</v>
      </c>
      <c r="E113" s="316">
        <v>399</v>
      </c>
      <c r="F113" s="320"/>
      <c r="G113" s="321"/>
      <c r="H113" s="62"/>
      <c r="I113" s="57"/>
      <c r="J113" s="68"/>
      <c r="L113" s="68"/>
      <c r="M113" s="437"/>
      <c r="N113" s="136"/>
    </row>
    <row r="114" spans="1:14" ht="16.5" customHeight="1" x14ac:dyDescent="0.25">
      <c r="B114" s="46"/>
      <c r="C114" s="319" t="s">
        <v>405</v>
      </c>
      <c r="D114" s="315" t="s">
        <v>44</v>
      </c>
      <c r="E114" s="316">
        <v>0</v>
      </c>
      <c r="F114" s="320"/>
      <c r="G114" s="321"/>
      <c r="H114" s="62"/>
      <c r="I114" s="57"/>
      <c r="J114" s="68"/>
      <c r="L114" s="68"/>
      <c r="M114" s="437"/>
      <c r="N114" s="136"/>
    </row>
    <row r="115" spans="1:14" ht="16.5" customHeight="1" x14ac:dyDescent="0.25">
      <c r="B115" s="46"/>
      <c r="C115" s="319" t="s">
        <v>406</v>
      </c>
      <c r="D115" s="315" t="s">
        <v>44</v>
      </c>
      <c r="E115" s="322">
        <v>4.0500000000000007</v>
      </c>
      <c r="F115" s="320"/>
      <c r="G115" s="321"/>
      <c r="H115" s="62"/>
      <c r="I115" s="57"/>
      <c r="J115" s="68"/>
      <c r="L115" s="68"/>
      <c r="M115" s="437"/>
      <c r="N115" s="136"/>
    </row>
    <row r="116" spans="1:14" ht="16.5" customHeight="1" x14ac:dyDescent="0.25">
      <c r="B116" s="46"/>
      <c r="C116" s="319" t="s">
        <v>493</v>
      </c>
      <c r="D116" s="315" t="s">
        <v>44</v>
      </c>
      <c r="E116" s="322">
        <v>537</v>
      </c>
      <c r="F116" s="320">
        <f>870+102*2</f>
        <v>1074</v>
      </c>
      <c r="G116" s="321" t="s">
        <v>62</v>
      </c>
      <c r="H116" s="62"/>
      <c r="I116" s="57"/>
      <c r="J116" s="68"/>
      <c r="L116" s="68"/>
      <c r="M116" s="437"/>
      <c r="N116" s="136"/>
    </row>
    <row r="117" spans="1:14" ht="51" customHeight="1" x14ac:dyDescent="0.25">
      <c r="A117" s="139">
        <f>A108+1</f>
        <v>46</v>
      </c>
      <c r="B117" s="47">
        <v>591211111</v>
      </c>
      <c r="C117" s="47" t="s">
        <v>101</v>
      </c>
      <c r="D117" s="188" t="s">
        <v>43</v>
      </c>
      <c r="E117" s="120">
        <v>1737</v>
      </c>
      <c r="F117" s="198"/>
      <c r="G117" s="191">
        <f>F117*E117</f>
        <v>0</v>
      </c>
      <c r="H117" s="78" t="s">
        <v>495</v>
      </c>
      <c r="I117" s="114">
        <v>0.1837</v>
      </c>
      <c r="J117" s="70">
        <f>I117*E117</f>
        <v>319.08690000000001</v>
      </c>
      <c r="K117" s="135"/>
      <c r="L117" s="40">
        <f>E117*K117</f>
        <v>0</v>
      </c>
      <c r="M117" s="436"/>
      <c r="N117" s="95"/>
    </row>
    <row r="118" spans="1:14" ht="27.75" customHeight="1" x14ac:dyDescent="0.25">
      <c r="A118" s="119">
        <f>A117+1</f>
        <v>47</v>
      </c>
      <c r="B118" s="47">
        <v>58380000</v>
      </c>
      <c r="C118" s="47" t="s">
        <v>425</v>
      </c>
      <c r="D118" s="188" t="s">
        <v>23</v>
      </c>
      <c r="E118" s="120">
        <v>41.428571428571431</v>
      </c>
      <c r="F118" s="198"/>
      <c r="G118" s="191">
        <f>F118*E118</f>
        <v>0</v>
      </c>
      <c r="H118" s="45" t="s">
        <v>61</v>
      </c>
      <c r="I118" s="114">
        <v>1.02</v>
      </c>
      <c r="J118" s="70">
        <f>I118*E118</f>
        <v>42.25714285714286</v>
      </c>
      <c r="K118" s="135"/>
      <c r="L118" s="40">
        <f>E118*K118</f>
        <v>0</v>
      </c>
      <c r="M118" s="198"/>
      <c r="N118" s="95"/>
    </row>
    <row r="119" spans="1:14" ht="15" customHeight="1" x14ac:dyDescent="0.25">
      <c r="A119" s="119"/>
      <c r="B119" s="47"/>
      <c r="C119" s="72" t="s">
        <v>169</v>
      </c>
      <c r="D119" s="188"/>
      <c r="E119" s="120"/>
      <c r="F119" s="198"/>
      <c r="G119" s="191"/>
      <c r="H119" s="45"/>
      <c r="I119" s="114"/>
      <c r="J119" s="70"/>
      <c r="K119" s="135"/>
      <c r="L119" s="40"/>
      <c r="M119" s="198"/>
      <c r="N119" s="95"/>
    </row>
    <row r="120" spans="1:14" ht="30" customHeight="1" x14ac:dyDescent="0.25">
      <c r="A120" s="119">
        <f>A118+1</f>
        <v>48</v>
      </c>
      <c r="B120" s="47">
        <v>58380001</v>
      </c>
      <c r="C120" s="47" t="s">
        <v>426</v>
      </c>
      <c r="D120" s="188" t="s">
        <v>23</v>
      </c>
      <c r="E120" s="120">
        <v>206.71428571428572</v>
      </c>
      <c r="F120" s="198"/>
      <c r="G120" s="191">
        <f>F120*E120</f>
        <v>0</v>
      </c>
      <c r="H120" s="45" t="s">
        <v>61</v>
      </c>
      <c r="I120" s="114">
        <v>1.02</v>
      </c>
      <c r="J120" s="70">
        <f>I120*E120</f>
        <v>210.84857142857143</v>
      </c>
      <c r="K120" s="135"/>
      <c r="L120" s="40">
        <f>E120*K120</f>
        <v>0</v>
      </c>
      <c r="M120" s="198"/>
      <c r="N120" s="95"/>
    </row>
    <row r="121" spans="1:14" ht="15" customHeight="1" x14ac:dyDescent="0.25">
      <c r="A121" s="119"/>
      <c r="B121" s="47"/>
      <c r="C121" s="72" t="s">
        <v>170</v>
      </c>
      <c r="D121" s="188"/>
      <c r="E121" s="120"/>
      <c r="F121" s="198"/>
      <c r="G121" s="191"/>
      <c r="H121" s="45"/>
      <c r="I121" s="114"/>
      <c r="J121" s="70"/>
      <c r="K121" s="135"/>
      <c r="L121" s="40"/>
      <c r="M121" s="436"/>
      <c r="N121" s="95"/>
    </row>
    <row r="122" spans="1:14" ht="17.25" customHeight="1" x14ac:dyDescent="0.25">
      <c r="A122" s="119">
        <f>A120+1</f>
        <v>49</v>
      </c>
      <c r="B122" s="47">
        <v>564821111</v>
      </c>
      <c r="C122" s="79" t="s">
        <v>104</v>
      </c>
      <c r="D122" s="108" t="s">
        <v>20</v>
      </c>
      <c r="E122" s="120">
        <v>798</v>
      </c>
      <c r="F122" s="125"/>
      <c r="G122" s="191">
        <f t="shared" ref="G122:G152" si="33">F122*E122</f>
        <v>0</v>
      </c>
      <c r="H122" s="78" t="s">
        <v>495</v>
      </c>
      <c r="I122" s="114">
        <v>0.184</v>
      </c>
      <c r="J122" s="70">
        <f t="shared" ref="J122:J152" si="34">I122*E122</f>
        <v>146.83199999999999</v>
      </c>
      <c r="K122" s="135"/>
      <c r="L122" s="40">
        <f t="shared" ref="L122:L152" si="35">E122*K122</f>
        <v>0</v>
      </c>
      <c r="M122" s="436"/>
      <c r="N122" s="95"/>
    </row>
    <row r="123" spans="1:14" ht="17.25" customHeight="1" x14ac:dyDescent="0.25">
      <c r="A123" s="119"/>
      <c r="B123" s="47"/>
      <c r="C123" s="253" t="s">
        <v>174</v>
      </c>
      <c r="D123" s="137" t="s">
        <v>157</v>
      </c>
      <c r="E123" s="252">
        <v>399</v>
      </c>
      <c r="F123" s="125"/>
      <c r="G123" s="191"/>
      <c r="H123" s="45"/>
      <c r="I123" s="114"/>
      <c r="J123" s="70"/>
      <c r="K123" s="135"/>
      <c r="L123" s="40"/>
      <c r="M123" s="436"/>
      <c r="N123" s="95"/>
    </row>
    <row r="124" spans="1:14" ht="17.25" customHeight="1" x14ac:dyDescent="0.25">
      <c r="A124" s="119"/>
      <c r="B124" s="47"/>
      <c r="C124" s="253" t="s">
        <v>175</v>
      </c>
      <c r="D124" s="137" t="s">
        <v>157</v>
      </c>
      <c r="E124" s="252">
        <v>399</v>
      </c>
      <c r="F124" s="125"/>
      <c r="G124" s="191"/>
      <c r="H124" s="45"/>
      <c r="I124" s="114"/>
      <c r="J124" s="70"/>
      <c r="K124" s="135"/>
      <c r="L124" s="40"/>
      <c r="M124" s="436"/>
      <c r="N124" s="95"/>
    </row>
    <row r="125" spans="1:14" ht="17.25" customHeight="1" x14ac:dyDescent="0.25">
      <c r="A125" s="119">
        <f>A122+1</f>
        <v>50</v>
      </c>
      <c r="B125" s="47">
        <v>564851111</v>
      </c>
      <c r="C125" s="79" t="s">
        <v>148</v>
      </c>
      <c r="D125" s="108" t="s">
        <v>20</v>
      </c>
      <c r="E125" s="120">
        <v>2408.5500000000002</v>
      </c>
      <c r="F125" s="125"/>
      <c r="G125" s="191">
        <f t="shared" si="33"/>
        <v>0</v>
      </c>
      <c r="H125" s="78" t="s">
        <v>495</v>
      </c>
      <c r="I125" s="114">
        <v>0.34499999999999997</v>
      </c>
      <c r="J125" s="70">
        <f t="shared" si="34"/>
        <v>830.94974999999999</v>
      </c>
      <c r="K125" s="135"/>
      <c r="L125" s="40">
        <f t="shared" si="35"/>
        <v>0</v>
      </c>
      <c r="M125" s="436"/>
      <c r="N125" s="95"/>
    </row>
    <row r="126" spans="1:14" ht="17.25" customHeight="1" x14ac:dyDescent="0.25">
      <c r="A126" s="119"/>
      <c r="B126" s="47"/>
      <c r="C126" s="253" t="s">
        <v>176</v>
      </c>
      <c r="D126" s="137" t="s">
        <v>157</v>
      </c>
      <c r="E126" s="252">
        <v>1737</v>
      </c>
      <c r="F126" s="125"/>
      <c r="G126" s="191"/>
      <c r="H126" s="45"/>
      <c r="I126" s="114"/>
      <c r="J126" s="70"/>
      <c r="K126" s="135"/>
      <c r="L126" s="40"/>
      <c r="M126" s="436"/>
      <c r="N126" s="95"/>
    </row>
    <row r="127" spans="1:14" ht="17.25" customHeight="1" x14ac:dyDescent="0.25">
      <c r="A127" s="119"/>
      <c r="B127" s="47"/>
      <c r="C127" s="253" t="s">
        <v>174</v>
      </c>
      <c r="D127" s="137" t="s">
        <v>157</v>
      </c>
      <c r="E127" s="252">
        <v>399</v>
      </c>
      <c r="F127" s="125"/>
      <c r="G127" s="191"/>
      <c r="H127" s="45"/>
      <c r="I127" s="114"/>
      <c r="J127" s="70"/>
      <c r="K127" s="135"/>
      <c r="L127" s="40"/>
      <c r="M127" s="436"/>
      <c r="N127" s="95"/>
    </row>
    <row r="128" spans="1:14" ht="17.25" customHeight="1" x14ac:dyDescent="0.25">
      <c r="A128" s="119"/>
      <c r="B128" s="47"/>
      <c r="C128" s="253" t="s">
        <v>177</v>
      </c>
      <c r="D128" s="137" t="s">
        <v>157</v>
      </c>
      <c r="E128" s="252">
        <v>4.0500000000000007</v>
      </c>
      <c r="F128" s="125"/>
      <c r="G128" s="191"/>
      <c r="H128" s="45"/>
      <c r="I128" s="114"/>
      <c r="J128" s="70"/>
      <c r="K128" s="135"/>
      <c r="L128" s="40"/>
      <c r="M128" s="436"/>
      <c r="N128" s="95"/>
    </row>
    <row r="129" spans="1:14" ht="17.25" customHeight="1" x14ac:dyDescent="0.25">
      <c r="A129" s="119"/>
      <c r="B129" s="47"/>
      <c r="C129" s="253" t="s">
        <v>178</v>
      </c>
      <c r="D129" s="137" t="s">
        <v>157</v>
      </c>
      <c r="E129" s="252">
        <v>268.5</v>
      </c>
      <c r="F129" s="125"/>
      <c r="G129" s="191"/>
      <c r="H129" s="45"/>
      <c r="I129" s="114"/>
      <c r="J129" s="70"/>
      <c r="K129" s="135"/>
      <c r="L129" s="40"/>
      <c r="M129" s="436"/>
      <c r="N129" s="95"/>
    </row>
    <row r="130" spans="1:14" ht="17.25" customHeight="1" x14ac:dyDescent="0.25">
      <c r="A130" s="119"/>
      <c r="B130" s="47"/>
      <c r="C130" s="253"/>
      <c r="D130" s="137"/>
      <c r="E130" s="252"/>
      <c r="F130" s="125"/>
      <c r="G130" s="191"/>
      <c r="H130" s="45"/>
      <c r="I130" s="114"/>
      <c r="J130" s="70"/>
      <c r="K130" s="135"/>
      <c r="L130" s="40"/>
      <c r="M130" s="436"/>
      <c r="N130" s="95"/>
    </row>
    <row r="131" spans="1:14" ht="27.75" customHeight="1" x14ac:dyDescent="0.25">
      <c r="A131" s="119">
        <f>A125+1</f>
        <v>51</v>
      </c>
      <c r="B131" s="47">
        <v>564761111</v>
      </c>
      <c r="C131" s="47" t="s">
        <v>1129</v>
      </c>
      <c r="D131" s="43" t="s">
        <v>20</v>
      </c>
      <c r="E131" s="120">
        <v>268.5</v>
      </c>
      <c r="F131" s="125"/>
      <c r="G131" s="191">
        <f t="shared" si="33"/>
        <v>0</v>
      </c>
      <c r="H131" s="78" t="s">
        <v>495</v>
      </c>
      <c r="I131" s="114">
        <v>0.38700000000000001</v>
      </c>
      <c r="J131" s="70">
        <f t="shared" si="34"/>
        <v>103.90950000000001</v>
      </c>
      <c r="K131" s="135"/>
      <c r="L131" s="40">
        <f t="shared" si="35"/>
        <v>0</v>
      </c>
      <c r="M131" s="436"/>
      <c r="N131" s="95"/>
    </row>
    <row r="132" spans="1:14" ht="15.75" customHeight="1" x14ac:dyDescent="0.25">
      <c r="A132" s="119"/>
      <c r="B132" s="47"/>
      <c r="C132" s="253" t="s">
        <v>179</v>
      </c>
      <c r="D132" s="137" t="s">
        <v>157</v>
      </c>
      <c r="E132" s="252">
        <v>0</v>
      </c>
      <c r="F132" s="125"/>
      <c r="G132" s="191"/>
      <c r="H132" s="45"/>
      <c r="I132" s="114"/>
      <c r="J132" s="70"/>
      <c r="K132" s="135"/>
      <c r="L132" s="40"/>
      <c r="M132" s="436"/>
      <c r="N132" s="95"/>
    </row>
    <row r="133" spans="1:14" ht="15.75" customHeight="1" x14ac:dyDescent="0.25">
      <c r="A133" s="119"/>
      <c r="B133" s="47"/>
      <c r="C133" s="253" t="s">
        <v>178</v>
      </c>
      <c r="D133" s="137" t="s">
        <v>157</v>
      </c>
      <c r="E133" s="252">
        <v>268.5</v>
      </c>
      <c r="F133" s="125"/>
      <c r="G133" s="191"/>
      <c r="H133" s="45"/>
      <c r="I133" s="114"/>
      <c r="J133" s="70"/>
      <c r="K133" s="135"/>
      <c r="L133" s="40"/>
      <c r="M133" s="436"/>
      <c r="N133" s="95"/>
    </row>
    <row r="134" spans="1:14" ht="17.25" customHeight="1" x14ac:dyDescent="0.25">
      <c r="A134" s="119">
        <f>A131+1</f>
        <v>52</v>
      </c>
      <c r="B134" s="47">
        <v>564761113</v>
      </c>
      <c r="C134" s="47" t="s">
        <v>80</v>
      </c>
      <c r="D134" s="43" t="s">
        <v>20</v>
      </c>
      <c r="E134" s="120">
        <v>399</v>
      </c>
      <c r="F134" s="125"/>
      <c r="G134" s="191">
        <f t="shared" si="33"/>
        <v>0</v>
      </c>
      <c r="H134" s="78" t="s">
        <v>495</v>
      </c>
      <c r="I134" s="114">
        <v>0.42699999999999999</v>
      </c>
      <c r="J134" s="70">
        <f t="shared" si="34"/>
        <v>170.37299999999999</v>
      </c>
      <c r="K134" s="135"/>
      <c r="L134" s="40">
        <f t="shared" si="35"/>
        <v>0</v>
      </c>
      <c r="M134" s="436"/>
      <c r="N134" s="95"/>
    </row>
    <row r="135" spans="1:14" ht="17.25" customHeight="1" x14ac:dyDescent="0.25">
      <c r="A135" s="119">
        <f t="shared" ref="A135:A144" si="36">A134+1</f>
        <v>53</v>
      </c>
      <c r="B135" s="47">
        <v>567123114</v>
      </c>
      <c r="C135" s="47" t="s">
        <v>111</v>
      </c>
      <c r="D135" s="43" t="s">
        <v>20</v>
      </c>
      <c r="E135" s="120">
        <v>1741.05</v>
      </c>
      <c r="F135" s="125"/>
      <c r="G135" s="191">
        <f t="shared" si="33"/>
        <v>0</v>
      </c>
      <c r="H135" s="78" t="s">
        <v>495</v>
      </c>
      <c r="I135" s="204">
        <v>0.37724000000000002</v>
      </c>
      <c r="J135" s="70">
        <f t="shared" si="34"/>
        <v>656.79370200000005</v>
      </c>
      <c r="K135" s="135"/>
      <c r="L135" s="40">
        <f t="shared" si="35"/>
        <v>0</v>
      </c>
      <c r="M135" s="436"/>
      <c r="N135" s="95"/>
    </row>
    <row r="136" spans="1:14" ht="17.25" customHeight="1" x14ac:dyDescent="0.25">
      <c r="A136" s="119"/>
      <c r="B136" s="47"/>
      <c r="C136" s="253" t="s">
        <v>176</v>
      </c>
      <c r="D136" s="137" t="s">
        <v>157</v>
      </c>
      <c r="E136" s="252">
        <v>1737</v>
      </c>
      <c r="F136" s="125"/>
      <c r="G136" s="191"/>
      <c r="H136" s="45"/>
      <c r="I136" s="204"/>
      <c r="J136" s="70"/>
      <c r="K136" s="135"/>
      <c r="L136" s="40"/>
      <c r="M136" s="436"/>
      <c r="N136" s="95"/>
    </row>
    <row r="137" spans="1:14" ht="17.25" customHeight="1" x14ac:dyDescent="0.25">
      <c r="A137" s="119"/>
      <c r="B137" s="47"/>
      <c r="C137" s="253" t="s">
        <v>177</v>
      </c>
      <c r="D137" s="137" t="s">
        <v>157</v>
      </c>
      <c r="E137" s="252">
        <v>4.0500000000000007</v>
      </c>
      <c r="F137" s="125"/>
      <c r="G137" s="191"/>
      <c r="H137" s="45"/>
      <c r="I137" s="204"/>
      <c r="J137" s="70"/>
      <c r="K137" s="135"/>
      <c r="L137" s="40"/>
      <c r="M137" s="436"/>
      <c r="N137" s="95"/>
    </row>
    <row r="138" spans="1:14" ht="16.5" customHeight="1" x14ac:dyDescent="0.25">
      <c r="A138" s="119">
        <f>A135+1</f>
        <v>54</v>
      </c>
      <c r="B138" s="203">
        <v>919726121</v>
      </c>
      <c r="C138" s="206" t="s">
        <v>183</v>
      </c>
      <c r="D138" s="43" t="s">
        <v>20</v>
      </c>
      <c r="E138" s="254">
        <v>4686.6000000000004</v>
      </c>
      <c r="F138" s="121"/>
      <c r="G138" s="191">
        <f t="shared" si="33"/>
        <v>0</v>
      </c>
      <c r="H138" s="78" t="s">
        <v>495</v>
      </c>
      <c r="I138" s="205">
        <v>3.6000000000000002E-4</v>
      </c>
      <c r="J138" s="70">
        <f t="shared" si="34"/>
        <v>1.6871760000000002</v>
      </c>
      <c r="K138" s="135"/>
      <c r="L138" s="40">
        <f t="shared" si="35"/>
        <v>0</v>
      </c>
      <c r="M138" s="436"/>
      <c r="N138" s="95"/>
    </row>
    <row r="139" spans="1:14" ht="16.5" customHeight="1" x14ac:dyDescent="0.25">
      <c r="A139" s="119"/>
      <c r="B139" s="203"/>
      <c r="C139" s="253" t="s">
        <v>180</v>
      </c>
      <c r="D139" s="137" t="s">
        <v>157</v>
      </c>
      <c r="E139" s="252">
        <v>3474</v>
      </c>
      <c r="F139" s="125"/>
      <c r="G139" s="191"/>
      <c r="H139" s="45"/>
      <c r="I139" s="205"/>
      <c r="J139" s="70"/>
      <c r="K139" s="135"/>
      <c r="L139" s="40"/>
      <c r="M139" s="436"/>
      <c r="N139" s="95"/>
    </row>
    <row r="140" spans="1:14" ht="16.5" customHeight="1" x14ac:dyDescent="0.25">
      <c r="A140" s="119"/>
      <c r="B140" s="203"/>
      <c r="C140" s="253" t="s">
        <v>174</v>
      </c>
      <c r="D140" s="137" t="s">
        <v>157</v>
      </c>
      <c r="E140" s="252">
        <v>399</v>
      </c>
      <c r="F140" s="125"/>
      <c r="G140" s="191"/>
      <c r="H140" s="45"/>
      <c r="I140" s="205"/>
      <c r="J140" s="70"/>
      <c r="K140" s="135"/>
      <c r="L140" s="40"/>
      <c r="M140" s="436"/>
      <c r="N140" s="95"/>
    </row>
    <row r="141" spans="1:14" ht="16.5" customHeight="1" x14ac:dyDescent="0.25">
      <c r="A141" s="119"/>
      <c r="B141" s="203"/>
      <c r="C141" s="253" t="s">
        <v>181</v>
      </c>
      <c r="D141" s="137" t="s">
        <v>157</v>
      </c>
      <c r="E141" s="252">
        <v>8.1000000000000014</v>
      </c>
      <c r="F141" s="125"/>
      <c r="G141" s="191"/>
      <c r="H141" s="45"/>
      <c r="I141" s="205"/>
      <c r="J141" s="70"/>
      <c r="K141" s="135"/>
      <c r="L141" s="40"/>
      <c r="M141" s="436"/>
      <c r="N141" s="95"/>
    </row>
    <row r="142" spans="1:14" ht="16.5" customHeight="1" x14ac:dyDescent="0.25">
      <c r="A142" s="119"/>
      <c r="B142" s="203"/>
      <c r="C142" s="253" t="s">
        <v>182</v>
      </c>
      <c r="D142" s="137" t="s">
        <v>157</v>
      </c>
      <c r="E142" s="252">
        <v>805.5</v>
      </c>
      <c r="F142" s="125"/>
      <c r="G142" s="191"/>
      <c r="H142" s="45"/>
      <c r="I142" s="205"/>
      <c r="J142" s="70"/>
      <c r="K142" s="135"/>
      <c r="L142" s="40"/>
      <c r="M142" s="436"/>
      <c r="N142" s="95"/>
    </row>
    <row r="143" spans="1:14" ht="17.25" customHeight="1" x14ac:dyDescent="0.25">
      <c r="A143" s="119">
        <f>A138+1</f>
        <v>55</v>
      </c>
      <c r="B143" s="47" t="s">
        <v>81</v>
      </c>
      <c r="C143" s="47" t="s">
        <v>103</v>
      </c>
      <c r="D143" s="43" t="s">
        <v>20</v>
      </c>
      <c r="E143" s="120">
        <v>798</v>
      </c>
      <c r="F143" s="125"/>
      <c r="G143" s="191">
        <f t="shared" si="33"/>
        <v>0</v>
      </c>
      <c r="H143" s="45" t="s">
        <v>82</v>
      </c>
      <c r="I143" s="138">
        <f>0.02*4</f>
        <v>0.08</v>
      </c>
      <c r="J143" s="70">
        <f t="shared" si="34"/>
        <v>63.84</v>
      </c>
      <c r="K143" s="135"/>
      <c r="L143" s="40">
        <f t="shared" si="35"/>
        <v>0</v>
      </c>
      <c r="M143" s="125"/>
      <c r="N143" s="95"/>
    </row>
    <row r="144" spans="1:14" ht="27.75" customHeight="1" x14ac:dyDescent="0.25">
      <c r="A144" s="119">
        <f t="shared" si="36"/>
        <v>56</v>
      </c>
      <c r="B144" s="47" t="s">
        <v>83</v>
      </c>
      <c r="C144" s="47" t="s">
        <v>185</v>
      </c>
      <c r="D144" s="43" t="s">
        <v>20</v>
      </c>
      <c r="E144" s="120">
        <v>537</v>
      </c>
      <c r="F144" s="125"/>
      <c r="G144" s="191">
        <f t="shared" si="33"/>
        <v>0</v>
      </c>
      <c r="H144" s="45" t="s">
        <v>82</v>
      </c>
      <c r="I144" s="138">
        <f>0.15*1.6</f>
        <v>0.24</v>
      </c>
      <c r="J144" s="70">
        <f t="shared" si="34"/>
        <v>128.88</v>
      </c>
      <c r="K144" s="135"/>
      <c r="L144" s="40">
        <f t="shared" si="35"/>
        <v>0</v>
      </c>
      <c r="M144" s="125"/>
      <c r="N144" s="95"/>
    </row>
    <row r="145" spans="1:14" ht="16.5" customHeight="1" x14ac:dyDescent="0.25">
      <c r="A145" s="119"/>
      <c r="B145" s="47"/>
      <c r="C145" s="253" t="s">
        <v>179</v>
      </c>
      <c r="D145" s="137" t="s">
        <v>157</v>
      </c>
      <c r="E145" s="252">
        <v>0</v>
      </c>
      <c r="F145" s="125"/>
      <c r="G145" s="191"/>
      <c r="H145" s="45"/>
      <c r="I145" s="138"/>
      <c r="J145" s="70"/>
      <c r="K145" s="135"/>
      <c r="L145" s="40"/>
      <c r="M145" s="436"/>
      <c r="N145" s="95"/>
    </row>
    <row r="146" spans="1:14" ht="16.5" customHeight="1" x14ac:dyDescent="0.25">
      <c r="A146" s="119"/>
      <c r="B146" s="47"/>
      <c r="C146" s="253" t="s">
        <v>184</v>
      </c>
      <c r="D146" s="137" t="s">
        <v>157</v>
      </c>
      <c r="E146" s="252">
        <v>537</v>
      </c>
      <c r="F146" s="125"/>
      <c r="G146" s="191"/>
      <c r="H146" s="45"/>
      <c r="I146" s="138"/>
      <c r="J146" s="70"/>
      <c r="K146" s="135"/>
      <c r="L146" s="40"/>
      <c r="M146" s="436"/>
      <c r="N146" s="95"/>
    </row>
    <row r="147" spans="1:14" ht="16.5" customHeight="1" x14ac:dyDescent="0.25">
      <c r="A147" s="119">
        <f>A144+1</f>
        <v>57</v>
      </c>
      <c r="B147" s="47">
        <v>916111122</v>
      </c>
      <c r="C147" s="47" t="s">
        <v>1121</v>
      </c>
      <c r="D147" s="43" t="s">
        <v>29</v>
      </c>
      <c r="E147" s="524">
        <v>395</v>
      </c>
      <c r="F147" s="125"/>
      <c r="G147" s="191">
        <f t="shared" ref="G147" si="37">F147*E147</f>
        <v>0</v>
      </c>
      <c r="H147" s="78" t="s">
        <v>495</v>
      </c>
      <c r="I147" s="138">
        <v>7.1900000000000006E-2</v>
      </c>
      <c r="J147" s="70">
        <f>I147*E147</f>
        <v>28.400500000000001</v>
      </c>
      <c r="K147" s="135"/>
      <c r="L147" s="40">
        <f t="shared" ref="L147" si="38">E147*K147</f>
        <v>0</v>
      </c>
      <c r="M147" s="436"/>
      <c r="N147" s="95"/>
    </row>
    <row r="148" spans="1:14" ht="27.75" customHeight="1" x14ac:dyDescent="0.25">
      <c r="A148" s="119">
        <f>A147+1</f>
        <v>58</v>
      </c>
      <c r="B148" s="134">
        <v>916241212</v>
      </c>
      <c r="C148" s="134" t="s">
        <v>138</v>
      </c>
      <c r="D148" s="232" t="s">
        <v>29</v>
      </c>
      <c r="E148" s="524">
        <v>72</v>
      </c>
      <c r="F148" s="125"/>
      <c r="G148" s="191">
        <f t="shared" ref="G148" si="39">F148*E148</f>
        <v>0</v>
      </c>
      <c r="H148" s="78" t="s">
        <v>495</v>
      </c>
      <c r="I148" s="138">
        <v>0.11162999999999999</v>
      </c>
      <c r="J148" s="70">
        <f t="shared" ref="J148" si="40">I148*E148</f>
        <v>8.0373599999999996</v>
      </c>
      <c r="K148" s="135"/>
      <c r="L148" s="40">
        <f t="shared" ref="L148" si="41">E148*K148</f>
        <v>0</v>
      </c>
      <c r="M148" s="436"/>
      <c r="N148" s="95"/>
    </row>
    <row r="149" spans="1:14" ht="15.75" customHeight="1" x14ac:dyDescent="0.25">
      <c r="A149" s="119"/>
      <c r="B149" s="134"/>
      <c r="C149" s="233" t="s">
        <v>139</v>
      </c>
      <c r="D149" s="232"/>
      <c r="E149" s="120"/>
      <c r="F149" s="125"/>
      <c r="G149" s="191"/>
      <c r="H149" s="45"/>
      <c r="I149" s="138"/>
      <c r="J149" s="70"/>
      <c r="K149" s="135"/>
      <c r="L149" s="40"/>
      <c r="M149" s="436"/>
      <c r="N149" s="95"/>
    </row>
    <row r="150" spans="1:14" ht="25.5" customHeight="1" x14ac:dyDescent="0.25">
      <c r="A150" s="119">
        <f>A148+1</f>
        <v>59</v>
      </c>
      <c r="B150" s="47" t="s">
        <v>84</v>
      </c>
      <c r="C150" s="47" t="s">
        <v>105</v>
      </c>
      <c r="D150" s="43" t="s">
        <v>62</v>
      </c>
      <c r="E150" s="120">
        <v>1160</v>
      </c>
      <c r="F150" s="125"/>
      <c r="G150" s="191">
        <f t="shared" si="33"/>
        <v>0</v>
      </c>
      <c r="H150" s="45" t="s">
        <v>82</v>
      </c>
      <c r="I150" s="138">
        <f>0.08531+0.0098</f>
        <v>9.511E-2</v>
      </c>
      <c r="J150" s="70">
        <f t="shared" si="34"/>
        <v>110.3276</v>
      </c>
      <c r="K150" s="135"/>
      <c r="L150" s="40">
        <f t="shared" si="35"/>
        <v>0</v>
      </c>
      <c r="M150" s="125"/>
      <c r="N150" s="95"/>
    </row>
    <row r="151" spans="1:14" ht="25.5" customHeight="1" x14ac:dyDescent="0.25">
      <c r="A151" s="119">
        <f t="shared" ref="A151:A152" si="42">A150+1</f>
        <v>60</v>
      </c>
      <c r="B151" s="47" t="s">
        <v>84</v>
      </c>
      <c r="C151" s="47" t="s">
        <v>106</v>
      </c>
      <c r="D151" s="43" t="s">
        <v>62</v>
      </c>
      <c r="E151" s="120">
        <v>28</v>
      </c>
      <c r="F151" s="125"/>
      <c r="G151" s="191">
        <f t="shared" ref="G151" si="43">F151*E151</f>
        <v>0</v>
      </c>
      <c r="H151" s="45" t="s">
        <v>82</v>
      </c>
      <c r="I151" s="138">
        <f>0.08531+0.0098</f>
        <v>9.511E-2</v>
      </c>
      <c r="J151" s="70">
        <f t="shared" ref="J151" si="44">I151*E151</f>
        <v>2.6630799999999999</v>
      </c>
      <c r="K151" s="135"/>
      <c r="L151" s="40">
        <f t="shared" ref="L151" si="45">E151*K151</f>
        <v>0</v>
      </c>
      <c r="M151" s="125"/>
      <c r="N151" s="95"/>
    </row>
    <row r="152" spans="1:14" ht="39.75" customHeight="1" x14ac:dyDescent="0.25">
      <c r="A152" s="119">
        <f t="shared" si="42"/>
        <v>61</v>
      </c>
      <c r="B152" s="47" t="s">
        <v>85</v>
      </c>
      <c r="C152" s="47" t="s">
        <v>107</v>
      </c>
      <c r="D152" s="43" t="s">
        <v>62</v>
      </c>
      <c r="E152" s="120">
        <v>0</v>
      </c>
      <c r="F152" s="125"/>
      <c r="G152" s="191">
        <f t="shared" si="33"/>
        <v>0</v>
      </c>
      <c r="H152" s="45" t="s">
        <v>82</v>
      </c>
      <c r="I152" s="138">
        <f>0.01</f>
        <v>0.01</v>
      </c>
      <c r="J152" s="70">
        <f t="shared" si="34"/>
        <v>0</v>
      </c>
      <c r="K152" s="135"/>
      <c r="L152" s="40">
        <f t="shared" si="35"/>
        <v>0</v>
      </c>
      <c r="M152" s="125"/>
      <c r="N152" s="95"/>
    </row>
    <row r="153" spans="1:14" ht="33" customHeight="1" x14ac:dyDescent="0.25">
      <c r="B153" s="53"/>
      <c r="D153" s="58"/>
      <c r="E153" s="69"/>
      <c r="M153" s="439"/>
    </row>
    <row r="154" spans="1:14" ht="18.75" customHeight="1" x14ac:dyDescent="0.25">
      <c r="B154" s="46"/>
      <c r="C154" s="30" t="s">
        <v>127</v>
      </c>
      <c r="G154" s="51">
        <f>SUM(G155:G160)</f>
        <v>0</v>
      </c>
      <c r="H154" s="62"/>
      <c r="I154" s="57"/>
      <c r="J154" s="68">
        <f>SUM(J155:J160)</f>
        <v>1.9002616050000003</v>
      </c>
      <c r="L154" s="68">
        <f>SUM(L155:L160)</f>
        <v>0</v>
      </c>
      <c r="M154" s="437"/>
      <c r="N154" s="51"/>
    </row>
    <row r="155" spans="1:14" ht="28.5" customHeight="1" x14ac:dyDescent="0.25">
      <c r="A155" s="119">
        <f>A152+1</f>
        <v>62</v>
      </c>
      <c r="B155" s="47" t="s">
        <v>1130</v>
      </c>
      <c r="C155" s="47" t="s">
        <v>186</v>
      </c>
      <c r="D155" s="43" t="s">
        <v>17</v>
      </c>
      <c r="E155" s="144">
        <v>0.76950000000000018</v>
      </c>
      <c r="F155" s="223"/>
      <c r="G155" s="191">
        <f>F155*E155</f>
        <v>0</v>
      </c>
      <c r="H155" s="45" t="s">
        <v>82</v>
      </c>
      <c r="I155" s="224">
        <v>2.45329</v>
      </c>
      <c r="J155" s="140">
        <f t="shared" ref="J155" si="46">I155*E155</f>
        <v>1.8878066550000003</v>
      </c>
      <c r="K155" s="140"/>
      <c r="L155" s="138">
        <v>0</v>
      </c>
      <c r="M155" s="240"/>
      <c r="N155" s="433"/>
    </row>
    <row r="156" spans="1:14" ht="16.5" customHeight="1" x14ac:dyDescent="0.25">
      <c r="A156" s="119">
        <f t="shared" ref="A156:A160" si="47">A155+1</f>
        <v>63</v>
      </c>
      <c r="B156" s="47">
        <v>631319013</v>
      </c>
      <c r="C156" s="47" t="s">
        <v>115</v>
      </c>
      <c r="D156" s="43" t="s">
        <v>17</v>
      </c>
      <c r="E156" s="144">
        <v>0.76950000000000018</v>
      </c>
      <c r="F156" s="223"/>
      <c r="G156" s="191">
        <f t="shared" ref="G156:G160" si="48">F156*E156</f>
        <v>0</v>
      </c>
      <c r="H156" s="78" t="s">
        <v>495</v>
      </c>
      <c r="I156" s="224">
        <v>0</v>
      </c>
      <c r="J156" s="140">
        <f t="shared" ref="J156:J160" si="49">I156*E156</f>
        <v>0</v>
      </c>
      <c r="K156" s="140"/>
      <c r="L156" s="138">
        <v>0</v>
      </c>
      <c r="M156" s="240"/>
      <c r="N156" s="433"/>
    </row>
    <row r="157" spans="1:14" ht="25.5" customHeight="1" x14ac:dyDescent="0.25">
      <c r="A157" s="119">
        <f t="shared" si="47"/>
        <v>64</v>
      </c>
      <c r="B157" s="47">
        <v>631319211</v>
      </c>
      <c r="C157" s="47" t="s">
        <v>116</v>
      </c>
      <c r="D157" s="43" t="s">
        <v>17</v>
      </c>
      <c r="E157" s="144">
        <v>0.76950000000000018</v>
      </c>
      <c r="F157" s="223"/>
      <c r="G157" s="191">
        <f t="shared" si="48"/>
        <v>0</v>
      </c>
      <c r="H157" s="78" t="s">
        <v>495</v>
      </c>
      <c r="I157" s="224">
        <v>8.9999999999999998E-4</v>
      </c>
      <c r="J157" s="140">
        <f t="shared" si="49"/>
        <v>6.9255000000000011E-4</v>
      </c>
      <c r="K157" s="140"/>
      <c r="L157" s="138">
        <v>0</v>
      </c>
      <c r="M157" s="240"/>
      <c r="N157" s="433"/>
    </row>
    <row r="158" spans="1:14" ht="16.5" customHeight="1" x14ac:dyDescent="0.25">
      <c r="A158" s="119">
        <f t="shared" si="47"/>
        <v>65</v>
      </c>
      <c r="B158" s="47">
        <v>631351101</v>
      </c>
      <c r="C158" s="47" t="s">
        <v>112</v>
      </c>
      <c r="D158" s="43" t="s">
        <v>20</v>
      </c>
      <c r="E158" s="144">
        <v>0.87</v>
      </c>
      <c r="F158" s="198"/>
      <c r="G158" s="191">
        <f t="shared" si="48"/>
        <v>0</v>
      </c>
      <c r="H158" s="78" t="s">
        <v>495</v>
      </c>
      <c r="I158" s="224">
        <v>1.3520000000000001E-2</v>
      </c>
      <c r="J158" s="140">
        <f t="shared" si="49"/>
        <v>1.1762400000000001E-2</v>
      </c>
      <c r="K158" s="140"/>
      <c r="L158" s="138">
        <v>0</v>
      </c>
      <c r="M158" s="240"/>
      <c r="N158" s="433"/>
    </row>
    <row r="159" spans="1:14" ht="16.5" customHeight="1" x14ac:dyDescent="0.25">
      <c r="A159" s="119">
        <f t="shared" si="47"/>
        <v>66</v>
      </c>
      <c r="B159" s="47">
        <v>631351102</v>
      </c>
      <c r="C159" s="47" t="s">
        <v>113</v>
      </c>
      <c r="D159" s="43" t="s">
        <v>20</v>
      </c>
      <c r="E159" s="144">
        <v>0.87</v>
      </c>
      <c r="F159" s="223"/>
      <c r="G159" s="191">
        <f t="shared" si="48"/>
        <v>0</v>
      </c>
      <c r="H159" s="78" t="s">
        <v>495</v>
      </c>
      <c r="I159" s="224">
        <v>0</v>
      </c>
      <c r="J159" s="140">
        <f t="shared" si="49"/>
        <v>0</v>
      </c>
      <c r="K159" s="140"/>
      <c r="L159" s="138">
        <v>0</v>
      </c>
      <c r="M159" s="240"/>
      <c r="N159" s="433"/>
    </row>
    <row r="160" spans="1:14" ht="16.5" customHeight="1" x14ac:dyDescent="0.25">
      <c r="A160" s="119">
        <f t="shared" si="47"/>
        <v>67</v>
      </c>
      <c r="B160" s="47">
        <v>631319197</v>
      </c>
      <c r="C160" s="47" t="s">
        <v>114</v>
      </c>
      <c r="D160" s="43" t="s">
        <v>17</v>
      </c>
      <c r="E160" s="144">
        <v>0.76950000000000018</v>
      </c>
      <c r="F160" s="223"/>
      <c r="G160" s="191">
        <f t="shared" si="48"/>
        <v>0</v>
      </c>
      <c r="H160" s="78" t="s">
        <v>495</v>
      </c>
      <c r="I160" s="224">
        <v>0</v>
      </c>
      <c r="J160" s="140">
        <f t="shared" si="49"/>
        <v>0</v>
      </c>
      <c r="K160" s="140"/>
      <c r="L160" s="138">
        <v>0</v>
      </c>
      <c r="M160" s="240"/>
      <c r="N160" s="433"/>
    </row>
    <row r="161" spans="1:14" ht="16.5" customHeight="1" x14ac:dyDescent="0.25">
      <c r="G161"/>
      <c r="I161"/>
      <c r="J161"/>
      <c r="M161" s="439"/>
      <c r="N161" s="433"/>
    </row>
    <row r="162" spans="1:14" ht="20.25" customHeight="1" x14ac:dyDescent="0.25">
      <c r="B162" s="46"/>
      <c r="C162" s="30" t="s">
        <v>130</v>
      </c>
      <c r="G162" s="51">
        <f>SUM(G164:G168)</f>
        <v>0</v>
      </c>
      <c r="H162" s="62"/>
      <c r="I162" s="57"/>
      <c r="J162" s="68">
        <f>SUM(J164:J168)</f>
        <v>0</v>
      </c>
      <c r="L162" s="68">
        <f>SUM(L164:L168)</f>
        <v>0</v>
      </c>
      <c r="M162" s="437"/>
      <c r="N162" s="51"/>
    </row>
    <row r="163" spans="1:14" ht="20.25" customHeight="1" x14ac:dyDescent="0.25">
      <c r="B163" s="46"/>
      <c r="C163" s="208" t="s">
        <v>135</v>
      </c>
      <c r="G163" s="51"/>
      <c r="H163" s="62"/>
      <c r="I163" s="57"/>
      <c r="J163" s="68"/>
      <c r="L163" s="68"/>
      <c r="M163" s="437"/>
      <c r="N163" s="433"/>
    </row>
    <row r="164" spans="1:14" ht="18" customHeight="1" x14ac:dyDescent="0.25">
      <c r="A164" s="119">
        <f>A160+1</f>
        <v>68</v>
      </c>
      <c r="B164" s="47">
        <v>955001</v>
      </c>
      <c r="C164" s="47" t="s">
        <v>480</v>
      </c>
      <c r="D164" s="108" t="s">
        <v>95</v>
      </c>
      <c r="E164" s="225">
        <v>1</v>
      </c>
      <c r="F164" s="155"/>
      <c r="G164" s="191">
        <f t="shared" ref="G164" si="50">F164*E164</f>
        <v>0</v>
      </c>
      <c r="H164" s="45" t="s">
        <v>82</v>
      </c>
      <c r="I164" s="140">
        <v>0</v>
      </c>
      <c r="J164" s="140">
        <f>I164*E164</f>
        <v>0</v>
      </c>
      <c r="K164" s="140">
        <v>0</v>
      </c>
      <c r="L164" s="138">
        <f>E164*K164</f>
        <v>0</v>
      </c>
      <c r="M164" s="155"/>
      <c r="N164" s="433"/>
    </row>
    <row r="165" spans="1:14" ht="16.5" customHeight="1" x14ac:dyDescent="0.25">
      <c r="A165" s="119">
        <f t="shared" ref="A165:B166" si="51">A164+1</f>
        <v>69</v>
      </c>
      <c r="B165" s="142">
        <f>B164+1</f>
        <v>955002</v>
      </c>
      <c r="C165" s="47" t="s">
        <v>391</v>
      </c>
      <c r="D165" s="108" t="s">
        <v>122</v>
      </c>
      <c r="E165" s="225">
        <v>2</v>
      </c>
      <c r="F165" s="155"/>
      <c r="G165" s="191">
        <f t="shared" ref="G165:G166" si="52">F165*E165</f>
        <v>0</v>
      </c>
      <c r="H165" s="45" t="s">
        <v>82</v>
      </c>
      <c r="I165" s="140">
        <v>0</v>
      </c>
      <c r="J165" s="140">
        <f t="shared" ref="J165:J166" si="53">I165*E165</f>
        <v>0</v>
      </c>
      <c r="K165" s="140">
        <v>0</v>
      </c>
      <c r="L165" s="138">
        <f t="shared" ref="L165:L166" si="54">E165*K165</f>
        <v>0</v>
      </c>
      <c r="M165" s="155"/>
      <c r="N165" s="433"/>
    </row>
    <row r="166" spans="1:14" ht="16.5" customHeight="1" x14ac:dyDescent="0.25">
      <c r="A166" s="119">
        <f t="shared" si="51"/>
        <v>70</v>
      </c>
      <c r="B166" s="142">
        <f t="shared" si="51"/>
        <v>955003</v>
      </c>
      <c r="C166" s="47" t="s">
        <v>392</v>
      </c>
      <c r="D166" s="108" t="s">
        <v>122</v>
      </c>
      <c r="E166" s="225">
        <v>0</v>
      </c>
      <c r="F166" s="155"/>
      <c r="G166" s="191">
        <f t="shared" si="52"/>
        <v>0</v>
      </c>
      <c r="H166" s="45" t="s">
        <v>82</v>
      </c>
      <c r="I166" s="140">
        <v>0</v>
      </c>
      <c r="J166" s="140">
        <f t="shared" si="53"/>
        <v>0</v>
      </c>
      <c r="K166" s="140">
        <v>0</v>
      </c>
      <c r="L166" s="138">
        <f t="shared" si="54"/>
        <v>0</v>
      </c>
      <c r="M166" s="155"/>
      <c r="N166" s="433"/>
    </row>
    <row r="167" spans="1:14" ht="16.5" customHeight="1" x14ac:dyDescent="0.25">
      <c r="A167" s="119">
        <f t="shared" ref="A167:B167" si="55">A166+1</f>
        <v>71</v>
      </c>
      <c r="B167" s="142">
        <f t="shared" si="55"/>
        <v>955004</v>
      </c>
      <c r="C167" s="47" t="s">
        <v>136</v>
      </c>
      <c r="D167" s="108" t="s">
        <v>122</v>
      </c>
      <c r="E167" s="225">
        <v>8</v>
      </c>
      <c r="F167" s="155"/>
      <c r="G167" s="191">
        <f t="shared" ref="G167:G168" si="56">F167*E167</f>
        <v>0</v>
      </c>
      <c r="H167" s="45" t="s">
        <v>82</v>
      </c>
      <c r="I167" s="140">
        <v>0</v>
      </c>
      <c r="J167" s="140">
        <f t="shared" ref="J167:J168" si="57">I167*E167</f>
        <v>0</v>
      </c>
      <c r="K167" s="140">
        <v>0</v>
      </c>
      <c r="L167" s="138">
        <f t="shared" ref="L167:L168" si="58">E167*K167</f>
        <v>0</v>
      </c>
      <c r="M167" s="155"/>
      <c r="N167" s="433"/>
    </row>
    <row r="168" spans="1:14" ht="16.5" customHeight="1" x14ac:dyDescent="0.25">
      <c r="A168" s="119">
        <f t="shared" ref="A168:B168" si="59">A167+1</f>
        <v>72</v>
      </c>
      <c r="B168" s="142">
        <f t="shared" si="59"/>
        <v>955005</v>
      </c>
      <c r="C168" s="47" t="s">
        <v>390</v>
      </c>
      <c r="D168" s="108" t="s">
        <v>122</v>
      </c>
      <c r="E168" s="225">
        <v>20</v>
      </c>
      <c r="F168" s="155"/>
      <c r="G168" s="191">
        <f t="shared" si="56"/>
        <v>0</v>
      </c>
      <c r="H168" s="45" t="s">
        <v>82</v>
      </c>
      <c r="I168" s="140">
        <v>0</v>
      </c>
      <c r="J168" s="140">
        <f t="shared" si="57"/>
        <v>0</v>
      </c>
      <c r="K168" s="140">
        <v>0</v>
      </c>
      <c r="L168" s="138">
        <f t="shared" si="58"/>
        <v>0</v>
      </c>
      <c r="M168" s="155"/>
      <c r="N168" s="433"/>
    </row>
    <row r="169" spans="1:14" ht="16.5" customHeight="1" x14ac:dyDescent="0.25">
      <c r="M169" s="439"/>
    </row>
    <row r="170" spans="1:14" ht="16.5" customHeight="1" x14ac:dyDescent="0.25">
      <c r="C170" s="30" t="s">
        <v>486</v>
      </c>
      <c r="E170" s="61"/>
      <c r="F170" s="61"/>
      <c r="G170" s="51">
        <f>SUM(G171:G173)</f>
        <v>0</v>
      </c>
      <c r="H170" s="62"/>
      <c r="I170" s="57"/>
      <c r="J170" s="68">
        <f>SUM(J171:J173)</f>
        <v>186.83176800000001</v>
      </c>
      <c r="L170" s="68">
        <v>0</v>
      </c>
      <c r="M170" s="439"/>
    </row>
    <row r="171" spans="1:14" ht="39" customHeight="1" x14ac:dyDescent="0.25">
      <c r="A171" s="119">
        <f>A168+1</f>
        <v>73</v>
      </c>
      <c r="B171" s="47">
        <v>212752412</v>
      </c>
      <c r="C171" s="79" t="s">
        <v>496</v>
      </c>
      <c r="D171" s="143" t="s">
        <v>29</v>
      </c>
      <c r="E171" s="216">
        <v>680</v>
      </c>
      <c r="F171" s="114"/>
      <c r="G171" s="191">
        <f t="shared" ref="G171:G173" si="60">F171*E171</f>
        <v>0</v>
      </c>
      <c r="H171" s="45" t="s">
        <v>495</v>
      </c>
      <c r="I171" s="114">
        <v>0.27411000000000002</v>
      </c>
      <c r="J171" s="70">
        <f>I171*E171</f>
        <v>186.3948</v>
      </c>
      <c r="K171" s="141"/>
      <c r="L171" s="40">
        <f t="shared" ref="L171:L173" si="61">E171*K171</f>
        <v>0</v>
      </c>
      <c r="M171" s="440"/>
    </row>
    <row r="172" spans="1:14" ht="16.5" customHeight="1" x14ac:dyDescent="0.25">
      <c r="A172" s="119">
        <f>A171+1</f>
        <v>74</v>
      </c>
      <c r="B172" s="142">
        <v>211971110</v>
      </c>
      <c r="C172" s="142" t="s">
        <v>487</v>
      </c>
      <c r="D172" s="143" t="s">
        <v>20</v>
      </c>
      <c r="E172" s="216">
        <v>917.99999999999989</v>
      </c>
      <c r="F172" s="324"/>
      <c r="G172" s="191">
        <f t="shared" si="60"/>
        <v>0</v>
      </c>
      <c r="H172" s="45" t="s">
        <v>495</v>
      </c>
      <c r="I172" s="335">
        <v>1.7000000000000001E-4</v>
      </c>
      <c r="J172" s="70">
        <f>I172*E172</f>
        <v>0.15606</v>
      </c>
      <c r="K172" s="141"/>
      <c r="L172" s="40">
        <f t="shared" si="61"/>
        <v>0</v>
      </c>
      <c r="M172" s="440"/>
    </row>
    <row r="173" spans="1:14" ht="16.5" customHeight="1" x14ac:dyDescent="0.25">
      <c r="A173" s="119">
        <f>A172+1</f>
        <v>75</v>
      </c>
      <c r="B173" s="142">
        <v>69311068</v>
      </c>
      <c r="C173" s="142" t="s">
        <v>488</v>
      </c>
      <c r="D173" s="333" t="s">
        <v>43</v>
      </c>
      <c r="E173" s="216">
        <v>936.3599999999999</v>
      </c>
      <c r="F173" s="333"/>
      <c r="G173" s="191">
        <f t="shared" si="60"/>
        <v>0</v>
      </c>
      <c r="H173" s="45" t="s">
        <v>495</v>
      </c>
      <c r="I173" s="430">
        <v>2.9999999999999997E-4</v>
      </c>
      <c r="J173" s="70">
        <f>I173*E173</f>
        <v>0.28090799999999994</v>
      </c>
      <c r="K173" s="141"/>
      <c r="L173" s="40">
        <f t="shared" si="61"/>
        <v>0</v>
      </c>
      <c r="M173" s="440"/>
    </row>
    <row r="174" spans="1:14" ht="16.5" customHeight="1" x14ac:dyDescent="0.25">
      <c r="G174"/>
      <c r="M174" s="439"/>
    </row>
    <row r="175" spans="1:14" ht="16.5" customHeight="1" x14ac:dyDescent="0.25">
      <c r="B175" s="46"/>
      <c r="C175" s="30" t="s">
        <v>128</v>
      </c>
      <c r="G175" s="51">
        <f>G176</f>
        <v>0</v>
      </c>
      <c r="H175" s="62"/>
      <c r="I175" s="57"/>
      <c r="J175" s="68">
        <f>J110+J98+J46+J5+J40+J162+J154+J170</f>
        <v>3018.0660209779649</v>
      </c>
      <c r="L175" s="68">
        <f>L110+L98+L46+L5+L162</f>
        <v>1248.0681655555557</v>
      </c>
      <c r="M175" s="437"/>
    </row>
    <row r="176" spans="1:14" ht="16.5" customHeight="1" x14ac:dyDescent="0.25">
      <c r="A176" s="119">
        <f>A173+1</f>
        <v>76</v>
      </c>
      <c r="B176" s="142">
        <v>998223011</v>
      </c>
      <c r="C176" s="142" t="s">
        <v>46</v>
      </c>
      <c r="D176" s="143" t="s">
        <v>16</v>
      </c>
      <c r="E176" s="153">
        <v>3018.0660209779649</v>
      </c>
      <c r="F176" s="154"/>
      <c r="G176" s="191">
        <f t="shared" ref="G176" si="62">F176*E176</f>
        <v>0</v>
      </c>
      <c r="H176" s="45" t="s">
        <v>495</v>
      </c>
      <c r="I176" s="151"/>
      <c r="J176" s="152"/>
      <c r="K176" s="141"/>
      <c r="L176" s="141"/>
      <c r="M176" s="441"/>
      <c r="N176" s="434"/>
    </row>
    <row r="177" spans="1:14" ht="16.5" customHeight="1" x14ac:dyDescent="0.25">
      <c r="M177" s="439"/>
    </row>
    <row r="178" spans="1:14" ht="16.5" customHeight="1" x14ac:dyDescent="0.25">
      <c r="M178" s="439"/>
    </row>
    <row r="179" spans="1:14" ht="16.5" customHeight="1" x14ac:dyDescent="0.25">
      <c r="M179" s="439"/>
    </row>
    <row r="180" spans="1:14" ht="18.75" customHeight="1" x14ac:dyDescent="0.25">
      <c r="B180" s="46"/>
      <c r="C180" s="30" t="s">
        <v>131</v>
      </c>
      <c r="G180" s="51">
        <f>SUM(G182:G185)</f>
        <v>0</v>
      </c>
      <c r="H180" s="62"/>
      <c r="I180" s="57"/>
      <c r="J180" s="68">
        <v>0</v>
      </c>
      <c r="L180" s="68">
        <v>0</v>
      </c>
      <c r="M180" s="437"/>
    </row>
    <row r="181" spans="1:14" ht="16.5" customHeight="1" x14ac:dyDescent="0.25">
      <c r="B181" s="46"/>
      <c r="C181" s="208" t="s">
        <v>135</v>
      </c>
      <c r="G181" s="51"/>
      <c r="H181" s="62"/>
      <c r="I181" s="57"/>
      <c r="J181" s="68"/>
      <c r="L181" s="68"/>
      <c r="M181" s="437"/>
    </row>
    <row r="182" spans="1:14" ht="18" customHeight="1" x14ac:dyDescent="0.25">
      <c r="A182" s="119">
        <f>A176+1</f>
        <v>77</v>
      </c>
      <c r="B182" s="142">
        <v>767001</v>
      </c>
      <c r="C182" s="47" t="s">
        <v>120</v>
      </c>
      <c r="D182" s="143" t="s">
        <v>95</v>
      </c>
      <c r="E182" s="153">
        <v>1</v>
      </c>
      <c r="F182" s="114"/>
      <c r="G182" s="191">
        <f t="shared" ref="G182" si="63">F182*E182</f>
        <v>0</v>
      </c>
      <c r="H182" s="45" t="s">
        <v>82</v>
      </c>
      <c r="I182" s="151"/>
      <c r="J182" s="152"/>
      <c r="K182" s="141"/>
      <c r="L182" s="141"/>
      <c r="M182" s="437"/>
    </row>
    <row r="183" spans="1:14" ht="18" customHeight="1" x14ac:dyDescent="0.25">
      <c r="A183" s="119">
        <f>A182+1</f>
        <v>78</v>
      </c>
      <c r="B183" s="142">
        <f>B182+1</f>
        <v>767002</v>
      </c>
      <c r="C183" s="47" t="s">
        <v>479</v>
      </c>
      <c r="D183" s="143" t="s">
        <v>95</v>
      </c>
      <c r="E183" s="153">
        <v>1</v>
      </c>
      <c r="F183" s="114"/>
      <c r="G183" s="191">
        <f t="shared" ref="G183" si="64">F183*E183</f>
        <v>0</v>
      </c>
      <c r="H183" s="45" t="s">
        <v>82</v>
      </c>
      <c r="I183" s="151"/>
      <c r="J183" s="152"/>
      <c r="K183" s="141"/>
      <c r="L183" s="141"/>
      <c r="M183" s="437"/>
    </row>
    <row r="184" spans="1:14" ht="18" customHeight="1" x14ac:dyDescent="0.25">
      <c r="A184" s="119">
        <f t="shared" ref="A184:A185" si="65">A183+1</f>
        <v>79</v>
      </c>
      <c r="B184" s="142">
        <f>B183+1</f>
        <v>767003</v>
      </c>
      <c r="C184" s="47" t="s">
        <v>388</v>
      </c>
      <c r="D184" s="143" t="s">
        <v>95</v>
      </c>
      <c r="E184" s="153">
        <v>1</v>
      </c>
      <c r="F184" s="114"/>
      <c r="G184" s="191">
        <f t="shared" ref="G184" si="66">F184*E184</f>
        <v>0</v>
      </c>
      <c r="H184" s="45" t="s">
        <v>82</v>
      </c>
      <c r="I184" s="151"/>
      <c r="J184" s="152"/>
      <c r="K184" s="141"/>
      <c r="L184" s="141"/>
      <c r="M184" s="437"/>
    </row>
    <row r="185" spans="1:14" ht="26.25" customHeight="1" x14ac:dyDescent="0.25">
      <c r="A185" s="119">
        <f t="shared" si="65"/>
        <v>80</v>
      </c>
      <c r="B185" s="142">
        <f>B184+1</f>
        <v>767004</v>
      </c>
      <c r="C185" s="47" t="s">
        <v>489</v>
      </c>
      <c r="D185" s="143" t="s">
        <v>95</v>
      </c>
      <c r="E185" s="153">
        <v>1</v>
      </c>
      <c r="F185" s="114"/>
      <c r="G185" s="191">
        <f t="shared" ref="G185" si="67">F185*E185</f>
        <v>0</v>
      </c>
      <c r="H185" s="45" t="s">
        <v>82</v>
      </c>
      <c r="I185" s="151"/>
      <c r="J185" s="152"/>
      <c r="K185" s="141"/>
      <c r="L185" s="141"/>
      <c r="M185" s="437"/>
    </row>
    <row r="186" spans="1:14" ht="16.5" customHeight="1" x14ac:dyDescent="0.25">
      <c r="E186" s="61"/>
      <c r="F186" s="61"/>
      <c r="M186" s="439"/>
    </row>
    <row r="187" spans="1:14" ht="16.5" customHeight="1" x14ac:dyDescent="0.25">
      <c r="C187" s="30" t="s">
        <v>396</v>
      </c>
      <c r="E187" s="61"/>
      <c r="F187" s="61"/>
      <c r="G187" s="51">
        <f>SUM(G188:G192)</f>
        <v>0</v>
      </c>
      <c r="H187" s="62"/>
      <c r="I187" s="57"/>
      <c r="J187" s="68">
        <f>J119+J109+J60+J14+J49+J176</f>
        <v>0</v>
      </c>
      <c r="L187" s="68">
        <f>L119+L109+L60+L14+L176</f>
        <v>0</v>
      </c>
      <c r="M187" s="439"/>
      <c r="N187" s="51"/>
    </row>
    <row r="188" spans="1:14" ht="16.5" customHeight="1" x14ac:dyDescent="0.25">
      <c r="A188" s="119">
        <f>A185+1</f>
        <v>81</v>
      </c>
      <c r="B188" s="309">
        <v>783801201</v>
      </c>
      <c r="C188" s="309" t="s">
        <v>393</v>
      </c>
      <c r="D188" s="308" t="s">
        <v>20</v>
      </c>
      <c r="E188" s="153">
        <v>58.481500000000004</v>
      </c>
      <c r="F188" s="335"/>
      <c r="G188" s="191">
        <f t="shared" ref="G188" si="68">F188*E188</f>
        <v>0</v>
      </c>
      <c r="H188" s="45" t="s">
        <v>495</v>
      </c>
      <c r="I188" s="151"/>
      <c r="J188" s="152"/>
      <c r="K188" s="141"/>
      <c r="L188" s="141"/>
      <c r="M188" s="440"/>
      <c r="N188" s="435"/>
    </row>
    <row r="189" spans="1:14" ht="16.5" customHeight="1" x14ac:dyDescent="0.25">
      <c r="A189" s="119"/>
      <c r="B189" s="312" t="s">
        <v>397</v>
      </c>
      <c r="C189" s="312" t="s">
        <v>398</v>
      </c>
      <c r="D189" s="313" t="s">
        <v>157</v>
      </c>
      <c r="E189" s="402">
        <v>18.481500000000004</v>
      </c>
      <c r="F189" s="335"/>
      <c r="G189" s="191"/>
      <c r="H189" s="45"/>
      <c r="I189" s="151"/>
      <c r="J189" s="152"/>
      <c r="K189" s="141"/>
      <c r="L189" s="141"/>
      <c r="M189" s="440"/>
      <c r="N189" s="435"/>
    </row>
    <row r="190" spans="1:14" ht="16.5" customHeight="1" x14ac:dyDescent="0.25">
      <c r="A190" s="119"/>
      <c r="B190" s="312" t="s">
        <v>399</v>
      </c>
      <c r="C190" s="312" t="s">
        <v>400</v>
      </c>
      <c r="D190" s="313" t="s">
        <v>157</v>
      </c>
      <c r="E190" s="402">
        <v>40</v>
      </c>
      <c r="F190" s="335"/>
      <c r="G190" s="191"/>
      <c r="H190" s="45"/>
      <c r="I190" s="151"/>
      <c r="J190" s="152"/>
      <c r="K190" s="141"/>
      <c r="L190" s="141"/>
      <c r="M190" s="440"/>
      <c r="N190" s="435"/>
    </row>
    <row r="191" spans="1:14" ht="16.5" customHeight="1" x14ac:dyDescent="0.25">
      <c r="A191" s="119">
        <f t="shared" ref="A191" si="69">A188+1</f>
        <v>82</v>
      </c>
      <c r="B191" s="310">
        <v>783801203</v>
      </c>
      <c r="C191" s="310" t="s">
        <v>394</v>
      </c>
      <c r="D191" s="311" t="s">
        <v>20</v>
      </c>
      <c r="E191" s="153">
        <v>58.481500000000004</v>
      </c>
      <c r="F191" s="335"/>
      <c r="G191" s="191">
        <f t="shared" ref="G191:G192" si="70">F191*E191</f>
        <v>0</v>
      </c>
      <c r="H191" s="45" t="s">
        <v>495</v>
      </c>
      <c r="I191" s="151"/>
      <c r="J191" s="152"/>
      <c r="K191" s="141"/>
      <c r="L191" s="141"/>
      <c r="M191" s="439"/>
      <c r="N191" s="435"/>
    </row>
    <row r="192" spans="1:14" ht="26.25" customHeight="1" x14ac:dyDescent="0.25">
      <c r="A192" s="119">
        <f t="shared" ref="A192" si="71">A191+1</f>
        <v>83</v>
      </c>
      <c r="B192" s="310">
        <v>783826605</v>
      </c>
      <c r="C192" s="310" t="s">
        <v>395</v>
      </c>
      <c r="D192" s="308" t="s">
        <v>20</v>
      </c>
      <c r="E192" s="153">
        <v>58.481500000000004</v>
      </c>
      <c r="F192" s="335"/>
      <c r="G192" s="191">
        <f t="shared" si="70"/>
        <v>0</v>
      </c>
      <c r="H192" s="45" t="s">
        <v>495</v>
      </c>
      <c r="I192" s="151"/>
      <c r="J192" s="152"/>
      <c r="K192" s="141"/>
      <c r="L192" s="141"/>
      <c r="M192" s="439"/>
      <c r="N192" s="435"/>
    </row>
  </sheetData>
  <pageMargins left="0.62992125984251968" right="0.31496062992125984" top="0.35433070866141736" bottom="0.6692913385826772" header="0.31496062992125984" footer="0.31496062992125984"/>
  <pageSetup paperSize="9" orientation="landscape" horizontalDpi="300" verticalDpi="300" r:id="rId1"/>
  <headerFooter>
    <oddFooter>&amp;C&amp;"Arial,tučné kurzíva"&amp;10&amp;P&amp;R&amp;"Arial,Kurzíva"&amp;10uchazeč : ...........................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CCF66-E3B4-4A23-A343-9B730202517C}">
  <sheetPr>
    <tabColor rgb="FFFFC000"/>
  </sheetPr>
  <dimension ref="A1:Z71"/>
  <sheetViews>
    <sheetView workbookViewId="0">
      <pane xSplit="18450" ySplit="6795" topLeftCell="C116"/>
      <selection activeCell="F64" sqref="F7:F64"/>
      <selection pane="topRight" activeCell="C25" sqref="C25"/>
      <selection pane="bottomLeft" activeCell="B125" sqref="B125:F125"/>
      <selection pane="bottomRight" activeCell="C33" sqref="C33:E34"/>
    </sheetView>
  </sheetViews>
  <sheetFormatPr defaultRowHeight="15" x14ac:dyDescent="0.25"/>
  <cols>
    <col min="1" max="1" width="6.42578125" customWidth="1"/>
    <col min="2" max="2" width="13.140625" customWidth="1"/>
    <col min="3" max="3" width="63" customWidth="1"/>
    <col min="6" max="6" width="10.42578125" bestFit="1" customWidth="1"/>
    <col min="7" max="7" width="17.28515625" customWidth="1"/>
  </cols>
  <sheetData>
    <row r="1" spans="1:26" s="11" customFormat="1" ht="16.5" customHeight="1" x14ac:dyDescent="0.25">
      <c r="A1" s="1" t="s">
        <v>376</v>
      </c>
      <c r="B1" s="2"/>
      <c r="C1" s="3"/>
      <c r="D1" s="4"/>
      <c r="E1" s="5" t="s">
        <v>377</v>
      </c>
      <c r="F1" s="6"/>
      <c r="G1" s="190" t="s">
        <v>147</v>
      </c>
      <c r="H1" s="212"/>
      <c r="I1" s="55"/>
      <c r="J1" s="64"/>
      <c r="K1" s="7"/>
      <c r="L1" s="8"/>
      <c r="M1" s="10"/>
      <c r="N1" s="9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6" s="11" customFormat="1" ht="16.5" customHeight="1" x14ac:dyDescent="0.25">
      <c r="A2" s="12" t="s">
        <v>13</v>
      </c>
      <c r="B2" s="13"/>
      <c r="C2" s="14"/>
      <c r="D2" s="15"/>
      <c r="E2" s="16" t="s">
        <v>431</v>
      </c>
      <c r="F2" s="17"/>
      <c r="G2" s="49"/>
      <c r="H2" s="213"/>
      <c r="I2" s="56"/>
      <c r="J2" s="65"/>
      <c r="K2" s="18"/>
      <c r="L2" s="19"/>
      <c r="M2" s="10"/>
      <c r="N2" s="9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26" s="11" customFormat="1" ht="16.5" customHeight="1" thickBot="1" x14ac:dyDescent="0.3">
      <c r="A3" s="20" t="s">
        <v>1</v>
      </c>
      <c r="B3" s="22" t="s">
        <v>2</v>
      </c>
      <c r="C3" s="23" t="s">
        <v>3</v>
      </c>
      <c r="D3" s="22" t="s">
        <v>4</v>
      </c>
      <c r="E3" s="24" t="s">
        <v>5</v>
      </c>
      <c r="F3" s="25" t="s">
        <v>6</v>
      </c>
      <c r="G3" s="50" t="s">
        <v>7</v>
      </c>
      <c r="H3" s="26" t="s">
        <v>19</v>
      </c>
      <c r="I3" s="211" t="s">
        <v>8</v>
      </c>
      <c r="J3" s="66" t="s">
        <v>9</v>
      </c>
      <c r="K3" s="21" t="s">
        <v>10</v>
      </c>
      <c r="L3" s="26" t="s">
        <v>11</v>
      </c>
      <c r="M3" s="28"/>
      <c r="N3" s="27"/>
      <c r="O3" s="28"/>
      <c r="P3" s="28"/>
      <c r="Q3" s="28"/>
      <c r="R3" s="28"/>
      <c r="S3" s="28"/>
      <c r="T3" s="28"/>
      <c r="U3" s="28"/>
      <c r="V3" s="28"/>
      <c r="W3" s="28"/>
      <c r="X3" s="28"/>
      <c r="Y3" s="29"/>
      <c r="Z3" s="29"/>
    </row>
    <row r="4" spans="1:26" s="11" customFormat="1" ht="4.5" customHeight="1" thickTop="1" x14ac:dyDescent="0.25">
      <c r="A4" s="299"/>
      <c r="B4" s="299"/>
      <c r="C4" s="300"/>
      <c r="D4" s="299"/>
      <c r="E4" s="301"/>
      <c r="F4" s="302"/>
      <c r="G4" s="303"/>
      <c r="H4" s="299"/>
      <c r="I4" s="304"/>
      <c r="J4" s="305"/>
      <c r="K4" s="306"/>
      <c r="L4" s="299"/>
      <c r="M4" s="28"/>
      <c r="N4" s="27"/>
      <c r="O4" s="28"/>
      <c r="P4" s="28"/>
      <c r="Q4" s="28"/>
      <c r="R4" s="28"/>
      <c r="S4" s="28"/>
      <c r="T4" s="28"/>
      <c r="U4" s="28"/>
      <c r="V4" s="28"/>
      <c r="W4" s="28"/>
      <c r="X4" s="28"/>
      <c r="Y4" s="29"/>
      <c r="Z4" s="29"/>
    </row>
    <row r="5" spans="1:26" s="11" customFormat="1" ht="21" customHeight="1" x14ac:dyDescent="0.25">
      <c r="B5" s="30"/>
      <c r="C5" s="326" t="s">
        <v>431</v>
      </c>
      <c r="D5" s="31"/>
      <c r="E5" s="32"/>
      <c r="F5" s="33"/>
      <c r="G5" s="337"/>
      <c r="H5" s="34"/>
      <c r="I5" s="57"/>
      <c r="J5" s="57"/>
      <c r="K5" s="57"/>
      <c r="L5" s="57"/>
      <c r="M5" s="68"/>
      <c r="N5" s="37"/>
      <c r="O5" s="36"/>
      <c r="P5" s="36"/>
      <c r="Q5" s="36"/>
      <c r="R5" s="36"/>
      <c r="S5" s="36"/>
      <c r="T5" s="36"/>
      <c r="U5" s="36"/>
      <c r="V5" s="36"/>
      <c r="W5" s="36"/>
      <c r="X5" s="36"/>
      <c r="Y5" s="38"/>
      <c r="Z5" s="38"/>
    </row>
    <row r="6" spans="1:26" s="11" customFormat="1" ht="21" customHeight="1" x14ac:dyDescent="0.25">
      <c r="B6" s="30"/>
      <c r="C6" s="326" t="s">
        <v>432</v>
      </c>
      <c r="D6" s="31"/>
      <c r="E6" s="32"/>
      <c r="F6" s="33"/>
      <c r="G6" s="337">
        <f>SUM(G7:G8)</f>
        <v>0</v>
      </c>
      <c r="H6" s="34"/>
      <c r="I6" s="57"/>
      <c r="J6" s="68">
        <f>SUM(J7:J8)</f>
        <v>0</v>
      </c>
      <c r="K6" s="35"/>
      <c r="L6" s="68">
        <f>SUM(L7:L8)</f>
        <v>0</v>
      </c>
      <c r="M6" s="68"/>
      <c r="N6" s="37"/>
      <c r="O6" s="36"/>
      <c r="P6" s="36"/>
      <c r="Q6" s="36"/>
      <c r="R6" s="36"/>
      <c r="S6" s="36"/>
      <c r="T6" s="36"/>
      <c r="U6" s="36"/>
      <c r="V6" s="36"/>
      <c r="W6" s="36"/>
      <c r="X6" s="36"/>
      <c r="Y6" s="38"/>
      <c r="Z6" s="38"/>
    </row>
    <row r="7" spans="1:26" s="136" customFormat="1" ht="29.25" customHeight="1" x14ac:dyDescent="0.25">
      <c r="A7" s="327">
        <v>1</v>
      </c>
      <c r="B7" s="142">
        <v>111211101</v>
      </c>
      <c r="C7" s="142" t="s">
        <v>419</v>
      </c>
      <c r="D7" s="333" t="s">
        <v>43</v>
      </c>
      <c r="E7" s="114">
        <v>185.1</v>
      </c>
      <c r="F7" s="125"/>
      <c r="G7" s="52">
        <f>E7*F7</f>
        <v>0</v>
      </c>
      <c r="H7" s="78" t="s">
        <v>18</v>
      </c>
      <c r="I7" s="80">
        <v>0</v>
      </c>
      <c r="J7" s="67">
        <f>I7*E7</f>
        <v>0</v>
      </c>
      <c r="K7" s="80">
        <v>0</v>
      </c>
      <c r="L7" s="40">
        <f>E57*K7</f>
        <v>0</v>
      </c>
    </row>
    <row r="8" spans="1:26" s="136" customFormat="1" ht="29.25" customHeight="1" x14ac:dyDescent="0.25">
      <c r="A8" s="327">
        <f>A7+1</f>
        <v>2</v>
      </c>
      <c r="B8" s="142">
        <v>112201113</v>
      </c>
      <c r="C8" s="142" t="s">
        <v>420</v>
      </c>
      <c r="D8" s="143" t="s">
        <v>203</v>
      </c>
      <c r="E8" s="335">
        <v>14</v>
      </c>
      <c r="F8" s="125"/>
      <c r="G8" s="52">
        <f>E8*F8</f>
        <v>0</v>
      </c>
      <c r="H8" s="78" t="s">
        <v>18</v>
      </c>
      <c r="I8" s="80">
        <v>0</v>
      </c>
      <c r="J8" s="67">
        <f>I8*E8</f>
        <v>0</v>
      </c>
      <c r="K8" s="80">
        <v>0</v>
      </c>
    </row>
    <row r="10" spans="1:26" x14ac:dyDescent="0.25">
      <c r="C10" s="326" t="s">
        <v>433</v>
      </c>
      <c r="D10" s="356"/>
      <c r="E10" s="356"/>
      <c r="F10" s="391"/>
      <c r="G10" s="337">
        <f>SUM(G11:G24)</f>
        <v>0</v>
      </c>
      <c r="J10" s="68">
        <f>SUM(J11:J24)</f>
        <v>23.755680000000005</v>
      </c>
      <c r="K10" s="35"/>
      <c r="L10" s="68">
        <f>SUM(L11:L24)</f>
        <v>0</v>
      </c>
    </row>
    <row r="11" spans="1:26" s="11" customFormat="1" ht="39" customHeight="1" x14ac:dyDescent="0.25">
      <c r="A11" s="327">
        <f>A8+1</f>
        <v>3</v>
      </c>
      <c r="B11" s="47">
        <v>132251255</v>
      </c>
      <c r="C11" s="47" t="s">
        <v>434</v>
      </c>
      <c r="D11" s="329" t="s">
        <v>36</v>
      </c>
      <c r="E11" s="216">
        <f>E21</f>
        <v>69.795000000000002</v>
      </c>
      <c r="F11" s="114"/>
      <c r="G11" s="52">
        <f>E11*F11</f>
        <v>0</v>
      </c>
      <c r="H11" s="78" t="s">
        <v>18</v>
      </c>
      <c r="I11" s="140">
        <v>0</v>
      </c>
      <c r="J11" s="67">
        <f>E11*I11</f>
        <v>0</v>
      </c>
      <c r="K11" s="80">
        <v>0</v>
      </c>
      <c r="L11" s="40">
        <f t="shared" ref="L11:L24" si="0">E11*K11</f>
        <v>0</v>
      </c>
      <c r="M11" s="68"/>
      <c r="N11" s="37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8"/>
      <c r="Z11" s="38"/>
    </row>
    <row r="12" spans="1:26" s="11" customFormat="1" ht="39" customHeight="1" x14ac:dyDescent="0.25">
      <c r="A12" s="327">
        <f>A11+1</f>
        <v>4</v>
      </c>
      <c r="B12" s="47">
        <v>132212211</v>
      </c>
      <c r="C12" s="47" t="s">
        <v>435</v>
      </c>
      <c r="D12" s="329" t="s">
        <v>36</v>
      </c>
      <c r="E12" s="216">
        <f>E22</f>
        <v>183.62759999999997</v>
      </c>
      <c r="F12" s="114"/>
      <c r="G12" s="52">
        <f>E12*F12</f>
        <v>0</v>
      </c>
      <c r="H12" s="78" t="s">
        <v>18</v>
      </c>
      <c r="I12" s="140">
        <v>0</v>
      </c>
      <c r="J12" s="67">
        <f>E12*I12</f>
        <v>0</v>
      </c>
      <c r="K12" s="80">
        <v>0</v>
      </c>
      <c r="L12" s="40">
        <f t="shared" si="0"/>
        <v>0</v>
      </c>
      <c r="M12" s="68"/>
      <c r="N12" s="37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8"/>
      <c r="Z12" s="38"/>
    </row>
    <row r="13" spans="1:26" s="11" customFormat="1" ht="15.75" customHeight="1" x14ac:dyDescent="0.25">
      <c r="A13" s="44"/>
      <c r="B13" s="73" t="s">
        <v>436</v>
      </c>
      <c r="C13" s="345" t="s">
        <v>478</v>
      </c>
      <c r="D13" s="346" t="s">
        <v>36</v>
      </c>
      <c r="E13" s="392">
        <f>2.4*0.7*1.04*10</f>
        <v>17.472000000000001</v>
      </c>
      <c r="F13" s="44"/>
      <c r="G13" s="341"/>
      <c r="H13" s="44"/>
      <c r="I13" s="343"/>
      <c r="J13" s="343"/>
      <c r="K13" s="80">
        <v>0</v>
      </c>
      <c r="L13" s="40">
        <f t="shared" si="0"/>
        <v>0</v>
      </c>
      <c r="M13" s="68"/>
      <c r="N13" s="37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8"/>
      <c r="Z13" s="38"/>
    </row>
    <row r="14" spans="1:26" s="11" customFormat="1" ht="15.75" customHeight="1" x14ac:dyDescent="0.25">
      <c r="A14" s="44"/>
      <c r="B14" s="73"/>
      <c r="C14" s="345" t="s">
        <v>437</v>
      </c>
      <c r="D14" s="346" t="s">
        <v>36</v>
      </c>
      <c r="E14" s="392">
        <f>2.4*0.8*1.04*28</f>
        <v>55.910399999999996</v>
      </c>
      <c r="F14" s="44"/>
      <c r="G14" s="341"/>
      <c r="H14" s="44"/>
      <c r="I14" s="343"/>
      <c r="J14" s="343"/>
      <c r="K14" s="80">
        <v>0</v>
      </c>
      <c r="L14" s="40">
        <f t="shared" si="0"/>
        <v>0</v>
      </c>
      <c r="M14" s="68"/>
      <c r="N14" s="37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8"/>
      <c r="Z14" s="38"/>
    </row>
    <row r="15" spans="1:26" s="11" customFormat="1" ht="15.75" customHeight="1" x14ac:dyDescent="0.25">
      <c r="A15" s="44"/>
      <c r="B15" s="73"/>
      <c r="C15" s="345" t="s">
        <v>438</v>
      </c>
      <c r="D15" s="346" t="s">
        <v>36</v>
      </c>
      <c r="E15" s="392">
        <f>2.4*1*1.04*18</f>
        <v>44.927999999999997</v>
      </c>
      <c r="F15" s="44"/>
      <c r="G15" s="341"/>
      <c r="H15" s="44"/>
      <c r="I15" s="343"/>
      <c r="J15" s="343"/>
      <c r="K15" s="80">
        <v>0</v>
      </c>
      <c r="L15" s="40">
        <f t="shared" si="0"/>
        <v>0</v>
      </c>
      <c r="M15" s="68"/>
      <c r="N15" s="37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8"/>
      <c r="Z15" s="38"/>
    </row>
    <row r="16" spans="1:26" s="11" customFormat="1" ht="15.75" customHeight="1" x14ac:dyDescent="0.25">
      <c r="A16" s="44"/>
      <c r="B16" s="73"/>
      <c r="C16" s="345" t="s">
        <v>439</v>
      </c>
      <c r="D16" s="346" t="s">
        <v>36</v>
      </c>
      <c r="E16" s="392">
        <f>2.4*1.4*1.04*10</f>
        <v>34.944000000000003</v>
      </c>
      <c r="F16" s="44"/>
      <c r="G16" s="341"/>
      <c r="H16" s="44"/>
      <c r="I16" s="343"/>
      <c r="J16" s="343"/>
      <c r="K16" s="80">
        <v>0</v>
      </c>
      <c r="L16" s="40">
        <f t="shared" si="0"/>
        <v>0</v>
      </c>
      <c r="M16" s="68"/>
      <c r="N16" s="37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8"/>
      <c r="Z16" s="38"/>
    </row>
    <row r="17" spans="1:26" s="11" customFormat="1" ht="15.75" customHeight="1" x14ac:dyDescent="0.25">
      <c r="A17" s="44"/>
      <c r="B17" s="73"/>
      <c r="C17" s="345" t="s">
        <v>440</v>
      </c>
      <c r="D17" s="346" t="s">
        <v>36</v>
      </c>
      <c r="E17" s="392">
        <f>1.8*1.8*1.04*5</f>
        <v>16.847999999999999</v>
      </c>
      <c r="F17" s="44"/>
      <c r="G17" s="341"/>
      <c r="H17" s="44"/>
      <c r="I17" s="343"/>
      <c r="J17" s="343"/>
      <c r="K17" s="80">
        <v>0</v>
      </c>
      <c r="L17" s="40">
        <f t="shared" si="0"/>
        <v>0</v>
      </c>
      <c r="M17" s="68"/>
      <c r="N17" s="37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8"/>
      <c r="Z17" s="38"/>
    </row>
    <row r="18" spans="1:26" s="11" customFormat="1" ht="15.75" customHeight="1" x14ac:dyDescent="0.25">
      <c r="A18" s="44"/>
      <c r="B18" s="73"/>
      <c r="C18" s="345" t="s">
        <v>441</v>
      </c>
      <c r="D18" s="346" t="s">
        <v>36</v>
      </c>
      <c r="E18" s="392">
        <f>2.55*2.55*1.04*2</f>
        <v>13.5252</v>
      </c>
      <c r="F18" s="44"/>
      <c r="G18" s="341"/>
      <c r="H18" s="44"/>
      <c r="I18" s="343"/>
      <c r="J18" s="343"/>
      <c r="K18" s="80">
        <v>0</v>
      </c>
      <c r="L18" s="40">
        <f t="shared" si="0"/>
        <v>0</v>
      </c>
      <c r="M18" s="68"/>
      <c r="N18" s="37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8"/>
      <c r="Z18" s="38"/>
    </row>
    <row r="19" spans="1:26" s="11" customFormat="1" ht="15.75" customHeight="1" x14ac:dyDescent="0.25">
      <c r="A19" s="44"/>
      <c r="B19" s="347" t="s">
        <v>442</v>
      </c>
      <c r="C19" s="348" t="s">
        <v>477</v>
      </c>
      <c r="D19" s="349" t="s">
        <v>36</v>
      </c>
      <c r="E19" s="393">
        <f>0.45*(1.04-0.49)*(66*4+2*9)</f>
        <v>69.795000000000002</v>
      </c>
      <c r="F19" s="44"/>
      <c r="G19" s="341"/>
      <c r="H19" s="44"/>
      <c r="I19" s="343"/>
      <c r="J19" s="343"/>
      <c r="K19" s="80">
        <v>0</v>
      </c>
      <c r="L19" s="40">
        <f t="shared" si="0"/>
        <v>0</v>
      </c>
      <c r="M19" s="68"/>
      <c r="N19" s="37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8"/>
      <c r="Z19" s="38"/>
    </row>
    <row r="20" spans="1:26" s="11" customFormat="1" ht="15.75" customHeight="1" x14ac:dyDescent="0.25">
      <c r="A20" s="44"/>
      <c r="B20" s="344"/>
      <c r="C20" s="352" t="s">
        <v>443</v>
      </c>
      <c r="D20" s="353" t="s">
        <v>36</v>
      </c>
      <c r="E20" s="354">
        <f>SUM(E13:E19)</f>
        <v>253.42259999999999</v>
      </c>
      <c r="F20" s="44"/>
      <c r="G20" s="341"/>
      <c r="H20" s="44"/>
      <c r="I20" s="343"/>
      <c r="J20" s="343"/>
      <c r="K20" s="80">
        <v>0</v>
      </c>
      <c r="L20" s="40">
        <f t="shared" si="0"/>
        <v>0</v>
      </c>
      <c r="M20" s="68"/>
      <c r="N20" s="37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8"/>
      <c r="Z20" s="38"/>
    </row>
    <row r="21" spans="1:26" s="11" customFormat="1" ht="15.75" customHeight="1" x14ac:dyDescent="0.25">
      <c r="A21" s="44"/>
      <c r="B21" s="344"/>
      <c r="C21" s="350" t="s">
        <v>444</v>
      </c>
      <c r="D21" s="346" t="s">
        <v>36</v>
      </c>
      <c r="E21" s="392">
        <f>E19</f>
        <v>69.795000000000002</v>
      </c>
      <c r="F21" s="44"/>
      <c r="G21" s="341"/>
      <c r="H21" s="44"/>
      <c r="I21" s="343"/>
      <c r="J21" s="343"/>
      <c r="K21" s="80">
        <v>0</v>
      </c>
      <c r="L21" s="40">
        <f t="shared" si="0"/>
        <v>0</v>
      </c>
      <c r="M21" s="68"/>
      <c r="N21" s="37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8"/>
      <c r="Z21" s="38"/>
    </row>
    <row r="22" spans="1:26" s="11" customFormat="1" ht="15.75" customHeight="1" x14ac:dyDescent="0.25">
      <c r="A22" s="44"/>
      <c r="B22" s="344"/>
      <c r="C22" s="350" t="s">
        <v>445</v>
      </c>
      <c r="D22" s="346" t="s">
        <v>36</v>
      </c>
      <c r="E22" s="392">
        <f>E20-E21</f>
        <v>183.62759999999997</v>
      </c>
      <c r="F22" s="44"/>
      <c r="G22" s="341"/>
      <c r="H22" s="44"/>
      <c r="I22" s="343"/>
      <c r="J22" s="343"/>
      <c r="K22" s="80">
        <v>0</v>
      </c>
      <c r="L22" s="40">
        <f t="shared" si="0"/>
        <v>0</v>
      </c>
      <c r="M22" s="68"/>
      <c r="N22" s="37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8"/>
      <c r="Z22" s="38"/>
    </row>
    <row r="23" spans="1:26" s="11" customFormat="1" ht="24.75" customHeight="1" x14ac:dyDescent="0.25">
      <c r="A23" s="327">
        <f>A12+1</f>
        <v>5</v>
      </c>
      <c r="B23" s="47">
        <v>271532212</v>
      </c>
      <c r="C23" s="47" t="s">
        <v>428</v>
      </c>
      <c r="D23" s="329" t="s">
        <v>36</v>
      </c>
      <c r="E23" s="216">
        <f>0.6*0.65*(66*4+2*9)*0.1</f>
        <v>10.998000000000001</v>
      </c>
      <c r="F23" s="43"/>
      <c r="G23" s="52">
        <f>E23*F23</f>
        <v>0</v>
      </c>
      <c r="H23" s="78" t="s">
        <v>18</v>
      </c>
      <c r="I23" s="140">
        <v>2.16</v>
      </c>
      <c r="J23" s="67">
        <f>E23*I23</f>
        <v>23.755680000000005</v>
      </c>
      <c r="K23" s="80">
        <v>0</v>
      </c>
      <c r="L23" s="40">
        <f t="shared" si="0"/>
        <v>0</v>
      </c>
      <c r="M23" s="68"/>
      <c r="N23" s="37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8"/>
      <c r="Z23" s="38"/>
    </row>
    <row r="24" spans="1:26" s="11" customFormat="1" ht="15.75" customHeight="1" x14ac:dyDescent="0.25">
      <c r="A24" s="44"/>
      <c r="B24" s="43" t="s">
        <v>446</v>
      </c>
      <c r="C24" s="348" t="s">
        <v>447</v>
      </c>
      <c r="D24" s="346"/>
      <c r="E24" s="355"/>
      <c r="F24" s="44"/>
      <c r="G24" s="341"/>
      <c r="H24" s="44"/>
      <c r="I24" s="343"/>
      <c r="J24" s="343"/>
      <c r="K24" s="80">
        <v>0</v>
      </c>
      <c r="L24" s="40">
        <f t="shared" si="0"/>
        <v>0</v>
      </c>
      <c r="M24" s="68"/>
      <c r="N24" s="37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8"/>
      <c r="Z24" s="38"/>
    </row>
    <row r="26" spans="1:26" x14ac:dyDescent="0.25">
      <c r="C26" s="326" t="s">
        <v>448</v>
      </c>
      <c r="D26" s="356"/>
      <c r="E26" s="356"/>
      <c r="F26" s="356"/>
      <c r="G26" s="337">
        <f>SUM(G27:G52)</f>
        <v>0</v>
      </c>
      <c r="J26" s="68">
        <f>SUM(J27:J52)</f>
        <v>83.691159999999996</v>
      </c>
      <c r="K26" s="35"/>
      <c r="L26" s="68">
        <f>SUM(L27:L52)</f>
        <v>0</v>
      </c>
    </row>
    <row r="27" spans="1:26" s="136" customFormat="1" ht="30" customHeight="1" x14ac:dyDescent="0.25">
      <c r="A27" s="327">
        <f>A23+1</f>
        <v>6</v>
      </c>
      <c r="B27" s="47">
        <v>184102115</v>
      </c>
      <c r="C27" s="47" t="s">
        <v>429</v>
      </c>
      <c r="D27" s="108" t="s">
        <v>203</v>
      </c>
      <c r="E27" s="63">
        <f>SUM(E28:E31)</f>
        <v>73</v>
      </c>
      <c r="F27" s="131"/>
      <c r="G27" s="52">
        <f t="shared" ref="G27:G32" si="1">E27*F27</f>
        <v>0</v>
      </c>
      <c r="H27" s="78" t="s">
        <v>18</v>
      </c>
      <c r="I27" s="81">
        <v>0</v>
      </c>
      <c r="J27" s="67">
        <f t="shared" ref="J27:J32" si="2">E27*I27</f>
        <v>0</v>
      </c>
      <c r="K27" s="81">
        <v>0</v>
      </c>
      <c r="L27" s="40">
        <f>E27*K27</f>
        <v>0</v>
      </c>
    </row>
    <row r="28" spans="1:26" s="136" customFormat="1" ht="17.25" customHeight="1" x14ac:dyDescent="0.25">
      <c r="A28" s="327">
        <f>A27+1</f>
        <v>7</v>
      </c>
      <c r="B28" s="358">
        <v>1841010</v>
      </c>
      <c r="C28" s="357" t="s">
        <v>449</v>
      </c>
      <c r="D28" s="359" t="s">
        <v>122</v>
      </c>
      <c r="E28" s="358">
        <v>46</v>
      </c>
      <c r="F28" s="360"/>
      <c r="G28" s="361">
        <f t="shared" si="1"/>
        <v>0</v>
      </c>
      <c r="H28" s="362" t="s">
        <v>410</v>
      </c>
      <c r="I28" s="80">
        <v>0</v>
      </c>
      <c r="J28" s="67">
        <f t="shared" si="2"/>
        <v>0</v>
      </c>
      <c r="K28" s="80">
        <v>0</v>
      </c>
      <c r="L28" s="40">
        <f>E29*K28</f>
        <v>0</v>
      </c>
    </row>
    <row r="29" spans="1:26" s="136" customFormat="1" ht="17.25" customHeight="1" x14ac:dyDescent="0.25">
      <c r="A29" s="327">
        <f>A28+1</f>
        <v>8</v>
      </c>
      <c r="B29" s="358">
        <f>B28+1</f>
        <v>1841011</v>
      </c>
      <c r="C29" s="357" t="s">
        <v>450</v>
      </c>
      <c r="D29" s="359" t="s">
        <v>122</v>
      </c>
      <c r="E29" s="358">
        <v>2</v>
      </c>
      <c r="F29" s="360"/>
      <c r="G29" s="361">
        <f t="shared" si="1"/>
        <v>0</v>
      </c>
      <c r="H29" s="362" t="s">
        <v>410</v>
      </c>
      <c r="I29" s="80">
        <v>0</v>
      </c>
      <c r="J29" s="67">
        <f t="shared" si="2"/>
        <v>0</v>
      </c>
      <c r="K29" s="80">
        <v>0</v>
      </c>
      <c r="L29" s="40">
        <f>E30*K29</f>
        <v>0</v>
      </c>
    </row>
    <row r="30" spans="1:26" s="136" customFormat="1" ht="17.25" customHeight="1" x14ac:dyDescent="0.25">
      <c r="A30" s="327">
        <f>A29+1</f>
        <v>9</v>
      </c>
      <c r="B30" s="358">
        <f>B29+1</f>
        <v>1841012</v>
      </c>
      <c r="C30" s="357" t="s">
        <v>451</v>
      </c>
      <c r="D30" s="359" t="s">
        <v>122</v>
      </c>
      <c r="E30" s="358">
        <v>20</v>
      </c>
      <c r="F30" s="360"/>
      <c r="G30" s="361">
        <f t="shared" si="1"/>
        <v>0</v>
      </c>
      <c r="H30" s="362" t="s">
        <v>410</v>
      </c>
      <c r="I30" s="80">
        <v>0</v>
      </c>
      <c r="J30" s="67">
        <f t="shared" si="2"/>
        <v>0</v>
      </c>
      <c r="K30" s="80">
        <v>0</v>
      </c>
      <c r="L30" s="40">
        <f>E31*K30</f>
        <v>0</v>
      </c>
    </row>
    <row r="31" spans="1:26" s="136" customFormat="1" ht="17.25" customHeight="1" x14ac:dyDescent="0.25">
      <c r="A31" s="327">
        <f>A30+1</f>
        <v>10</v>
      </c>
      <c r="B31" s="358">
        <f>B30+1</f>
        <v>1841013</v>
      </c>
      <c r="C31" s="357" t="s">
        <v>452</v>
      </c>
      <c r="D31" s="359" t="s">
        <v>122</v>
      </c>
      <c r="E31" s="358">
        <v>5</v>
      </c>
      <c r="F31" s="360"/>
      <c r="G31" s="361">
        <f t="shared" si="1"/>
        <v>0</v>
      </c>
      <c r="H31" s="362" t="s">
        <v>410</v>
      </c>
      <c r="I31" s="80">
        <v>0</v>
      </c>
      <c r="J31" s="67">
        <f t="shared" si="2"/>
        <v>0</v>
      </c>
      <c r="K31" s="80">
        <v>0</v>
      </c>
      <c r="L31" s="40">
        <f>E33*K31</f>
        <v>0</v>
      </c>
    </row>
    <row r="32" spans="1:26" s="136" customFormat="1" ht="24.75" customHeight="1" x14ac:dyDescent="0.25">
      <c r="A32" s="327">
        <f>A31+1</f>
        <v>11</v>
      </c>
      <c r="B32" s="47">
        <v>174111101</v>
      </c>
      <c r="C32" s="47" t="s">
        <v>427</v>
      </c>
      <c r="D32" s="329" t="s">
        <v>36</v>
      </c>
      <c r="E32" s="216">
        <f>E36+E37</f>
        <v>184.84479999999999</v>
      </c>
      <c r="F32" s="216"/>
      <c r="G32" s="52">
        <f t="shared" si="1"/>
        <v>0</v>
      </c>
      <c r="H32" s="78" t="s">
        <v>18</v>
      </c>
      <c r="I32" s="80">
        <v>0</v>
      </c>
      <c r="J32" s="67">
        <f t="shared" si="2"/>
        <v>0</v>
      </c>
      <c r="K32" s="80">
        <v>0</v>
      </c>
      <c r="L32" s="40">
        <f>E32*K32</f>
        <v>0</v>
      </c>
    </row>
    <row r="33" spans="1:12" s="136" customFormat="1" ht="16.5" customHeight="1" x14ac:dyDescent="0.25">
      <c r="A33" s="327"/>
      <c r="B33" s="73" t="s">
        <v>436</v>
      </c>
      <c r="C33" s="345" t="s">
        <v>453</v>
      </c>
      <c r="D33" s="346" t="s">
        <v>27</v>
      </c>
      <c r="E33" s="392">
        <f>2.4*0.78*1.04*10</f>
        <v>19.468799999999998</v>
      </c>
      <c r="F33" s="131"/>
      <c r="G33" s="52"/>
      <c r="H33" s="78"/>
      <c r="I33" s="80"/>
      <c r="J33" s="67"/>
      <c r="K33" s="80"/>
      <c r="L33" s="40"/>
    </row>
    <row r="34" spans="1:12" s="136" customFormat="1" ht="16.5" customHeight="1" x14ac:dyDescent="0.25">
      <c r="A34" s="327"/>
      <c r="B34" s="73" t="s">
        <v>455</v>
      </c>
      <c r="C34" s="345" t="s">
        <v>454</v>
      </c>
      <c r="D34" s="349" t="s">
        <v>27</v>
      </c>
      <c r="E34" s="394">
        <f>2.4*0.8*1.04*28</f>
        <v>55.910399999999996</v>
      </c>
      <c r="F34" s="131"/>
      <c r="G34" s="52"/>
      <c r="H34" s="78"/>
      <c r="I34" s="80"/>
      <c r="J34" s="67"/>
      <c r="K34" s="80"/>
      <c r="L34" s="40"/>
    </row>
    <row r="35" spans="1:12" s="136" customFormat="1" ht="16.5" customHeight="1" x14ac:dyDescent="0.25">
      <c r="A35" s="327"/>
      <c r="B35" s="73"/>
      <c r="C35" s="363" t="s">
        <v>456</v>
      </c>
      <c r="D35" s="351" t="s">
        <v>27</v>
      </c>
      <c r="E35" s="395">
        <f>E34+E33</f>
        <v>75.379199999999997</v>
      </c>
      <c r="F35" s="131"/>
      <c r="G35" s="52"/>
      <c r="H35" s="78"/>
      <c r="I35" s="80"/>
      <c r="J35" s="67"/>
      <c r="K35" s="80"/>
      <c r="L35" s="40"/>
    </row>
    <row r="36" spans="1:12" s="136" customFormat="1" ht="16.5" customHeight="1" x14ac:dyDescent="0.25">
      <c r="A36" s="327"/>
      <c r="B36" s="73"/>
      <c r="C36" s="352" t="s">
        <v>457</v>
      </c>
      <c r="D36" s="364" t="s">
        <v>36</v>
      </c>
      <c r="E36" s="396">
        <f>E35*0.25</f>
        <v>18.844799999999999</v>
      </c>
      <c r="F36" s="131"/>
      <c r="G36" s="52"/>
      <c r="H36" s="78"/>
      <c r="I36" s="80"/>
      <c r="J36" s="67"/>
      <c r="K36" s="80"/>
      <c r="L36" s="40"/>
    </row>
    <row r="37" spans="1:12" s="136" customFormat="1" ht="16.5" customHeight="1" x14ac:dyDescent="0.25">
      <c r="A37" s="327"/>
      <c r="B37" s="73"/>
      <c r="C37" s="73" t="s">
        <v>458</v>
      </c>
      <c r="D37" s="364" t="s">
        <v>36</v>
      </c>
      <c r="E37" s="396">
        <v>166</v>
      </c>
      <c r="F37" s="131"/>
      <c r="G37" s="52"/>
      <c r="H37" s="78"/>
      <c r="I37" s="80"/>
      <c r="J37" s="67"/>
      <c r="K37" s="80"/>
      <c r="L37" s="40"/>
    </row>
    <row r="38" spans="1:12" s="136" customFormat="1" ht="17.25" customHeight="1" x14ac:dyDescent="0.25">
      <c r="A38" s="327">
        <f>A32+1</f>
        <v>12</v>
      </c>
      <c r="B38" s="358">
        <f>B31+1</f>
        <v>1841014</v>
      </c>
      <c r="C38" s="373" t="s">
        <v>459</v>
      </c>
      <c r="D38" s="359" t="s">
        <v>36</v>
      </c>
      <c r="E38" s="374">
        <f>E36</f>
        <v>18.844799999999999</v>
      </c>
      <c r="F38" s="375"/>
      <c r="G38" s="361">
        <f t="shared" ref="G38:G52" si="3">E38*F38</f>
        <v>0</v>
      </c>
      <c r="H38" s="362" t="s">
        <v>410</v>
      </c>
      <c r="I38" s="80">
        <v>0.45</v>
      </c>
      <c r="J38" s="67">
        <f>E38*I38</f>
        <v>8.4801599999999997</v>
      </c>
      <c r="K38" s="80">
        <v>0</v>
      </c>
      <c r="L38" s="40">
        <f>E38*K38</f>
        <v>0</v>
      </c>
    </row>
    <row r="39" spans="1:12" s="136" customFormat="1" ht="17.25" customHeight="1" x14ac:dyDescent="0.25">
      <c r="A39" s="327">
        <f t="shared" ref="A39:A47" si="4">A38+1</f>
        <v>13</v>
      </c>
      <c r="B39" s="358">
        <f t="shared" ref="B39:B47" si="5">B38+1</f>
        <v>1841015</v>
      </c>
      <c r="C39" s="373" t="s">
        <v>460</v>
      </c>
      <c r="D39" s="359" t="s">
        <v>36</v>
      </c>
      <c r="E39" s="374">
        <f>E37</f>
        <v>166</v>
      </c>
      <c r="F39" s="375"/>
      <c r="G39" s="361">
        <f t="shared" si="3"/>
        <v>0</v>
      </c>
      <c r="H39" s="362" t="s">
        <v>410</v>
      </c>
      <c r="I39" s="80">
        <v>0.45</v>
      </c>
      <c r="J39" s="67">
        <f>E39*I39</f>
        <v>74.7</v>
      </c>
      <c r="K39" s="80">
        <v>0</v>
      </c>
      <c r="L39" s="40">
        <f>E39*K39</f>
        <v>0</v>
      </c>
    </row>
    <row r="40" spans="1:12" s="136" customFormat="1" ht="17.25" customHeight="1" x14ac:dyDescent="0.25">
      <c r="A40" s="327">
        <f t="shared" si="4"/>
        <v>14</v>
      </c>
      <c r="B40" s="114">
        <f t="shared" si="5"/>
        <v>1841016</v>
      </c>
      <c r="C40" s="328" t="s">
        <v>411</v>
      </c>
      <c r="D40" s="329" t="s">
        <v>412</v>
      </c>
      <c r="E40" s="397">
        <f>E38*0.5</f>
        <v>9.4223999999999997</v>
      </c>
      <c r="F40" s="330"/>
      <c r="G40" s="52">
        <f t="shared" si="3"/>
        <v>0</v>
      </c>
      <c r="H40" s="331" t="s">
        <v>410</v>
      </c>
      <c r="I40" s="80">
        <v>0</v>
      </c>
      <c r="J40" s="67">
        <f>E41*I40</f>
        <v>0</v>
      </c>
      <c r="K40" s="80">
        <v>0</v>
      </c>
      <c r="L40" s="40">
        <f t="shared" ref="L40:L46" si="6">E41*K40</f>
        <v>0</v>
      </c>
    </row>
    <row r="41" spans="1:12" s="136" customFormat="1" ht="17.25" customHeight="1" x14ac:dyDescent="0.25">
      <c r="A41" s="327">
        <f t="shared" si="4"/>
        <v>15</v>
      </c>
      <c r="B41" s="358">
        <f t="shared" si="5"/>
        <v>1841017</v>
      </c>
      <c r="C41" s="373" t="s">
        <v>413</v>
      </c>
      <c r="D41" s="359" t="s">
        <v>412</v>
      </c>
      <c r="E41" s="374">
        <f>0.5*E38</f>
        <v>9.4223999999999997</v>
      </c>
      <c r="F41" s="375"/>
      <c r="G41" s="361">
        <f t="shared" si="3"/>
        <v>0</v>
      </c>
      <c r="H41" s="362" t="s">
        <v>410</v>
      </c>
      <c r="I41" s="80">
        <v>0</v>
      </c>
      <c r="J41" s="67">
        <f>E42*I41</f>
        <v>0</v>
      </c>
      <c r="K41" s="80">
        <v>0</v>
      </c>
      <c r="L41" s="40">
        <f t="shared" si="6"/>
        <v>0</v>
      </c>
    </row>
    <row r="42" spans="1:12" s="136" customFormat="1" ht="17.25" customHeight="1" x14ac:dyDescent="0.25">
      <c r="A42" s="327">
        <f t="shared" si="4"/>
        <v>16</v>
      </c>
      <c r="B42" s="114">
        <f t="shared" si="5"/>
        <v>1841018</v>
      </c>
      <c r="C42" s="328" t="s">
        <v>414</v>
      </c>
      <c r="D42" s="329" t="s">
        <v>412</v>
      </c>
      <c r="E42" s="398">
        <f>12*E38</f>
        <v>226.13759999999999</v>
      </c>
      <c r="F42" s="330"/>
      <c r="G42" s="52">
        <f t="shared" si="3"/>
        <v>0</v>
      </c>
      <c r="H42" s="331" t="s">
        <v>410</v>
      </c>
      <c r="I42" s="80">
        <v>0</v>
      </c>
      <c r="J42" s="67">
        <f>E43*I42</f>
        <v>0</v>
      </c>
      <c r="K42" s="80">
        <v>0</v>
      </c>
      <c r="L42" s="40">
        <f t="shared" si="6"/>
        <v>0</v>
      </c>
    </row>
    <row r="43" spans="1:12" s="136" customFormat="1" ht="17.25" customHeight="1" x14ac:dyDescent="0.25">
      <c r="A43" s="327">
        <f t="shared" si="4"/>
        <v>17</v>
      </c>
      <c r="B43" s="358">
        <f t="shared" si="5"/>
        <v>1841019</v>
      </c>
      <c r="C43" s="373" t="s">
        <v>415</v>
      </c>
      <c r="D43" s="359" t="s">
        <v>412</v>
      </c>
      <c r="E43" s="374">
        <f>12*E38</f>
        <v>226.13759999999999</v>
      </c>
      <c r="F43" s="375"/>
      <c r="G43" s="361">
        <f t="shared" si="3"/>
        <v>0</v>
      </c>
      <c r="H43" s="362" t="s">
        <v>410</v>
      </c>
      <c r="I43" s="80">
        <v>0</v>
      </c>
      <c r="J43" s="67">
        <f>E44*I43</f>
        <v>0</v>
      </c>
      <c r="K43" s="80">
        <v>0</v>
      </c>
      <c r="L43" s="40">
        <f t="shared" si="6"/>
        <v>0</v>
      </c>
    </row>
    <row r="44" spans="1:12" s="136" customFormat="1" ht="27.75" customHeight="1" x14ac:dyDescent="0.25">
      <c r="A44" s="327">
        <f t="shared" si="4"/>
        <v>18</v>
      </c>
      <c r="B44" s="114">
        <f t="shared" si="5"/>
        <v>1841020</v>
      </c>
      <c r="C44" s="332" t="s">
        <v>416</v>
      </c>
      <c r="D44" s="329" t="s">
        <v>412</v>
      </c>
      <c r="E44" s="398">
        <f>E38*1.5</f>
        <v>28.267199999999999</v>
      </c>
      <c r="F44" s="330"/>
      <c r="G44" s="52">
        <f t="shared" si="3"/>
        <v>0</v>
      </c>
      <c r="H44" s="331" t="s">
        <v>410</v>
      </c>
      <c r="I44" s="80">
        <v>0</v>
      </c>
      <c r="J44" s="67">
        <f>E45*I44</f>
        <v>0</v>
      </c>
      <c r="K44" s="80">
        <v>0</v>
      </c>
      <c r="L44" s="40">
        <f t="shared" si="6"/>
        <v>0</v>
      </c>
    </row>
    <row r="45" spans="1:12" s="136" customFormat="1" ht="17.25" customHeight="1" x14ac:dyDescent="0.25">
      <c r="A45" s="327">
        <f t="shared" si="4"/>
        <v>19</v>
      </c>
      <c r="B45" s="358">
        <f t="shared" si="5"/>
        <v>1841021</v>
      </c>
      <c r="C45" s="373" t="s">
        <v>417</v>
      </c>
      <c r="D45" s="359" t="s">
        <v>412</v>
      </c>
      <c r="E45" s="374">
        <f>E44</f>
        <v>28.267199999999999</v>
      </c>
      <c r="F45" s="375"/>
      <c r="G45" s="361">
        <f t="shared" si="3"/>
        <v>0</v>
      </c>
      <c r="H45" s="362" t="s">
        <v>410</v>
      </c>
      <c r="I45" s="80">
        <v>0</v>
      </c>
      <c r="J45" s="67">
        <f>E47*I45</f>
        <v>0</v>
      </c>
      <c r="K45" s="80">
        <v>0</v>
      </c>
      <c r="L45" s="40">
        <f t="shared" si="6"/>
        <v>0</v>
      </c>
    </row>
    <row r="46" spans="1:12" s="136" customFormat="1" ht="17.25" customHeight="1" x14ac:dyDescent="0.25">
      <c r="A46" s="327">
        <f t="shared" si="4"/>
        <v>20</v>
      </c>
      <c r="B46" s="114">
        <f t="shared" si="5"/>
        <v>1841022</v>
      </c>
      <c r="C46" s="338" t="s">
        <v>421</v>
      </c>
      <c r="D46" s="329" t="s">
        <v>122</v>
      </c>
      <c r="E46" s="399">
        <v>73</v>
      </c>
      <c r="F46" s="330"/>
      <c r="G46" s="52">
        <f t="shared" si="3"/>
        <v>0</v>
      </c>
      <c r="H46" s="331" t="s">
        <v>410</v>
      </c>
      <c r="I46" s="80">
        <v>0</v>
      </c>
      <c r="J46" s="67">
        <f>E51*I46</f>
        <v>0</v>
      </c>
      <c r="K46" s="80">
        <v>0</v>
      </c>
      <c r="L46" s="40">
        <f t="shared" si="6"/>
        <v>0</v>
      </c>
    </row>
    <row r="47" spans="1:12" s="136" customFormat="1" ht="17.25" customHeight="1" x14ac:dyDescent="0.25">
      <c r="A47" s="327">
        <f t="shared" si="4"/>
        <v>21</v>
      </c>
      <c r="B47" s="114">
        <f t="shared" si="5"/>
        <v>1841023</v>
      </c>
      <c r="C47" s="328" t="s">
        <v>418</v>
      </c>
      <c r="D47" s="329" t="s">
        <v>122</v>
      </c>
      <c r="E47" s="399">
        <v>73</v>
      </c>
      <c r="F47" s="330"/>
      <c r="G47" s="52">
        <f t="shared" si="3"/>
        <v>0</v>
      </c>
      <c r="H47" s="331" t="s">
        <v>410</v>
      </c>
      <c r="I47" s="80">
        <v>0</v>
      </c>
      <c r="J47" s="67">
        <f>E52*I47</f>
        <v>0</v>
      </c>
      <c r="K47" s="80">
        <v>0</v>
      </c>
      <c r="L47" s="40">
        <f>E49*K47</f>
        <v>0</v>
      </c>
    </row>
    <row r="48" spans="1:12" s="136" customFormat="1" ht="17.25" customHeight="1" x14ac:dyDescent="0.25">
      <c r="A48" s="327">
        <f>A47+1</f>
        <v>22</v>
      </c>
      <c r="B48" s="142">
        <v>184215411</v>
      </c>
      <c r="C48" s="142" t="s">
        <v>470</v>
      </c>
      <c r="D48" s="143" t="s">
        <v>203</v>
      </c>
      <c r="E48" s="400">
        <f>E47</f>
        <v>73</v>
      </c>
      <c r="F48" s="335"/>
      <c r="G48" s="52">
        <f t="shared" si="3"/>
        <v>0</v>
      </c>
      <c r="H48" s="78" t="s">
        <v>18</v>
      </c>
      <c r="I48" s="80">
        <v>0</v>
      </c>
      <c r="J48" s="67">
        <f>E53*I48</f>
        <v>0</v>
      </c>
      <c r="K48" s="80">
        <v>0</v>
      </c>
      <c r="L48" s="40">
        <f>E50*K48</f>
        <v>0</v>
      </c>
    </row>
    <row r="49" spans="1:12" s="136" customFormat="1" ht="17.25" customHeight="1" x14ac:dyDescent="0.25">
      <c r="A49" s="327">
        <f>A48+1</f>
        <v>23</v>
      </c>
      <c r="B49" s="47">
        <v>184215123</v>
      </c>
      <c r="C49" s="47" t="s">
        <v>474</v>
      </c>
      <c r="D49" s="108" t="s">
        <v>203</v>
      </c>
      <c r="E49" s="63">
        <f>E47</f>
        <v>73</v>
      </c>
      <c r="F49" s="114"/>
      <c r="G49" s="52">
        <f t="shared" si="3"/>
        <v>0</v>
      </c>
      <c r="H49" s="78" t="s">
        <v>18</v>
      </c>
      <c r="I49" s="80">
        <v>1E-3</v>
      </c>
      <c r="J49" s="67">
        <f>E49*I49</f>
        <v>7.2999999999999995E-2</v>
      </c>
      <c r="K49" s="80">
        <v>0</v>
      </c>
      <c r="L49" s="40">
        <f>E51*K49</f>
        <v>0</v>
      </c>
    </row>
    <row r="50" spans="1:12" s="136" customFormat="1" ht="17.25" customHeight="1" x14ac:dyDescent="0.25">
      <c r="A50" s="327">
        <f>A49+1</f>
        <v>24</v>
      </c>
      <c r="B50" s="358">
        <f>B47+1</f>
        <v>1841024</v>
      </c>
      <c r="C50" s="373" t="s">
        <v>473</v>
      </c>
      <c r="D50" s="359" t="s">
        <v>122</v>
      </c>
      <c r="E50" s="359">
        <f>E49*2</f>
        <v>146</v>
      </c>
      <c r="F50" s="375"/>
      <c r="G50" s="361">
        <f t="shared" si="3"/>
        <v>0</v>
      </c>
      <c r="H50" s="362" t="s">
        <v>410</v>
      </c>
      <c r="I50" s="80">
        <v>3.0000000000000001E-3</v>
      </c>
      <c r="J50" s="67">
        <f>E50*I50</f>
        <v>0.438</v>
      </c>
      <c r="K50" s="80">
        <v>0</v>
      </c>
      <c r="L50" s="40">
        <f>E51*K50</f>
        <v>0</v>
      </c>
    </row>
    <row r="51" spans="1:12" s="136" customFormat="1" ht="32.25" customHeight="1" x14ac:dyDescent="0.25">
      <c r="A51" s="327">
        <f>A50+1</f>
        <v>25</v>
      </c>
      <c r="B51" s="114">
        <f>B47+1</f>
        <v>1841024</v>
      </c>
      <c r="C51" s="334" t="s">
        <v>476</v>
      </c>
      <c r="D51" s="336" t="s">
        <v>122</v>
      </c>
      <c r="E51" s="324">
        <v>66</v>
      </c>
      <c r="F51" s="324"/>
      <c r="G51" s="52">
        <f t="shared" si="3"/>
        <v>0</v>
      </c>
      <c r="H51" s="331" t="s">
        <v>410</v>
      </c>
      <c r="I51" s="80">
        <v>0</v>
      </c>
      <c r="J51" s="67">
        <f>E53*I51</f>
        <v>0</v>
      </c>
      <c r="K51" s="80">
        <v>0</v>
      </c>
      <c r="L51" s="40">
        <f>E52*K51</f>
        <v>0</v>
      </c>
    </row>
    <row r="52" spans="1:12" s="136" customFormat="1" ht="32.25" customHeight="1" x14ac:dyDescent="0.25">
      <c r="A52" s="327">
        <f>A51+1</f>
        <v>26</v>
      </c>
      <c r="B52" s="114">
        <f>B51+1</f>
        <v>1841025</v>
      </c>
      <c r="C52" s="334" t="s">
        <v>475</v>
      </c>
      <c r="D52" s="336" t="s">
        <v>122</v>
      </c>
      <c r="E52" s="324">
        <v>2</v>
      </c>
      <c r="F52" s="324"/>
      <c r="G52" s="52">
        <f t="shared" si="3"/>
        <v>0</v>
      </c>
      <c r="H52" s="331" t="s">
        <v>410</v>
      </c>
      <c r="I52" s="80">
        <v>0</v>
      </c>
      <c r="J52" s="67">
        <f>E53*I52</f>
        <v>0</v>
      </c>
      <c r="K52" s="80">
        <v>0</v>
      </c>
      <c r="L52" s="40">
        <f>E53*K52</f>
        <v>0</v>
      </c>
    </row>
    <row r="53" spans="1:12" s="136" customFormat="1" ht="17.25" customHeight="1" x14ac:dyDescent="0.25">
      <c r="A53" s="342"/>
      <c r="B53" s="365"/>
      <c r="C53" s="366"/>
      <c r="D53" s="367"/>
      <c r="E53" s="367"/>
      <c r="F53" s="368"/>
      <c r="G53" s="369"/>
      <c r="H53" s="370"/>
      <c r="I53" s="371"/>
      <c r="J53" s="372"/>
      <c r="K53" s="371"/>
      <c r="L53" s="237"/>
    </row>
    <row r="54" spans="1:12" ht="15.75" customHeight="1" x14ac:dyDescent="0.25">
      <c r="C54" s="326" t="s">
        <v>461</v>
      </c>
      <c r="D54" s="356"/>
      <c r="E54" s="356"/>
      <c r="F54" s="356"/>
      <c r="G54" s="337">
        <f>SUM(G55:G64)</f>
        <v>0</v>
      </c>
      <c r="J54" s="68">
        <f>SUM(J55:J63)</f>
        <v>39.218074999999999</v>
      </c>
      <c r="K54" s="35"/>
      <c r="L54" s="68">
        <f>SUM(L57:L60)</f>
        <v>0</v>
      </c>
    </row>
    <row r="55" spans="1:12" ht="39.75" customHeight="1" x14ac:dyDescent="0.25">
      <c r="A55" s="327">
        <f>A52+1</f>
        <v>27</v>
      </c>
      <c r="B55" s="47">
        <v>181411131</v>
      </c>
      <c r="C55" s="47" t="s">
        <v>472</v>
      </c>
      <c r="D55" s="108" t="s">
        <v>27</v>
      </c>
      <c r="E55" s="216">
        <f>341.2+511.3</f>
        <v>852.5</v>
      </c>
      <c r="F55" s="114"/>
      <c r="G55" s="52">
        <f t="shared" ref="G55:G64" si="7">E55*F55</f>
        <v>0</v>
      </c>
      <c r="H55" s="78" t="s">
        <v>18</v>
      </c>
      <c r="I55" s="80">
        <v>1E-3</v>
      </c>
      <c r="J55" s="67">
        <f>E55*I55</f>
        <v>0.85250000000000004</v>
      </c>
      <c r="K55" s="80">
        <v>0</v>
      </c>
      <c r="L55" s="40">
        <f>E56*K55</f>
        <v>0</v>
      </c>
    </row>
    <row r="56" spans="1:12" ht="20.25" customHeight="1" x14ac:dyDescent="0.25">
      <c r="A56" s="327">
        <f t="shared" ref="A56:A64" si="8">A55+1</f>
        <v>28</v>
      </c>
      <c r="B56" s="442" t="s">
        <v>499</v>
      </c>
      <c r="C56" s="373" t="s">
        <v>467</v>
      </c>
      <c r="D56" s="359" t="s">
        <v>412</v>
      </c>
      <c r="E56" s="374">
        <f>0.03*E55</f>
        <v>25.574999999999999</v>
      </c>
      <c r="F56" s="375"/>
      <c r="G56" s="361">
        <f t="shared" si="7"/>
        <v>0</v>
      </c>
      <c r="H56" s="381" t="s">
        <v>18</v>
      </c>
      <c r="I56" s="80">
        <v>1E-3</v>
      </c>
      <c r="J56" s="67">
        <f>E56*I56</f>
        <v>2.5575000000000001E-2</v>
      </c>
      <c r="K56" s="80">
        <v>0</v>
      </c>
      <c r="L56" s="40">
        <f>E57*K56</f>
        <v>0</v>
      </c>
    </row>
    <row r="57" spans="1:12" s="136" customFormat="1" ht="29.25" customHeight="1" x14ac:dyDescent="0.25">
      <c r="A57" s="327">
        <f t="shared" si="8"/>
        <v>29</v>
      </c>
      <c r="B57" s="142">
        <v>181151311</v>
      </c>
      <c r="C57" s="142" t="s">
        <v>468</v>
      </c>
      <c r="D57" s="143" t="s">
        <v>20</v>
      </c>
      <c r="E57" s="382">
        <f>E55</f>
        <v>852.5</v>
      </c>
      <c r="F57" s="324"/>
      <c r="G57" s="52">
        <f t="shared" si="7"/>
        <v>0</v>
      </c>
      <c r="H57" s="78" t="s">
        <v>18</v>
      </c>
      <c r="I57" s="80">
        <v>0</v>
      </c>
      <c r="J57" s="67">
        <f>E58*I57</f>
        <v>0</v>
      </c>
      <c r="K57" s="80">
        <v>0</v>
      </c>
    </row>
    <row r="58" spans="1:12" s="136" customFormat="1" ht="29.25" customHeight="1" x14ac:dyDescent="0.25">
      <c r="A58" s="327">
        <f t="shared" si="8"/>
        <v>30</v>
      </c>
      <c r="B58" s="142">
        <v>182303111</v>
      </c>
      <c r="C58" s="142" t="s">
        <v>469</v>
      </c>
      <c r="D58" s="143" t="s">
        <v>20</v>
      </c>
      <c r="E58" s="382">
        <f>E55</f>
        <v>852.5</v>
      </c>
      <c r="F58" s="324"/>
      <c r="G58" s="52">
        <f t="shared" si="7"/>
        <v>0</v>
      </c>
      <c r="H58" s="78" t="s">
        <v>18</v>
      </c>
      <c r="I58" s="80">
        <v>0</v>
      </c>
      <c r="J58" s="67">
        <f>E8*I58</f>
        <v>0</v>
      </c>
      <c r="K58" s="80">
        <v>0</v>
      </c>
    </row>
    <row r="59" spans="1:12" x14ac:dyDescent="0.25">
      <c r="A59" s="327">
        <f t="shared" si="8"/>
        <v>31</v>
      </c>
      <c r="B59" s="358">
        <v>181010</v>
      </c>
      <c r="C59" s="373" t="s">
        <v>462</v>
      </c>
      <c r="D59" s="359" t="s">
        <v>36</v>
      </c>
      <c r="E59" s="374">
        <f>341*0.05</f>
        <v>17.05</v>
      </c>
      <c r="F59" s="375"/>
      <c r="G59" s="361">
        <f t="shared" si="7"/>
        <v>0</v>
      </c>
      <c r="H59" s="362" t="s">
        <v>410</v>
      </c>
      <c r="I59" s="80">
        <v>0.45</v>
      </c>
      <c r="J59" s="67">
        <f>E59*I59</f>
        <v>7.6725000000000003</v>
      </c>
      <c r="K59" s="80">
        <v>0</v>
      </c>
      <c r="L59" s="40">
        <f>E59*K59</f>
        <v>0</v>
      </c>
    </row>
    <row r="60" spans="1:12" x14ac:dyDescent="0.25">
      <c r="A60" s="327">
        <f t="shared" si="8"/>
        <v>32</v>
      </c>
      <c r="B60" s="358">
        <f>B59+1</f>
        <v>181011</v>
      </c>
      <c r="C60" s="373" t="s">
        <v>463</v>
      </c>
      <c r="D60" s="359" t="s">
        <v>36</v>
      </c>
      <c r="E60" s="374">
        <f>(176+335)*0.05</f>
        <v>25.55</v>
      </c>
      <c r="F60" s="375"/>
      <c r="G60" s="361">
        <f t="shared" si="7"/>
        <v>0</v>
      </c>
      <c r="H60" s="362" t="s">
        <v>410</v>
      </c>
      <c r="I60" s="80">
        <v>0.45</v>
      </c>
      <c r="J60" s="67">
        <f>E60*I60</f>
        <v>11.4975</v>
      </c>
      <c r="K60" s="80">
        <v>0</v>
      </c>
      <c r="L60" s="40">
        <f>E60*K60</f>
        <v>0</v>
      </c>
    </row>
    <row r="61" spans="1:12" x14ac:dyDescent="0.25">
      <c r="A61" s="327">
        <f t="shared" si="8"/>
        <v>33</v>
      </c>
      <c r="B61" s="47">
        <v>185804312</v>
      </c>
      <c r="C61" s="47" t="s">
        <v>471</v>
      </c>
      <c r="D61" s="108" t="s">
        <v>17</v>
      </c>
      <c r="E61" s="384">
        <f>E58*0.2</f>
        <v>170.5</v>
      </c>
      <c r="F61" s="114"/>
      <c r="G61" s="52">
        <f t="shared" si="7"/>
        <v>0</v>
      </c>
      <c r="H61" s="78" t="s">
        <v>18</v>
      </c>
      <c r="I61" s="80">
        <v>0</v>
      </c>
      <c r="J61" s="67">
        <f>E12*I61</f>
        <v>0</v>
      </c>
      <c r="K61" s="80">
        <v>0</v>
      </c>
      <c r="L61" s="136"/>
    </row>
    <row r="62" spans="1:12" x14ac:dyDescent="0.25">
      <c r="A62" s="327">
        <f t="shared" si="8"/>
        <v>34</v>
      </c>
      <c r="B62" s="114">
        <f>B60+1</f>
        <v>181012</v>
      </c>
      <c r="C62" s="385" t="s">
        <v>466</v>
      </c>
      <c r="D62" s="386" t="s">
        <v>412</v>
      </c>
      <c r="E62" s="387">
        <f>0.5*(E60+E59)</f>
        <v>21.3</v>
      </c>
      <c r="F62" s="330"/>
      <c r="G62" s="52">
        <f t="shared" si="7"/>
        <v>0</v>
      </c>
      <c r="H62" s="331" t="s">
        <v>410</v>
      </c>
      <c r="I62" s="80">
        <v>0.45</v>
      </c>
      <c r="J62" s="67">
        <f>E62*I62</f>
        <v>9.5850000000000009</v>
      </c>
      <c r="K62" s="80">
        <v>0</v>
      </c>
      <c r="L62" s="40">
        <f>E62*K62</f>
        <v>0</v>
      </c>
    </row>
    <row r="63" spans="1:12" ht="15" customHeight="1" x14ac:dyDescent="0.25">
      <c r="A63" s="327">
        <f t="shared" si="8"/>
        <v>35</v>
      </c>
      <c r="B63" s="358">
        <f>B62+1</f>
        <v>181013</v>
      </c>
      <c r="C63" s="388" t="s">
        <v>413</v>
      </c>
      <c r="D63" s="389" t="s">
        <v>412</v>
      </c>
      <c r="E63" s="390">
        <f>E62</f>
        <v>21.3</v>
      </c>
      <c r="F63" s="375"/>
      <c r="G63" s="361">
        <f t="shared" si="7"/>
        <v>0</v>
      </c>
      <c r="H63" s="362" t="s">
        <v>410</v>
      </c>
      <c r="I63" s="80">
        <v>0.45</v>
      </c>
      <c r="J63" s="67">
        <f>E63*I63</f>
        <v>9.5850000000000009</v>
      </c>
      <c r="K63" s="80">
        <v>0</v>
      </c>
      <c r="L63" s="40">
        <f>E63*K63</f>
        <v>0</v>
      </c>
    </row>
    <row r="64" spans="1:12" ht="17.25" customHeight="1" x14ac:dyDescent="0.25">
      <c r="A64" s="327">
        <f t="shared" si="8"/>
        <v>36</v>
      </c>
      <c r="B64" s="443">
        <v>998231311</v>
      </c>
      <c r="C64" s="444" t="s">
        <v>500</v>
      </c>
      <c r="D64" s="336" t="s">
        <v>23</v>
      </c>
      <c r="E64" s="445">
        <f>J54+J26+J10+J6</f>
        <v>146.66491500000001</v>
      </c>
      <c r="F64" s="446"/>
      <c r="G64" s="52">
        <f t="shared" si="7"/>
        <v>0</v>
      </c>
      <c r="H64" s="78" t="s">
        <v>495</v>
      </c>
      <c r="I64" s="80">
        <v>0</v>
      </c>
      <c r="J64" s="67">
        <f t="shared" ref="J64" si="9">E64*I64</f>
        <v>0</v>
      </c>
      <c r="K64" s="80">
        <v>0</v>
      </c>
      <c r="L64" s="40"/>
    </row>
    <row r="65" spans="3:7" ht="55.5" customHeight="1" x14ac:dyDescent="0.25">
      <c r="C65" s="383"/>
      <c r="D65" s="383"/>
      <c r="E65" s="383"/>
      <c r="F65" s="401"/>
    </row>
    <row r="66" spans="3:7" ht="19.5" customHeight="1" x14ac:dyDescent="0.25">
      <c r="C66" s="380" t="s">
        <v>464</v>
      </c>
      <c r="D66" s="161"/>
      <c r="E66" s="161"/>
      <c r="F66" s="161"/>
      <c r="G66" s="161"/>
    </row>
    <row r="67" spans="3:7" ht="19.5" customHeight="1" x14ac:dyDescent="0.25">
      <c r="C67" s="161" t="s">
        <v>432</v>
      </c>
      <c r="D67" s="161"/>
      <c r="E67" s="161"/>
      <c r="F67" s="161"/>
      <c r="G67" s="376">
        <f>G6</f>
        <v>0</v>
      </c>
    </row>
    <row r="68" spans="3:7" ht="19.5" customHeight="1" x14ac:dyDescent="0.25">
      <c r="C68" s="161" t="s">
        <v>433</v>
      </c>
      <c r="D68" s="161"/>
      <c r="E68" s="161"/>
      <c r="F68" s="161"/>
      <c r="G68" s="376">
        <f>G10</f>
        <v>0</v>
      </c>
    </row>
    <row r="69" spans="3:7" ht="19.5" customHeight="1" x14ac:dyDescent="0.25">
      <c r="C69" s="161" t="s">
        <v>448</v>
      </c>
      <c r="D69" s="161"/>
      <c r="E69" s="161"/>
      <c r="F69" s="161"/>
      <c r="G69" s="376">
        <f>G26</f>
        <v>0</v>
      </c>
    </row>
    <row r="70" spans="3:7" ht="19.5" customHeight="1" x14ac:dyDescent="0.25">
      <c r="C70" s="165" t="s">
        <v>461</v>
      </c>
      <c r="D70" s="165"/>
      <c r="E70" s="165"/>
      <c r="F70" s="165"/>
      <c r="G70" s="377">
        <f>G54</f>
        <v>0</v>
      </c>
    </row>
    <row r="71" spans="3:7" ht="19.5" customHeight="1" x14ac:dyDescent="0.25">
      <c r="C71" s="378" t="s">
        <v>465</v>
      </c>
      <c r="G71" s="379">
        <f>SUM(G67:G70)</f>
        <v>0</v>
      </c>
    </row>
  </sheetData>
  <pageMargins left="0.62992125984251968" right="0.47244094488188981" top="0.47244094488188981" bottom="0.70866141732283472" header="0.31496062992125984" footer="0.31496062992125984"/>
  <pageSetup paperSize="9" orientation="landscape" horizontalDpi="300" verticalDpi="300" r:id="rId1"/>
  <headerFooter>
    <oddFooter>&amp;C&amp;"-,Tučná kurzíva"&amp;10&amp;P&amp;R&amp;"Arial,Kurzíva"&amp;10uchazeč  ..................................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C0106-425C-4991-957E-0272FB4B1BF2}">
  <sheetPr codeName="List2">
    <tabColor theme="9" tint="-0.249977111117893"/>
  </sheetPr>
  <dimension ref="A1:CZ191"/>
  <sheetViews>
    <sheetView topLeftCell="A127" workbookViewId="0">
      <selection activeCell="P137" sqref="P137"/>
    </sheetView>
  </sheetViews>
  <sheetFormatPr defaultRowHeight="12.75" x14ac:dyDescent="0.2"/>
  <cols>
    <col min="1" max="1" width="4.42578125" style="255" customWidth="1"/>
    <col min="2" max="2" width="12.7109375" style="255" customWidth="1"/>
    <col min="3" max="3" width="43.28515625" style="255" customWidth="1"/>
    <col min="4" max="4" width="5.5703125" style="255" customWidth="1"/>
    <col min="5" max="5" width="7.7109375" style="256" customWidth="1"/>
    <col min="6" max="6" width="9.85546875" style="255" customWidth="1"/>
    <col min="7" max="7" width="15.140625" style="255" customWidth="1"/>
    <col min="8" max="8" width="9.140625" style="255"/>
    <col min="9" max="9" width="26.28515625" style="255" hidden="1" customWidth="1"/>
    <col min="10" max="10" width="0" style="447" hidden="1" customWidth="1"/>
    <col min="11" max="256" width="9.140625" style="255"/>
    <col min="257" max="257" width="3.85546875" style="255" customWidth="1"/>
    <col min="258" max="258" width="12" style="255" customWidth="1"/>
    <col min="259" max="259" width="40.42578125" style="255" customWidth="1"/>
    <col min="260" max="260" width="5.5703125" style="255" customWidth="1"/>
    <col min="261" max="261" width="8.5703125" style="255" customWidth="1"/>
    <col min="262" max="262" width="9.85546875" style="255" customWidth="1"/>
    <col min="263" max="263" width="13.85546875" style="255" customWidth="1"/>
    <col min="264" max="512" width="9.140625" style="255"/>
    <col min="513" max="513" width="3.85546875" style="255" customWidth="1"/>
    <col min="514" max="514" width="12" style="255" customWidth="1"/>
    <col min="515" max="515" width="40.42578125" style="255" customWidth="1"/>
    <col min="516" max="516" width="5.5703125" style="255" customWidth="1"/>
    <col min="517" max="517" width="8.5703125" style="255" customWidth="1"/>
    <col min="518" max="518" width="9.85546875" style="255" customWidth="1"/>
    <col min="519" max="519" width="13.85546875" style="255" customWidth="1"/>
    <col min="520" max="768" width="9.140625" style="255"/>
    <col min="769" max="769" width="3.85546875" style="255" customWidth="1"/>
    <col min="770" max="770" width="12" style="255" customWidth="1"/>
    <col min="771" max="771" width="40.42578125" style="255" customWidth="1"/>
    <col min="772" max="772" width="5.5703125" style="255" customWidth="1"/>
    <col min="773" max="773" width="8.5703125" style="255" customWidth="1"/>
    <col min="774" max="774" width="9.85546875" style="255" customWidth="1"/>
    <col min="775" max="775" width="13.85546875" style="255" customWidth="1"/>
    <col min="776" max="1024" width="9.140625" style="255"/>
    <col min="1025" max="1025" width="3.85546875" style="255" customWidth="1"/>
    <col min="1026" max="1026" width="12" style="255" customWidth="1"/>
    <col min="1027" max="1027" width="40.42578125" style="255" customWidth="1"/>
    <col min="1028" max="1028" width="5.5703125" style="255" customWidth="1"/>
    <col min="1029" max="1029" width="8.5703125" style="255" customWidth="1"/>
    <col min="1030" max="1030" width="9.85546875" style="255" customWidth="1"/>
    <col min="1031" max="1031" width="13.85546875" style="255" customWidth="1"/>
    <col min="1032" max="1280" width="9.140625" style="255"/>
    <col min="1281" max="1281" width="3.85546875" style="255" customWidth="1"/>
    <col min="1282" max="1282" width="12" style="255" customWidth="1"/>
    <col min="1283" max="1283" width="40.42578125" style="255" customWidth="1"/>
    <col min="1284" max="1284" width="5.5703125" style="255" customWidth="1"/>
    <col min="1285" max="1285" width="8.5703125" style="255" customWidth="1"/>
    <col min="1286" max="1286" width="9.85546875" style="255" customWidth="1"/>
    <col min="1287" max="1287" width="13.85546875" style="255" customWidth="1"/>
    <col min="1288" max="1536" width="9.140625" style="255"/>
    <col min="1537" max="1537" width="3.85546875" style="255" customWidth="1"/>
    <col min="1538" max="1538" width="12" style="255" customWidth="1"/>
    <col min="1539" max="1539" width="40.42578125" style="255" customWidth="1"/>
    <col min="1540" max="1540" width="5.5703125" style="255" customWidth="1"/>
    <col min="1541" max="1541" width="8.5703125" style="255" customWidth="1"/>
    <col min="1542" max="1542" width="9.85546875" style="255" customWidth="1"/>
    <col min="1543" max="1543" width="13.85546875" style="255" customWidth="1"/>
    <col min="1544" max="1792" width="9.140625" style="255"/>
    <col min="1793" max="1793" width="3.85546875" style="255" customWidth="1"/>
    <col min="1794" max="1794" width="12" style="255" customWidth="1"/>
    <col min="1795" max="1795" width="40.42578125" style="255" customWidth="1"/>
    <col min="1796" max="1796" width="5.5703125" style="255" customWidth="1"/>
    <col min="1797" max="1797" width="8.5703125" style="255" customWidth="1"/>
    <col min="1798" max="1798" width="9.85546875" style="255" customWidth="1"/>
    <col min="1799" max="1799" width="13.85546875" style="255" customWidth="1"/>
    <col min="1800" max="2048" width="9.140625" style="255"/>
    <col min="2049" max="2049" width="3.85546875" style="255" customWidth="1"/>
    <col min="2050" max="2050" width="12" style="255" customWidth="1"/>
    <col min="2051" max="2051" width="40.42578125" style="255" customWidth="1"/>
    <col min="2052" max="2052" width="5.5703125" style="255" customWidth="1"/>
    <col min="2053" max="2053" width="8.5703125" style="255" customWidth="1"/>
    <col min="2054" max="2054" width="9.85546875" style="255" customWidth="1"/>
    <col min="2055" max="2055" width="13.85546875" style="255" customWidth="1"/>
    <col min="2056" max="2304" width="9.140625" style="255"/>
    <col min="2305" max="2305" width="3.85546875" style="255" customWidth="1"/>
    <col min="2306" max="2306" width="12" style="255" customWidth="1"/>
    <col min="2307" max="2307" width="40.42578125" style="255" customWidth="1"/>
    <col min="2308" max="2308" width="5.5703125" style="255" customWidth="1"/>
    <col min="2309" max="2309" width="8.5703125" style="255" customWidth="1"/>
    <col min="2310" max="2310" width="9.85546875" style="255" customWidth="1"/>
    <col min="2311" max="2311" width="13.85546875" style="255" customWidth="1"/>
    <col min="2312" max="2560" width="9.140625" style="255"/>
    <col min="2561" max="2561" width="3.85546875" style="255" customWidth="1"/>
    <col min="2562" max="2562" width="12" style="255" customWidth="1"/>
    <col min="2563" max="2563" width="40.42578125" style="255" customWidth="1"/>
    <col min="2564" max="2564" width="5.5703125" style="255" customWidth="1"/>
    <col min="2565" max="2565" width="8.5703125" style="255" customWidth="1"/>
    <col min="2566" max="2566" width="9.85546875" style="255" customWidth="1"/>
    <col min="2567" max="2567" width="13.85546875" style="255" customWidth="1"/>
    <col min="2568" max="2816" width="9.140625" style="255"/>
    <col min="2817" max="2817" width="3.85546875" style="255" customWidth="1"/>
    <col min="2818" max="2818" width="12" style="255" customWidth="1"/>
    <col min="2819" max="2819" width="40.42578125" style="255" customWidth="1"/>
    <col min="2820" max="2820" width="5.5703125" style="255" customWidth="1"/>
    <col min="2821" max="2821" width="8.5703125" style="255" customWidth="1"/>
    <col min="2822" max="2822" width="9.85546875" style="255" customWidth="1"/>
    <col min="2823" max="2823" width="13.85546875" style="255" customWidth="1"/>
    <col min="2824" max="3072" width="9.140625" style="255"/>
    <col min="3073" max="3073" width="3.85546875" style="255" customWidth="1"/>
    <col min="3074" max="3074" width="12" style="255" customWidth="1"/>
    <col min="3075" max="3075" width="40.42578125" style="255" customWidth="1"/>
    <col min="3076" max="3076" width="5.5703125" style="255" customWidth="1"/>
    <col min="3077" max="3077" width="8.5703125" style="255" customWidth="1"/>
    <col min="3078" max="3078" width="9.85546875" style="255" customWidth="1"/>
    <col min="3079" max="3079" width="13.85546875" style="255" customWidth="1"/>
    <col min="3080" max="3328" width="9.140625" style="255"/>
    <col min="3329" max="3329" width="3.85546875" style="255" customWidth="1"/>
    <col min="3330" max="3330" width="12" style="255" customWidth="1"/>
    <col min="3331" max="3331" width="40.42578125" style="255" customWidth="1"/>
    <col min="3332" max="3332" width="5.5703125" style="255" customWidth="1"/>
    <col min="3333" max="3333" width="8.5703125" style="255" customWidth="1"/>
    <col min="3334" max="3334" width="9.85546875" style="255" customWidth="1"/>
    <col min="3335" max="3335" width="13.85546875" style="255" customWidth="1"/>
    <col min="3336" max="3584" width="9.140625" style="255"/>
    <col min="3585" max="3585" width="3.85546875" style="255" customWidth="1"/>
    <col min="3586" max="3586" width="12" style="255" customWidth="1"/>
    <col min="3587" max="3587" width="40.42578125" style="255" customWidth="1"/>
    <col min="3588" max="3588" width="5.5703125" style="255" customWidth="1"/>
    <col min="3589" max="3589" width="8.5703125" style="255" customWidth="1"/>
    <col min="3590" max="3590" width="9.85546875" style="255" customWidth="1"/>
    <col min="3591" max="3591" width="13.85546875" style="255" customWidth="1"/>
    <col min="3592" max="3840" width="9.140625" style="255"/>
    <col min="3841" max="3841" width="3.85546875" style="255" customWidth="1"/>
    <col min="3842" max="3842" width="12" style="255" customWidth="1"/>
    <col min="3843" max="3843" width="40.42578125" style="255" customWidth="1"/>
    <col min="3844" max="3844" width="5.5703125" style="255" customWidth="1"/>
    <col min="3845" max="3845" width="8.5703125" style="255" customWidth="1"/>
    <col min="3846" max="3846" width="9.85546875" style="255" customWidth="1"/>
    <col min="3847" max="3847" width="13.85546875" style="255" customWidth="1"/>
    <col min="3848" max="4096" width="9.140625" style="255"/>
    <col min="4097" max="4097" width="3.85546875" style="255" customWidth="1"/>
    <col min="4098" max="4098" width="12" style="255" customWidth="1"/>
    <col min="4099" max="4099" width="40.42578125" style="255" customWidth="1"/>
    <col min="4100" max="4100" width="5.5703125" style="255" customWidth="1"/>
    <col min="4101" max="4101" width="8.5703125" style="255" customWidth="1"/>
    <col min="4102" max="4102" width="9.85546875" style="255" customWidth="1"/>
    <col min="4103" max="4103" width="13.85546875" style="255" customWidth="1"/>
    <col min="4104" max="4352" width="9.140625" style="255"/>
    <col min="4353" max="4353" width="3.85546875" style="255" customWidth="1"/>
    <col min="4354" max="4354" width="12" style="255" customWidth="1"/>
    <col min="4355" max="4355" width="40.42578125" style="255" customWidth="1"/>
    <col min="4356" max="4356" width="5.5703125" style="255" customWidth="1"/>
    <col min="4357" max="4357" width="8.5703125" style="255" customWidth="1"/>
    <col min="4358" max="4358" width="9.85546875" style="255" customWidth="1"/>
    <col min="4359" max="4359" width="13.85546875" style="255" customWidth="1"/>
    <col min="4360" max="4608" width="9.140625" style="255"/>
    <col min="4609" max="4609" width="3.85546875" style="255" customWidth="1"/>
    <col min="4610" max="4610" width="12" style="255" customWidth="1"/>
    <col min="4611" max="4611" width="40.42578125" style="255" customWidth="1"/>
    <col min="4612" max="4612" width="5.5703125" style="255" customWidth="1"/>
    <col min="4613" max="4613" width="8.5703125" style="255" customWidth="1"/>
    <col min="4614" max="4614" width="9.85546875" style="255" customWidth="1"/>
    <col min="4615" max="4615" width="13.85546875" style="255" customWidth="1"/>
    <col min="4616" max="4864" width="9.140625" style="255"/>
    <col min="4865" max="4865" width="3.85546875" style="255" customWidth="1"/>
    <col min="4866" max="4866" width="12" style="255" customWidth="1"/>
    <col min="4867" max="4867" width="40.42578125" style="255" customWidth="1"/>
    <col min="4868" max="4868" width="5.5703125" style="255" customWidth="1"/>
    <col min="4869" max="4869" width="8.5703125" style="255" customWidth="1"/>
    <col min="4870" max="4870" width="9.85546875" style="255" customWidth="1"/>
    <col min="4871" max="4871" width="13.85546875" style="255" customWidth="1"/>
    <col min="4872" max="5120" width="9.140625" style="255"/>
    <col min="5121" max="5121" width="3.85546875" style="255" customWidth="1"/>
    <col min="5122" max="5122" width="12" style="255" customWidth="1"/>
    <col min="5123" max="5123" width="40.42578125" style="255" customWidth="1"/>
    <col min="5124" max="5124" width="5.5703125" style="255" customWidth="1"/>
    <col min="5125" max="5125" width="8.5703125" style="255" customWidth="1"/>
    <col min="5126" max="5126" width="9.85546875" style="255" customWidth="1"/>
    <col min="5127" max="5127" width="13.85546875" style="255" customWidth="1"/>
    <col min="5128" max="5376" width="9.140625" style="255"/>
    <col min="5377" max="5377" width="3.85546875" style="255" customWidth="1"/>
    <col min="5378" max="5378" width="12" style="255" customWidth="1"/>
    <col min="5379" max="5379" width="40.42578125" style="255" customWidth="1"/>
    <col min="5380" max="5380" width="5.5703125" style="255" customWidth="1"/>
    <col min="5381" max="5381" width="8.5703125" style="255" customWidth="1"/>
    <col min="5382" max="5382" width="9.85546875" style="255" customWidth="1"/>
    <col min="5383" max="5383" width="13.85546875" style="255" customWidth="1"/>
    <col min="5384" max="5632" width="9.140625" style="255"/>
    <col min="5633" max="5633" width="3.85546875" style="255" customWidth="1"/>
    <col min="5634" max="5634" width="12" style="255" customWidth="1"/>
    <col min="5635" max="5635" width="40.42578125" style="255" customWidth="1"/>
    <col min="5636" max="5636" width="5.5703125" style="255" customWidth="1"/>
    <col min="5637" max="5637" width="8.5703125" style="255" customWidth="1"/>
    <col min="5638" max="5638" width="9.85546875" style="255" customWidth="1"/>
    <col min="5639" max="5639" width="13.85546875" style="255" customWidth="1"/>
    <col min="5640" max="5888" width="9.140625" style="255"/>
    <col min="5889" max="5889" width="3.85546875" style="255" customWidth="1"/>
    <col min="5890" max="5890" width="12" style="255" customWidth="1"/>
    <col min="5891" max="5891" width="40.42578125" style="255" customWidth="1"/>
    <col min="5892" max="5892" width="5.5703125" style="255" customWidth="1"/>
    <col min="5893" max="5893" width="8.5703125" style="255" customWidth="1"/>
    <col min="5894" max="5894" width="9.85546875" style="255" customWidth="1"/>
    <col min="5895" max="5895" width="13.85546875" style="255" customWidth="1"/>
    <col min="5896" max="6144" width="9.140625" style="255"/>
    <col min="6145" max="6145" width="3.85546875" style="255" customWidth="1"/>
    <col min="6146" max="6146" width="12" style="255" customWidth="1"/>
    <col min="6147" max="6147" width="40.42578125" style="255" customWidth="1"/>
    <col min="6148" max="6148" width="5.5703125" style="255" customWidth="1"/>
    <col min="6149" max="6149" width="8.5703125" style="255" customWidth="1"/>
    <col min="6150" max="6150" width="9.85546875" style="255" customWidth="1"/>
    <col min="6151" max="6151" width="13.85546875" style="255" customWidth="1"/>
    <col min="6152" max="6400" width="9.140625" style="255"/>
    <col min="6401" max="6401" width="3.85546875" style="255" customWidth="1"/>
    <col min="6402" max="6402" width="12" style="255" customWidth="1"/>
    <col min="6403" max="6403" width="40.42578125" style="255" customWidth="1"/>
    <col min="6404" max="6404" width="5.5703125" style="255" customWidth="1"/>
    <col min="6405" max="6405" width="8.5703125" style="255" customWidth="1"/>
    <col min="6406" max="6406" width="9.85546875" style="255" customWidth="1"/>
    <col min="6407" max="6407" width="13.85546875" style="255" customWidth="1"/>
    <col min="6408" max="6656" width="9.140625" style="255"/>
    <col min="6657" max="6657" width="3.85546875" style="255" customWidth="1"/>
    <col min="6658" max="6658" width="12" style="255" customWidth="1"/>
    <col min="6659" max="6659" width="40.42578125" style="255" customWidth="1"/>
    <col min="6660" max="6660" width="5.5703125" style="255" customWidth="1"/>
    <col min="6661" max="6661" width="8.5703125" style="255" customWidth="1"/>
    <col min="6662" max="6662" width="9.85546875" style="255" customWidth="1"/>
    <col min="6663" max="6663" width="13.85546875" style="255" customWidth="1"/>
    <col min="6664" max="6912" width="9.140625" style="255"/>
    <col min="6913" max="6913" width="3.85546875" style="255" customWidth="1"/>
    <col min="6914" max="6914" width="12" style="255" customWidth="1"/>
    <col min="6915" max="6915" width="40.42578125" style="255" customWidth="1"/>
    <col min="6916" max="6916" width="5.5703125" style="255" customWidth="1"/>
    <col min="6917" max="6917" width="8.5703125" style="255" customWidth="1"/>
    <col min="6918" max="6918" width="9.85546875" style="255" customWidth="1"/>
    <col min="6919" max="6919" width="13.85546875" style="255" customWidth="1"/>
    <col min="6920" max="7168" width="9.140625" style="255"/>
    <col min="7169" max="7169" width="3.85546875" style="255" customWidth="1"/>
    <col min="7170" max="7170" width="12" style="255" customWidth="1"/>
    <col min="7171" max="7171" width="40.42578125" style="255" customWidth="1"/>
    <col min="7172" max="7172" width="5.5703125" style="255" customWidth="1"/>
    <col min="7173" max="7173" width="8.5703125" style="255" customWidth="1"/>
    <col min="7174" max="7174" width="9.85546875" style="255" customWidth="1"/>
    <col min="7175" max="7175" width="13.85546875" style="255" customWidth="1"/>
    <col min="7176" max="7424" width="9.140625" style="255"/>
    <col min="7425" max="7425" width="3.85546875" style="255" customWidth="1"/>
    <col min="7426" max="7426" width="12" style="255" customWidth="1"/>
    <col min="7427" max="7427" width="40.42578125" style="255" customWidth="1"/>
    <col min="7428" max="7428" width="5.5703125" style="255" customWidth="1"/>
    <col min="7429" max="7429" width="8.5703125" style="255" customWidth="1"/>
    <col min="7430" max="7430" width="9.85546875" style="255" customWidth="1"/>
    <col min="7431" max="7431" width="13.85546875" style="255" customWidth="1"/>
    <col min="7432" max="7680" width="9.140625" style="255"/>
    <col min="7681" max="7681" width="3.85546875" style="255" customWidth="1"/>
    <col min="7682" max="7682" width="12" style="255" customWidth="1"/>
    <col min="7683" max="7683" width="40.42578125" style="255" customWidth="1"/>
    <col min="7684" max="7684" width="5.5703125" style="255" customWidth="1"/>
    <col min="7685" max="7685" width="8.5703125" style="255" customWidth="1"/>
    <col min="7686" max="7686" width="9.85546875" style="255" customWidth="1"/>
    <col min="7687" max="7687" width="13.85546875" style="255" customWidth="1"/>
    <col min="7688" max="7936" width="9.140625" style="255"/>
    <col min="7937" max="7937" width="3.85546875" style="255" customWidth="1"/>
    <col min="7938" max="7938" width="12" style="255" customWidth="1"/>
    <col min="7939" max="7939" width="40.42578125" style="255" customWidth="1"/>
    <col min="7940" max="7940" width="5.5703125" style="255" customWidth="1"/>
    <col min="7941" max="7941" width="8.5703125" style="255" customWidth="1"/>
    <col min="7942" max="7942" width="9.85546875" style="255" customWidth="1"/>
    <col min="7943" max="7943" width="13.85546875" style="255" customWidth="1"/>
    <col min="7944" max="8192" width="9.140625" style="255"/>
    <col min="8193" max="8193" width="3.85546875" style="255" customWidth="1"/>
    <col min="8194" max="8194" width="12" style="255" customWidth="1"/>
    <col min="8195" max="8195" width="40.42578125" style="255" customWidth="1"/>
    <col min="8196" max="8196" width="5.5703125" style="255" customWidth="1"/>
    <col min="8197" max="8197" width="8.5703125" style="255" customWidth="1"/>
    <col min="8198" max="8198" width="9.85546875" style="255" customWidth="1"/>
    <col min="8199" max="8199" width="13.85546875" style="255" customWidth="1"/>
    <col min="8200" max="8448" width="9.140625" style="255"/>
    <col min="8449" max="8449" width="3.85546875" style="255" customWidth="1"/>
    <col min="8450" max="8450" width="12" style="255" customWidth="1"/>
    <col min="8451" max="8451" width="40.42578125" style="255" customWidth="1"/>
    <col min="8452" max="8452" width="5.5703125" style="255" customWidth="1"/>
    <col min="8453" max="8453" width="8.5703125" style="255" customWidth="1"/>
    <col min="8454" max="8454" width="9.85546875" style="255" customWidth="1"/>
    <col min="8455" max="8455" width="13.85546875" style="255" customWidth="1"/>
    <col min="8456" max="8704" width="9.140625" style="255"/>
    <col min="8705" max="8705" width="3.85546875" style="255" customWidth="1"/>
    <col min="8706" max="8706" width="12" style="255" customWidth="1"/>
    <col min="8707" max="8707" width="40.42578125" style="255" customWidth="1"/>
    <col min="8708" max="8708" width="5.5703125" style="255" customWidth="1"/>
    <col min="8709" max="8709" width="8.5703125" style="255" customWidth="1"/>
    <col min="8710" max="8710" width="9.85546875" style="255" customWidth="1"/>
    <col min="8711" max="8711" width="13.85546875" style="255" customWidth="1"/>
    <col min="8712" max="8960" width="9.140625" style="255"/>
    <col min="8961" max="8961" width="3.85546875" style="255" customWidth="1"/>
    <col min="8962" max="8962" width="12" style="255" customWidth="1"/>
    <col min="8963" max="8963" width="40.42578125" style="255" customWidth="1"/>
    <col min="8964" max="8964" width="5.5703125" style="255" customWidth="1"/>
    <col min="8965" max="8965" width="8.5703125" style="255" customWidth="1"/>
    <col min="8966" max="8966" width="9.85546875" style="255" customWidth="1"/>
    <col min="8967" max="8967" width="13.85546875" style="255" customWidth="1"/>
    <col min="8968" max="9216" width="9.140625" style="255"/>
    <col min="9217" max="9217" width="3.85546875" style="255" customWidth="1"/>
    <col min="9218" max="9218" width="12" style="255" customWidth="1"/>
    <col min="9219" max="9219" width="40.42578125" style="255" customWidth="1"/>
    <col min="9220" max="9220" width="5.5703125" style="255" customWidth="1"/>
    <col min="9221" max="9221" width="8.5703125" style="255" customWidth="1"/>
    <col min="9222" max="9222" width="9.85546875" style="255" customWidth="1"/>
    <col min="9223" max="9223" width="13.85546875" style="255" customWidth="1"/>
    <col min="9224" max="9472" width="9.140625" style="255"/>
    <col min="9473" max="9473" width="3.85546875" style="255" customWidth="1"/>
    <col min="9474" max="9474" width="12" style="255" customWidth="1"/>
    <col min="9475" max="9475" width="40.42578125" style="255" customWidth="1"/>
    <col min="9476" max="9476" width="5.5703125" style="255" customWidth="1"/>
    <col min="9477" max="9477" width="8.5703125" style="255" customWidth="1"/>
    <col min="9478" max="9478" width="9.85546875" style="255" customWidth="1"/>
    <col min="9479" max="9479" width="13.85546875" style="255" customWidth="1"/>
    <col min="9480" max="9728" width="9.140625" style="255"/>
    <col min="9729" max="9729" width="3.85546875" style="255" customWidth="1"/>
    <col min="9730" max="9730" width="12" style="255" customWidth="1"/>
    <col min="9731" max="9731" width="40.42578125" style="255" customWidth="1"/>
    <col min="9732" max="9732" width="5.5703125" style="255" customWidth="1"/>
    <col min="9733" max="9733" width="8.5703125" style="255" customWidth="1"/>
    <col min="9734" max="9734" width="9.85546875" style="255" customWidth="1"/>
    <col min="9735" max="9735" width="13.85546875" style="255" customWidth="1"/>
    <col min="9736" max="9984" width="9.140625" style="255"/>
    <col min="9985" max="9985" width="3.85546875" style="255" customWidth="1"/>
    <col min="9986" max="9986" width="12" style="255" customWidth="1"/>
    <col min="9987" max="9987" width="40.42578125" style="255" customWidth="1"/>
    <col min="9988" max="9988" width="5.5703125" style="255" customWidth="1"/>
    <col min="9989" max="9989" width="8.5703125" style="255" customWidth="1"/>
    <col min="9990" max="9990" width="9.85546875" style="255" customWidth="1"/>
    <col min="9991" max="9991" width="13.85546875" style="255" customWidth="1"/>
    <col min="9992" max="10240" width="9.140625" style="255"/>
    <col min="10241" max="10241" width="3.85546875" style="255" customWidth="1"/>
    <col min="10242" max="10242" width="12" style="255" customWidth="1"/>
    <col min="10243" max="10243" width="40.42578125" style="255" customWidth="1"/>
    <col min="10244" max="10244" width="5.5703125" style="255" customWidth="1"/>
    <col min="10245" max="10245" width="8.5703125" style="255" customWidth="1"/>
    <col min="10246" max="10246" width="9.85546875" style="255" customWidth="1"/>
    <col min="10247" max="10247" width="13.85546875" style="255" customWidth="1"/>
    <col min="10248" max="10496" width="9.140625" style="255"/>
    <col min="10497" max="10497" width="3.85546875" style="255" customWidth="1"/>
    <col min="10498" max="10498" width="12" style="255" customWidth="1"/>
    <col min="10499" max="10499" width="40.42578125" style="255" customWidth="1"/>
    <col min="10500" max="10500" width="5.5703125" style="255" customWidth="1"/>
    <col min="10501" max="10501" width="8.5703125" style="255" customWidth="1"/>
    <col min="10502" max="10502" width="9.85546875" style="255" customWidth="1"/>
    <col min="10503" max="10503" width="13.85546875" style="255" customWidth="1"/>
    <col min="10504" max="10752" width="9.140625" style="255"/>
    <col min="10753" max="10753" width="3.85546875" style="255" customWidth="1"/>
    <col min="10754" max="10754" width="12" style="255" customWidth="1"/>
    <col min="10755" max="10755" width="40.42578125" style="255" customWidth="1"/>
    <col min="10756" max="10756" width="5.5703125" style="255" customWidth="1"/>
    <col min="10757" max="10757" width="8.5703125" style="255" customWidth="1"/>
    <col min="10758" max="10758" width="9.85546875" style="255" customWidth="1"/>
    <col min="10759" max="10759" width="13.85546875" style="255" customWidth="1"/>
    <col min="10760" max="11008" width="9.140625" style="255"/>
    <col min="11009" max="11009" width="3.85546875" style="255" customWidth="1"/>
    <col min="11010" max="11010" width="12" style="255" customWidth="1"/>
    <col min="11011" max="11011" width="40.42578125" style="255" customWidth="1"/>
    <col min="11012" max="11012" width="5.5703125" style="255" customWidth="1"/>
    <col min="11013" max="11013" width="8.5703125" style="255" customWidth="1"/>
    <col min="11014" max="11014" width="9.85546875" style="255" customWidth="1"/>
    <col min="11015" max="11015" width="13.85546875" style="255" customWidth="1"/>
    <col min="11016" max="11264" width="9.140625" style="255"/>
    <col min="11265" max="11265" width="3.85546875" style="255" customWidth="1"/>
    <col min="11266" max="11266" width="12" style="255" customWidth="1"/>
    <col min="11267" max="11267" width="40.42578125" style="255" customWidth="1"/>
    <col min="11268" max="11268" width="5.5703125" style="255" customWidth="1"/>
    <col min="11269" max="11269" width="8.5703125" style="255" customWidth="1"/>
    <col min="11270" max="11270" width="9.85546875" style="255" customWidth="1"/>
    <col min="11271" max="11271" width="13.85546875" style="255" customWidth="1"/>
    <col min="11272" max="11520" width="9.140625" style="255"/>
    <col min="11521" max="11521" width="3.85546875" style="255" customWidth="1"/>
    <col min="11522" max="11522" width="12" style="255" customWidth="1"/>
    <col min="11523" max="11523" width="40.42578125" style="255" customWidth="1"/>
    <col min="11524" max="11524" width="5.5703125" style="255" customWidth="1"/>
    <col min="11525" max="11525" width="8.5703125" style="255" customWidth="1"/>
    <col min="11526" max="11526" width="9.85546875" style="255" customWidth="1"/>
    <col min="11527" max="11527" width="13.85546875" style="255" customWidth="1"/>
    <col min="11528" max="11776" width="9.140625" style="255"/>
    <col min="11777" max="11777" width="3.85546875" style="255" customWidth="1"/>
    <col min="11778" max="11778" width="12" style="255" customWidth="1"/>
    <col min="11779" max="11779" width="40.42578125" style="255" customWidth="1"/>
    <col min="11780" max="11780" width="5.5703125" style="255" customWidth="1"/>
    <col min="11781" max="11781" width="8.5703125" style="255" customWidth="1"/>
    <col min="11782" max="11782" width="9.85546875" style="255" customWidth="1"/>
    <col min="11783" max="11783" width="13.85546875" style="255" customWidth="1"/>
    <col min="11784" max="12032" width="9.140625" style="255"/>
    <col min="12033" max="12033" width="3.85546875" style="255" customWidth="1"/>
    <col min="12034" max="12034" width="12" style="255" customWidth="1"/>
    <col min="12035" max="12035" width="40.42578125" style="255" customWidth="1"/>
    <col min="12036" max="12036" width="5.5703125" style="255" customWidth="1"/>
    <col min="12037" max="12037" width="8.5703125" style="255" customWidth="1"/>
    <col min="12038" max="12038" width="9.85546875" style="255" customWidth="1"/>
    <col min="12039" max="12039" width="13.85546875" style="255" customWidth="1"/>
    <col min="12040" max="12288" width="9.140625" style="255"/>
    <col min="12289" max="12289" width="3.85546875" style="255" customWidth="1"/>
    <col min="12290" max="12290" width="12" style="255" customWidth="1"/>
    <col min="12291" max="12291" width="40.42578125" style="255" customWidth="1"/>
    <col min="12292" max="12292" width="5.5703125" style="255" customWidth="1"/>
    <col min="12293" max="12293" width="8.5703125" style="255" customWidth="1"/>
    <col min="12294" max="12294" width="9.85546875" style="255" customWidth="1"/>
    <col min="12295" max="12295" width="13.85546875" style="255" customWidth="1"/>
    <col min="12296" max="12544" width="9.140625" style="255"/>
    <col min="12545" max="12545" width="3.85546875" style="255" customWidth="1"/>
    <col min="12546" max="12546" width="12" style="255" customWidth="1"/>
    <col min="12547" max="12547" width="40.42578125" style="255" customWidth="1"/>
    <col min="12548" max="12548" width="5.5703125" style="255" customWidth="1"/>
    <col min="12549" max="12549" width="8.5703125" style="255" customWidth="1"/>
    <col min="12550" max="12550" width="9.85546875" style="255" customWidth="1"/>
    <col min="12551" max="12551" width="13.85546875" style="255" customWidth="1"/>
    <col min="12552" max="12800" width="9.140625" style="255"/>
    <col min="12801" max="12801" width="3.85546875" style="255" customWidth="1"/>
    <col min="12802" max="12802" width="12" style="255" customWidth="1"/>
    <col min="12803" max="12803" width="40.42578125" style="255" customWidth="1"/>
    <col min="12804" max="12804" width="5.5703125" style="255" customWidth="1"/>
    <col min="12805" max="12805" width="8.5703125" style="255" customWidth="1"/>
    <col min="12806" max="12806" width="9.85546875" style="255" customWidth="1"/>
    <col min="12807" max="12807" width="13.85546875" style="255" customWidth="1"/>
    <col min="12808" max="13056" width="9.140625" style="255"/>
    <col min="13057" max="13057" width="3.85546875" style="255" customWidth="1"/>
    <col min="13058" max="13058" width="12" style="255" customWidth="1"/>
    <col min="13059" max="13059" width="40.42578125" style="255" customWidth="1"/>
    <col min="13060" max="13060" width="5.5703125" style="255" customWidth="1"/>
    <col min="13061" max="13061" width="8.5703125" style="255" customWidth="1"/>
    <col min="13062" max="13062" width="9.85546875" style="255" customWidth="1"/>
    <col min="13063" max="13063" width="13.85546875" style="255" customWidth="1"/>
    <col min="13064" max="13312" width="9.140625" style="255"/>
    <col min="13313" max="13313" width="3.85546875" style="255" customWidth="1"/>
    <col min="13314" max="13314" width="12" style="255" customWidth="1"/>
    <col min="13315" max="13315" width="40.42578125" style="255" customWidth="1"/>
    <col min="13316" max="13316" width="5.5703125" style="255" customWidth="1"/>
    <col min="13317" max="13317" width="8.5703125" style="255" customWidth="1"/>
    <col min="13318" max="13318" width="9.85546875" style="255" customWidth="1"/>
    <col min="13319" max="13319" width="13.85546875" style="255" customWidth="1"/>
    <col min="13320" max="13568" width="9.140625" style="255"/>
    <col min="13569" max="13569" width="3.85546875" style="255" customWidth="1"/>
    <col min="13570" max="13570" width="12" style="255" customWidth="1"/>
    <col min="13571" max="13571" width="40.42578125" style="255" customWidth="1"/>
    <col min="13572" max="13572" width="5.5703125" style="255" customWidth="1"/>
    <col min="13573" max="13573" width="8.5703125" style="255" customWidth="1"/>
    <col min="13574" max="13574" width="9.85546875" style="255" customWidth="1"/>
    <col min="13575" max="13575" width="13.85546875" style="255" customWidth="1"/>
    <col min="13576" max="13824" width="9.140625" style="255"/>
    <col min="13825" max="13825" width="3.85546875" style="255" customWidth="1"/>
    <col min="13826" max="13826" width="12" style="255" customWidth="1"/>
    <col min="13827" max="13827" width="40.42578125" style="255" customWidth="1"/>
    <col min="13828" max="13828" width="5.5703125" style="255" customWidth="1"/>
    <col min="13829" max="13829" width="8.5703125" style="255" customWidth="1"/>
    <col min="13830" max="13830" width="9.85546875" style="255" customWidth="1"/>
    <col min="13831" max="13831" width="13.85546875" style="255" customWidth="1"/>
    <col min="13832" max="14080" width="9.140625" style="255"/>
    <col min="14081" max="14081" width="3.85546875" style="255" customWidth="1"/>
    <col min="14082" max="14082" width="12" style="255" customWidth="1"/>
    <col min="14083" max="14083" width="40.42578125" style="255" customWidth="1"/>
    <col min="14084" max="14084" width="5.5703125" style="255" customWidth="1"/>
    <col min="14085" max="14085" width="8.5703125" style="255" customWidth="1"/>
    <col min="14086" max="14086" width="9.85546875" style="255" customWidth="1"/>
    <col min="14087" max="14087" width="13.85546875" style="255" customWidth="1"/>
    <col min="14088" max="14336" width="9.140625" style="255"/>
    <col min="14337" max="14337" width="3.85546875" style="255" customWidth="1"/>
    <col min="14338" max="14338" width="12" style="255" customWidth="1"/>
    <col min="14339" max="14339" width="40.42578125" style="255" customWidth="1"/>
    <col min="14340" max="14340" width="5.5703125" style="255" customWidth="1"/>
    <col min="14341" max="14341" width="8.5703125" style="255" customWidth="1"/>
    <col min="14342" max="14342" width="9.85546875" style="255" customWidth="1"/>
    <col min="14343" max="14343" width="13.85546875" style="255" customWidth="1"/>
    <col min="14344" max="14592" width="9.140625" style="255"/>
    <col min="14593" max="14593" width="3.85546875" style="255" customWidth="1"/>
    <col min="14594" max="14594" width="12" style="255" customWidth="1"/>
    <col min="14595" max="14595" width="40.42578125" style="255" customWidth="1"/>
    <col min="14596" max="14596" width="5.5703125" style="255" customWidth="1"/>
    <col min="14597" max="14597" width="8.5703125" style="255" customWidth="1"/>
    <col min="14598" max="14598" width="9.85546875" style="255" customWidth="1"/>
    <col min="14599" max="14599" width="13.85546875" style="255" customWidth="1"/>
    <col min="14600" max="14848" width="9.140625" style="255"/>
    <col min="14849" max="14849" width="3.85546875" style="255" customWidth="1"/>
    <col min="14850" max="14850" width="12" style="255" customWidth="1"/>
    <col min="14851" max="14851" width="40.42578125" style="255" customWidth="1"/>
    <col min="14852" max="14852" width="5.5703125" style="255" customWidth="1"/>
    <col min="14853" max="14853" width="8.5703125" style="255" customWidth="1"/>
    <col min="14854" max="14854" width="9.85546875" style="255" customWidth="1"/>
    <col min="14855" max="14855" width="13.85546875" style="255" customWidth="1"/>
    <col min="14856" max="15104" width="9.140625" style="255"/>
    <col min="15105" max="15105" width="3.85546875" style="255" customWidth="1"/>
    <col min="15106" max="15106" width="12" style="255" customWidth="1"/>
    <col min="15107" max="15107" width="40.42578125" style="255" customWidth="1"/>
    <col min="15108" max="15108" width="5.5703125" style="255" customWidth="1"/>
    <col min="15109" max="15109" width="8.5703125" style="255" customWidth="1"/>
    <col min="15110" max="15110" width="9.85546875" style="255" customWidth="1"/>
    <col min="15111" max="15111" width="13.85546875" style="255" customWidth="1"/>
    <col min="15112" max="15360" width="9.140625" style="255"/>
    <col min="15361" max="15361" width="3.85546875" style="255" customWidth="1"/>
    <col min="15362" max="15362" width="12" style="255" customWidth="1"/>
    <col min="15363" max="15363" width="40.42578125" style="255" customWidth="1"/>
    <col min="15364" max="15364" width="5.5703125" style="255" customWidth="1"/>
    <col min="15365" max="15365" width="8.5703125" style="255" customWidth="1"/>
    <col min="15366" max="15366" width="9.85546875" style="255" customWidth="1"/>
    <col min="15367" max="15367" width="13.85546875" style="255" customWidth="1"/>
    <col min="15368" max="15616" width="9.140625" style="255"/>
    <col min="15617" max="15617" width="3.85546875" style="255" customWidth="1"/>
    <col min="15618" max="15618" width="12" style="255" customWidth="1"/>
    <col min="15619" max="15619" width="40.42578125" style="255" customWidth="1"/>
    <col min="15620" max="15620" width="5.5703125" style="255" customWidth="1"/>
    <col min="15621" max="15621" width="8.5703125" style="255" customWidth="1"/>
    <col min="15622" max="15622" width="9.85546875" style="255" customWidth="1"/>
    <col min="15623" max="15623" width="13.85546875" style="255" customWidth="1"/>
    <col min="15624" max="15872" width="9.140625" style="255"/>
    <col min="15873" max="15873" width="3.85546875" style="255" customWidth="1"/>
    <col min="15874" max="15874" width="12" style="255" customWidth="1"/>
    <col min="15875" max="15875" width="40.42578125" style="255" customWidth="1"/>
    <col min="15876" max="15876" width="5.5703125" style="255" customWidth="1"/>
    <col min="15877" max="15877" width="8.5703125" style="255" customWidth="1"/>
    <col min="15878" max="15878" width="9.85546875" style="255" customWidth="1"/>
    <col min="15879" max="15879" width="13.85546875" style="255" customWidth="1"/>
    <col min="15880" max="16128" width="9.140625" style="255"/>
    <col min="16129" max="16129" width="3.85546875" style="255" customWidth="1"/>
    <col min="16130" max="16130" width="12" style="255" customWidth="1"/>
    <col min="16131" max="16131" width="40.42578125" style="255" customWidth="1"/>
    <col min="16132" max="16132" width="5.5703125" style="255" customWidth="1"/>
    <col min="16133" max="16133" width="8.5703125" style="255" customWidth="1"/>
    <col min="16134" max="16134" width="9.85546875" style="255" customWidth="1"/>
    <col min="16135" max="16135" width="13.85546875" style="255" customWidth="1"/>
    <col min="16136" max="16384" width="9.140625" style="255"/>
  </cols>
  <sheetData>
    <row r="1" spans="1:104" ht="15" x14ac:dyDescent="0.25">
      <c r="A1" s="1" t="s">
        <v>378</v>
      </c>
      <c r="B1" s="2"/>
      <c r="C1" s="3"/>
      <c r="D1" s="5" t="s">
        <v>24</v>
      </c>
      <c r="E1" s="6"/>
      <c r="F1" s="273"/>
      <c r="G1" s="212" t="s">
        <v>370</v>
      </c>
    </row>
    <row r="2" spans="1:104" ht="17.25" customHeight="1" x14ac:dyDescent="0.25">
      <c r="A2" s="274" t="s">
        <v>13</v>
      </c>
      <c r="B2" s="13"/>
      <c r="C2" s="14"/>
      <c r="D2" s="16" t="s">
        <v>371</v>
      </c>
      <c r="E2" s="17"/>
      <c r="F2" s="49"/>
      <c r="G2" s="213"/>
    </row>
    <row r="3" spans="1:104" ht="14.25" customHeight="1" x14ac:dyDescent="0.2">
      <c r="A3" s="275" t="s">
        <v>187</v>
      </c>
      <c r="B3" s="276" t="s">
        <v>188</v>
      </c>
      <c r="C3" s="276" t="s">
        <v>189</v>
      </c>
      <c r="D3" s="276" t="s">
        <v>4</v>
      </c>
      <c r="E3" s="276" t="s">
        <v>190</v>
      </c>
      <c r="F3" s="276" t="s">
        <v>191</v>
      </c>
      <c r="G3" s="277" t="s">
        <v>192</v>
      </c>
    </row>
    <row r="4" spans="1:104" ht="14.25" customHeight="1" x14ac:dyDescent="0.25">
      <c r="A4" s="278"/>
      <c r="B4" s="279"/>
      <c r="C4" s="427" t="s">
        <v>542</v>
      </c>
      <c r="D4" s="280"/>
      <c r="E4" s="281"/>
      <c r="F4" s="280"/>
      <c r="G4" s="280"/>
    </row>
    <row r="5" spans="1:104" ht="24.75" customHeight="1" x14ac:dyDescent="0.2">
      <c r="A5" s="403" t="s">
        <v>193</v>
      </c>
      <c r="B5" s="404" t="s">
        <v>194</v>
      </c>
      <c r="C5" s="405" t="s">
        <v>541</v>
      </c>
      <c r="D5" s="406"/>
      <c r="E5" s="407"/>
      <c r="F5" s="407"/>
      <c r="G5" s="408"/>
      <c r="O5" s="260">
        <v>1</v>
      </c>
    </row>
    <row r="6" spans="1:104" ht="23.25" x14ac:dyDescent="0.25">
      <c r="A6" s="409">
        <v>1</v>
      </c>
      <c r="B6" s="261" t="s">
        <v>195</v>
      </c>
      <c r="C6" s="262" t="s">
        <v>196</v>
      </c>
      <c r="D6" s="263" t="s">
        <v>122</v>
      </c>
      <c r="E6" s="291">
        <v>2</v>
      </c>
      <c r="F6" s="291"/>
      <c r="G6" s="410">
        <f>E6*F6</f>
        <v>0</v>
      </c>
      <c r="O6" s="260">
        <v>2</v>
      </c>
      <c r="AA6" s="255">
        <v>12</v>
      </c>
      <c r="AB6" s="255">
        <v>0</v>
      </c>
      <c r="AC6" s="255">
        <v>1</v>
      </c>
      <c r="AZ6" s="255">
        <v>4</v>
      </c>
      <c r="BA6" s="255">
        <f>IF(AZ6=1,G6,0)</f>
        <v>0</v>
      </c>
      <c r="BB6" s="255">
        <f>IF(AZ6=2,G6,0)</f>
        <v>0</v>
      </c>
      <c r="BC6" s="255">
        <f>IF(AZ6=3,G6,0)</f>
        <v>0</v>
      </c>
      <c r="BD6" s="255">
        <f>IF(AZ6=4,G6,0)</f>
        <v>0</v>
      </c>
      <c r="BE6" s="255">
        <f>IF(AZ6=5,G6,0)</f>
        <v>0</v>
      </c>
      <c r="CZ6" s="255">
        <v>0</v>
      </c>
    </row>
    <row r="7" spans="1:104" ht="12.75" customHeight="1" x14ac:dyDescent="0.2">
      <c r="A7" s="411"/>
      <c r="B7" s="264"/>
      <c r="C7" s="533" t="s">
        <v>197</v>
      </c>
      <c r="D7" s="533"/>
      <c r="E7" s="292">
        <v>2</v>
      </c>
      <c r="F7" s="293"/>
      <c r="G7" s="412"/>
      <c r="M7" s="260" t="s">
        <v>197</v>
      </c>
      <c r="O7" s="260"/>
    </row>
    <row r="8" spans="1:104" x14ac:dyDescent="0.2">
      <c r="A8" s="413"/>
      <c r="B8" s="266" t="s">
        <v>198</v>
      </c>
      <c r="C8" s="267" t="str">
        <f>CONCATENATE(B5," ",C5)</f>
        <v>M20 Demontaže</v>
      </c>
      <c r="D8" s="265"/>
      <c r="E8" s="294"/>
      <c r="F8" s="294"/>
      <c r="G8" s="414">
        <f>SUM(G5:G7)</f>
        <v>0</v>
      </c>
      <c r="O8" s="260">
        <v>4</v>
      </c>
      <c r="BA8" s="268">
        <f>SUM(BA5:BA7)</f>
        <v>0</v>
      </c>
      <c r="BB8" s="268">
        <f>SUM(BB5:BB7)</f>
        <v>0</v>
      </c>
      <c r="BC8" s="268">
        <f>SUM(BC5:BC7)</f>
        <v>0</v>
      </c>
      <c r="BD8" s="268">
        <f>SUM(BD5:BD7)</f>
        <v>0</v>
      </c>
      <c r="BE8" s="268">
        <f>SUM(BE5:BE7)</f>
        <v>0</v>
      </c>
    </row>
    <row r="9" spans="1:104" x14ac:dyDescent="0.2">
      <c r="A9" s="415" t="s">
        <v>193</v>
      </c>
      <c r="B9" s="257" t="s">
        <v>199</v>
      </c>
      <c r="C9" s="258" t="s">
        <v>200</v>
      </c>
      <c r="D9" s="259"/>
      <c r="E9" s="259"/>
      <c r="F9" s="259"/>
      <c r="G9" s="416"/>
      <c r="O9" s="260">
        <v>1</v>
      </c>
    </row>
    <row r="10" spans="1:104" ht="15" x14ac:dyDescent="0.25">
      <c r="A10" s="409">
        <v>2</v>
      </c>
      <c r="B10" s="261" t="s">
        <v>201</v>
      </c>
      <c r="C10" s="262" t="s">
        <v>202</v>
      </c>
      <c r="D10" s="263" t="s">
        <v>203</v>
      </c>
      <c r="E10" s="291">
        <v>12</v>
      </c>
      <c r="F10" s="447"/>
      <c r="G10" s="410">
        <f>E10*F10</f>
        <v>0</v>
      </c>
      <c r="I10" s="261" t="s">
        <v>501</v>
      </c>
      <c r="J10" s="447">
        <v>237</v>
      </c>
      <c r="O10" s="260">
        <v>2</v>
      </c>
      <c r="AA10" s="255">
        <v>12</v>
      </c>
      <c r="AB10" s="255">
        <v>0</v>
      </c>
      <c r="AC10" s="255">
        <v>2</v>
      </c>
      <c r="AZ10" s="255">
        <v>4</v>
      </c>
      <c r="BA10" s="255">
        <f>IF(AZ10=1,G10,0)</f>
        <v>0</v>
      </c>
      <c r="BB10" s="255">
        <f>IF(AZ10=2,G10,0)</f>
        <v>0</v>
      </c>
      <c r="BC10" s="255">
        <f>IF(AZ10=3,G10,0)</f>
        <v>0</v>
      </c>
      <c r="BD10" s="255">
        <f>IF(AZ10=4,G10,0)</f>
        <v>0</v>
      </c>
      <c r="BE10" s="255">
        <f>IF(AZ10=5,G10,0)</f>
        <v>0</v>
      </c>
      <c r="CZ10" s="255">
        <v>0</v>
      </c>
    </row>
    <row r="11" spans="1:104" ht="12.75" customHeight="1" x14ac:dyDescent="0.2">
      <c r="A11" s="411"/>
      <c r="B11" s="264"/>
      <c r="C11" s="533" t="s">
        <v>204</v>
      </c>
      <c r="D11" s="533"/>
      <c r="E11" s="292">
        <v>12</v>
      </c>
      <c r="F11" s="447"/>
      <c r="G11" s="412"/>
      <c r="I11" s="264"/>
      <c r="M11" s="260" t="s">
        <v>204</v>
      </c>
      <c r="O11" s="260"/>
    </row>
    <row r="12" spans="1:104" ht="15" x14ac:dyDescent="0.25">
      <c r="A12" s="409">
        <v>3</v>
      </c>
      <c r="B12" s="261" t="s">
        <v>205</v>
      </c>
      <c r="C12" s="262" t="s">
        <v>206</v>
      </c>
      <c r="D12" s="263" t="s">
        <v>203</v>
      </c>
      <c r="E12" s="291">
        <v>4</v>
      </c>
      <c r="F12" s="447"/>
      <c r="G12" s="410">
        <f>E12*F12</f>
        <v>0</v>
      </c>
      <c r="I12" s="261" t="s">
        <v>502</v>
      </c>
      <c r="J12" s="447">
        <v>39.299999999999997</v>
      </c>
      <c r="O12" s="260">
        <v>2</v>
      </c>
      <c r="AA12" s="255">
        <v>12</v>
      </c>
      <c r="AB12" s="255">
        <v>0</v>
      </c>
      <c r="AC12" s="255">
        <v>3</v>
      </c>
      <c r="AZ12" s="255">
        <v>4</v>
      </c>
      <c r="BA12" s="255">
        <f>IF(AZ12=1,G12,0)</f>
        <v>0</v>
      </c>
      <c r="BB12" s="255">
        <f>IF(AZ12=2,G12,0)</f>
        <v>0</v>
      </c>
      <c r="BC12" s="255">
        <f>IF(AZ12=3,G12,0)</f>
        <v>0</v>
      </c>
      <c r="BD12" s="255">
        <f>IF(AZ12=4,G12,0)</f>
        <v>0</v>
      </c>
      <c r="BE12" s="255">
        <f>IF(AZ12=5,G12,0)</f>
        <v>0</v>
      </c>
      <c r="CZ12" s="255">
        <v>0</v>
      </c>
    </row>
    <row r="13" spans="1:104" ht="12.75" customHeight="1" x14ac:dyDescent="0.2">
      <c r="A13" s="411"/>
      <c r="B13" s="264"/>
      <c r="C13" s="533" t="s">
        <v>207</v>
      </c>
      <c r="D13" s="533"/>
      <c r="E13" s="292">
        <v>4</v>
      </c>
      <c r="F13" s="447"/>
      <c r="G13" s="412"/>
      <c r="I13" s="264"/>
      <c r="M13" s="260" t="s">
        <v>207</v>
      </c>
      <c r="O13" s="260"/>
    </row>
    <row r="14" spans="1:104" ht="15" x14ac:dyDescent="0.25">
      <c r="A14" s="409">
        <v>4</v>
      </c>
      <c r="B14" s="261" t="s">
        <v>208</v>
      </c>
      <c r="C14" s="262" t="s">
        <v>209</v>
      </c>
      <c r="D14" s="263" t="s">
        <v>203</v>
      </c>
      <c r="E14" s="291">
        <v>4</v>
      </c>
      <c r="F14" s="447"/>
      <c r="G14" s="410">
        <f>E14*F14</f>
        <v>0</v>
      </c>
      <c r="I14" s="261" t="s">
        <v>503</v>
      </c>
      <c r="J14" s="447">
        <v>166.5</v>
      </c>
      <c r="O14" s="260">
        <v>2</v>
      </c>
      <c r="AA14" s="255">
        <v>12</v>
      </c>
      <c r="AB14" s="255">
        <v>0</v>
      </c>
      <c r="AC14" s="255">
        <v>4</v>
      </c>
      <c r="AZ14" s="255">
        <v>4</v>
      </c>
      <c r="BA14" s="255">
        <f>IF(AZ14=1,G14,0)</f>
        <v>0</v>
      </c>
      <c r="BB14" s="255">
        <f>IF(AZ14=2,G14,0)</f>
        <v>0</v>
      </c>
      <c r="BC14" s="255">
        <f>IF(AZ14=3,G14,0)</f>
        <v>0</v>
      </c>
      <c r="BD14" s="255">
        <f>IF(AZ14=4,G14,0)</f>
        <v>0</v>
      </c>
      <c r="BE14" s="255">
        <f>IF(AZ14=5,G14,0)</f>
        <v>0</v>
      </c>
      <c r="CZ14" s="255">
        <v>0</v>
      </c>
    </row>
    <row r="15" spans="1:104" ht="12.75" customHeight="1" x14ac:dyDescent="0.2">
      <c r="A15" s="411"/>
      <c r="B15" s="264"/>
      <c r="C15" s="533" t="s">
        <v>207</v>
      </c>
      <c r="D15" s="533"/>
      <c r="E15" s="292">
        <v>4</v>
      </c>
      <c r="F15" s="447"/>
      <c r="G15" s="412"/>
      <c r="I15" s="264"/>
      <c r="M15" s="260" t="s">
        <v>207</v>
      </c>
      <c r="O15" s="260"/>
    </row>
    <row r="16" spans="1:104" ht="15" x14ac:dyDescent="0.25">
      <c r="A16" s="409">
        <v>5</v>
      </c>
      <c r="B16" s="261" t="s">
        <v>210</v>
      </c>
      <c r="C16" s="262" t="s">
        <v>211</v>
      </c>
      <c r="D16" s="263" t="s">
        <v>29</v>
      </c>
      <c r="E16" s="291">
        <v>2</v>
      </c>
      <c r="F16" s="447"/>
      <c r="G16" s="410">
        <f>E16*F16</f>
        <v>0</v>
      </c>
      <c r="I16" s="261" t="s">
        <v>504</v>
      </c>
      <c r="J16" s="447">
        <v>65.5</v>
      </c>
      <c r="O16" s="260">
        <v>2</v>
      </c>
      <c r="AA16" s="255">
        <v>12</v>
      </c>
      <c r="AB16" s="255">
        <v>0</v>
      </c>
      <c r="AC16" s="255">
        <v>5</v>
      </c>
      <c r="AZ16" s="255">
        <v>4</v>
      </c>
      <c r="BA16" s="255">
        <f>IF(AZ16=1,G16,0)</f>
        <v>0</v>
      </c>
      <c r="BB16" s="255">
        <f>IF(AZ16=2,G16,0)</f>
        <v>0</v>
      </c>
      <c r="BC16" s="255">
        <f>IF(AZ16=3,G16,0)</f>
        <v>0</v>
      </c>
      <c r="BD16" s="255">
        <f>IF(AZ16=4,G16,0)</f>
        <v>0</v>
      </c>
      <c r="BE16" s="255">
        <f>IF(AZ16=5,G16,0)</f>
        <v>0</v>
      </c>
      <c r="CZ16" s="255">
        <v>0</v>
      </c>
    </row>
    <row r="17" spans="1:104" ht="12.75" customHeight="1" x14ac:dyDescent="0.2">
      <c r="A17" s="411"/>
      <c r="B17" s="264"/>
      <c r="C17" s="533" t="s">
        <v>197</v>
      </c>
      <c r="D17" s="533"/>
      <c r="E17" s="292">
        <v>2</v>
      </c>
      <c r="F17" s="293"/>
      <c r="G17" s="412"/>
      <c r="M17" s="260" t="s">
        <v>197</v>
      </c>
      <c r="O17" s="260"/>
    </row>
    <row r="18" spans="1:104" ht="23.25" x14ac:dyDescent="0.25">
      <c r="A18" s="409">
        <v>6</v>
      </c>
      <c r="B18" s="261" t="s">
        <v>212</v>
      </c>
      <c r="C18" s="262" t="s">
        <v>213</v>
      </c>
      <c r="D18" s="263" t="s">
        <v>29</v>
      </c>
      <c r="E18" s="291">
        <v>2</v>
      </c>
      <c r="F18" s="291"/>
      <c r="G18" s="410">
        <f>E18*F18</f>
        <v>0</v>
      </c>
      <c r="O18" s="260">
        <v>2</v>
      </c>
      <c r="AA18" s="255">
        <v>12</v>
      </c>
      <c r="AB18" s="255">
        <v>1</v>
      </c>
      <c r="AC18" s="255">
        <v>6</v>
      </c>
      <c r="AZ18" s="255">
        <v>3</v>
      </c>
      <c r="BA18" s="255">
        <f>IF(AZ18=1,G18,0)</f>
        <v>0</v>
      </c>
      <c r="BB18" s="255">
        <f>IF(AZ18=2,G18,0)</f>
        <v>0</v>
      </c>
      <c r="BC18" s="255">
        <f>IF(AZ18=3,G18,0)</f>
        <v>0</v>
      </c>
      <c r="BD18" s="255">
        <f>IF(AZ18=4,G18,0)</f>
        <v>0</v>
      </c>
      <c r="BE18" s="255">
        <f>IF(AZ18=5,G18,0)</f>
        <v>0</v>
      </c>
      <c r="CZ18" s="255">
        <v>3.6000000000000002E-4</v>
      </c>
    </row>
    <row r="19" spans="1:104" ht="23.25" x14ac:dyDescent="0.25">
      <c r="A19" s="409">
        <v>7</v>
      </c>
      <c r="B19" s="261" t="s">
        <v>214</v>
      </c>
      <c r="C19" s="262" t="s">
        <v>215</v>
      </c>
      <c r="D19" s="263" t="s">
        <v>203</v>
      </c>
      <c r="E19" s="291">
        <v>14</v>
      </c>
      <c r="F19" s="447"/>
      <c r="G19" s="410">
        <f>E19*F19</f>
        <v>0</v>
      </c>
      <c r="I19" s="261" t="s">
        <v>505</v>
      </c>
      <c r="J19" s="447">
        <v>35.4</v>
      </c>
      <c r="O19" s="260">
        <v>2</v>
      </c>
      <c r="AA19" s="255">
        <v>12</v>
      </c>
      <c r="AB19" s="255">
        <v>0</v>
      </c>
      <c r="AC19" s="255">
        <v>7</v>
      </c>
      <c r="AZ19" s="255">
        <v>4</v>
      </c>
      <c r="BA19" s="255">
        <f>IF(AZ19=1,G19,0)</f>
        <v>0</v>
      </c>
      <c r="BB19" s="255">
        <f>IF(AZ19=2,G19,0)</f>
        <v>0</v>
      </c>
      <c r="BC19" s="255">
        <f>IF(AZ19=3,G19,0)</f>
        <v>0</v>
      </c>
      <c r="BD19" s="255">
        <f>IF(AZ19=4,G19,0)</f>
        <v>0</v>
      </c>
      <c r="BE19" s="255">
        <f>IF(AZ19=5,G19,0)</f>
        <v>0</v>
      </c>
      <c r="CZ19" s="255">
        <v>0</v>
      </c>
    </row>
    <row r="20" spans="1:104" ht="12.75" customHeight="1" x14ac:dyDescent="0.2">
      <c r="A20" s="411"/>
      <c r="B20" s="264"/>
      <c r="C20" s="533" t="s">
        <v>216</v>
      </c>
      <c r="D20" s="533"/>
      <c r="E20" s="292">
        <v>14</v>
      </c>
      <c r="F20" s="447"/>
      <c r="G20" s="412"/>
      <c r="I20" s="264"/>
      <c r="M20" s="260" t="s">
        <v>216</v>
      </c>
      <c r="O20" s="260"/>
    </row>
    <row r="21" spans="1:104" ht="15" x14ac:dyDescent="0.25">
      <c r="A21" s="409">
        <v>8</v>
      </c>
      <c r="B21" s="261" t="s">
        <v>217</v>
      </c>
      <c r="C21" s="262" t="s">
        <v>218</v>
      </c>
      <c r="D21" s="263" t="s">
        <v>203</v>
      </c>
      <c r="E21" s="291">
        <v>16</v>
      </c>
      <c r="F21" s="447"/>
      <c r="G21" s="410">
        <f>E21*F21</f>
        <v>0</v>
      </c>
      <c r="I21" s="261" t="s">
        <v>506</v>
      </c>
      <c r="J21" s="447">
        <v>42.9</v>
      </c>
      <c r="O21" s="260">
        <v>2</v>
      </c>
      <c r="AA21" s="255">
        <v>12</v>
      </c>
      <c r="AB21" s="255">
        <v>0</v>
      </c>
      <c r="AC21" s="255">
        <v>8</v>
      </c>
      <c r="AZ21" s="255">
        <v>4</v>
      </c>
      <c r="BA21" s="255">
        <f>IF(AZ21=1,G21,0)</f>
        <v>0</v>
      </c>
      <c r="BB21" s="255">
        <f>IF(AZ21=2,G21,0)</f>
        <v>0</v>
      </c>
      <c r="BC21" s="255">
        <f>IF(AZ21=3,G21,0)</f>
        <v>0</v>
      </c>
      <c r="BD21" s="255">
        <f>IF(AZ21=4,G21,0)</f>
        <v>0</v>
      </c>
      <c r="BE21" s="255">
        <f>IF(AZ21=5,G21,0)</f>
        <v>0</v>
      </c>
      <c r="CZ21" s="255">
        <v>0</v>
      </c>
    </row>
    <row r="22" spans="1:104" ht="12.75" customHeight="1" x14ac:dyDescent="0.2">
      <c r="A22" s="411"/>
      <c r="B22" s="264"/>
      <c r="C22" s="533" t="s">
        <v>219</v>
      </c>
      <c r="D22" s="533"/>
      <c r="E22" s="292">
        <v>16</v>
      </c>
      <c r="F22" s="447"/>
      <c r="G22" s="412"/>
      <c r="I22" s="264"/>
      <c r="M22" s="260" t="s">
        <v>219</v>
      </c>
      <c r="O22" s="260"/>
    </row>
    <row r="23" spans="1:104" ht="23.25" x14ac:dyDescent="0.25">
      <c r="A23" s="409">
        <v>9</v>
      </c>
      <c r="B23" s="261" t="s">
        <v>220</v>
      </c>
      <c r="C23" s="262" t="s">
        <v>221</v>
      </c>
      <c r="D23" s="263" t="s">
        <v>29</v>
      </c>
      <c r="E23" s="291">
        <v>5</v>
      </c>
      <c r="F23" s="447"/>
      <c r="G23" s="410">
        <f>E23*F23</f>
        <v>0</v>
      </c>
      <c r="I23" s="261" t="s">
        <v>507</v>
      </c>
      <c r="J23" s="447">
        <v>263</v>
      </c>
      <c r="O23" s="260">
        <v>2</v>
      </c>
      <c r="AA23" s="255">
        <v>12</v>
      </c>
      <c r="AB23" s="255">
        <v>0</v>
      </c>
      <c r="AC23" s="255">
        <v>9</v>
      </c>
      <c r="AZ23" s="255">
        <v>4</v>
      </c>
      <c r="BA23" s="255">
        <f>IF(AZ23=1,G23,0)</f>
        <v>0</v>
      </c>
      <c r="BB23" s="255">
        <f>IF(AZ23=2,G23,0)</f>
        <v>0</v>
      </c>
      <c r="BC23" s="255">
        <f>IF(AZ23=3,G23,0)</f>
        <v>0</v>
      </c>
      <c r="BD23" s="255">
        <f>IF(AZ23=4,G23,0)</f>
        <v>0</v>
      </c>
      <c r="BE23" s="255">
        <f>IF(AZ23=5,G23,0)</f>
        <v>0</v>
      </c>
      <c r="CZ23" s="255">
        <v>0</v>
      </c>
    </row>
    <row r="24" spans="1:104" ht="12.75" customHeight="1" x14ac:dyDescent="0.2">
      <c r="A24" s="411"/>
      <c r="B24" s="264"/>
      <c r="C24" s="533" t="s">
        <v>222</v>
      </c>
      <c r="D24" s="533"/>
      <c r="E24" s="292">
        <v>5</v>
      </c>
      <c r="F24" s="293"/>
      <c r="G24" s="412"/>
      <c r="M24" s="260" t="s">
        <v>222</v>
      </c>
      <c r="O24" s="260"/>
    </row>
    <row r="25" spans="1:104" ht="15" x14ac:dyDescent="0.25">
      <c r="A25" s="409">
        <v>10</v>
      </c>
      <c r="B25" s="261" t="s">
        <v>223</v>
      </c>
      <c r="C25" s="262" t="s">
        <v>224</v>
      </c>
      <c r="D25" s="263" t="s">
        <v>29</v>
      </c>
      <c r="E25" s="291">
        <v>5</v>
      </c>
      <c r="F25" s="291"/>
      <c r="G25" s="410">
        <f>E25*F25</f>
        <v>0</v>
      </c>
      <c r="O25" s="260">
        <v>2</v>
      </c>
      <c r="AA25" s="255">
        <v>12</v>
      </c>
      <c r="AB25" s="255">
        <v>1</v>
      </c>
      <c r="AC25" s="255">
        <v>10</v>
      </c>
      <c r="AZ25" s="255">
        <v>3</v>
      </c>
      <c r="BA25" s="255">
        <f>IF(AZ25=1,G25,0)</f>
        <v>0</v>
      </c>
      <c r="BB25" s="255">
        <f>IF(AZ25=2,G25,0)</f>
        <v>0</v>
      </c>
      <c r="BC25" s="255">
        <f>IF(AZ25=3,G25,0)</f>
        <v>0</v>
      </c>
      <c r="BD25" s="255">
        <f>IF(AZ25=4,G25,0)</f>
        <v>0</v>
      </c>
      <c r="BE25" s="255">
        <f>IF(AZ25=5,G25,0)</f>
        <v>0</v>
      </c>
      <c r="CZ25" s="255">
        <v>2.5999999999999999E-3</v>
      </c>
    </row>
    <row r="26" spans="1:104" ht="23.25" x14ac:dyDescent="0.25">
      <c r="A26" s="409">
        <v>11</v>
      </c>
      <c r="B26" s="261" t="s">
        <v>225</v>
      </c>
      <c r="C26" s="262" t="s">
        <v>226</v>
      </c>
      <c r="D26" s="263" t="s">
        <v>29</v>
      </c>
      <c r="E26" s="291">
        <v>9</v>
      </c>
      <c r="F26" s="447"/>
      <c r="G26" s="410">
        <f>E26*F26</f>
        <v>0</v>
      </c>
      <c r="I26" s="261" t="s">
        <v>508</v>
      </c>
      <c r="J26" s="447">
        <v>611</v>
      </c>
      <c r="O26" s="260">
        <v>2</v>
      </c>
      <c r="AA26" s="255">
        <v>12</v>
      </c>
      <c r="AB26" s="255">
        <v>0</v>
      </c>
      <c r="AC26" s="255">
        <v>11</v>
      </c>
      <c r="AZ26" s="255">
        <v>4</v>
      </c>
      <c r="BA26" s="255">
        <f>IF(AZ26=1,G26,0)</f>
        <v>0</v>
      </c>
      <c r="BB26" s="255">
        <f>IF(AZ26=2,G26,0)</f>
        <v>0</v>
      </c>
      <c r="BC26" s="255">
        <f>IF(AZ26=3,G26,0)</f>
        <v>0</v>
      </c>
      <c r="BD26" s="255">
        <f>IF(AZ26=4,G26,0)</f>
        <v>0</v>
      </c>
      <c r="BE26" s="255">
        <f>IF(AZ26=5,G26,0)</f>
        <v>0</v>
      </c>
      <c r="CZ26" s="255">
        <v>0</v>
      </c>
    </row>
    <row r="27" spans="1:104" ht="12.75" customHeight="1" x14ac:dyDescent="0.2">
      <c r="A27" s="411"/>
      <c r="B27" s="264"/>
      <c r="C27" s="533" t="s">
        <v>227</v>
      </c>
      <c r="D27" s="533"/>
      <c r="E27" s="292">
        <v>9</v>
      </c>
      <c r="F27" s="447"/>
      <c r="G27" s="412"/>
      <c r="I27" s="264"/>
      <c r="M27" s="260" t="s">
        <v>227</v>
      </c>
      <c r="O27" s="260"/>
    </row>
    <row r="28" spans="1:104" ht="23.25" x14ac:dyDescent="0.25">
      <c r="A28" s="409">
        <v>12</v>
      </c>
      <c r="B28" s="261" t="s">
        <v>228</v>
      </c>
      <c r="C28" s="262" t="s">
        <v>229</v>
      </c>
      <c r="D28" s="263" t="s">
        <v>203</v>
      </c>
      <c r="E28" s="291">
        <v>1</v>
      </c>
      <c r="F28" s="447"/>
      <c r="G28" s="410">
        <f>E28*F28</f>
        <v>0</v>
      </c>
      <c r="I28" s="261" t="s">
        <v>509</v>
      </c>
      <c r="J28" s="447">
        <v>1480</v>
      </c>
      <c r="O28" s="260">
        <v>2</v>
      </c>
      <c r="AA28" s="255">
        <v>12</v>
      </c>
      <c r="AB28" s="255">
        <v>0</v>
      </c>
      <c r="AC28" s="255">
        <v>12</v>
      </c>
      <c r="AZ28" s="255">
        <v>4</v>
      </c>
      <c r="BA28" s="255">
        <f>IF(AZ28=1,G28,0)</f>
        <v>0</v>
      </c>
      <c r="BB28" s="255">
        <f>IF(AZ28=2,G28,0)</f>
        <v>0</v>
      </c>
      <c r="BC28" s="255">
        <f>IF(AZ28=3,G28,0)</f>
        <v>0</v>
      </c>
      <c r="BD28" s="255">
        <f>IF(AZ28=4,G28,0)</f>
        <v>0</v>
      </c>
      <c r="BE28" s="255">
        <f>IF(AZ28=5,G28,0)</f>
        <v>0</v>
      </c>
      <c r="CZ28" s="255">
        <v>0</v>
      </c>
    </row>
    <row r="29" spans="1:104" ht="12.75" customHeight="1" x14ac:dyDescent="0.2">
      <c r="A29" s="411"/>
      <c r="B29" s="264"/>
      <c r="C29" s="533" t="s">
        <v>230</v>
      </c>
      <c r="D29" s="533"/>
      <c r="E29" s="292">
        <v>1</v>
      </c>
      <c r="F29" s="447"/>
      <c r="G29" s="412"/>
      <c r="I29" s="264"/>
      <c r="M29" s="260" t="s">
        <v>230</v>
      </c>
      <c r="O29" s="260"/>
    </row>
    <row r="30" spans="1:104" ht="15" x14ac:dyDescent="0.25">
      <c r="A30" s="409">
        <v>13</v>
      </c>
      <c r="B30" s="261" t="s">
        <v>205</v>
      </c>
      <c r="C30" s="262" t="s">
        <v>206</v>
      </c>
      <c r="D30" s="263" t="s">
        <v>203</v>
      </c>
      <c r="E30" s="291">
        <v>4</v>
      </c>
      <c r="F30" s="447"/>
      <c r="G30" s="410">
        <f>E30*F30</f>
        <v>0</v>
      </c>
      <c r="I30" s="261" t="s">
        <v>502</v>
      </c>
      <c r="J30" s="447">
        <v>39.299999999999997</v>
      </c>
      <c r="O30" s="260">
        <v>2</v>
      </c>
      <c r="AA30" s="255">
        <v>12</v>
      </c>
      <c r="AB30" s="255">
        <v>0</v>
      </c>
      <c r="AC30" s="255">
        <v>13</v>
      </c>
      <c r="AZ30" s="255">
        <v>4</v>
      </c>
      <c r="BA30" s="255">
        <f>IF(AZ30=1,G30,0)</f>
        <v>0</v>
      </c>
      <c r="BB30" s="255">
        <f>IF(AZ30=2,G30,0)</f>
        <v>0</v>
      </c>
      <c r="BC30" s="255">
        <f>IF(AZ30=3,G30,0)</f>
        <v>0</v>
      </c>
      <c r="BD30" s="255">
        <f>IF(AZ30=4,G30,0)</f>
        <v>0</v>
      </c>
      <c r="BE30" s="255">
        <f>IF(AZ30=5,G30,0)</f>
        <v>0</v>
      </c>
      <c r="CZ30" s="255">
        <v>0</v>
      </c>
    </row>
    <row r="31" spans="1:104" ht="12.75" customHeight="1" x14ac:dyDescent="0.2">
      <c r="A31" s="411"/>
      <c r="B31" s="264"/>
      <c r="C31" s="533" t="s">
        <v>231</v>
      </c>
      <c r="D31" s="533"/>
      <c r="E31" s="292">
        <v>4</v>
      </c>
      <c r="F31" s="447"/>
      <c r="G31" s="412"/>
      <c r="I31" s="264"/>
      <c r="M31" s="260" t="s">
        <v>231</v>
      </c>
      <c r="O31" s="260"/>
    </row>
    <row r="32" spans="1:104" ht="23.25" x14ac:dyDescent="0.25">
      <c r="A32" s="409">
        <v>14</v>
      </c>
      <c r="B32" s="261" t="s">
        <v>232</v>
      </c>
      <c r="C32" s="262" t="s">
        <v>233</v>
      </c>
      <c r="D32" s="263" t="s">
        <v>203</v>
      </c>
      <c r="E32" s="291">
        <v>1</v>
      </c>
      <c r="F32" s="447"/>
      <c r="G32" s="410">
        <f>E32*F32</f>
        <v>0</v>
      </c>
      <c r="I32" s="261" t="s">
        <v>510</v>
      </c>
      <c r="J32" s="447">
        <v>166.5</v>
      </c>
      <c r="O32" s="260">
        <v>2</v>
      </c>
      <c r="AA32" s="255">
        <v>12</v>
      </c>
      <c r="AB32" s="255">
        <v>0</v>
      </c>
      <c r="AC32" s="255">
        <v>14</v>
      </c>
      <c r="AZ32" s="255">
        <v>4</v>
      </c>
      <c r="BA32" s="255">
        <f>IF(AZ32=1,G32,0)</f>
        <v>0</v>
      </c>
      <c r="BB32" s="255">
        <f>IF(AZ32=2,G32,0)</f>
        <v>0</v>
      </c>
      <c r="BC32" s="255">
        <f>IF(AZ32=3,G32,0)</f>
        <v>0</v>
      </c>
      <c r="BD32" s="255">
        <f>IF(AZ32=4,G32,0)</f>
        <v>0</v>
      </c>
      <c r="BE32" s="255">
        <f>IF(AZ32=5,G32,0)</f>
        <v>0</v>
      </c>
      <c r="CZ32" s="255">
        <v>0</v>
      </c>
    </row>
    <row r="33" spans="1:104" ht="12.75" customHeight="1" x14ac:dyDescent="0.2">
      <c r="A33" s="411"/>
      <c r="B33" s="264"/>
      <c r="C33" s="533" t="s">
        <v>230</v>
      </c>
      <c r="D33" s="533"/>
      <c r="E33" s="292">
        <v>1</v>
      </c>
      <c r="F33" s="293"/>
      <c r="G33" s="412"/>
      <c r="M33" s="260" t="s">
        <v>230</v>
      </c>
      <c r="O33" s="260"/>
    </row>
    <row r="34" spans="1:104" ht="15" x14ac:dyDescent="0.25">
      <c r="A34" s="409">
        <v>15</v>
      </c>
      <c r="B34" s="261" t="s">
        <v>234</v>
      </c>
      <c r="C34" s="262" t="s">
        <v>235</v>
      </c>
      <c r="D34" s="263" t="s">
        <v>203</v>
      </c>
      <c r="E34" s="291">
        <v>1</v>
      </c>
      <c r="F34" s="291"/>
      <c r="G34" s="410">
        <f>E34*F34</f>
        <v>0</v>
      </c>
      <c r="O34" s="260">
        <v>2</v>
      </c>
      <c r="AA34" s="255">
        <v>12</v>
      </c>
      <c r="AB34" s="255">
        <v>1</v>
      </c>
      <c r="AC34" s="255">
        <v>15</v>
      </c>
      <c r="AZ34" s="255">
        <v>3</v>
      </c>
      <c r="BA34" s="255">
        <f>IF(AZ34=1,G34,0)</f>
        <v>0</v>
      </c>
      <c r="BB34" s="255">
        <f>IF(AZ34=2,G34,0)</f>
        <v>0</v>
      </c>
      <c r="BC34" s="255">
        <f>IF(AZ34=3,G34,0)</f>
        <v>0</v>
      </c>
      <c r="BD34" s="255">
        <f>IF(AZ34=4,G34,0)</f>
        <v>0</v>
      </c>
      <c r="BE34" s="255">
        <f>IF(AZ34=5,G34,0)</f>
        <v>0</v>
      </c>
      <c r="CZ34" s="255">
        <v>4.4000000000000002E-4</v>
      </c>
    </row>
    <row r="35" spans="1:104" ht="15" x14ac:dyDescent="0.25">
      <c r="A35" s="409">
        <v>16</v>
      </c>
      <c r="B35" s="261" t="s">
        <v>236</v>
      </c>
      <c r="C35" s="262" t="s">
        <v>237</v>
      </c>
      <c r="D35" s="263" t="s">
        <v>203</v>
      </c>
      <c r="E35" s="291">
        <v>1</v>
      </c>
      <c r="F35" s="447"/>
      <c r="G35" s="410">
        <f>E35*F35</f>
        <v>0</v>
      </c>
      <c r="I35" s="261" t="s">
        <v>511</v>
      </c>
      <c r="J35" s="447">
        <v>81.3</v>
      </c>
      <c r="O35" s="260">
        <v>2</v>
      </c>
      <c r="AA35" s="255">
        <v>12</v>
      </c>
      <c r="AB35" s="255">
        <v>0</v>
      </c>
      <c r="AC35" s="255">
        <v>16</v>
      </c>
      <c r="AZ35" s="255">
        <v>4</v>
      </c>
      <c r="BA35" s="255">
        <f>IF(AZ35=1,G35,0)</f>
        <v>0</v>
      </c>
      <c r="BB35" s="255">
        <f>IF(AZ35=2,G35,0)</f>
        <v>0</v>
      </c>
      <c r="BC35" s="255">
        <f>IF(AZ35=3,G35,0)</f>
        <v>0</v>
      </c>
      <c r="BD35" s="255">
        <f>IF(AZ35=4,G35,0)</f>
        <v>0</v>
      </c>
      <c r="BE35" s="255">
        <f>IF(AZ35=5,G35,0)</f>
        <v>0</v>
      </c>
      <c r="CZ35" s="255">
        <v>0</v>
      </c>
    </row>
    <row r="36" spans="1:104" ht="12.75" customHeight="1" x14ac:dyDescent="0.2">
      <c r="A36" s="411"/>
      <c r="B36" s="264"/>
      <c r="C36" s="533" t="s">
        <v>238</v>
      </c>
      <c r="D36" s="533"/>
      <c r="E36" s="292">
        <v>1</v>
      </c>
      <c r="F36" s="447"/>
      <c r="G36" s="412"/>
      <c r="I36" s="264"/>
      <c r="M36" s="260" t="s">
        <v>238</v>
      </c>
      <c r="O36" s="260"/>
    </row>
    <row r="37" spans="1:104" ht="15" x14ac:dyDescent="0.25">
      <c r="A37" s="409">
        <v>17</v>
      </c>
      <c r="B37" s="261" t="s">
        <v>239</v>
      </c>
      <c r="C37" s="262" t="s">
        <v>240</v>
      </c>
      <c r="D37" s="263" t="s">
        <v>203</v>
      </c>
      <c r="E37" s="291">
        <v>1</v>
      </c>
      <c r="F37" s="447"/>
      <c r="G37" s="410">
        <f>E37*F37</f>
        <v>0</v>
      </c>
      <c r="I37" s="261" t="s">
        <v>512</v>
      </c>
      <c r="J37" s="447">
        <v>315.5</v>
      </c>
      <c r="O37" s="260">
        <v>2</v>
      </c>
      <c r="AA37" s="255">
        <v>12</v>
      </c>
      <c r="AB37" s="255">
        <v>0</v>
      </c>
      <c r="AC37" s="255">
        <v>17</v>
      </c>
      <c r="AZ37" s="255">
        <v>4</v>
      </c>
      <c r="BA37" s="255">
        <f>IF(AZ37=1,G37,0)</f>
        <v>0</v>
      </c>
      <c r="BB37" s="255">
        <f>IF(AZ37=2,G37,0)</f>
        <v>0</v>
      </c>
      <c r="BC37" s="255">
        <f>IF(AZ37=3,G37,0)</f>
        <v>0</v>
      </c>
      <c r="BD37" s="255">
        <f>IF(AZ37=4,G37,0)</f>
        <v>0</v>
      </c>
      <c r="BE37" s="255">
        <f>IF(AZ37=5,G37,0)</f>
        <v>0</v>
      </c>
      <c r="CZ37" s="255">
        <v>0</v>
      </c>
    </row>
    <row r="38" spans="1:104" ht="12.75" customHeight="1" x14ac:dyDescent="0.2">
      <c r="A38" s="411"/>
      <c r="B38" s="264"/>
      <c r="C38" s="533" t="s">
        <v>230</v>
      </c>
      <c r="D38" s="533"/>
      <c r="E38" s="292">
        <v>1</v>
      </c>
      <c r="F38" s="293"/>
      <c r="G38" s="412"/>
      <c r="M38" s="260" t="s">
        <v>230</v>
      </c>
      <c r="O38" s="260"/>
    </row>
    <row r="39" spans="1:104" ht="23.25" x14ac:dyDescent="0.25">
      <c r="A39" s="409">
        <v>18</v>
      </c>
      <c r="B39" s="261" t="s">
        <v>241</v>
      </c>
      <c r="C39" s="262" t="s">
        <v>242</v>
      </c>
      <c r="D39" s="263" t="s">
        <v>203</v>
      </c>
      <c r="E39" s="291">
        <v>1</v>
      </c>
      <c r="F39" s="291"/>
      <c r="G39" s="410">
        <f>E39*F39</f>
        <v>0</v>
      </c>
      <c r="O39" s="260">
        <v>2</v>
      </c>
      <c r="AA39" s="255">
        <v>12</v>
      </c>
      <c r="AB39" s="255">
        <v>1</v>
      </c>
      <c r="AC39" s="255">
        <v>18</v>
      </c>
      <c r="AZ39" s="255">
        <v>3</v>
      </c>
      <c r="BA39" s="255">
        <f>IF(AZ39=1,G39,0)</f>
        <v>0</v>
      </c>
      <c r="BB39" s="255">
        <f>IF(AZ39=2,G39,0)</f>
        <v>0</v>
      </c>
      <c r="BC39" s="255">
        <f>IF(AZ39=3,G39,0)</f>
        <v>0</v>
      </c>
      <c r="BD39" s="255">
        <f>IF(AZ39=4,G39,0)</f>
        <v>0</v>
      </c>
      <c r="BE39" s="255">
        <f>IF(AZ39=5,G39,0)</f>
        <v>0</v>
      </c>
      <c r="CZ39" s="255">
        <v>0.12</v>
      </c>
    </row>
    <row r="40" spans="1:104" ht="23.25" x14ac:dyDescent="0.25">
      <c r="A40" s="409">
        <v>19</v>
      </c>
      <c r="B40" s="261" t="s">
        <v>239</v>
      </c>
      <c r="C40" s="262" t="s">
        <v>243</v>
      </c>
      <c r="D40" s="263" t="s">
        <v>203</v>
      </c>
      <c r="E40" s="291">
        <v>2</v>
      </c>
      <c r="F40" s="291"/>
      <c r="G40" s="410">
        <f>E40*F40</f>
        <v>0</v>
      </c>
      <c r="I40" s="261" t="s">
        <v>512</v>
      </c>
      <c r="J40" s="447">
        <v>315.5</v>
      </c>
      <c r="O40" s="260">
        <v>2</v>
      </c>
      <c r="AA40" s="255">
        <v>12</v>
      </c>
      <c r="AB40" s="255">
        <v>0</v>
      </c>
      <c r="AC40" s="255">
        <v>19</v>
      </c>
      <c r="AZ40" s="255">
        <v>4</v>
      </c>
      <c r="BA40" s="255">
        <f>IF(AZ40=1,G40,0)</f>
        <v>0</v>
      </c>
      <c r="BB40" s="255">
        <f>IF(AZ40=2,G40,0)</f>
        <v>0</v>
      </c>
      <c r="BC40" s="255">
        <f>IF(AZ40=3,G40,0)</f>
        <v>0</v>
      </c>
      <c r="BD40" s="255">
        <f>IF(AZ40=4,G40,0)</f>
        <v>0</v>
      </c>
      <c r="BE40" s="255">
        <f>IF(AZ40=5,G40,0)</f>
        <v>0</v>
      </c>
      <c r="CZ40" s="255">
        <v>0</v>
      </c>
    </row>
    <row r="41" spans="1:104" ht="12.75" customHeight="1" x14ac:dyDescent="0.2">
      <c r="A41" s="411"/>
      <c r="B41" s="264"/>
      <c r="C41" s="533" t="s">
        <v>197</v>
      </c>
      <c r="D41" s="533"/>
      <c r="E41" s="292">
        <v>2</v>
      </c>
      <c r="F41" s="293"/>
      <c r="G41" s="412"/>
      <c r="M41" s="260" t="s">
        <v>197</v>
      </c>
      <c r="O41" s="260"/>
    </row>
    <row r="42" spans="1:104" ht="23.25" x14ac:dyDescent="0.25">
      <c r="A42" s="409">
        <v>20</v>
      </c>
      <c r="B42" s="261" t="s">
        <v>244</v>
      </c>
      <c r="C42" s="262" t="s">
        <v>245</v>
      </c>
      <c r="D42" s="263" t="s">
        <v>203</v>
      </c>
      <c r="E42" s="291">
        <v>2</v>
      </c>
      <c r="F42" s="291"/>
      <c r="G42" s="410">
        <f>E42*F42</f>
        <v>0</v>
      </c>
      <c r="O42" s="260">
        <v>2</v>
      </c>
      <c r="AA42" s="255">
        <v>12</v>
      </c>
      <c r="AB42" s="255">
        <v>1</v>
      </c>
      <c r="AC42" s="255">
        <v>20</v>
      </c>
      <c r="AZ42" s="255">
        <v>3</v>
      </c>
      <c r="BA42" s="255">
        <f>IF(AZ42=1,G42,0)</f>
        <v>0</v>
      </c>
      <c r="BB42" s="255">
        <f>IF(AZ42=2,G42,0)</f>
        <v>0</v>
      </c>
      <c r="BC42" s="255">
        <f>IF(AZ42=3,G42,0)</f>
        <v>0</v>
      </c>
      <c r="BD42" s="255">
        <f>IF(AZ42=4,G42,0)</f>
        <v>0</v>
      </c>
      <c r="BE42" s="255">
        <f>IF(AZ42=5,G42,0)</f>
        <v>0</v>
      </c>
      <c r="CZ42" s="255">
        <v>5.1499999999999997E-2</v>
      </c>
    </row>
    <row r="43" spans="1:104" ht="15" x14ac:dyDescent="0.25">
      <c r="A43" s="409">
        <v>21</v>
      </c>
      <c r="B43" s="261" t="s">
        <v>246</v>
      </c>
      <c r="C43" s="262" t="s">
        <v>247</v>
      </c>
      <c r="D43" s="263" t="s">
        <v>203</v>
      </c>
      <c r="E43" s="291">
        <v>1</v>
      </c>
      <c r="F43" s="291"/>
      <c r="G43" s="410">
        <f>E43*F43</f>
        <v>0</v>
      </c>
      <c r="O43" s="260">
        <v>2</v>
      </c>
      <c r="AA43" s="255">
        <v>12</v>
      </c>
      <c r="AB43" s="255">
        <v>0</v>
      </c>
      <c r="AC43" s="255">
        <v>21</v>
      </c>
      <c r="AZ43" s="255">
        <v>4</v>
      </c>
      <c r="BA43" s="255">
        <f>IF(AZ43=1,G43,0)</f>
        <v>0</v>
      </c>
      <c r="BB43" s="255">
        <f>IF(AZ43=2,G43,0)</f>
        <v>0</v>
      </c>
      <c r="BC43" s="255">
        <f>IF(AZ43=3,G43,0)</f>
        <v>0</v>
      </c>
      <c r="BD43" s="255">
        <f>IF(AZ43=4,G43,0)</f>
        <v>0</v>
      </c>
      <c r="BE43" s="255">
        <f>IF(AZ43=5,G43,0)</f>
        <v>0</v>
      </c>
      <c r="CZ43" s="255">
        <v>0</v>
      </c>
    </row>
    <row r="44" spans="1:104" ht="12.75" customHeight="1" x14ac:dyDescent="0.2">
      <c r="A44" s="411"/>
      <c r="B44" s="264"/>
      <c r="C44" s="533" t="s">
        <v>230</v>
      </c>
      <c r="D44" s="533"/>
      <c r="E44" s="292">
        <v>1</v>
      </c>
      <c r="F44" s="293"/>
      <c r="G44" s="412"/>
      <c r="M44" s="260" t="s">
        <v>230</v>
      </c>
      <c r="O44" s="260"/>
    </row>
    <row r="45" spans="1:104" ht="15" x14ac:dyDescent="0.25">
      <c r="A45" s="409">
        <v>22</v>
      </c>
      <c r="B45" s="261" t="s">
        <v>248</v>
      </c>
      <c r="C45" s="262" t="s">
        <v>249</v>
      </c>
      <c r="D45" s="263" t="s">
        <v>122</v>
      </c>
      <c r="E45" s="291">
        <v>1</v>
      </c>
      <c r="F45" s="291"/>
      <c r="G45" s="410">
        <f>E45*F45</f>
        <v>0</v>
      </c>
      <c r="O45" s="260">
        <v>2</v>
      </c>
      <c r="AA45" s="255">
        <v>12</v>
      </c>
      <c r="AB45" s="255">
        <v>1</v>
      </c>
      <c r="AC45" s="255">
        <v>22</v>
      </c>
      <c r="AZ45" s="255">
        <v>3</v>
      </c>
      <c r="BA45" s="255">
        <f>IF(AZ45=1,G45,0)</f>
        <v>0</v>
      </c>
      <c r="BB45" s="255">
        <f>IF(AZ45=2,G45,0)</f>
        <v>0</v>
      </c>
      <c r="BC45" s="255">
        <f>IF(AZ45=3,G45,0)</f>
        <v>0</v>
      </c>
      <c r="BD45" s="255">
        <f>IF(AZ45=4,G45,0)</f>
        <v>0</v>
      </c>
      <c r="BE45" s="255">
        <f>IF(AZ45=5,G45,0)</f>
        <v>0</v>
      </c>
      <c r="CZ45" s="255">
        <v>0</v>
      </c>
    </row>
    <row r="46" spans="1:104" ht="23.25" x14ac:dyDescent="0.25">
      <c r="A46" s="409">
        <v>23</v>
      </c>
      <c r="B46" s="261" t="s">
        <v>250</v>
      </c>
      <c r="C46" s="262" t="s">
        <v>251</v>
      </c>
      <c r="D46" s="263" t="s">
        <v>203</v>
      </c>
      <c r="E46" s="291">
        <v>2</v>
      </c>
      <c r="F46" s="291"/>
      <c r="G46" s="410">
        <f>E46*F46</f>
        <v>0</v>
      </c>
      <c r="I46" s="261" t="s">
        <v>513</v>
      </c>
      <c r="J46" s="447">
        <v>956</v>
      </c>
      <c r="O46" s="260">
        <v>2</v>
      </c>
      <c r="AA46" s="255">
        <v>12</v>
      </c>
      <c r="AB46" s="255">
        <v>0</v>
      </c>
      <c r="AC46" s="255">
        <v>23</v>
      </c>
      <c r="AZ46" s="255">
        <v>4</v>
      </c>
      <c r="BA46" s="255">
        <f>IF(AZ46=1,G46,0)</f>
        <v>0</v>
      </c>
      <c r="BB46" s="255">
        <f>IF(AZ46=2,G46,0)</f>
        <v>0</v>
      </c>
      <c r="BC46" s="255">
        <f>IF(AZ46=3,G46,0)</f>
        <v>0</v>
      </c>
      <c r="BD46" s="255">
        <f>IF(AZ46=4,G46,0)</f>
        <v>0</v>
      </c>
      <c r="BE46" s="255">
        <f>IF(AZ46=5,G46,0)</f>
        <v>0</v>
      </c>
      <c r="CZ46" s="255">
        <v>0</v>
      </c>
    </row>
    <row r="47" spans="1:104" ht="12.75" customHeight="1" x14ac:dyDescent="0.2">
      <c r="A47" s="411"/>
      <c r="B47" s="264"/>
      <c r="C47" s="533" t="s">
        <v>197</v>
      </c>
      <c r="D47" s="533"/>
      <c r="E47" s="292">
        <v>2</v>
      </c>
      <c r="F47" s="293"/>
      <c r="G47" s="412"/>
      <c r="M47" s="260" t="s">
        <v>197</v>
      </c>
      <c r="O47" s="260"/>
    </row>
    <row r="48" spans="1:104" ht="23.25" x14ac:dyDescent="0.25">
      <c r="A48" s="409">
        <v>24</v>
      </c>
      <c r="B48" s="261" t="s">
        <v>252</v>
      </c>
      <c r="C48" s="262" t="s">
        <v>253</v>
      </c>
      <c r="D48" s="263" t="s">
        <v>203</v>
      </c>
      <c r="E48" s="291">
        <v>2</v>
      </c>
      <c r="F48" s="291"/>
      <c r="G48" s="410">
        <f>E48*F48</f>
        <v>0</v>
      </c>
      <c r="O48" s="260">
        <v>2</v>
      </c>
      <c r="AA48" s="255">
        <v>12</v>
      </c>
      <c r="AB48" s="255">
        <v>1</v>
      </c>
      <c r="AC48" s="255">
        <v>24</v>
      </c>
      <c r="AZ48" s="255">
        <v>3</v>
      </c>
      <c r="BA48" s="255">
        <f>IF(AZ48=1,G48,0)</f>
        <v>0</v>
      </c>
      <c r="BB48" s="255">
        <f>IF(AZ48=2,G48,0)</f>
        <v>0</v>
      </c>
      <c r="BC48" s="255">
        <f>IF(AZ48=3,G48,0)</f>
        <v>0</v>
      </c>
      <c r="BD48" s="255">
        <f>IF(AZ48=4,G48,0)</f>
        <v>0</v>
      </c>
      <c r="BE48" s="255">
        <f>IF(AZ48=5,G48,0)</f>
        <v>0</v>
      </c>
      <c r="CZ48" s="255">
        <v>0.14799999999999999</v>
      </c>
    </row>
    <row r="49" spans="1:104" ht="15" x14ac:dyDescent="0.25">
      <c r="A49" s="409">
        <v>25</v>
      </c>
      <c r="B49" s="261" t="s">
        <v>254</v>
      </c>
      <c r="C49" s="262" t="s">
        <v>255</v>
      </c>
      <c r="D49" s="263" t="s">
        <v>203</v>
      </c>
      <c r="E49" s="291">
        <v>10</v>
      </c>
      <c r="F49" s="291"/>
      <c r="G49" s="410">
        <f>E49*F49</f>
        <v>0</v>
      </c>
      <c r="I49" s="261" t="s">
        <v>514</v>
      </c>
      <c r="J49" s="447">
        <v>224.5</v>
      </c>
      <c r="O49" s="260">
        <v>2</v>
      </c>
      <c r="AA49" s="255">
        <v>12</v>
      </c>
      <c r="AB49" s="255">
        <v>0</v>
      </c>
      <c r="AC49" s="255">
        <v>25</v>
      </c>
      <c r="AZ49" s="255">
        <v>4</v>
      </c>
      <c r="BA49" s="255">
        <f>IF(AZ49=1,G49,0)</f>
        <v>0</v>
      </c>
      <c r="BB49" s="255">
        <f>IF(AZ49=2,G49,0)</f>
        <v>0</v>
      </c>
      <c r="BC49" s="255">
        <f>IF(AZ49=3,G49,0)</f>
        <v>0</v>
      </c>
      <c r="BD49" s="255">
        <f>IF(AZ49=4,G49,0)</f>
        <v>0</v>
      </c>
      <c r="BE49" s="255">
        <f>IF(AZ49=5,G49,0)</f>
        <v>0</v>
      </c>
      <c r="CZ49" s="255">
        <v>0</v>
      </c>
    </row>
    <row r="50" spans="1:104" ht="12.75" customHeight="1" x14ac:dyDescent="0.2">
      <c r="A50" s="411"/>
      <c r="B50" s="264"/>
      <c r="C50" s="533" t="s">
        <v>256</v>
      </c>
      <c r="D50" s="533"/>
      <c r="E50" s="292">
        <v>10</v>
      </c>
      <c r="F50" s="293"/>
      <c r="G50" s="412"/>
      <c r="M50" s="260" t="s">
        <v>256</v>
      </c>
      <c r="O50" s="260"/>
    </row>
    <row r="51" spans="1:104" ht="15" x14ac:dyDescent="0.25">
      <c r="A51" s="409">
        <v>26</v>
      </c>
      <c r="B51" s="261" t="s">
        <v>257</v>
      </c>
      <c r="C51" s="262" t="s">
        <v>258</v>
      </c>
      <c r="D51" s="263" t="s">
        <v>203</v>
      </c>
      <c r="E51" s="291">
        <v>10</v>
      </c>
      <c r="F51" s="291"/>
      <c r="G51" s="410">
        <f>E51*F51</f>
        <v>0</v>
      </c>
      <c r="O51" s="260">
        <v>2</v>
      </c>
      <c r="AA51" s="255">
        <v>12</v>
      </c>
      <c r="AB51" s="255">
        <v>1</v>
      </c>
      <c r="AC51" s="255">
        <v>26</v>
      </c>
      <c r="AZ51" s="255">
        <v>3</v>
      </c>
      <c r="BA51" s="255">
        <f>IF(AZ51=1,G51,0)</f>
        <v>0</v>
      </c>
      <c r="BB51" s="255">
        <f>IF(AZ51=2,G51,0)</f>
        <v>0</v>
      </c>
      <c r="BC51" s="255">
        <f>IF(AZ51=3,G51,0)</f>
        <v>0</v>
      </c>
      <c r="BD51" s="255">
        <f>IF(AZ51=4,G51,0)</f>
        <v>0</v>
      </c>
      <c r="BE51" s="255">
        <f>IF(AZ51=5,G51,0)</f>
        <v>0</v>
      </c>
      <c r="CZ51" s="255">
        <v>0</v>
      </c>
    </row>
    <row r="52" spans="1:104" ht="15" x14ac:dyDescent="0.25">
      <c r="A52" s="409">
        <v>27</v>
      </c>
      <c r="B52" s="261" t="s">
        <v>259</v>
      </c>
      <c r="C52" s="262" t="s">
        <v>260</v>
      </c>
      <c r="D52" s="263" t="s">
        <v>29</v>
      </c>
      <c r="E52" s="291">
        <v>17</v>
      </c>
      <c r="F52" s="291"/>
      <c r="G52" s="410">
        <f>E52*F52</f>
        <v>0</v>
      </c>
      <c r="I52" s="261" t="s">
        <v>515</v>
      </c>
      <c r="J52" s="447">
        <v>76.5</v>
      </c>
      <c r="O52" s="260">
        <v>2</v>
      </c>
      <c r="AA52" s="255">
        <v>12</v>
      </c>
      <c r="AB52" s="255">
        <v>0</v>
      </c>
      <c r="AC52" s="255">
        <v>27</v>
      </c>
      <c r="AZ52" s="255">
        <v>4</v>
      </c>
      <c r="BA52" s="255">
        <f>IF(AZ52=1,G52,0)</f>
        <v>0</v>
      </c>
      <c r="BB52" s="255">
        <f>IF(AZ52=2,G52,0)</f>
        <v>0</v>
      </c>
      <c r="BC52" s="255">
        <f>IF(AZ52=3,G52,0)</f>
        <v>0</v>
      </c>
      <c r="BD52" s="255">
        <f>IF(AZ52=4,G52,0)</f>
        <v>0</v>
      </c>
      <c r="BE52" s="255">
        <f>IF(AZ52=5,G52,0)</f>
        <v>0</v>
      </c>
      <c r="CZ52" s="255">
        <v>0</v>
      </c>
    </row>
    <row r="53" spans="1:104" ht="12.75" customHeight="1" x14ac:dyDescent="0.2">
      <c r="A53" s="411"/>
      <c r="B53" s="264"/>
      <c r="C53" s="533" t="s">
        <v>261</v>
      </c>
      <c r="D53" s="533"/>
      <c r="E53" s="292">
        <v>17</v>
      </c>
      <c r="F53" s="293"/>
      <c r="G53" s="412"/>
      <c r="M53" s="260" t="s">
        <v>261</v>
      </c>
      <c r="O53" s="260"/>
    </row>
    <row r="54" spans="1:104" ht="15" x14ac:dyDescent="0.25">
      <c r="A54" s="409">
        <v>28</v>
      </c>
      <c r="B54" s="261" t="s">
        <v>262</v>
      </c>
      <c r="C54" s="262" t="s">
        <v>263</v>
      </c>
      <c r="D54" s="263" t="s">
        <v>29</v>
      </c>
      <c r="E54" s="291">
        <v>17</v>
      </c>
      <c r="F54" s="291"/>
      <c r="G54" s="410">
        <f>E54*F54</f>
        <v>0</v>
      </c>
      <c r="O54" s="260">
        <v>2</v>
      </c>
      <c r="AA54" s="255">
        <v>12</v>
      </c>
      <c r="AB54" s="255">
        <v>1</v>
      </c>
      <c r="AC54" s="255">
        <v>28</v>
      </c>
      <c r="AZ54" s="255">
        <v>3</v>
      </c>
      <c r="BA54" s="255">
        <f>IF(AZ54=1,G54,0)</f>
        <v>0</v>
      </c>
      <c r="BB54" s="255">
        <f>IF(AZ54=2,G54,0)</f>
        <v>0</v>
      </c>
      <c r="BC54" s="255">
        <f>IF(AZ54=3,G54,0)</f>
        <v>0</v>
      </c>
      <c r="BD54" s="255">
        <f>IF(AZ54=4,G54,0)</f>
        <v>0</v>
      </c>
      <c r="BE54" s="255">
        <f>IF(AZ54=5,G54,0)</f>
        <v>0</v>
      </c>
      <c r="CZ54" s="255">
        <v>1E-3</v>
      </c>
    </row>
    <row r="55" spans="1:104" ht="15" x14ac:dyDescent="0.25">
      <c r="A55" s="409">
        <v>29</v>
      </c>
      <c r="B55" s="261" t="s">
        <v>259</v>
      </c>
      <c r="C55" s="262" t="s">
        <v>260</v>
      </c>
      <c r="D55" s="263" t="s">
        <v>29</v>
      </c>
      <c r="E55" s="291">
        <v>271</v>
      </c>
      <c r="F55" s="291"/>
      <c r="G55" s="410">
        <f>E55*F55</f>
        <v>0</v>
      </c>
      <c r="I55" s="261" t="s">
        <v>515</v>
      </c>
      <c r="J55" s="447">
        <v>76.5</v>
      </c>
      <c r="O55" s="260">
        <v>2</v>
      </c>
      <c r="AA55" s="255">
        <v>12</v>
      </c>
      <c r="AB55" s="255">
        <v>0</v>
      </c>
      <c r="AC55" s="255">
        <v>29</v>
      </c>
      <c r="AZ55" s="255">
        <v>4</v>
      </c>
      <c r="BA55" s="255">
        <f>IF(AZ55=1,G55,0)</f>
        <v>0</v>
      </c>
      <c r="BB55" s="255">
        <f>IF(AZ55=2,G55,0)</f>
        <v>0</v>
      </c>
      <c r="BC55" s="255">
        <f>IF(AZ55=3,G55,0)</f>
        <v>0</v>
      </c>
      <c r="BD55" s="255">
        <f>IF(AZ55=4,G55,0)</f>
        <v>0</v>
      </c>
      <c r="BE55" s="255">
        <f>IF(AZ55=5,G55,0)</f>
        <v>0</v>
      </c>
      <c r="CZ55" s="255">
        <v>0</v>
      </c>
    </row>
    <row r="56" spans="1:104" ht="12.75" customHeight="1" x14ac:dyDescent="0.2">
      <c r="A56" s="411"/>
      <c r="B56" s="264"/>
      <c r="C56" s="533" t="s">
        <v>264</v>
      </c>
      <c r="D56" s="533"/>
      <c r="E56" s="292">
        <v>271</v>
      </c>
      <c r="F56" s="293"/>
      <c r="G56" s="412"/>
      <c r="M56" s="260" t="s">
        <v>264</v>
      </c>
      <c r="O56" s="260"/>
    </row>
    <row r="57" spans="1:104" ht="15" x14ac:dyDescent="0.25">
      <c r="A57" s="409">
        <v>30</v>
      </c>
      <c r="B57" s="261" t="s">
        <v>265</v>
      </c>
      <c r="C57" s="262" t="s">
        <v>266</v>
      </c>
      <c r="D57" s="263" t="s">
        <v>29</v>
      </c>
      <c r="E57" s="291">
        <v>271</v>
      </c>
      <c r="F57" s="291"/>
      <c r="G57" s="410">
        <f>E57*F57</f>
        <v>0</v>
      </c>
      <c r="O57" s="260">
        <v>2</v>
      </c>
      <c r="AA57" s="255">
        <v>12</v>
      </c>
      <c r="AB57" s="255">
        <v>1</v>
      </c>
      <c r="AC57" s="255">
        <v>30</v>
      </c>
      <c r="AZ57" s="255">
        <v>3</v>
      </c>
      <c r="BA57" s="255">
        <f>IF(AZ57=1,G57,0)</f>
        <v>0</v>
      </c>
      <c r="BB57" s="255">
        <f>IF(AZ57=2,G57,0)</f>
        <v>0</v>
      </c>
      <c r="BC57" s="255">
        <f>IF(AZ57=3,G57,0)</f>
        <v>0</v>
      </c>
      <c r="BD57" s="255">
        <f>IF(AZ57=4,G57,0)</f>
        <v>0</v>
      </c>
      <c r="BE57" s="255">
        <f>IF(AZ57=5,G57,0)</f>
        <v>0</v>
      </c>
      <c r="CZ57" s="255">
        <v>1E-3</v>
      </c>
    </row>
    <row r="58" spans="1:104" ht="15" x14ac:dyDescent="0.25">
      <c r="A58" s="409">
        <v>31</v>
      </c>
      <c r="B58" s="261" t="s">
        <v>267</v>
      </c>
      <c r="C58" s="262" t="s">
        <v>268</v>
      </c>
      <c r="D58" s="263" t="s">
        <v>203</v>
      </c>
      <c r="E58" s="291">
        <v>18</v>
      </c>
      <c r="F58" s="291"/>
      <c r="G58" s="410">
        <f>E58*F58</f>
        <v>0</v>
      </c>
      <c r="I58" s="261" t="s">
        <v>516</v>
      </c>
      <c r="J58" s="447">
        <v>116.5</v>
      </c>
      <c r="O58" s="260">
        <v>2</v>
      </c>
      <c r="AA58" s="255">
        <v>12</v>
      </c>
      <c r="AB58" s="255">
        <v>0</v>
      </c>
      <c r="AC58" s="255">
        <v>31</v>
      </c>
      <c r="AZ58" s="255">
        <v>4</v>
      </c>
      <c r="BA58" s="255">
        <f>IF(AZ58=1,G58,0)</f>
        <v>0</v>
      </c>
      <c r="BB58" s="255">
        <f>IF(AZ58=2,G58,0)</f>
        <v>0</v>
      </c>
      <c r="BC58" s="255">
        <f>IF(AZ58=3,G58,0)</f>
        <v>0</v>
      </c>
      <c r="BD58" s="255">
        <f>IF(AZ58=4,G58,0)</f>
        <v>0</v>
      </c>
      <c r="BE58" s="255">
        <f>IF(AZ58=5,G58,0)</f>
        <v>0</v>
      </c>
      <c r="CZ58" s="255">
        <v>0</v>
      </c>
    </row>
    <row r="59" spans="1:104" ht="12.75" customHeight="1" x14ac:dyDescent="0.2">
      <c r="A59" s="411"/>
      <c r="B59" s="264"/>
      <c r="C59" s="533" t="s">
        <v>269</v>
      </c>
      <c r="D59" s="533"/>
      <c r="E59" s="292">
        <v>18</v>
      </c>
      <c r="F59" s="293"/>
      <c r="G59" s="412"/>
      <c r="M59" s="260" t="s">
        <v>269</v>
      </c>
      <c r="O59" s="260"/>
    </row>
    <row r="60" spans="1:104" ht="15" x14ac:dyDescent="0.25">
      <c r="A60" s="409">
        <v>32</v>
      </c>
      <c r="B60" s="261" t="s">
        <v>270</v>
      </c>
      <c r="C60" s="262" t="s">
        <v>271</v>
      </c>
      <c r="D60" s="263" t="s">
        <v>203</v>
      </c>
      <c r="E60" s="291">
        <v>18</v>
      </c>
      <c r="F60" s="291"/>
      <c r="G60" s="410">
        <f>E60*F60</f>
        <v>0</v>
      </c>
      <c r="O60" s="260">
        <v>2</v>
      </c>
      <c r="AA60" s="255">
        <v>12</v>
      </c>
      <c r="AB60" s="255">
        <v>1</v>
      </c>
      <c r="AC60" s="255">
        <v>32</v>
      </c>
      <c r="AZ60" s="255">
        <v>3</v>
      </c>
      <c r="BA60" s="255">
        <f>IF(AZ60=1,G60,0)</f>
        <v>0</v>
      </c>
      <c r="BB60" s="255">
        <f>IF(AZ60=2,G60,0)</f>
        <v>0</v>
      </c>
      <c r="BC60" s="255">
        <f>IF(AZ60=3,G60,0)</f>
        <v>0</v>
      </c>
      <c r="BD60" s="255">
        <f>IF(AZ60=4,G60,0)</f>
        <v>0</v>
      </c>
      <c r="BE60" s="255">
        <f>IF(AZ60=5,G60,0)</f>
        <v>0</v>
      </c>
      <c r="CZ60" s="255">
        <v>2.9999999999999997E-4</v>
      </c>
    </row>
    <row r="61" spans="1:104" ht="15" x14ac:dyDescent="0.25">
      <c r="A61" s="409">
        <v>33</v>
      </c>
      <c r="B61" s="261" t="s">
        <v>267</v>
      </c>
      <c r="C61" s="262" t="s">
        <v>268</v>
      </c>
      <c r="D61" s="263" t="s">
        <v>203</v>
      </c>
      <c r="E61" s="291">
        <v>4</v>
      </c>
      <c r="F61" s="291"/>
      <c r="G61" s="410">
        <f>E61*F61</f>
        <v>0</v>
      </c>
      <c r="I61" s="261" t="s">
        <v>516</v>
      </c>
      <c r="J61" s="447">
        <v>116.5</v>
      </c>
      <c r="O61" s="260">
        <v>2</v>
      </c>
      <c r="AA61" s="255">
        <v>12</v>
      </c>
      <c r="AB61" s="255">
        <v>0</v>
      </c>
      <c r="AC61" s="255">
        <v>33</v>
      </c>
      <c r="AZ61" s="255">
        <v>4</v>
      </c>
      <c r="BA61" s="255">
        <f>IF(AZ61=1,G61,0)</f>
        <v>0</v>
      </c>
      <c r="BB61" s="255">
        <f>IF(AZ61=2,G61,0)</f>
        <v>0</v>
      </c>
      <c r="BC61" s="255">
        <f>IF(AZ61=3,G61,0)</f>
        <v>0</v>
      </c>
      <c r="BD61" s="255">
        <f>IF(AZ61=4,G61,0)</f>
        <v>0</v>
      </c>
      <c r="BE61" s="255">
        <f>IF(AZ61=5,G61,0)</f>
        <v>0</v>
      </c>
      <c r="CZ61" s="255">
        <v>0</v>
      </c>
    </row>
    <row r="62" spans="1:104" ht="12.75" customHeight="1" x14ac:dyDescent="0.2">
      <c r="A62" s="411"/>
      <c r="B62" s="264"/>
      <c r="C62" s="533" t="s">
        <v>207</v>
      </c>
      <c r="D62" s="533"/>
      <c r="E62" s="292">
        <v>4</v>
      </c>
      <c r="F62" s="293"/>
      <c r="G62" s="412"/>
      <c r="M62" s="260" t="s">
        <v>207</v>
      </c>
      <c r="O62" s="260"/>
    </row>
    <row r="63" spans="1:104" ht="15" x14ac:dyDescent="0.25">
      <c r="A63" s="409">
        <v>34</v>
      </c>
      <c r="B63" s="261" t="s">
        <v>272</v>
      </c>
      <c r="C63" s="262" t="s">
        <v>273</v>
      </c>
      <c r="D63" s="263" t="s">
        <v>203</v>
      </c>
      <c r="E63" s="291">
        <v>4</v>
      </c>
      <c r="F63" s="291"/>
      <c r="G63" s="410">
        <f>E63*F63</f>
        <v>0</v>
      </c>
      <c r="O63" s="260">
        <v>2</v>
      </c>
      <c r="AA63" s="255">
        <v>12</v>
      </c>
      <c r="AB63" s="255">
        <v>1</v>
      </c>
      <c r="AC63" s="255">
        <v>34</v>
      </c>
      <c r="AZ63" s="255">
        <v>3</v>
      </c>
      <c r="BA63" s="255">
        <f>IF(AZ63=1,G63,0)</f>
        <v>0</v>
      </c>
      <c r="BB63" s="255">
        <f>IF(AZ63=2,G63,0)</f>
        <v>0</v>
      </c>
      <c r="BC63" s="255">
        <f>IF(AZ63=3,G63,0)</f>
        <v>0</v>
      </c>
      <c r="BD63" s="255">
        <f>IF(AZ63=4,G63,0)</f>
        <v>0</v>
      </c>
      <c r="BE63" s="255">
        <f>IF(AZ63=5,G63,0)</f>
        <v>0</v>
      </c>
      <c r="CZ63" s="255">
        <v>1.2999999999999999E-4</v>
      </c>
    </row>
    <row r="64" spans="1:104" ht="15" x14ac:dyDescent="0.25">
      <c r="A64" s="409">
        <v>35</v>
      </c>
      <c r="B64" s="261" t="s">
        <v>274</v>
      </c>
      <c r="C64" s="262" t="s">
        <v>275</v>
      </c>
      <c r="D64" s="263" t="s">
        <v>203</v>
      </c>
      <c r="E64" s="291">
        <v>3</v>
      </c>
      <c r="F64" s="291"/>
      <c r="G64" s="410">
        <f>E64*F64</f>
        <v>0</v>
      </c>
      <c r="I64" s="261" t="s">
        <v>517</v>
      </c>
      <c r="J64" s="447">
        <v>86</v>
      </c>
      <c r="O64" s="260">
        <v>2</v>
      </c>
      <c r="AA64" s="255">
        <v>12</v>
      </c>
      <c r="AB64" s="255">
        <v>0</v>
      </c>
      <c r="AC64" s="255">
        <v>35</v>
      </c>
      <c r="AZ64" s="255">
        <v>4</v>
      </c>
      <c r="BA64" s="255">
        <f>IF(AZ64=1,G64,0)</f>
        <v>0</v>
      </c>
      <c r="BB64" s="255">
        <f>IF(AZ64=2,G64,0)</f>
        <v>0</v>
      </c>
      <c r="BC64" s="255">
        <f>IF(AZ64=3,G64,0)</f>
        <v>0</v>
      </c>
      <c r="BD64" s="255">
        <f>IF(AZ64=4,G64,0)</f>
        <v>0</v>
      </c>
      <c r="BE64" s="255">
        <f>IF(AZ64=5,G64,0)</f>
        <v>0</v>
      </c>
      <c r="CZ64" s="255">
        <v>0</v>
      </c>
    </row>
    <row r="65" spans="1:104" ht="23.25" x14ac:dyDescent="0.25">
      <c r="A65" s="409">
        <v>36</v>
      </c>
      <c r="B65" s="261" t="s">
        <v>276</v>
      </c>
      <c r="C65" s="262" t="s">
        <v>277</v>
      </c>
      <c r="D65" s="263" t="s">
        <v>29</v>
      </c>
      <c r="E65" s="291">
        <v>86</v>
      </c>
      <c r="F65" s="291"/>
      <c r="G65" s="410">
        <f>E65*F65</f>
        <v>0</v>
      </c>
      <c r="I65" s="261" t="s">
        <v>518</v>
      </c>
      <c r="J65" s="447">
        <v>22.1</v>
      </c>
      <c r="O65" s="260">
        <v>2</v>
      </c>
      <c r="AA65" s="255">
        <v>12</v>
      </c>
      <c r="AB65" s="255">
        <v>0</v>
      </c>
      <c r="AC65" s="255">
        <v>36</v>
      </c>
      <c r="AZ65" s="255">
        <v>4</v>
      </c>
      <c r="BA65" s="255">
        <f>IF(AZ65=1,G65,0)</f>
        <v>0</v>
      </c>
      <c r="BB65" s="255">
        <f>IF(AZ65=2,G65,0)</f>
        <v>0</v>
      </c>
      <c r="BC65" s="255">
        <f>IF(AZ65=3,G65,0)</f>
        <v>0</v>
      </c>
      <c r="BD65" s="255">
        <f>IF(AZ65=4,G65,0)</f>
        <v>0</v>
      </c>
      <c r="BE65" s="255">
        <f>IF(AZ65=5,G65,0)</f>
        <v>0</v>
      </c>
      <c r="CZ65" s="255">
        <v>0</v>
      </c>
    </row>
    <row r="66" spans="1:104" ht="12.75" customHeight="1" x14ac:dyDescent="0.2">
      <c r="A66" s="411"/>
      <c r="B66" s="264"/>
      <c r="C66" s="533" t="s">
        <v>278</v>
      </c>
      <c r="D66" s="533"/>
      <c r="E66" s="292">
        <v>86</v>
      </c>
      <c r="F66" s="293"/>
      <c r="G66" s="412"/>
      <c r="M66" s="260" t="s">
        <v>278</v>
      </c>
      <c r="O66" s="260"/>
    </row>
    <row r="67" spans="1:104" ht="15" x14ac:dyDescent="0.25">
      <c r="A67" s="409">
        <v>37</v>
      </c>
      <c r="B67" s="261" t="s">
        <v>279</v>
      </c>
      <c r="C67" s="262" t="s">
        <v>280</v>
      </c>
      <c r="D67" s="263" t="s">
        <v>29</v>
      </c>
      <c r="E67" s="291">
        <v>86</v>
      </c>
      <c r="F67" s="291"/>
      <c r="G67" s="410">
        <f>E67*F67</f>
        <v>0</v>
      </c>
      <c r="O67" s="260">
        <v>2</v>
      </c>
      <c r="AA67" s="255">
        <v>12</v>
      </c>
      <c r="AB67" s="255">
        <v>1</v>
      </c>
      <c r="AC67" s="255">
        <v>37</v>
      </c>
      <c r="AZ67" s="255">
        <v>3</v>
      </c>
      <c r="BA67" s="255">
        <f>IF(AZ67=1,G67,0)</f>
        <v>0</v>
      </c>
      <c r="BB67" s="255">
        <f>IF(AZ67=2,G67,0)</f>
        <v>0</v>
      </c>
      <c r="BC67" s="255">
        <f>IF(AZ67=3,G67,0)</f>
        <v>0</v>
      </c>
      <c r="BD67" s="255">
        <f>IF(AZ67=4,G67,0)</f>
        <v>0</v>
      </c>
      <c r="BE67" s="255">
        <f>IF(AZ67=5,G67,0)</f>
        <v>0</v>
      </c>
      <c r="CZ67" s="255">
        <v>3.0000000000000001E-5</v>
      </c>
    </row>
    <row r="68" spans="1:104" ht="15" x14ac:dyDescent="0.25">
      <c r="A68" s="409">
        <v>38</v>
      </c>
      <c r="B68" s="261" t="s">
        <v>281</v>
      </c>
      <c r="C68" s="262" t="s">
        <v>282</v>
      </c>
      <c r="D68" s="263" t="s">
        <v>29</v>
      </c>
      <c r="E68" s="291">
        <v>18</v>
      </c>
      <c r="F68" s="291"/>
      <c r="G68" s="410">
        <f>E68*F68</f>
        <v>0</v>
      </c>
      <c r="I68" s="261" t="s">
        <v>519</v>
      </c>
      <c r="J68" s="447">
        <v>43.3</v>
      </c>
      <c r="O68" s="260">
        <v>2</v>
      </c>
      <c r="AA68" s="255">
        <v>12</v>
      </c>
      <c r="AB68" s="255">
        <v>0</v>
      </c>
      <c r="AC68" s="255">
        <v>38</v>
      </c>
      <c r="AZ68" s="255">
        <v>4</v>
      </c>
      <c r="BA68" s="255">
        <f>IF(AZ68=1,G68,0)</f>
        <v>0</v>
      </c>
      <c r="BB68" s="255">
        <f>IF(AZ68=2,G68,0)</f>
        <v>0</v>
      </c>
      <c r="BC68" s="255">
        <f>IF(AZ68=3,G68,0)</f>
        <v>0</v>
      </c>
      <c r="BD68" s="255">
        <f>IF(AZ68=4,G68,0)</f>
        <v>0</v>
      </c>
      <c r="BE68" s="255">
        <f>IF(AZ68=5,G68,0)</f>
        <v>0</v>
      </c>
      <c r="CZ68" s="255">
        <v>0</v>
      </c>
    </row>
    <row r="69" spans="1:104" ht="12.75" customHeight="1" x14ac:dyDescent="0.2">
      <c r="A69" s="411"/>
      <c r="B69" s="264"/>
      <c r="C69" s="533" t="s">
        <v>283</v>
      </c>
      <c r="D69" s="533"/>
      <c r="E69" s="292">
        <v>18</v>
      </c>
      <c r="F69" s="293"/>
      <c r="G69" s="412"/>
      <c r="I69" s="264"/>
      <c r="M69" s="260" t="s">
        <v>283</v>
      </c>
      <c r="O69" s="260"/>
    </row>
    <row r="70" spans="1:104" ht="15" x14ac:dyDescent="0.25">
      <c r="A70" s="409">
        <v>39</v>
      </c>
      <c r="B70" s="261" t="s">
        <v>284</v>
      </c>
      <c r="C70" s="262" t="s">
        <v>285</v>
      </c>
      <c r="D70" s="263" t="s">
        <v>29</v>
      </c>
      <c r="E70" s="291">
        <v>18</v>
      </c>
      <c r="F70" s="291"/>
      <c r="G70" s="410">
        <f>E70*F70</f>
        <v>0</v>
      </c>
      <c r="I70" s="261"/>
      <c r="O70" s="260">
        <v>2</v>
      </c>
      <c r="AA70" s="255">
        <v>12</v>
      </c>
      <c r="AB70" s="255">
        <v>1</v>
      </c>
      <c r="AC70" s="255">
        <v>39</v>
      </c>
      <c r="AZ70" s="255">
        <v>3</v>
      </c>
      <c r="BA70" s="255">
        <f>IF(AZ70=1,G70,0)</f>
        <v>0</v>
      </c>
      <c r="BB70" s="255">
        <f>IF(AZ70=2,G70,0)</f>
        <v>0</v>
      </c>
      <c r="BC70" s="255">
        <f>IF(AZ70=3,G70,0)</f>
        <v>0</v>
      </c>
      <c r="BD70" s="255">
        <f>IF(AZ70=4,G70,0)</f>
        <v>0</v>
      </c>
      <c r="BE70" s="255">
        <f>IF(AZ70=5,G70,0)</f>
        <v>0</v>
      </c>
      <c r="CZ70" s="255">
        <v>1.6000000000000001E-4</v>
      </c>
    </row>
    <row r="71" spans="1:104" ht="15" x14ac:dyDescent="0.25">
      <c r="A71" s="409">
        <v>40</v>
      </c>
      <c r="B71" s="261" t="s">
        <v>286</v>
      </c>
      <c r="C71" s="262" t="s">
        <v>287</v>
      </c>
      <c r="D71" s="263" t="s">
        <v>29</v>
      </c>
      <c r="E71" s="291">
        <v>138</v>
      </c>
      <c r="F71" s="291"/>
      <c r="G71" s="410">
        <f>E71*F71</f>
        <v>0</v>
      </c>
      <c r="I71" s="261" t="s">
        <v>520</v>
      </c>
      <c r="J71" s="447">
        <v>24.4</v>
      </c>
      <c r="O71" s="260">
        <v>2</v>
      </c>
      <c r="AA71" s="255">
        <v>12</v>
      </c>
      <c r="AB71" s="255">
        <v>0</v>
      </c>
      <c r="AC71" s="255">
        <v>40</v>
      </c>
      <c r="AZ71" s="255">
        <v>4</v>
      </c>
      <c r="BA71" s="255">
        <f>IF(AZ71=1,G71,0)</f>
        <v>0</v>
      </c>
      <c r="BB71" s="255">
        <f>IF(AZ71=2,G71,0)</f>
        <v>0</v>
      </c>
      <c r="BC71" s="255">
        <f>IF(AZ71=3,G71,0)</f>
        <v>0</v>
      </c>
      <c r="BD71" s="255">
        <f>IF(AZ71=4,G71,0)</f>
        <v>0</v>
      </c>
      <c r="BE71" s="255">
        <f>IF(AZ71=5,G71,0)</f>
        <v>0</v>
      </c>
      <c r="CZ71" s="255">
        <v>0</v>
      </c>
    </row>
    <row r="72" spans="1:104" ht="12.75" customHeight="1" x14ac:dyDescent="0.2">
      <c r="A72" s="411"/>
      <c r="B72" s="264"/>
      <c r="C72" s="533" t="s">
        <v>288</v>
      </c>
      <c r="D72" s="533"/>
      <c r="E72" s="292">
        <v>138</v>
      </c>
      <c r="F72" s="293"/>
      <c r="G72" s="412"/>
      <c r="I72" s="264"/>
      <c r="M72" s="260" t="s">
        <v>288</v>
      </c>
      <c r="O72" s="260"/>
    </row>
    <row r="73" spans="1:104" ht="15" x14ac:dyDescent="0.25">
      <c r="A73" s="409">
        <v>41</v>
      </c>
      <c r="B73" s="261" t="s">
        <v>289</v>
      </c>
      <c r="C73" s="262" t="s">
        <v>290</v>
      </c>
      <c r="D73" s="263" t="s">
        <v>29</v>
      </c>
      <c r="E73" s="291">
        <v>138</v>
      </c>
      <c r="F73" s="291"/>
      <c r="G73" s="410">
        <f>E73*F73</f>
        <v>0</v>
      </c>
      <c r="I73" s="261"/>
      <c r="O73" s="260">
        <v>2</v>
      </c>
      <c r="AA73" s="255">
        <v>12</v>
      </c>
      <c r="AB73" s="255">
        <v>1</v>
      </c>
      <c r="AC73" s="255">
        <v>41</v>
      </c>
      <c r="AZ73" s="255">
        <v>3</v>
      </c>
      <c r="BA73" s="255">
        <f>IF(AZ73=1,G73,0)</f>
        <v>0</v>
      </c>
      <c r="BB73" s="255">
        <f>IF(AZ73=2,G73,0)</f>
        <v>0</v>
      </c>
      <c r="BC73" s="255">
        <f>IF(AZ73=3,G73,0)</f>
        <v>0</v>
      </c>
      <c r="BD73" s="255">
        <f>IF(AZ73=4,G73,0)</f>
        <v>0</v>
      </c>
      <c r="BE73" s="255">
        <f>IF(AZ73=5,G73,0)</f>
        <v>0</v>
      </c>
      <c r="CZ73" s="255">
        <v>2.1000000000000001E-4</v>
      </c>
    </row>
    <row r="74" spans="1:104" ht="15" x14ac:dyDescent="0.25">
      <c r="A74" s="409">
        <v>42</v>
      </c>
      <c r="B74" s="261" t="s">
        <v>291</v>
      </c>
      <c r="C74" s="262" t="s">
        <v>292</v>
      </c>
      <c r="D74" s="263" t="s">
        <v>29</v>
      </c>
      <c r="E74" s="291">
        <v>197</v>
      </c>
      <c r="F74" s="291"/>
      <c r="G74" s="410">
        <f>E74*F74</f>
        <v>0</v>
      </c>
      <c r="I74" s="261" t="s">
        <v>521</v>
      </c>
      <c r="J74" s="447">
        <v>34.5</v>
      </c>
      <c r="O74" s="260">
        <v>2</v>
      </c>
      <c r="AA74" s="255">
        <v>12</v>
      </c>
      <c r="AB74" s="255">
        <v>0</v>
      </c>
      <c r="AC74" s="255">
        <v>42</v>
      </c>
      <c r="AZ74" s="255">
        <v>4</v>
      </c>
      <c r="BA74" s="255">
        <f>IF(AZ74=1,G74,0)</f>
        <v>0</v>
      </c>
      <c r="BB74" s="255">
        <f>IF(AZ74=2,G74,0)</f>
        <v>0</v>
      </c>
      <c r="BC74" s="255">
        <f>IF(AZ74=3,G74,0)</f>
        <v>0</v>
      </c>
      <c r="BD74" s="255">
        <f>IF(AZ74=4,G74,0)</f>
        <v>0</v>
      </c>
      <c r="BE74" s="255">
        <f>IF(AZ74=5,G74,0)</f>
        <v>0</v>
      </c>
      <c r="CZ74" s="255">
        <v>0</v>
      </c>
    </row>
    <row r="75" spans="1:104" ht="12.75" customHeight="1" x14ac:dyDescent="0.2">
      <c r="A75" s="411"/>
      <c r="B75" s="264"/>
      <c r="C75" s="533" t="s">
        <v>293</v>
      </c>
      <c r="D75" s="533"/>
      <c r="E75" s="292">
        <v>197</v>
      </c>
      <c r="F75" s="293"/>
      <c r="G75" s="412"/>
      <c r="I75" s="264"/>
      <c r="M75" s="260" t="s">
        <v>293</v>
      </c>
      <c r="O75" s="260"/>
    </row>
    <row r="76" spans="1:104" ht="15" x14ac:dyDescent="0.25">
      <c r="A76" s="409">
        <v>43</v>
      </c>
      <c r="B76" s="261" t="s">
        <v>294</v>
      </c>
      <c r="C76" s="262" t="s">
        <v>295</v>
      </c>
      <c r="D76" s="263" t="s">
        <v>29</v>
      </c>
      <c r="E76" s="291">
        <v>197</v>
      </c>
      <c r="F76" s="291"/>
      <c r="G76" s="410">
        <f>E76*F76</f>
        <v>0</v>
      </c>
      <c r="I76" s="261"/>
      <c r="O76" s="260">
        <v>2</v>
      </c>
      <c r="AA76" s="255">
        <v>12</v>
      </c>
      <c r="AB76" s="255">
        <v>1</v>
      </c>
      <c r="AC76" s="255">
        <v>43</v>
      </c>
      <c r="AZ76" s="255">
        <v>3</v>
      </c>
      <c r="BA76" s="255">
        <f>IF(AZ76=1,G76,0)</f>
        <v>0</v>
      </c>
      <c r="BB76" s="255">
        <f>IF(AZ76=2,G76,0)</f>
        <v>0</v>
      </c>
      <c r="BC76" s="255">
        <f>IF(AZ76=3,G76,0)</f>
        <v>0</v>
      </c>
      <c r="BD76" s="255">
        <f>IF(AZ76=4,G76,0)</f>
        <v>0</v>
      </c>
      <c r="BE76" s="255">
        <f>IF(AZ76=5,G76,0)</f>
        <v>0</v>
      </c>
      <c r="CZ76" s="255">
        <v>6.0999999999999997E-4</v>
      </c>
    </row>
    <row r="77" spans="1:104" ht="15" x14ac:dyDescent="0.25">
      <c r="A77" s="409">
        <v>44</v>
      </c>
      <c r="B77" s="261" t="s">
        <v>296</v>
      </c>
      <c r="C77" s="262" t="s">
        <v>297</v>
      </c>
      <c r="D77" s="263" t="s">
        <v>29</v>
      </c>
      <c r="E77" s="291">
        <v>265</v>
      </c>
      <c r="F77" s="291"/>
      <c r="G77" s="410">
        <f>E77*F77</f>
        <v>0</v>
      </c>
      <c r="I77" s="261" t="s">
        <v>522</v>
      </c>
      <c r="J77" s="447">
        <v>35.4</v>
      </c>
      <c r="O77" s="260">
        <v>2</v>
      </c>
      <c r="AA77" s="255">
        <v>12</v>
      </c>
      <c r="AB77" s="255">
        <v>0</v>
      </c>
      <c r="AC77" s="255">
        <v>44</v>
      </c>
      <c r="AZ77" s="255">
        <v>4</v>
      </c>
      <c r="BA77" s="255">
        <f>IF(AZ77=1,G77,0)</f>
        <v>0</v>
      </c>
      <c r="BB77" s="255">
        <f>IF(AZ77=2,G77,0)</f>
        <v>0</v>
      </c>
      <c r="BC77" s="255">
        <f>IF(AZ77=3,G77,0)</f>
        <v>0</v>
      </c>
      <c r="BD77" s="255">
        <f>IF(AZ77=4,G77,0)</f>
        <v>0</v>
      </c>
      <c r="BE77" s="255">
        <f>IF(AZ77=5,G77,0)</f>
        <v>0</v>
      </c>
      <c r="CZ77" s="255">
        <v>0</v>
      </c>
    </row>
    <row r="78" spans="1:104" ht="12.75" customHeight="1" x14ac:dyDescent="0.2">
      <c r="A78" s="411"/>
      <c r="B78" s="264"/>
      <c r="C78" s="533" t="s">
        <v>298</v>
      </c>
      <c r="D78" s="533"/>
      <c r="E78" s="292">
        <v>265</v>
      </c>
      <c r="F78" s="293"/>
      <c r="G78" s="412"/>
      <c r="M78" s="260" t="s">
        <v>298</v>
      </c>
      <c r="O78" s="260"/>
    </row>
    <row r="79" spans="1:104" ht="15" x14ac:dyDescent="0.25">
      <c r="A79" s="409">
        <v>45</v>
      </c>
      <c r="B79" s="261" t="s">
        <v>299</v>
      </c>
      <c r="C79" s="262" t="s">
        <v>300</v>
      </c>
      <c r="D79" s="263" t="s">
        <v>29</v>
      </c>
      <c r="E79" s="291">
        <v>265</v>
      </c>
      <c r="F79" s="291"/>
      <c r="G79" s="410">
        <f>E79*F79</f>
        <v>0</v>
      </c>
      <c r="O79" s="260">
        <v>2</v>
      </c>
      <c r="AA79" s="255">
        <v>12</v>
      </c>
      <c r="AB79" s="255">
        <v>1</v>
      </c>
      <c r="AC79" s="255">
        <v>45</v>
      </c>
      <c r="AZ79" s="255">
        <v>3</v>
      </c>
      <c r="BA79" s="255">
        <f>IF(AZ79=1,G79,0)</f>
        <v>0</v>
      </c>
      <c r="BB79" s="255">
        <f>IF(AZ79=2,G79,0)</f>
        <v>0</v>
      </c>
      <c r="BC79" s="255">
        <f>IF(AZ79=3,G79,0)</f>
        <v>0</v>
      </c>
      <c r="BD79" s="255">
        <f>IF(AZ79=4,G79,0)</f>
        <v>0</v>
      </c>
      <c r="BE79" s="255">
        <f>IF(AZ79=5,G79,0)</f>
        <v>0</v>
      </c>
      <c r="CZ79" s="255">
        <v>1.56E-3</v>
      </c>
    </row>
    <row r="80" spans="1:104" ht="15" x14ac:dyDescent="0.25">
      <c r="A80" s="409">
        <v>46</v>
      </c>
      <c r="B80" s="261" t="s">
        <v>301</v>
      </c>
      <c r="C80" s="262" t="s">
        <v>302</v>
      </c>
      <c r="D80" s="263" t="s">
        <v>203</v>
      </c>
      <c r="E80" s="291">
        <v>8</v>
      </c>
      <c r="F80" s="291"/>
      <c r="G80" s="410">
        <f>E80*F80</f>
        <v>0</v>
      </c>
      <c r="I80" s="261" t="s">
        <v>523</v>
      </c>
      <c r="J80" s="447">
        <v>18.7</v>
      </c>
      <c r="O80" s="260">
        <v>2</v>
      </c>
      <c r="AA80" s="255">
        <v>12</v>
      </c>
      <c r="AB80" s="255">
        <v>0</v>
      </c>
      <c r="AC80" s="255">
        <v>46</v>
      </c>
      <c r="AZ80" s="255">
        <v>4</v>
      </c>
      <c r="BA80" s="255">
        <f>IF(AZ80=1,G80,0)</f>
        <v>0</v>
      </c>
      <c r="BB80" s="255">
        <f>IF(AZ80=2,G80,0)</f>
        <v>0</v>
      </c>
      <c r="BC80" s="255">
        <f>IF(AZ80=3,G80,0)</f>
        <v>0</v>
      </c>
      <c r="BD80" s="255">
        <f>IF(AZ80=4,G80,0)</f>
        <v>0</v>
      </c>
      <c r="BE80" s="255">
        <f>IF(AZ80=5,G80,0)</f>
        <v>0</v>
      </c>
      <c r="CZ80" s="255">
        <v>1.0000000000000001E-5</v>
      </c>
    </row>
    <row r="81" spans="1:104" ht="12.75" customHeight="1" x14ac:dyDescent="0.2">
      <c r="A81" s="411"/>
      <c r="B81" s="264"/>
      <c r="C81" s="533" t="s">
        <v>303</v>
      </c>
      <c r="D81" s="533"/>
      <c r="E81" s="292">
        <v>8</v>
      </c>
      <c r="F81" s="293"/>
      <c r="G81" s="412"/>
      <c r="M81" s="260" t="s">
        <v>303</v>
      </c>
      <c r="O81" s="260"/>
    </row>
    <row r="82" spans="1:104" ht="15" x14ac:dyDescent="0.25">
      <c r="A82" s="409">
        <v>47</v>
      </c>
      <c r="B82" s="261" t="s">
        <v>304</v>
      </c>
      <c r="C82" s="262" t="s">
        <v>305</v>
      </c>
      <c r="D82" s="263" t="s">
        <v>306</v>
      </c>
      <c r="E82" s="291">
        <v>0.03</v>
      </c>
      <c r="F82" s="291"/>
      <c r="G82" s="410">
        <f>E82*F82</f>
        <v>0</v>
      </c>
      <c r="O82" s="260">
        <v>2</v>
      </c>
      <c r="AA82" s="255">
        <v>12</v>
      </c>
      <c r="AB82" s="255">
        <v>0</v>
      </c>
      <c r="AC82" s="255">
        <v>47</v>
      </c>
      <c r="AZ82" s="255">
        <v>4</v>
      </c>
      <c r="BA82" s="255">
        <f>IF(AZ82=1,G82,0)</f>
        <v>0</v>
      </c>
      <c r="BB82" s="255">
        <f>IF(AZ82=2,G82,0)</f>
        <v>0</v>
      </c>
      <c r="BC82" s="255">
        <f>IF(AZ82=3,G82,0)</f>
        <v>0</v>
      </c>
      <c r="BD82" s="255">
        <f>IF(AZ82=4,G82,0)</f>
        <v>0</v>
      </c>
      <c r="BE82" s="255">
        <f>IF(AZ82=5,G82,0)</f>
        <v>0</v>
      </c>
      <c r="CZ82" s="255">
        <v>0</v>
      </c>
    </row>
    <row r="83" spans="1:104" ht="15" x14ac:dyDescent="0.25">
      <c r="A83" s="409">
        <v>48</v>
      </c>
      <c r="B83" s="261" t="s">
        <v>307</v>
      </c>
      <c r="C83" s="262" t="s">
        <v>308</v>
      </c>
      <c r="D83" s="263" t="s">
        <v>306</v>
      </c>
      <c r="E83" s="291">
        <v>0.05</v>
      </c>
      <c r="F83" s="291"/>
      <c r="G83" s="410">
        <f>E83*F83</f>
        <v>0</v>
      </c>
      <c r="O83" s="260">
        <v>2</v>
      </c>
      <c r="AA83" s="255">
        <v>12</v>
      </c>
      <c r="AB83" s="255">
        <v>0</v>
      </c>
      <c r="AC83" s="255">
        <v>48</v>
      </c>
      <c r="AZ83" s="255">
        <v>4</v>
      </c>
      <c r="BA83" s="255">
        <f>IF(AZ83=1,G83,0)</f>
        <v>0</v>
      </c>
      <c r="BB83" s="255">
        <f>IF(AZ83=2,G83,0)</f>
        <v>0</v>
      </c>
      <c r="BC83" s="255">
        <f>IF(AZ83=3,G83,0)</f>
        <v>0</v>
      </c>
      <c r="BD83" s="255">
        <f>IF(AZ83=4,G83,0)</f>
        <v>0</v>
      </c>
      <c r="BE83" s="255">
        <f>IF(AZ83=5,G83,0)</f>
        <v>0</v>
      </c>
      <c r="CZ83" s="255">
        <v>0</v>
      </c>
    </row>
    <row r="84" spans="1:104" ht="15" x14ac:dyDescent="0.25">
      <c r="A84" s="409">
        <v>49</v>
      </c>
      <c r="B84" s="261" t="s">
        <v>309</v>
      </c>
      <c r="C84" s="262" t="s">
        <v>310</v>
      </c>
      <c r="D84" s="263" t="s">
        <v>306</v>
      </c>
      <c r="E84" s="291">
        <v>0.01</v>
      </c>
      <c r="F84" s="291"/>
      <c r="G84" s="410">
        <f>E84*F84</f>
        <v>0</v>
      </c>
      <c r="O84" s="260">
        <v>2</v>
      </c>
      <c r="AA84" s="255">
        <v>12</v>
      </c>
      <c r="AB84" s="255">
        <v>0</v>
      </c>
      <c r="AC84" s="255">
        <v>49</v>
      </c>
      <c r="AZ84" s="255">
        <v>4</v>
      </c>
      <c r="BA84" s="255">
        <f>IF(AZ84=1,G84,0)</f>
        <v>0</v>
      </c>
      <c r="BB84" s="255">
        <f>IF(AZ84=2,G84,0)</f>
        <v>0</v>
      </c>
      <c r="BC84" s="255">
        <f>IF(AZ84=3,G84,0)</f>
        <v>0</v>
      </c>
      <c r="BD84" s="255">
        <f>IF(AZ84=4,G84,0)</f>
        <v>0</v>
      </c>
      <c r="BE84" s="255">
        <f>IF(AZ84=5,G84,0)</f>
        <v>0</v>
      </c>
      <c r="CZ84" s="255">
        <v>0</v>
      </c>
    </row>
    <row r="85" spans="1:104" x14ac:dyDescent="0.2">
      <c r="A85" s="413"/>
      <c r="B85" s="266" t="s">
        <v>198</v>
      </c>
      <c r="C85" s="267" t="str">
        <f>CONCATENATE(B9," ",C9)</f>
        <v>M21 Kabelové rozvody NN</v>
      </c>
      <c r="D85" s="265"/>
      <c r="E85" s="294"/>
      <c r="F85" s="294"/>
      <c r="G85" s="414">
        <f>SUM(G9:G84)</f>
        <v>0</v>
      </c>
      <c r="O85" s="260">
        <v>4</v>
      </c>
      <c r="BA85" s="268">
        <f>SUM(BA9:BA84)</f>
        <v>0</v>
      </c>
      <c r="BB85" s="268">
        <f>SUM(BB9:BB84)</f>
        <v>0</v>
      </c>
      <c r="BC85" s="268">
        <f>SUM(BC9:BC84)</f>
        <v>0</v>
      </c>
      <c r="BD85" s="268">
        <f>SUM(BD9:BD84)</f>
        <v>0</v>
      </c>
      <c r="BE85" s="268">
        <f>SUM(BE9:BE84)</f>
        <v>0</v>
      </c>
    </row>
    <row r="86" spans="1:104" x14ac:dyDescent="0.2">
      <c r="A86" s="415" t="s">
        <v>193</v>
      </c>
      <c r="B86" s="257" t="s">
        <v>311</v>
      </c>
      <c r="C86" s="258" t="s">
        <v>312</v>
      </c>
      <c r="D86" s="259"/>
      <c r="E86" s="259"/>
      <c r="F86" s="259"/>
      <c r="G86" s="416"/>
      <c r="O86" s="260">
        <v>1</v>
      </c>
    </row>
    <row r="87" spans="1:104" ht="23.25" x14ac:dyDescent="0.25">
      <c r="A87" s="409">
        <v>50</v>
      </c>
      <c r="B87" s="261" t="s">
        <v>313</v>
      </c>
      <c r="C87" s="262" t="s">
        <v>314</v>
      </c>
      <c r="D87" s="263" t="s">
        <v>146</v>
      </c>
      <c r="E87" s="291">
        <v>0.27300000000000002</v>
      </c>
      <c r="F87" s="291"/>
      <c r="G87" s="410">
        <f>E87*F87</f>
        <v>0</v>
      </c>
      <c r="I87" s="261" t="s">
        <v>524</v>
      </c>
      <c r="J87" s="447">
        <v>1982</v>
      </c>
      <c r="O87" s="260">
        <v>2</v>
      </c>
      <c r="AA87" s="255">
        <v>12</v>
      </c>
      <c r="AB87" s="255">
        <v>0</v>
      </c>
      <c r="AC87" s="255">
        <v>50</v>
      </c>
      <c r="AZ87" s="255">
        <v>4</v>
      </c>
      <c r="BA87" s="255">
        <f>IF(AZ87=1,G87,0)</f>
        <v>0</v>
      </c>
      <c r="BB87" s="255">
        <f>IF(AZ87=2,G87,0)</f>
        <v>0</v>
      </c>
      <c r="BC87" s="255">
        <f>IF(AZ87=3,G87,0)</f>
        <v>0</v>
      </c>
      <c r="BD87" s="255">
        <f>IF(AZ87=4,G87,0)</f>
        <v>0</v>
      </c>
      <c r="BE87" s="255">
        <f>IF(AZ87=5,G87,0)</f>
        <v>0</v>
      </c>
      <c r="CZ87" s="255">
        <v>1.124E-2</v>
      </c>
    </row>
    <row r="88" spans="1:104" ht="12.75" customHeight="1" x14ac:dyDescent="0.2">
      <c r="A88" s="411"/>
      <c r="B88" s="264"/>
      <c r="C88" s="533" t="s">
        <v>315</v>
      </c>
      <c r="D88" s="533"/>
      <c r="E88" s="292">
        <v>0.27300000000000002</v>
      </c>
      <c r="F88" s="293"/>
      <c r="G88" s="412"/>
      <c r="I88" s="264"/>
      <c r="M88" s="260" t="s">
        <v>315</v>
      </c>
      <c r="O88" s="260"/>
    </row>
    <row r="89" spans="1:104" ht="23.25" x14ac:dyDescent="0.25">
      <c r="A89" s="409">
        <v>51</v>
      </c>
      <c r="B89" s="261" t="s">
        <v>316</v>
      </c>
      <c r="C89" s="262" t="s">
        <v>317</v>
      </c>
      <c r="D89" s="263" t="s">
        <v>29</v>
      </c>
      <c r="E89" s="291">
        <v>273</v>
      </c>
      <c r="F89" s="291"/>
      <c r="G89" s="410">
        <f>E89*F89</f>
        <v>0</v>
      </c>
      <c r="I89" s="261" t="s">
        <v>525</v>
      </c>
      <c r="J89" s="447">
        <v>59.6</v>
      </c>
      <c r="O89" s="260">
        <v>2</v>
      </c>
      <c r="AA89" s="255">
        <v>12</v>
      </c>
      <c r="AB89" s="255">
        <v>0</v>
      </c>
      <c r="AC89" s="255">
        <v>51</v>
      </c>
      <c r="AZ89" s="255">
        <v>4</v>
      </c>
      <c r="BA89" s="255">
        <f>IF(AZ89=1,G89,0)</f>
        <v>0</v>
      </c>
      <c r="BB89" s="255">
        <f>IF(AZ89=2,G89,0)</f>
        <v>0</v>
      </c>
      <c r="BC89" s="255">
        <f>IF(AZ89=3,G89,0)</f>
        <v>0</v>
      </c>
      <c r="BD89" s="255">
        <f>IF(AZ89=4,G89,0)</f>
        <v>0</v>
      </c>
      <c r="BE89" s="255">
        <f>IF(AZ89=5,G89,0)</f>
        <v>0</v>
      </c>
      <c r="CZ89" s="255">
        <v>0</v>
      </c>
    </row>
    <row r="90" spans="1:104" ht="12.75" customHeight="1" x14ac:dyDescent="0.2">
      <c r="A90" s="411"/>
      <c r="B90" s="264"/>
      <c r="C90" s="533" t="s">
        <v>318</v>
      </c>
      <c r="D90" s="533"/>
      <c r="E90" s="292">
        <v>273</v>
      </c>
      <c r="F90" s="293"/>
      <c r="G90" s="412"/>
      <c r="I90" s="264"/>
      <c r="M90" s="260" t="s">
        <v>318</v>
      </c>
      <c r="O90" s="260"/>
    </row>
    <row r="91" spans="1:104" ht="15" x14ac:dyDescent="0.25">
      <c r="A91" s="409">
        <v>52</v>
      </c>
      <c r="B91" s="261" t="s">
        <v>319</v>
      </c>
      <c r="C91" s="262" t="s">
        <v>320</v>
      </c>
      <c r="D91" s="263" t="s">
        <v>29</v>
      </c>
      <c r="E91" s="291">
        <v>228</v>
      </c>
      <c r="F91" s="291"/>
      <c r="G91" s="410">
        <f>E91*F91</f>
        <v>0</v>
      </c>
      <c r="I91" s="261" t="s">
        <v>526</v>
      </c>
      <c r="J91" s="447">
        <v>104.5</v>
      </c>
      <c r="O91" s="260">
        <v>2</v>
      </c>
      <c r="AA91" s="255">
        <v>12</v>
      </c>
      <c r="AB91" s="255">
        <v>0</v>
      </c>
      <c r="AC91" s="255">
        <v>52</v>
      </c>
      <c r="AZ91" s="255">
        <v>4</v>
      </c>
      <c r="BA91" s="255">
        <f>IF(AZ91=1,G91,0)</f>
        <v>0</v>
      </c>
      <c r="BB91" s="255">
        <f>IF(AZ91=2,G91,0)</f>
        <v>0</v>
      </c>
      <c r="BC91" s="255">
        <f>IF(AZ91=3,G91,0)</f>
        <v>0</v>
      </c>
      <c r="BD91" s="255">
        <f>IF(AZ91=4,G91,0)</f>
        <v>0</v>
      </c>
      <c r="BE91" s="255">
        <f>IF(AZ91=5,G91,0)</f>
        <v>0</v>
      </c>
      <c r="CZ91" s="255">
        <v>0</v>
      </c>
    </row>
    <row r="92" spans="1:104" ht="12.75" customHeight="1" x14ac:dyDescent="0.2">
      <c r="A92" s="411"/>
      <c r="B92" s="264"/>
      <c r="C92" s="533" t="s">
        <v>321</v>
      </c>
      <c r="D92" s="533"/>
      <c r="E92" s="292">
        <v>228</v>
      </c>
      <c r="F92" s="293"/>
      <c r="G92" s="412"/>
      <c r="I92" s="264"/>
      <c r="M92" s="260" t="s">
        <v>321</v>
      </c>
      <c r="O92" s="260"/>
    </row>
    <row r="93" spans="1:104" ht="15" x14ac:dyDescent="0.25">
      <c r="A93" s="409">
        <v>53</v>
      </c>
      <c r="B93" s="261" t="s">
        <v>322</v>
      </c>
      <c r="C93" s="262" t="s">
        <v>323</v>
      </c>
      <c r="D93" s="263" t="s">
        <v>29</v>
      </c>
      <c r="E93" s="291">
        <v>45</v>
      </c>
      <c r="F93" s="291"/>
      <c r="G93" s="410">
        <f>E93*F93</f>
        <v>0</v>
      </c>
      <c r="I93" s="261" t="s">
        <v>527</v>
      </c>
      <c r="J93" s="447">
        <v>131</v>
      </c>
      <c r="O93" s="260">
        <v>2</v>
      </c>
      <c r="AA93" s="255">
        <v>12</v>
      </c>
      <c r="AB93" s="255">
        <v>0</v>
      </c>
      <c r="AC93" s="255">
        <v>53</v>
      </c>
      <c r="AZ93" s="255">
        <v>4</v>
      </c>
      <c r="BA93" s="255">
        <f>IF(AZ93=1,G93,0)</f>
        <v>0</v>
      </c>
      <c r="BB93" s="255">
        <f>IF(AZ93=2,G93,0)</f>
        <v>0</v>
      </c>
      <c r="BC93" s="255">
        <f>IF(AZ93=3,G93,0)</f>
        <v>0</v>
      </c>
      <c r="BD93" s="255">
        <f>IF(AZ93=4,G93,0)</f>
        <v>0</v>
      </c>
      <c r="BE93" s="255">
        <f>IF(AZ93=5,G93,0)</f>
        <v>0</v>
      </c>
      <c r="CZ93" s="255">
        <v>0</v>
      </c>
    </row>
    <row r="94" spans="1:104" ht="12.75" customHeight="1" x14ac:dyDescent="0.2">
      <c r="A94" s="411"/>
      <c r="B94" s="264"/>
      <c r="C94" s="533" t="s">
        <v>324</v>
      </c>
      <c r="D94" s="533"/>
      <c r="E94" s="292">
        <v>45</v>
      </c>
      <c r="F94" s="293"/>
      <c r="G94" s="412"/>
      <c r="I94" s="264"/>
      <c r="M94" s="260" t="s">
        <v>324</v>
      </c>
      <c r="O94" s="260"/>
    </row>
    <row r="95" spans="1:104" ht="23.25" x14ac:dyDescent="0.25">
      <c r="A95" s="409">
        <v>54</v>
      </c>
      <c r="B95" s="261" t="s">
        <v>325</v>
      </c>
      <c r="C95" s="262" t="s">
        <v>326</v>
      </c>
      <c r="D95" s="263" t="s">
        <v>36</v>
      </c>
      <c r="E95" s="291">
        <v>26.597999999999999</v>
      </c>
      <c r="F95" s="291"/>
      <c r="G95" s="410">
        <f>E95*F95</f>
        <v>0</v>
      </c>
      <c r="I95" s="261" t="s">
        <v>528</v>
      </c>
      <c r="J95" s="447">
        <v>299.5</v>
      </c>
      <c r="O95" s="260">
        <v>2</v>
      </c>
      <c r="AA95" s="255">
        <v>12</v>
      </c>
      <c r="AB95" s="255">
        <v>0</v>
      </c>
      <c r="AC95" s="255">
        <v>54</v>
      </c>
      <c r="AZ95" s="255">
        <v>4</v>
      </c>
      <c r="BA95" s="255">
        <f>IF(AZ95=1,G95,0)</f>
        <v>0</v>
      </c>
      <c r="BB95" s="255">
        <f>IF(AZ95=2,G95,0)</f>
        <v>0</v>
      </c>
      <c r="BC95" s="255">
        <f>IF(AZ95=3,G95,0)</f>
        <v>0</v>
      </c>
      <c r="BD95" s="255">
        <f>IF(AZ95=4,G95,0)</f>
        <v>0</v>
      </c>
      <c r="BE95" s="255">
        <f>IF(AZ95=5,G95,0)</f>
        <v>0</v>
      </c>
      <c r="CZ95" s="255">
        <v>0</v>
      </c>
    </row>
    <row r="96" spans="1:104" ht="12.75" customHeight="1" x14ac:dyDescent="0.2">
      <c r="A96" s="411"/>
      <c r="B96" s="264"/>
      <c r="C96" s="533" t="s">
        <v>327</v>
      </c>
      <c r="D96" s="533"/>
      <c r="E96" s="292">
        <v>20.748000000000001</v>
      </c>
      <c r="F96" s="293"/>
      <c r="G96" s="412"/>
      <c r="I96" s="264"/>
      <c r="M96" s="260" t="s">
        <v>327</v>
      </c>
      <c r="O96" s="260"/>
    </row>
    <row r="97" spans="1:104" ht="12.75" customHeight="1" x14ac:dyDescent="0.2">
      <c r="A97" s="411"/>
      <c r="B97" s="264"/>
      <c r="C97" s="533" t="s">
        <v>328</v>
      </c>
      <c r="D97" s="533"/>
      <c r="E97" s="292">
        <v>5.85</v>
      </c>
      <c r="F97" s="293"/>
      <c r="G97" s="412"/>
      <c r="I97" s="264"/>
      <c r="M97" s="260" t="s">
        <v>328</v>
      </c>
      <c r="O97" s="260"/>
    </row>
    <row r="98" spans="1:104" ht="23.25" x14ac:dyDescent="0.25">
      <c r="A98" s="409">
        <v>55</v>
      </c>
      <c r="B98" s="261" t="s">
        <v>329</v>
      </c>
      <c r="C98" s="262" t="s">
        <v>330</v>
      </c>
      <c r="D98" s="263" t="s">
        <v>36</v>
      </c>
      <c r="E98" s="291">
        <v>26.597999999999999</v>
      </c>
      <c r="F98" s="291"/>
      <c r="G98" s="410">
        <f>E98*F98</f>
        <v>0</v>
      </c>
      <c r="I98" s="261" t="s">
        <v>529</v>
      </c>
      <c r="J98" s="447">
        <v>91.7</v>
      </c>
      <c r="O98" s="260">
        <v>2</v>
      </c>
      <c r="AA98" s="255">
        <v>12</v>
      </c>
      <c r="AB98" s="255">
        <v>0</v>
      </c>
      <c r="AC98" s="255">
        <v>55</v>
      </c>
      <c r="AZ98" s="255">
        <v>4</v>
      </c>
      <c r="BA98" s="255">
        <f>IF(AZ98=1,G98,0)</f>
        <v>0</v>
      </c>
      <c r="BB98" s="255">
        <f>IF(AZ98=2,G98,0)</f>
        <v>0</v>
      </c>
      <c r="BC98" s="255">
        <f>IF(AZ98=3,G98,0)</f>
        <v>0</v>
      </c>
      <c r="BD98" s="255">
        <f>IF(AZ98=4,G98,0)</f>
        <v>0</v>
      </c>
      <c r="BE98" s="255">
        <f>IF(AZ98=5,G98,0)</f>
        <v>0</v>
      </c>
      <c r="CZ98" s="255">
        <v>0</v>
      </c>
    </row>
    <row r="99" spans="1:104" ht="15" x14ac:dyDescent="0.25">
      <c r="A99" s="409">
        <v>56</v>
      </c>
      <c r="B99" s="261" t="s">
        <v>331</v>
      </c>
      <c r="C99" s="262" t="s">
        <v>332</v>
      </c>
      <c r="D99" s="263" t="s">
        <v>29</v>
      </c>
      <c r="E99" s="291">
        <v>228</v>
      </c>
      <c r="F99" s="291"/>
      <c r="G99" s="410">
        <f>E99*F99</f>
        <v>0</v>
      </c>
      <c r="I99" s="261" t="s">
        <v>530</v>
      </c>
      <c r="J99" s="447">
        <v>71</v>
      </c>
      <c r="O99" s="260">
        <v>2</v>
      </c>
      <c r="AA99" s="255">
        <v>12</v>
      </c>
      <c r="AB99" s="255">
        <v>0</v>
      </c>
      <c r="AC99" s="255">
        <v>56</v>
      </c>
      <c r="AZ99" s="255">
        <v>4</v>
      </c>
      <c r="BA99" s="255">
        <f>IF(AZ99=1,G99,0)</f>
        <v>0</v>
      </c>
      <c r="BB99" s="255">
        <f>IF(AZ99=2,G99,0)</f>
        <v>0</v>
      </c>
      <c r="BC99" s="255">
        <f>IF(AZ99=3,G99,0)</f>
        <v>0</v>
      </c>
      <c r="BD99" s="255">
        <f>IF(AZ99=4,G99,0)</f>
        <v>0</v>
      </c>
      <c r="BE99" s="255">
        <f>IF(AZ99=5,G99,0)</f>
        <v>0</v>
      </c>
      <c r="CZ99" s="255">
        <v>0.13242999999999999</v>
      </c>
    </row>
    <row r="100" spans="1:104" ht="12.75" customHeight="1" x14ac:dyDescent="0.2">
      <c r="A100" s="411"/>
      <c r="B100" s="264"/>
      <c r="C100" s="533" t="s">
        <v>321</v>
      </c>
      <c r="D100" s="533"/>
      <c r="E100" s="292">
        <v>228</v>
      </c>
      <c r="F100" s="293"/>
      <c r="G100" s="412"/>
      <c r="I100" s="264"/>
      <c r="M100" s="260" t="s">
        <v>321</v>
      </c>
      <c r="O100" s="260"/>
    </row>
    <row r="101" spans="1:104" ht="23.25" x14ac:dyDescent="0.25">
      <c r="A101" s="409">
        <v>57</v>
      </c>
      <c r="B101" s="261" t="s">
        <v>333</v>
      </c>
      <c r="C101" s="262" t="s">
        <v>334</v>
      </c>
      <c r="D101" s="263" t="s">
        <v>29</v>
      </c>
      <c r="E101" s="291">
        <v>45</v>
      </c>
      <c r="F101" s="291"/>
      <c r="G101" s="410">
        <f>E101*F101</f>
        <v>0</v>
      </c>
      <c r="I101" s="261" t="s">
        <v>531</v>
      </c>
      <c r="J101" s="447">
        <v>132</v>
      </c>
      <c r="O101" s="260">
        <v>2</v>
      </c>
      <c r="AA101" s="255">
        <v>12</v>
      </c>
      <c r="AB101" s="255">
        <v>0</v>
      </c>
      <c r="AC101" s="255">
        <v>57</v>
      </c>
      <c r="AZ101" s="255">
        <v>4</v>
      </c>
      <c r="BA101" s="255">
        <f>IF(AZ101=1,G101,0)</f>
        <v>0</v>
      </c>
      <c r="BB101" s="255">
        <f>IF(AZ101=2,G101,0)</f>
        <v>0</v>
      </c>
      <c r="BC101" s="255">
        <f>IF(AZ101=3,G101,0)</f>
        <v>0</v>
      </c>
      <c r="BD101" s="255">
        <f>IF(AZ101=4,G101,0)</f>
        <v>0</v>
      </c>
      <c r="BE101" s="255">
        <f>IF(AZ101=5,G101,0)</f>
        <v>0</v>
      </c>
      <c r="CZ101" s="255">
        <v>0.26485999999999998</v>
      </c>
    </row>
    <row r="102" spans="1:104" ht="12.75" customHeight="1" x14ac:dyDescent="0.2">
      <c r="A102" s="411"/>
      <c r="B102" s="264"/>
      <c r="C102" s="533" t="s">
        <v>324</v>
      </c>
      <c r="D102" s="533"/>
      <c r="E102" s="292">
        <v>45</v>
      </c>
      <c r="F102" s="293"/>
      <c r="G102" s="412"/>
      <c r="I102" s="264"/>
      <c r="M102" s="260" t="s">
        <v>324</v>
      </c>
      <c r="O102" s="260"/>
    </row>
    <row r="103" spans="1:104" ht="23.25" x14ac:dyDescent="0.25">
      <c r="A103" s="409">
        <v>58</v>
      </c>
      <c r="B103" s="261" t="s">
        <v>335</v>
      </c>
      <c r="C103" s="262" t="s">
        <v>336</v>
      </c>
      <c r="D103" s="263" t="s">
        <v>203</v>
      </c>
      <c r="E103" s="291">
        <v>1</v>
      </c>
      <c r="F103" s="291"/>
      <c r="G103" s="410">
        <f>E103*F103</f>
        <v>0</v>
      </c>
      <c r="I103" s="261" t="s">
        <v>532</v>
      </c>
      <c r="J103" s="447">
        <v>895</v>
      </c>
      <c r="O103" s="260">
        <v>2</v>
      </c>
      <c r="AA103" s="255">
        <v>12</v>
      </c>
      <c r="AB103" s="255">
        <v>0</v>
      </c>
      <c r="AC103" s="255">
        <v>58</v>
      </c>
      <c r="AZ103" s="255">
        <v>4</v>
      </c>
      <c r="BA103" s="255">
        <f>IF(AZ103=1,G103,0)</f>
        <v>0</v>
      </c>
      <c r="BB103" s="255">
        <f>IF(AZ103=2,G103,0)</f>
        <v>0</v>
      </c>
      <c r="BC103" s="255">
        <f>IF(AZ103=3,G103,0)</f>
        <v>0</v>
      </c>
      <c r="BD103" s="255">
        <f>IF(AZ103=4,G103,0)</f>
        <v>0</v>
      </c>
      <c r="BE103" s="255">
        <f>IF(AZ103=5,G103,0)</f>
        <v>0</v>
      </c>
      <c r="CZ103" s="255">
        <v>9.3310000000000004E-2</v>
      </c>
    </row>
    <row r="104" spans="1:104" ht="12.75" customHeight="1" x14ac:dyDescent="0.2">
      <c r="A104" s="411"/>
      <c r="B104" s="264"/>
      <c r="C104" s="533" t="s">
        <v>230</v>
      </c>
      <c r="D104" s="533"/>
      <c r="E104" s="292">
        <v>1</v>
      </c>
      <c r="F104" s="293"/>
      <c r="G104" s="412"/>
      <c r="I104" s="264"/>
      <c r="M104" s="260" t="s">
        <v>230</v>
      </c>
      <c r="O104" s="260"/>
    </row>
    <row r="105" spans="1:104" ht="23.25" x14ac:dyDescent="0.25">
      <c r="A105" s="409">
        <v>59</v>
      </c>
      <c r="B105" s="261" t="s">
        <v>337</v>
      </c>
      <c r="C105" s="262" t="s">
        <v>338</v>
      </c>
      <c r="D105" s="263" t="s">
        <v>29</v>
      </c>
      <c r="E105" s="291">
        <v>273</v>
      </c>
      <c r="F105" s="291"/>
      <c r="G105" s="410">
        <f>E105*F105</f>
        <v>0</v>
      </c>
      <c r="I105" s="261" t="s">
        <v>533</v>
      </c>
      <c r="J105" s="447">
        <v>16.8</v>
      </c>
      <c r="O105" s="260">
        <v>2</v>
      </c>
      <c r="AA105" s="255">
        <v>12</v>
      </c>
      <c r="AB105" s="255">
        <v>0</v>
      </c>
      <c r="AC105" s="255">
        <v>59</v>
      </c>
      <c r="AZ105" s="255">
        <v>4</v>
      </c>
      <c r="BA105" s="255">
        <f>IF(AZ105=1,G105,0)</f>
        <v>0</v>
      </c>
      <c r="BB105" s="255">
        <f>IF(AZ105=2,G105,0)</f>
        <v>0</v>
      </c>
      <c r="BC105" s="255">
        <f>IF(AZ105=3,G105,0)</f>
        <v>0</v>
      </c>
      <c r="BD105" s="255">
        <f>IF(AZ105=4,G105,0)</f>
        <v>0</v>
      </c>
      <c r="BE105" s="255">
        <f>IF(AZ105=5,G105,0)</f>
        <v>0</v>
      </c>
      <c r="CZ105" s="255">
        <v>3.1E-4</v>
      </c>
    </row>
    <row r="106" spans="1:104" ht="12.75" customHeight="1" x14ac:dyDescent="0.2">
      <c r="A106" s="411"/>
      <c r="B106" s="264"/>
      <c r="C106" s="533" t="s">
        <v>318</v>
      </c>
      <c r="D106" s="533"/>
      <c r="E106" s="292">
        <v>273</v>
      </c>
      <c r="F106" s="293"/>
      <c r="G106" s="412"/>
      <c r="I106" s="264"/>
      <c r="M106" s="260" t="s">
        <v>318</v>
      </c>
      <c r="O106" s="260"/>
    </row>
    <row r="107" spans="1:104" ht="23.25" x14ac:dyDescent="0.25">
      <c r="A107" s="409">
        <v>60</v>
      </c>
      <c r="B107" s="261" t="s">
        <v>339</v>
      </c>
      <c r="C107" s="262" t="s">
        <v>340</v>
      </c>
      <c r="D107" s="263" t="s">
        <v>29</v>
      </c>
      <c r="E107" s="291">
        <v>505</v>
      </c>
      <c r="F107" s="291"/>
      <c r="G107" s="410">
        <f>E107*F107</f>
        <v>0</v>
      </c>
      <c r="I107" s="261" t="s">
        <v>534</v>
      </c>
      <c r="J107" s="447">
        <v>105.5</v>
      </c>
      <c r="O107" s="260">
        <v>2</v>
      </c>
      <c r="AA107" s="255">
        <v>12</v>
      </c>
      <c r="AB107" s="255">
        <v>0</v>
      </c>
      <c r="AC107" s="255">
        <v>60</v>
      </c>
      <c r="AZ107" s="255">
        <v>4</v>
      </c>
      <c r="BA107" s="255">
        <f>IF(AZ107=1,G107,0)</f>
        <v>0</v>
      </c>
      <c r="BB107" s="255">
        <f>IF(AZ107=2,G107,0)</f>
        <v>0</v>
      </c>
      <c r="BC107" s="255">
        <f>IF(AZ107=3,G107,0)</f>
        <v>0</v>
      </c>
      <c r="BD107" s="255">
        <f>IF(AZ107=4,G107,0)</f>
        <v>0</v>
      </c>
      <c r="BE107" s="255">
        <f>IF(AZ107=5,G107,0)</f>
        <v>0</v>
      </c>
      <c r="CZ107" s="255">
        <v>4.8000000000000001E-4</v>
      </c>
    </row>
    <row r="108" spans="1:104" ht="12.75" customHeight="1" x14ac:dyDescent="0.2">
      <c r="A108" s="411"/>
      <c r="B108" s="264"/>
      <c r="C108" s="533" t="s">
        <v>341</v>
      </c>
      <c r="D108" s="533"/>
      <c r="E108" s="292">
        <v>505</v>
      </c>
      <c r="F108" s="293"/>
      <c r="G108" s="412"/>
      <c r="I108" s="264"/>
      <c r="M108" s="260" t="s">
        <v>341</v>
      </c>
      <c r="O108" s="260"/>
    </row>
    <row r="109" spans="1:104" ht="23.25" x14ac:dyDescent="0.25">
      <c r="A109" s="409">
        <v>61</v>
      </c>
      <c r="B109" s="261" t="s">
        <v>342</v>
      </c>
      <c r="C109" s="262" t="s">
        <v>343</v>
      </c>
      <c r="D109" s="263" t="s">
        <v>29</v>
      </c>
      <c r="E109" s="291">
        <v>273</v>
      </c>
      <c r="F109" s="291"/>
      <c r="G109" s="410">
        <f>E109*F109</f>
        <v>0</v>
      </c>
      <c r="I109" s="261" t="s">
        <v>535</v>
      </c>
      <c r="J109" s="447">
        <v>42.3</v>
      </c>
      <c r="O109" s="260">
        <v>2</v>
      </c>
      <c r="AA109" s="255">
        <v>12</v>
      </c>
      <c r="AB109" s="255">
        <v>0</v>
      </c>
      <c r="AC109" s="255">
        <v>61</v>
      </c>
      <c r="AZ109" s="255">
        <v>4</v>
      </c>
      <c r="BA109" s="255">
        <f>IF(AZ109=1,G109,0)</f>
        <v>0</v>
      </c>
      <c r="BB109" s="255">
        <f>IF(AZ109=2,G109,0)</f>
        <v>0</v>
      </c>
      <c r="BC109" s="255">
        <f>IF(AZ109=3,G109,0)</f>
        <v>0</v>
      </c>
      <c r="BD109" s="255">
        <f>IF(AZ109=4,G109,0)</f>
        <v>0</v>
      </c>
      <c r="BE109" s="255">
        <f>IF(AZ109=5,G109,0)</f>
        <v>0</v>
      </c>
      <c r="CZ109" s="255">
        <v>0</v>
      </c>
    </row>
    <row r="110" spans="1:104" ht="12.75" customHeight="1" x14ac:dyDescent="0.2">
      <c r="A110" s="411"/>
      <c r="B110" s="264"/>
      <c r="C110" s="533" t="s">
        <v>318</v>
      </c>
      <c r="D110" s="533"/>
      <c r="E110" s="292">
        <v>273</v>
      </c>
      <c r="F110" s="293"/>
      <c r="G110" s="412"/>
      <c r="I110" s="264"/>
      <c r="M110" s="260" t="s">
        <v>318</v>
      </c>
      <c r="O110" s="260"/>
    </row>
    <row r="111" spans="1:104" ht="23.25" x14ac:dyDescent="0.25">
      <c r="A111" s="409">
        <v>62</v>
      </c>
      <c r="B111" s="261" t="s">
        <v>344</v>
      </c>
      <c r="C111" s="262" t="s">
        <v>345</v>
      </c>
      <c r="D111" s="263" t="s">
        <v>36</v>
      </c>
      <c r="E111" s="291">
        <v>24.552</v>
      </c>
      <c r="F111" s="291"/>
      <c r="G111" s="410">
        <f>E111*F111</f>
        <v>0</v>
      </c>
      <c r="I111" s="261" t="s">
        <v>536</v>
      </c>
      <c r="J111" s="447">
        <v>287</v>
      </c>
      <c r="O111" s="260">
        <v>2</v>
      </c>
      <c r="AA111" s="255">
        <v>12</v>
      </c>
      <c r="AB111" s="255">
        <v>0</v>
      </c>
      <c r="AC111" s="255">
        <v>62</v>
      </c>
      <c r="AZ111" s="255">
        <v>4</v>
      </c>
      <c r="BA111" s="255">
        <f>IF(AZ111=1,G111,0)</f>
        <v>0</v>
      </c>
      <c r="BB111" s="255">
        <f>IF(AZ111=2,G111,0)</f>
        <v>0</v>
      </c>
      <c r="BC111" s="255">
        <f>IF(AZ111=3,G111,0)</f>
        <v>0</v>
      </c>
      <c r="BD111" s="255">
        <f>IF(AZ111=4,G111,0)</f>
        <v>0</v>
      </c>
      <c r="BE111" s="255">
        <f>IF(AZ111=5,G111,0)</f>
        <v>0</v>
      </c>
      <c r="CZ111" s="255">
        <v>0</v>
      </c>
    </row>
    <row r="112" spans="1:104" ht="12.75" customHeight="1" x14ac:dyDescent="0.2">
      <c r="A112" s="411"/>
      <c r="B112" s="264"/>
      <c r="C112" s="533" t="s">
        <v>346</v>
      </c>
      <c r="D112" s="533"/>
      <c r="E112" s="292">
        <v>19.152000000000001</v>
      </c>
      <c r="F112" s="293"/>
      <c r="G112" s="412"/>
      <c r="I112" s="264"/>
      <c r="M112" s="260" t="s">
        <v>346</v>
      </c>
      <c r="O112" s="260"/>
    </row>
    <row r="113" spans="1:104" ht="12.75" customHeight="1" x14ac:dyDescent="0.2">
      <c r="A113" s="411"/>
      <c r="B113" s="264"/>
      <c r="C113" s="533" t="s">
        <v>347</v>
      </c>
      <c r="D113" s="533"/>
      <c r="E113" s="292">
        <v>5.4</v>
      </c>
      <c r="F113" s="293"/>
      <c r="G113" s="412"/>
      <c r="I113" s="264"/>
      <c r="M113" s="260" t="s">
        <v>347</v>
      </c>
      <c r="O113" s="260"/>
    </row>
    <row r="114" spans="1:104" ht="15" x14ac:dyDescent="0.25">
      <c r="A114" s="409">
        <v>63</v>
      </c>
      <c r="B114" s="261" t="s">
        <v>348</v>
      </c>
      <c r="C114" s="262" t="s">
        <v>349</v>
      </c>
      <c r="D114" s="263" t="s">
        <v>27</v>
      </c>
      <c r="E114" s="291">
        <v>102.3</v>
      </c>
      <c r="F114" s="291"/>
      <c r="G114" s="410">
        <f>E114*F114</f>
        <v>0</v>
      </c>
      <c r="I114" s="261" t="s">
        <v>537</v>
      </c>
      <c r="J114" s="447">
        <v>63.8</v>
      </c>
      <c r="O114" s="260">
        <v>2</v>
      </c>
      <c r="AA114" s="255">
        <v>12</v>
      </c>
      <c r="AB114" s="255">
        <v>0</v>
      </c>
      <c r="AC114" s="255">
        <v>63</v>
      </c>
      <c r="AZ114" s="255">
        <v>4</v>
      </c>
      <c r="BA114" s="255">
        <f>IF(AZ114=1,G114,0)</f>
        <v>0</v>
      </c>
      <c r="BB114" s="255">
        <f>IF(AZ114=2,G114,0)</f>
        <v>0</v>
      </c>
      <c r="BC114" s="255">
        <f>IF(AZ114=3,G114,0)</f>
        <v>0</v>
      </c>
      <c r="BD114" s="255">
        <f>IF(AZ114=4,G114,0)</f>
        <v>0</v>
      </c>
      <c r="BE114" s="255">
        <f>IF(AZ114=5,G114,0)</f>
        <v>0</v>
      </c>
      <c r="CZ114" s="255">
        <v>0</v>
      </c>
    </row>
    <row r="115" spans="1:104" ht="12.75" customHeight="1" x14ac:dyDescent="0.2">
      <c r="A115" s="411"/>
      <c r="B115" s="264"/>
      <c r="C115" s="533" t="s">
        <v>350</v>
      </c>
      <c r="D115" s="533"/>
      <c r="E115" s="292">
        <v>79.8</v>
      </c>
      <c r="F115" s="293"/>
      <c r="G115" s="412"/>
      <c r="I115" s="264"/>
      <c r="M115" s="260" t="s">
        <v>350</v>
      </c>
      <c r="O115" s="260"/>
    </row>
    <row r="116" spans="1:104" ht="12.75" customHeight="1" x14ac:dyDescent="0.2">
      <c r="A116" s="411"/>
      <c r="B116" s="264"/>
      <c r="C116" s="533" t="s">
        <v>351</v>
      </c>
      <c r="D116" s="533"/>
      <c r="E116" s="292">
        <v>22.5</v>
      </c>
      <c r="F116" s="293"/>
      <c r="G116" s="412"/>
      <c r="I116" s="264"/>
      <c r="M116" s="260" t="s">
        <v>351</v>
      </c>
      <c r="O116" s="260"/>
    </row>
    <row r="117" spans="1:104" ht="23.25" x14ac:dyDescent="0.25">
      <c r="A117" s="409">
        <v>64</v>
      </c>
      <c r="B117" s="261" t="s">
        <v>352</v>
      </c>
      <c r="C117" s="262" t="s">
        <v>353</v>
      </c>
      <c r="D117" s="263" t="s">
        <v>203</v>
      </c>
      <c r="E117" s="291">
        <v>8</v>
      </c>
      <c r="F117" s="291"/>
      <c r="G117" s="410">
        <f>E117*F117</f>
        <v>0</v>
      </c>
      <c r="I117" s="261" t="s">
        <v>538</v>
      </c>
      <c r="J117" s="447">
        <v>595</v>
      </c>
      <c r="O117" s="260">
        <v>2</v>
      </c>
      <c r="AA117" s="255">
        <v>12</v>
      </c>
      <c r="AB117" s="255">
        <v>0</v>
      </c>
      <c r="AC117" s="255">
        <v>64</v>
      </c>
      <c r="AZ117" s="255">
        <v>4</v>
      </c>
      <c r="BA117" s="255">
        <f>IF(AZ117=1,G117,0)</f>
        <v>0</v>
      </c>
      <c r="BB117" s="255">
        <f>IF(AZ117=2,G117,0)</f>
        <v>0</v>
      </c>
      <c r="BC117" s="255">
        <f>IF(AZ117=3,G117,0)</f>
        <v>0</v>
      </c>
      <c r="BD117" s="255">
        <f>IF(AZ117=4,G117,0)</f>
        <v>0</v>
      </c>
      <c r="BE117" s="255">
        <f>IF(AZ117=5,G117,0)</f>
        <v>0</v>
      </c>
      <c r="CZ117" s="255">
        <v>4.5469999999999997E-2</v>
      </c>
    </row>
    <row r="118" spans="1:104" ht="12.75" customHeight="1" x14ac:dyDescent="0.2">
      <c r="A118" s="411"/>
      <c r="B118" s="264"/>
      <c r="C118" s="533" t="s">
        <v>354</v>
      </c>
      <c r="D118" s="533"/>
      <c r="E118" s="292">
        <v>8</v>
      </c>
      <c r="F118" s="293"/>
      <c r="G118" s="412"/>
      <c r="I118" s="264"/>
      <c r="M118" s="260" t="s">
        <v>354</v>
      </c>
      <c r="O118" s="260"/>
    </row>
    <row r="119" spans="1:104" ht="23.25" x14ac:dyDescent="0.25">
      <c r="A119" s="409">
        <v>65</v>
      </c>
      <c r="B119" s="261" t="s">
        <v>355</v>
      </c>
      <c r="C119" s="262" t="s">
        <v>356</v>
      </c>
      <c r="D119" s="263" t="s">
        <v>203</v>
      </c>
      <c r="E119" s="291">
        <v>2</v>
      </c>
      <c r="F119" s="291"/>
      <c r="G119" s="410">
        <f>E119*F119</f>
        <v>0</v>
      </c>
      <c r="I119" s="261" t="s">
        <v>539</v>
      </c>
      <c r="J119" s="447">
        <v>190.5</v>
      </c>
      <c r="O119" s="260">
        <v>2</v>
      </c>
      <c r="AA119" s="255">
        <v>12</v>
      </c>
      <c r="AB119" s="255">
        <v>0</v>
      </c>
      <c r="AC119" s="255">
        <v>65</v>
      </c>
      <c r="AZ119" s="255">
        <v>4</v>
      </c>
      <c r="BA119" s="255">
        <f>IF(AZ119=1,G119,0)</f>
        <v>0</v>
      </c>
      <c r="BB119" s="255">
        <f>IF(AZ119=2,G119,0)</f>
        <v>0</v>
      </c>
      <c r="BC119" s="255">
        <f>IF(AZ119=3,G119,0)</f>
        <v>0</v>
      </c>
      <c r="BD119" s="255">
        <f>IF(AZ119=4,G119,0)</f>
        <v>0</v>
      </c>
      <c r="BE119" s="255">
        <f>IF(AZ119=5,G119,0)</f>
        <v>0</v>
      </c>
      <c r="CZ119" s="255">
        <v>3.7599999999999999E-3</v>
      </c>
    </row>
    <row r="120" spans="1:104" ht="12.75" customHeight="1" x14ac:dyDescent="0.2">
      <c r="A120" s="411"/>
      <c r="B120" s="264"/>
      <c r="C120" s="533" t="s">
        <v>197</v>
      </c>
      <c r="D120" s="533"/>
      <c r="E120" s="292">
        <v>2</v>
      </c>
      <c r="F120" s="293"/>
      <c r="G120" s="412"/>
      <c r="I120" s="264"/>
      <c r="M120" s="260" t="s">
        <v>197</v>
      </c>
      <c r="O120" s="260"/>
    </row>
    <row r="121" spans="1:104" ht="23.25" x14ac:dyDescent="0.25">
      <c r="A121" s="409">
        <v>66</v>
      </c>
      <c r="B121" s="261" t="s">
        <v>357</v>
      </c>
      <c r="C121" s="262" t="s">
        <v>358</v>
      </c>
      <c r="D121" s="263" t="s">
        <v>203</v>
      </c>
      <c r="E121" s="291">
        <v>1</v>
      </c>
      <c r="F121" s="291"/>
      <c r="G121" s="410">
        <f>E121*F121</f>
        <v>0</v>
      </c>
      <c r="I121" s="261" t="s">
        <v>540</v>
      </c>
      <c r="J121" s="447">
        <v>567</v>
      </c>
      <c r="O121" s="260">
        <v>2</v>
      </c>
      <c r="AA121" s="255">
        <v>12</v>
      </c>
      <c r="AB121" s="255">
        <v>0</v>
      </c>
      <c r="AC121" s="255">
        <v>66</v>
      </c>
      <c r="AZ121" s="255">
        <v>4</v>
      </c>
      <c r="BA121" s="255">
        <f>IF(AZ121=1,G121,0)</f>
        <v>0</v>
      </c>
      <c r="BB121" s="255">
        <f>IF(AZ121=2,G121,0)</f>
        <v>0</v>
      </c>
      <c r="BC121" s="255">
        <f>IF(AZ121=3,G121,0)</f>
        <v>0</v>
      </c>
      <c r="BD121" s="255">
        <f>IF(AZ121=4,G121,0)</f>
        <v>0</v>
      </c>
      <c r="BE121" s="255">
        <f>IF(AZ121=5,G121,0)</f>
        <v>0</v>
      </c>
      <c r="CZ121" s="255">
        <v>7.1399999999999996E-3</v>
      </c>
    </row>
    <row r="122" spans="1:104" ht="12.75" customHeight="1" x14ac:dyDescent="0.2">
      <c r="A122" s="411"/>
      <c r="B122" s="264"/>
      <c r="C122" s="533" t="s">
        <v>230</v>
      </c>
      <c r="D122" s="533"/>
      <c r="E122" s="292">
        <v>1</v>
      </c>
      <c r="F122" s="293"/>
      <c r="G122" s="412"/>
      <c r="M122" s="260" t="s">
        <v>230</v>
      </c>
      <c r="O122" s="260"/>
    </row>
    <row r="123" spans="1:104" ht="23.25" x14ac:dyDescent="0.25">
      <c r="A123" s="409">
        <v>67</v>
      </c>
      <c r="B123" s="261" t="s">
        <v>359</v>
      </c>
      <c r="C123" s="262" t="s">
        <v>360</v>
      </c>
      <c r="D123" s="263" t="s">
        <v>146</v>
      </c>
      <c r="E123" s="291">
        <v>0.27300000000000002</v>
      </c>
      <c r="F123" s="291"/>
      <c r="G123" s="410">
        <f>E123*F123</f>
        <v>0</v>
      </c>
      <c r="O123" s="260">
        <v>2</v>
      </c>
      <c r="AA123" s="255">
        <v>12</v>
      </c>
      <c r="AB123" s="255">
        <v>0</v>
      </c>
      <c r="AC123" s="255">
        <v>67</v>
      </c>
      <c r="AZ123" s="255">
        <v>4</v>
      </c>
      <c r="BA123" s="255">
        <f>IF(AZ123=1,G123,0)</f>
        <v>0</v>
      </c>
      <c r="BB123" s="255">
        <f>IF(AZ123=2,G123,0)</f>
        <v>0</v>
      </c>
      <c r="BC123" s="255">
        <f>IF(AZ123=3,G123,0)</f>
        <v>0</v>
      </c>
      <c r="BD123" s="255">
        <f>IF(AZ123=4,G123,0)</f>
        <v>0</v>
      </c>
      <c r="BE123" s="255">
        <f>IF(AZ123=5,G123,0)</f>
        <v>0</v>
      </c>
      <c r="CZ123" s="255">
        <v>0</v>
      </c>
    </row>
    <row r="124" spans="1:104" x14ac:dyDescent="0.2">
      <c r="A124" s="413"/>
      <c r="B124" s="266" t="s">
        <v>198</v>
      </c>
      <c r="C124" s="267" t="str">
        <f>CONCATENATE(B86," ",C86)</f>
        <v>M46 Zemní práce při montážích</v>
      </c>
      <c r="D124" s="265"/>
      <c r="E124" s="294"/>
      <c r="F124" s="294"/>
      <c r="G124" s="414">
        <f>SUM(G86:G123)</f>
        <v>0</v>
      </c>
      <c r="O124" s="260">
        <v>4</v>
      </c>
      <c r="BA124" s="268">
        <f>SUM(BA86:BA123)</f>
        <v>0</v>
      </c>
      <c r="BB124" s="268">
        <f>SUM(BB86:BB123)</f>
        <v>0</v>
      </c>
      <c r="BC124" s="268">
        <f>SUM(BC86:BC123)</f>
        <v>0</v>
      </c>
      <c r="BD124" s="268">
        <f>SUM(BD86:BD123)</f>
        <v>0</v>
      </c>
      <c r="BE124" s="268">
        <f>SUM(BE86:BE123)</f>
        <v>0</v>
      </c>
    </row>
    <row r="125" spans="1:104" x14ac:dyDescent="0.2">
      <c r="A125" s="415" t="s">
        <v>193</v>
      </c>
      <c r="B125" s="257" t="s">
        <v>361</v>
      </c>
      <c r="C125" s="258" t="s">
        <v>362</v>
      </c>
      <c r="D125" s="259"/>
      <c r="E125" s="259"/>
      <c r="F125" s="259"/>
      <c r="G125" s="416"/>
      <c r="O125" s="260">
        <v>1</v>
      </c>
    </row>
    <row r="126" spans="1:104" ht="15" x14ac:dyDescent="0.25">
      <c r="A126" s="409">
        <v>68</v>
      </c>
      <c r="B126" s="261" t="s">
        <v>363</v>
      </c>
      <c r="C126" s="262" t="s">
        <v>364</v>
      </c>
      <c r="D126" s="263" t="s">
        <v>365</v>
      </c>
      <c r="E126" s="291">
        <v>20</v>
      </c>
      <c r="F126" s="291"/>
      <c r="G126" s="410">
        <f>E126*F126</f>
        <v>0</v>
      </c>
      <c r="O126" s="260">
        <v>2</v>
      </c>
      <c r="AA126" s="255">
        <v>12</v>
      </c>
      <c r="AB126" s="255">
        <v>0</v>
      </c>
      <c r="AC126" s="255">
        <v>69</v>
      </c>
      <c r="AZ126" s="255">
        <v>4</v>
      </c>
      <c r="BA126" s="255">
        <f>IF(AZ126=1,G126,0)</f>
        <v>0</v>
      </c>
      <c r="BB126" s="255">
        <f>IF(AZ126=2,G126,0)</f>
        <v>0</v>
      </c>
      <c r="BC126" s="255">
        <f>IF(AZ126=3,G126,0)</f>
        <v>0</v>
      </c>
      <c r="BD126" s="255">
        <f>IF(AZ126=4,G126,0)</f>
        <v>0</v>
      </c>
      <c r="BE126" s="255">
        <f>IF(AZ126=5,G126,0)</f>
        <v>0</v>
      </c>
      <c r="CZ126" s="255">
        <v>0</v>
      </c>
    </row>
    <row r="127" spans="1:104" x14ac:dyDescent="0.2">
      <c r="A127" s="413"/>
      <c r="B127" s="266" t="s">
        <v>198</v>
      </c>
      <c r="C127" s="267" t="str">
        <f>CONCATENATE(B125," ",C125)</f>
        <v>M96 Výchozí revize</v>
      </c>
      <c r="D127" s="265"/>
      <c r="E127" s="294"/>
      <c r="F127" s="294"/>
      <c r="G127" s="414">
        <f>SUM(G125:G126)</f>
        <v>0</v>
      </c>
      <c r="O127" s="260">
        <v>4</v>
      </c>
      <c r="BA127" s="268">
        <f>SUM(BA125:BA126)</f>
        <v>0</v>
      </c>
      <c r="BB127" s="268">
        <f>SUM(BB125:BB126)</f>
        <v>0</v>
      </c>
      <c r="BC127" s="268">
        <f>SUM(BC125:BC126)</f>
        <v>0</v>
      </c>
      <c r="BD127" s="268">
        <f>SUM(BD125:BD126)</f>
        <v>0</v>
      </c>
      <c r="BE127" s="268">
        <f>SUM(BE125:BE126)</f>
        <v>0</v>
      </c>
    </row>
    <row r="128" spans="1:104" ht="15" customHeight="1" x14ac:dyDescent="0.2">
      <c r="A128" s="415" t="s">
        <v>193</v>
      </c>
      <c r="B128" s="257" t="s">
        <v>366</v>
      </c>
      <c r="C128" s="258" t="s">
        <v>367</v>
      </c>
      <c r="D128" s="259"/>
      <c r="E128" s="259"/>
      <c r="F128" s="259"/>
      <c r="G128" s="416"/>
      <c r="O128" s="260">
        <v>1</v>
      </c>
    </row>
    <row r="129" spans="1:104" ht="23.25" x14ac:dyDescent="0.25">
      <c r="A129" s="409">
        <v>69</v>
      </c>
      <c r="B129" s="261" t="s">
        <v>368</v>
      </c>
      <c r="C129" s="262" t="s">
        <v>369</v>
      </c>
      <c r="D129" s="263" t="s">
        <v>203</v>
      </c>
      <c r="E129" s="291">
        <v>1</v>
      </c>
      <c r="F129" s="291"/>
      <c r="G129" s="410">
        <f>E129*F129</f>
        <v>0</v>
      </c>
      <c r="O129" s="260">
        <v>2</v>
      </c>
      <c r="AA129" s="255">
        <v>12</v>
      </c>
      <c r="AB129" s="255">
        <v>0</v>
      </c>
      <c r="AC129" s="255">
        <v>70</v>
      </c>
      <c r="AZ129" s="255">
        <v>4</v>
      </c>
      <c r="BA129" s="255">
        <f>IF(AZ129=1,G129,0)</f>
        <v>0</v>
      </c>
      <c r="BB129" s="255">
        <f>IF(AZ129=2,G129,0)</f>
        <v>0</v>
      </c>
      <c r="BC129" s="255">
        <f>IF(AZ129=3,G129,0)</f>
        <v>0</v>
      </c>
      <c r="BD129" s="255">
        <f>IF(AZ129=4,G129,0)</f>
        <v>0</v>
      </c>
      <c r="BE129" s="255">
        <f>IF(AZ129=5,G129,0)</f>
        <v>0</v>
      </c>
      <c r="CZ129" s="255">
        <v>0</v>
      </c>
    </row>
    <row r="130" spans="1:104" ht="12.75" customHeight="1" x14ac:dyDescent="0.2">
      <c r="A130" s="411"/>
      <c r="B130" s="264"/>
      <c r="C130" s="533" t="s">
        <v>230</v>
      </c>
      <c r="D130" s="533"/>
      <c r="E130" s="292">
        <v>1</v>
      </c>
      <c r="F130" s="293"/>
      <c r="G130" s="412"/>
      <c r="M130" s="260" t="s">
        <v>230</v>
      </c>
      <c r="O130" s="260"/>
    </row>
    <row r="131" spans="1:104" x14ac:dyDescent="0.2">
      <c r="A131" s="417"/>
      <c r="B131" s="418" t="s">
        <v>198</v>
      </c>
      <c r="C131" s="419" t="str">
        <f>CONCATENATE(B128," ",C128)</f>
        <v>M83 Rozpočtová rezerva demontáž HDSS + vypínač</v>
      </c>
      <c r="D131" s="420"/>
      <c r="E131" s="421"/>
      <c r="F131" s="421"/>
      <c r="G131" s="422">
        <f>SUM(G128:G130)</f>
        <v>0</v>
      </c>
      <c r="O131" s="260">
        <v>4</v>
      </c>
      <c r="BA131" s="268">
        <f>SUM(BA128:BA130)</f>
        <v>0</v>
      </c>
      <c r="BB131" s="268">
        <f>SUM(BB128:BB130)</f>
        <v>0</v>
      </c>
      <c r="BC131" s="268">
        <f>SUM(BC128:BC130)</f>
        <v>0</v>
      </c>
      <c r="BD131" s="268">
        <f>SUM(BD128:BD130)</f>
        <v>0</v>
      </c>
      <c r="BE131" s="268">
        <f>SUM(BE128:BE130)</f>
        <v>0</v>
      </c>
    </row>
    <row r="132" spans="1:104" ht="51.75" customHeight="1" x14ac:dyDescent="0.2">
      <c r="E132" s="255"/>
      <c r="G132" s="295"/>
    </row>
    <row r="133" spans="1:104" ht="16.5" customHeight="1" x14ac:dyDescent="0.25">
      <c r="B133" s="282"/>
      <c r="C133" s="283" t="s">
        <v>372</v>
      </c>
      <c r="E133" s="255"/>
      <c r="G133" s="295"/>
    </row>
    <row r="134" spans="1:104" ht="16.5" customHeight="1" x14ac:dyDescent="0.2">
      <c r="B134" s="284" t="s">
        <v>194</v>
      </c>
      <c r="C134" s="282" t="s">
        <v>373</v>
      </c>
      <c r="E134" s="255"/>
      <c r="G134" s="296">
        <f>G8</f>
        <v>0</v>
      </c>
    </row>
    <row r="135" spans="1:104" ht="16.5" customHeight="1" x14ac:dyDescent="0.2">
      <c r="B135" s="284" t="s">
        <v>199</v>
      </c>
      <c r="C135" s="282" t="s">
        <v>200</v>
      </c>
      <c r="E135" s="255"/>
      <c r="G135" s="296">
        <f>G85</f>
        <v>0</v>
      </c>
    </row>
    <row r="136" spans="1:104" ht="16.5" customHeight="1" x14ac:dyDescent="0.2">
      <c r="B136" s="284" t="s">
        <v>311</v>
      </c>
      <c r="C136" s="282" t="s">
        <v>312</v>
      </c>
      <c r="E136" s="255"/>
      <c r="G136" s="296">
        <f>G124</f>
        <v>0</v>
      </c>
    </row>
    <row r="137" spans="1:104" ht="16.5" customHeight="1" x14ac:dyDescent="0.2">
      <c r="B137" s="284" t="s">
        <v>361</v>
      </c>
      <c r="C137" s="282" t="s">
        <v>362</v>
      </c>
      <c r="E137" s="255"/>
      <c r="G137" s="296">
        <f>G127</f>
        <v>0</v>
      </c>
    </row>
    <row r="138" spans="1:104" ht="16.5" customHeight="1" thickBot="1" x14ac:dyDescent="0.25">
      <c r="B138" s="284" t="s">
        <v>366</v>
      </c>
      <c r="C138" s="285" t="s">
        <v>367</v>
      </c>
      <c r="D138" s="286"/>
      <c r="E138" s="286"/>
      <c r="F138" s="286"/>
      <c r="G138" s="297">
        <f>G131</f>
        <v>0</v>
      </c>
    </row>
    <row r="139" spans="1:104" s="287" customFormat="1" ht="20.25" customHeight="1" thickBot="1" x14ac:dyDescent="0.3">
      <c r="B139" s="288"/>
      <c r="C139" s="289" t="s">
        <v>374</v>
      </c>
      <c r="D139" s="290"/>
      <c r="E139" s="290"/>
      <c r="F139" s="290"/>
      <c r="G139" s="298">
        <f>SUM(G134:G138)</f>
        <v>0</v>
      </c>
      <c r="J139" s="448"/>
    </row>
    <row r="140" spans="1:104" x14ac:dyDescent="0.2">
      <c r="E140" s="255"/>
    </row>
    <row r="141" spans="1:104" x14ac:dyDescent="0.2">
      <c r="E141" s="255"/>
    </row>
    <row r="142" spans="1:104" x14ac:dyDescent="0.2">
      <c r="E142" s="255"/>
    </row>
    <row r="143" spans="1:104" x14ac:dyDescent="0.2">
      <c r="E143" s="255"/>
    </row>
    <row r="144" spans="1:104" x14ac:dyDescent="0.2">
      <c r="E144" s="255"/>
    </row>
    <row r="145" spans="5:5" x14ac:dyDescent="0.2">
      <c r="E145" s="255"/>
    </row>
    <row r="146" spans="5:5" x14ac:dyDescent="0.2">
      <c r="E146" s="255"/>
    </row>
    <row r="147" spans="5:5" x14ac:dyDescent="0.2">
      <c r="E147" s="255"/>
    </row>
    <row r="148" spans="5:5" x14ac:dyDescent="0.2">
      <c r="E148" s="255"/>
    </row>
    <row r="149" spans="5:5" x14ac:dyDescent="0.2">
      <c r="E149" s="255"/>
    </row>
    <row r="150" spans="5:5" x14ac:dyDescent="0.2">
      <c r="E150" s="255"/>
    </row>
    <row r="151" spans="5:5" x14ac:dyDescent="0.2">
      <c r="E151" s="255"/>
    </row>
    <row r="152" spans="5:5" x14ac:dyDescent="0.2">
      <c r="E152" s="255"/>
    </row>
    <row r="153" spans="5:5" x14ac:dyDescent="0.2">
      <c r="E153" s="255"/>
    </row>
    <row r="154" spans="5:5" x14ac:dyDescent="0.2">
      <c r="E154" s="255"/>
    </row>
    <row r="155" spans="5:5" x14ac:dyDescent="0.2">
      <c r="E155" s="255"/>
    </row>
    <row r="156" spans="5:5" x14ac:dyDescent="0.2">
      <c r="E156" s="255"/>
    </row>
    <row r="157" spans="5:5" x14ac:dyDescent="0.2">
      <c r="E157" s="255"/>
    </row>
    <row r="158" spans="5:5" x14ac:dyDescent="0.2">
      <c r="E158" s="255"/>
    </row>
    <row r="159" spans="5:5" x14ac:dyDescent="0.2">
      <c r="E159" s="255"/>
    </row>
    <row r="160" spans="5:5" x14ac:dyDescent="0.2">
      <c r="E160" s="255"/>
    </row>
    <row r="161" spans="5:5" x14ac:dyDescent="0.2">
      <c r="E161" s="255"/>
    </row>
    <row r="162" spans="5:5" x14ac:dyDescent="0.2">
      <c r="E162" s="255"/>
    </row>
    <row r="163" spans="5:5" x14ac:dyDescent="0.2">
      <c r="E163" s="255"/>
    </row>
    <row r="164" spans="5:5" x14ac:dyDescent="0.2">
      <c r="E164" s="255"/>
    </row>
    <row r="165" spans="5:5" x14ac:dyDescent="0.2">
      <c r="E165" s="255"/>
    </row>
    <row r="166" spans="5:5" x14ac:dyDescent="0.2">
      <c r="E166" s="255"/>
    </row>
    <row r="167" spans="5:5" x14ac:dyDescent="0.2">
      <c r="E167" s="255"/>
    </row>
    <row r="168" spans="5:5" x14ac:dyDescent="0.2">
      <c r="E168" s="255"/>
    </row>
    <row r="169" spans="5:5" x14ac:dyDescent="0.2">
      <c r="E169" s="255"/>
    </row>
    <row r="170" spans="5:5" x14ac:dyDescent="0.2">
      <c r="E170" s="255"/>
    </row>
    <row r="171" spans="5:5" x14ac:dyDescent="0.2">
      <c r="E171" s="255"/>
    </row>
    <row r="172" spans="5:5" x14ac:dyDescent="0.2">
      <c r="E172" s="255"/>
    </row>
    <row r="173" spans="5:5" x14ac:dyDescent="0.2">
      <c r="E173" s="255"/>
    </row>
    <row r="174" spans="5:5" x14ac:dyDescent="0.2">
      <c r="E174" s="255"/>
    </row>
    <row r="175" spans="5:5" x14ac:dyDescent="0.2">
      <c r="E175" s="255"/>
    </row>
    <row r="176" spans="5:5" x14ac:dyDescent="0.2">
      <c r="E176" s="255"/>
    </row>
    <row r="177" spans="1:7" x14ac:dyDescent="0.2">
      <c r="E177" s="255"/>
    </row>
    <row r="178" spans="1:7" x14ac:dyDescent="0.2">
      <c r="E178" s="255"/>
    </row>
    <row r="179" spans="1:7" x14ac:dyDescent="0.2">
      <c r="E179" s="255"/>
    </row>
    <row r="180" spans="1:7" x14ac:dyDescent="0.2">
      <c r="E180" s="255"/>
    </row>
    <row r="181" spans="1:7" x14ac:dyDescent="0.2">
      <c r="E181" s="255"/>
    </row>
    <row r="182" spans="1:7" x14ac:dyDescent="0.2">
      <c r="E182" s="255"/>
    </row>
    <row r="183" spans="1:7" x14ac:dyDescent="0.2">
      <c r="E183" s="255"/>
    </row>
    <row r="184" spans="1:7" x14ac:dyDescent="0.2">
      <c r="E184" s="255"/>
    </row>
    <row r="185" spans="1:7" x14ac:dyDescent="0.2">
      <c r="E185" s="255"/>
    </row>
    <row r="186" spans="1:7" x14ac:dyDescent="0.2">
      <c r="E186" s="255"/>
    </row>
    <row r="187" spans="1:7" x14ac:dyDescent="0.2">
      <c r="E187" s="255"/>
    </row>
    <row r="188" spans="1:7" x14ac:dyDescent="0.2">
      <c r="E188" s="255"/>
    </row>
    <row r="189" spans="1:7" x14ac:dyDescent="0.2">
      <c r="A189" s="269"/>
      <c r="B189" s="269"/>
    </row>
    <row r="190" spans="1:7" x14ac:dyDescent="0.2">
      <c r="C190" s="270"/>
      <c r="D190" s="270"/>
      <c r="E190" s="271"/>
      <c r="F190" s="270"/>
      <c r="G190" s="272"/>
    </row>
    <row r="191" spans="1:7" x14ac:dyDescent="0.2">
      <c r="A191" s="269"/>
      <c r="B191" s="269"/>
    </row>
  </sheetData>
  <sheetProtection selectLockedCells="1" selectUnlockedCells="1"/>
  <mergeCells count="48">
    <mergeCell ref="C7:D7"/>
    <mergeCell ref="C11:D11"/>
    <mergeCell ref="C38:D38"/>
    <mergeCell ref="C13:D13"/>
    <mergeCell ref="C15:D15"/>
    <mergeCell ref="C17:D17"/>
    <mergeCell ref="C20:D20"/>
    <mergeCell ref="C22:D22"/>
    <mergeCell ref="C24:D24"/>
    <mergeCell ref="C27:D27"/>
    <mergeCell ref="C29:D29"/>
    <mergeCell ref="C31:D31"/>
    <mergeCell ref="C33:D33"/>
    <mergeCell ref="C36:D36"/>
    <mergeCell ref="C75:D75"/>
    <mergeCell ref="C41:D41"/>
    <mergeCell ref="C44:D44"/>
    <mergeCell ref="C47:D47"/>
    <mergeCell ref="C50:D50"/>
    <mergeCell ref="C53:D53"/>
    <mergeCell ref="C56:D56"/>
    <mergeCell ref="C59:D59"/>
    <mergeCell ref="C62:D62"/>
    <mergeCell ref="C66:D66"/>
    <mergeCell ref="C69:D69"/>
    <mergeCell ref="C72:D72"/>
    <mergeCell ref="C106:D106"/>
    <mergeCell ref="C78:D78"/>
    <mergeCell ref="C81:D81"/>
    <mergeCell ref="C88:D88"/>
    <mergeCell ref="C90:D90"/>
    <mergeCell ref="C92:D92"/>
    <mergeCell ref="C94:D94"/>
    <mergeCell ref="C96:D96"/>
    <mergeCell ref="C97:D97"/>
    <mergeCell ref="C100:D100"/>
    <mergeCell ref="C102:D102"/>
    <mergeCell ref="C104:D104"/>
    <mergeCell ref="C118:D118"/>
    <mergeCell ref="C120:D120"/>
    <mergeCell ref="C122:D122"/>
    <mergeCell ref="C130:D130"/>
    <mergeCell ref="C108:D108"/>
    <mergeCell ref="C110:D110"/>
    <mergeCell ref="C112:D112"/>
    <mergeCell ref="C113:D113"/>
    <mergeCell ref="C115:D115"/>
    <mergeCell ref="C116:D116"/>
  </mergeCells>
  <pageMargins left="0.51181102362204722" right="0.27559055118110237" top="0.35433070866141736" bottom="0.51181102362204722" header="0.27559055118110237" footer="0.19685039370078741"/>
  <pageSetup paperSize="9" scale="98" firstPageNumber="0" orientation="portrait" horizontalDpi="300" verticalDpi="300" r:id="rId1"/>
  <headerFooter alignWithMargins="0">
    <oddFooter>&amp;CStránka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434AC-724D-41B9-9B62-115443329EE8}">
  <sheetPr codeName="List2">
    <tabColor theme="4" tint="-0.249977111117893"/>
  </sheetPr>
  <dimension ref="A1:CX192"/>
  <sheetViews>
    <sheetView topLeftCell="A129" workbookViewId="0">
      <pane xSplit="17445" ySplit="6720" topLeftCell="H137"/>
      <selection activeCell="K11" sqref="K11"/>
      <selection pane="topRight" activeCell="F112" sqref="F112"/>
      <selection pane="bottomLeft" activeCell="F112" sqref="F112"/>
      <selection pane="bottomRight" activeCell="F112" sqref="F112"/>
    </sheetView>
  </sheetViews>
  <sheetFormatPr defaultRowHeight="12.75" x14ac:dyDescent="0.2"/>
  <cols>
    <col min="1" max="1" width="4" style="255" customWidth="1"/>
    <col min="2" max="2" width="11.5703125" style="255" customWidth="1"/>
    <col min="3" max="3" width="41.42578125" style="255" customWidth="1"/>
    <col min="4" max="4" width="5.5703125" style="255" customWidth="1"/>
    <col min="5" max="5" width="8.5703125" style="256" customWidth="1"/>
    <col min="6" max="6" width="9.85546875" style="255" customWidth="1"/>
    <col min="7" max="7" width="13.85546875" style="255" customWidth="1"/>
    <col min="8" max="8" width="21.85546875" style="255" customWidth="1"/>
    <col min="9" max="9" width="9.42578125" style="255" bestFit="1" customWidth="1"/>
    <col min="10" max="10" width="9.140625" style="255"/>
    <col min="11" max="11" width="45.28515625" style="255" customWidth="1"/>
    <col min="12" max="252" width="9.140625" style="255"/>
    <col min="253" max="253" width="4.42578125" style="255" customWidth="1"/>
    <col min="254" max="254" width="11.5703125" style="255" customWidth="1"/>
    <col min="255" max="255" width="40.42578125" style="255" customWidth="1"/>
    <col min="256" max="256" width="5.5703125" style="255" customWidth="1"/>
    <col min="257" max="257" width="8.5703125" style="255" customWidth="1"/>
    <col min="258" max="258" width="9.85546875" style="255" customWidth="1"/>
    <col min="259" max="261" width="13.85546875" style="255" customWidth="1"/>
    <col min="262" max="262" width="9.140625" style="255"/>
    <col min="263" max="263" width="21.85546875" style="255" customWidth="1"/>
    <col min="264" max="264" width="9.42578125" style="255" bestFit="1" customWidth="1"/>
    <col min="265" max="265" width="9.140625" style="255"/>
    <col min="266" max="266" width="75.42578125" style="255" customWidth="1"/>
    <col min="267" max="267" width="45.28515625" style="255" customWidth="1"/>
    <col min="268" max="508" width="9.140625" style="255"/>
    <col min="509" max="509" width="4.42578125" style="255" customWidth="1"/>
    <col min="510" max="510" width="11.5703125" style="255" customWidth="1"/>
    <col min="511" max="511" width="40.42578125" style="255" customWidth="1"/>
    <col min="512" max="512" width="5.5703125" style="255" customWidth="1"/>
    <col min="513" max="513" width="8.5703125" style="255" customWidth="1"/>
    <col min="514" max="514" width="9.85546875" style="255" customWidth="1"/>
    <col min="515" max="517" width="13.85546875" style="255" customWidth="1"/>
    <col min="518" max="518" width="9.140625" style="255"/>
    <col min="519" max="519" width="21.85546875" style="255" customWidth="1"/>
    <col min="520" max="520" width="9.42578125" style="255" bestFit="1" customWidth="1"/>
    <col min="521" max="521" width="9.140625" style="255"/>
    <col min="522" max="522" width="75.42578125" style="255" customWidth="1"/>
    <col min="523" max="523" width="45.28515625" style="255" customWidth="1"/>
    <col min="524" max="764" width="9.140625" style="255"/>
    <col min="765" max="765" width="4.42578125" style="255" customWidth="1"/>
    <col min="766" max="766" width="11.5703125" style="255" customWidth="1"/>
    <col min="767" max="767" width="40.42578125" style="255" customWidth="1"/>
    <col min="768" max="768" width="5.5703125" style="255" customWidth="1"/>
    <col min="769" max="769" width="8.5703125" style="255" customWidth="1"/>
    <col min="770" max="770" width="9.85546875" style="255" customWidth="1"/>
    <col min="771" max="773" width="13.85546875" style="255" customWidth="1"/>
    <col min="774" max="774" width="9.140625" style="255"/>
    <col min="775" max="775" width="21.85546875" style="255" customWidth="1"/>
    <col min="776" max="776" width="9.42578125" style="255" bestFit="1" customWidth="1"/>
    <col min="777" max="777" width="9.140625" style="255"/>
    <col min="778" max="778" width="75.42578125" style="255" customWidth="1"/>
    <col min="779" max="779" width="45.28515625" style="255" customWidth="1"/>
    <col min="780" max="1020" width="9.140625" style="255"/>
    <col min="1021" max="1021" width="4.42578125" style="255" customWidth="1"/>
    <col min="1022" max="1022" width="11.5703125" style="255" customWidth="1"/>
    <col min="1023" max="1023" width="40.42578125" style="255" customWidth="1"/>
    <col min="1024" max="1024" width="5.5703125" style="255" customWidth="1"/>
    <col min="1025" max="1025" width="8.5703125" style="255" customWidth="1"/>
    <col min="1026" max="1026" width="9.85546875" style="255" customWidth="1"/>
    <col min="1027" max="1029" width="13.85546875" style="255" customWidth="1"/>
    <col min="1030" max="1030" width="9.140625" style="255"/>
    <col min="1031" max="1031" width="21.85546875" style="255" customWidth="1"/>
    <col min="1032" max="1032" width="9.42578125" style="255" bestFit="1" customWidth="1"/>
    <col min="1033" max="1033" width="9.140625" style="255"/>
    <col min="1034" max="1034" width="75.42578125" style="255" customWidth="1"/>
    <col min="1035" max="1035" width="45.28515625" style="255" customWidth="1"/>
    <col min="1036" max="1276" width="9.140625" style="255"/>
    <col min="1277" max="1277" width="4.42578125" style="255" customWidth="1"/>
    <col min="1278" max="1278" width="11.5703125" style="255" customWidth="1"/>
    <col min="1279" max="1279" width="40.42578125" style="255" customWidth="1"/>
    <col min="1280" max="1280" width="5.5703125" style="255" customWidth="1"/>
    <col min="1281" max="1281" width="8.5703125" style="255" customWidth="1"/>
    <col min="1282" max="1282" width="9.85546875" style="255" customWidth="1"/>
    <col min="1283" max="1285" width="13.85546875" style="255" customWidth="1"/>
    <col min="1286" max="1286" width="9.140625" style="255"/>
    <col min="1287" max="1287" width="21.85546875" style="255" customWidth="1"/>
    <col min="1288" max="1288" width="9.42578125" style="255" bestFit="1" customWidth="1"/>
    <col min="1289" max="1289" width="9.140625" style="255"/>
    <col min="1290" max="1290" width="75.42578125" style="255" customWidth="1"/>
    <col min="1291" max="1291" width="45.28515625" style="255" customWidth="1"/>
    <col min="1292" max="1532" width="9.140625" style="255"/>
    <col min="1533" max="1533" width="4.42578125" style="255" customWidth="1"/>
    <col min="1534" max="1534" width="11.5703125" style="255" customWidth="1"/>
    <col min="1535" max="1535" width="40.42578125" style="255" customWidth="1"/>
    <col min="1536" max="1536" width="5.5703125" style="255" customWidth="1"/>
    <col min="1537" max="1537" width="8.5703125" style="255" customWidth="1"/>
    <col min="1538" max="1538" width="9.85546875" style="255" customWidth="1"/>
    <col min="1539" max="1541" width="13.85546875" style="255" customWidth="1"/>
    <col min="1542" max="1542" width="9.140625" style="255"/>
    <col min="1543" max="1543" width="21.85546875" style="255" customWidth="1"/>
    <col min="1544" max="1544" width="9.42578125" style="255" bestFit="1" customWidth="1"/>
    <col min="1545" max="1545" width="9.140625" style="255"/>
    <col min="1546" max="1546" width="75.42578125" style="255" customWidth="1"/>
    <col min="1547" max="1547" width="45.28515625" style="255" customWidth="1"/>
    <col min="1548" max="1788" width="9.140625" style="255"/>
    <col min="1789" max="1789" width="4.42578125" style="255" customWidth="1"/>
    <col min="1790" max="1790" width="11.5703125" style="255" customWidth="1"/>
    <col min="1791" max="1791" width="40.42578125" style="255" customWidth="1"/>
    <col min="1792" max="1792" width="5.5703125" style="255" customWidth="1"/>
    <col min="1793" max="1793" width="8.5703125" style="255" customWidth="1"/>
    <col min="1794" max="1794" width="9.85546875" style="255" customWidth="1"/>
    <col min="1795" max="1797" width="13.85546875" style="255" customWidth="1"/>
    <col min="1798" max="1798" width="9.140625" style="255"/>
    <col min="1799" max="1799" width="21.85546875" style="255" customWidth="1"/>
    <col min="1800" max="1800" width="9.42578125" style="255" bestFit="1" customWidth="1"/>
    <col min="1801" max="1801" width="9.140625" style="255"/>
    <col min="1802" max="1802" width="75.42578125" style="255" customWidth="1"/>
    <col min="1803" max="1803" width="45.28515625" style="255" customWidth="1"/>
    <col min="1804" max="2044" width="9.140625" style="255"/>
    <col min="2045" max="2045" width="4.42578125" style="255" customWidth="1"/>
    <col min="2046" max="2046" width="11.5703125" style="255" customWidth="1"/>
    <col min="2047" max="2047" width="40.42578125" style="255" customWidth="1"/>
    <col min="2048" max="2048" width="5.5703125" style="255" customWidth="1"/>
    <col min="2049" max="2049" width="8.5703125" style="255" customWidth="1"/>
    <col min="2050" max="2050" width="9.85546875" style="255" customWidth="1"/>
    <col min="2051" max="2053" width="13.85546875" style="255" customWidth="1"/>
    <col min="2054" max="2054" width="9.140625" style="255"/>
    <col min="2055" max="2055" width="21.85546875" style="255" customWidth="1"/>
    <col min="2056" max="2056" width="9.42578125" style="255" bestFit="1" customWidth="1"/>
    <col min="2057" max="2057" width="9.140625" style="255"/>
    <col min="2058" max="2058" width="75.42578125" style="255" customWidth="1"/>
    <col min="2059" max="2059" width="45.28515625" style="255" customWidth="1"/>
    <col min="2060" max="2300" width="9.140625" style="255"/>
    <col min="2301" max="2301" width="4.42578125" style="255" customWidth="1"/>
    <col min="2302" max="2302" width="11.5703125" style="255" customWidth="1"/>
    <col min="2303" max="2303" width="40.42578125" style="255" customWidth="1"/>
    <col min="2304" max="2304" width="5.5703125" style="255" customWidth="1"/>
    <col min="2305" max="2305" width="8.5703125" style="255" customWidth="1"/>
    <col min="2306" max="2306" width="9.85546875" style="255" customWidth="1"/>
    <col min="2307" max="2309" width="13.85546875" style="255" customWidth="1"/>
    <col min="2310" max="2310" width="9.140625" style="255"/>
    <col min="2311" max="2311" width="21.85546875" style="255" customWidth="1"/>
    <col min="2312" max="2312" width="9.42578125" style="255" bestFit="1" customWidth="1"/>
    <col min="2313" max="2313" width="9.140625" style="255"/>
    <col min="2314" max="2314" width="75.42578125" style="255" customWidth="1"/>
    <col min="2315" max="2315" width="45.28515625" style="255" customWidth="1"/>
    <col min="2316" max="2556" width="9.140625" style="255"/>
    <col min="2557" max="2557" width="4.42578125" style="255" customWidth="1"/>
    <col min="2558" max="2558" width="11.5703125" style="255" customWidth="1"/>
    <col min="2559" max="2559" width="40.42578125" style="255" customWidth="1"/>
    <col min="2560" max="2560" width="5.5703125" style="255" customWidth="1"/>
    <col min="2561" max="2561" width="8.5703125" style="255" customWidth="1"/>
    <col min="2562" max="2562" width="9.85546875" style="255" customWidth="1"/>
    <col min="2563" max="2565" width="13.85546875" style="255" customWidth="1"/>
    <col min="2566" max="2566" width="9.140625" style="255"/>
    <col min="2567" max="2567" width="21.85546875" style="255" customWidth="1"/>
    <col min="2568" max="2568" width="9.42578125" style="255" bestFit="1" customWidth="1"/>
    <col min="2569" max="2569" width="9.140625" style="255"/>
    <col min="2570" max="2570" width="75.42578125" style="255" customWidth="1"/>
    <col min="2571" max="2571" width="45.28515625" style="255" customWidth="1"/>
    <col min="2572" max="2812" width="9.140625" style="255"/>
    <col min="2813" max="2813" width="4.42578125" style="255" customWidth="1"/>
    <col min="2814" max="2814" width="11.5703125" style="255" customWidth="1"/>
    <col min="2815" max="2815" width="40.42578125" style="255" customWidth="1"/>
    <col min="2816" max="2816" width="5.5703125" style="255" customWidth="1"/>
    <col min="2817" max="2817" width="8.5703125" style="255" customWidth="1"/>
    <col min="2818" max="2818" width="9.85546875" style="255" customWidth="1"/>
    <col min="2819" max="2821" width="13.85546875" style="255" customWidth="1"/>
    <col min="2822" max="2822" width="9.140625" style="255"/>
    <col min="2823" max="2823" width="21.85546875" style="255" customWidth="1"/>
    <col min="2824" max="2824" width="9.42578125" style="255" bestFit="1" customWidth="1"/>
    <col min="2825" max="2825" width="9.140625" style="255"/>
    <col min="2826" max="2826" width="75.42578125" style="255" customWidth="1"/>
    <col min="2827" max="2827" width="45.28515625" style="255" customWidth="1"/>
    <col min="2828" max="3068" width="9.140625" style="255"/>
    <col min="3069" max="3069" width="4.42578125" style="255" customWidth="1"/>
    <col min="3070" max="3070" width="11.5703125" style="255" customWidth="1"/>
    <col min="3071" max="3071" width="40.42578125" style="255" customWidth="1"/>
    <col min="3072" max="3072" width="5.5703125" style="255" customWidth="1"/>
    <col min="3073" max="3073" width="8.5703125" style="255" customWidth="1"/>
    <col min="3074" max="3074" width="9.85546875" style="255" customWidth="1"/>
    <col min="3075" max="3077" width="13.85546875" style="255" customWidth="1"/>
    <col min="3078" max="3078" width="9.140625" style="255"/>
    <col min="3079" max="3079" width="21.85546875" style="255" customWidth="1"/>
    <col min="3080" max="3080" width="9.42578125" style="255" bestFit="1" customWidth="1"/>
    <col min="3081" max="3081" width="9.140625" style="255"/>
    <col min="3082" max="3082" width="75.42578125" style="255" customWidth="1"/>
    <col min="3083" max="3083" width="45.28515625" style="255" customWidth="1"/>
    <col min="3084" max="3324" width="9.140625" style="255"/>
    <col min="3325" max="3325" width="4.42578125" style="255" customWidth="1"/>
    <col min="3326" max="3326" width="11.5703125" style="255" customWidth="1"/>
    <col min="3327" max="3327" width="40.42578125" style="255" customWidth="1"/>
    <col min="3328" max="3328" width="5.5703125" style="255" customWidth="1"/>
    <col min="3329" max="3329" width="8.5703125" style="255" customWidth="1"/>
    <col min="3330" max="3330" width="9.85546875" style="255" customWidth="1"/>
    <col min="3331" max="3333" width="13.85546875" style="255" customWidth="1"/>
    <col min="3334" max="3334" width="9.140625" style="255"/>
    <col min="3335" max="3335" width="21.85546875" style="255" customWidth="1"/>
    <col min="3336" max="3336" width="9.42578125" style="255" bestFit="1" customWidth="1"/>
    <col min="3337" max="3337" width="9.140625" style="255"/>
    <col min="3338" max="3338" width="75.42578125" style="255" customWidth="1"/>
    <col min="3339" max="3339" width="45.28515625" style="255" customWidth="1"/>
    <col min="3340" max="3580" width="9.140625" style="255"/>
    <col min="3581" max="3581" width="4.42578125" style="255" customWidth="1"/>
    <col min="3582" max="3582" width="11.5703125" style="255" customWidth="1"/>
    <col min="3583" max="3583" width="40.42578125" style="255" customWidth="1"/>
    <col min="3584" max="3584" width="5.5703125" style="255" customWidth="1"/>
    <col min="3585" max="3585" width="8.5703125" style="255" customWidth="1"/>
    <col min="3586" max="3586" width="9.85546875" style="255" customWidth="1"/>
    <col min="3587" max="3589" width="13.85546875" style="255" customWidth="1"/>
    <col min="3590" max="3590" width="9.140625" style="255"/>
    <col min="3591" max="3591" width="21.85546875" style="255" customWidth="1"/>
    <col min="3592" max="3592" width="9.42578125" style="255" bestFit="1" customWidth="1"/>
    <col min="3593" max="3593" width="9.140625" style="255"/>
    <col min="3594" max="3594" width="75.42578125" style="255" customWidth="1"/>
    <col min="3595" max="3595" width="45.28515625" style="255" customWidth="1"/>
    <col min="3596" max="3836" width="9.140625" style="255"/>
    <col min="3837" max="3837" width="4.42578125" style="255" customWidth="1"/>
    <col min="3838" max="3838" width="11.5703125" style="255" customWidth="1"/>
    <col min="3839" max="3839" width="40.42578125" style="255" customWidth="1"/>
    <col min="3840" max="3840" width="5.5703125" style="255" customWidth="1"/>
    <col min="3841" max="3841" width="8.5703125" style="255" customWidth="1"/>
    <col min="3842" max="3842" width="9.85546875" style="255" customWidth="1"/>
    <col min="3843" max="3845" width="13.85546875" style="255" customWidth="1"/>
    <col min="3846" max="3846" width="9.140625" style="255"/>
    <col min="3847" max="3847" width="21.85546875" style="255" customWidth="1"/>
    <col min="3848" max="3848" width="9.42578125" style="255" bestFit="1" customWidth="1"/>
    <col min="3849" max="3849" width="9.140625" style="255"/>
    <col min="3850" max="3850" width="75.42578125" style="255" customWidth="1"/>
    <col min="3851" max="3851" width="45.28515625" style="255" customWidth="1"/>
    <col min="3852" max="4092" width="9.140625" style="255"/>
    <col min="4093" max="4093" width="4.42578125" style="255" customWidth="1"/>
    <col min="4094" max="4094" width="11.5703125" style="255" customWidth="1"/>
    <col min="4095" max="4095" width="40.42578125" style="255" customWidth="1"/>
    <col min="4096" max="4096" width="5.5703125" style="255" customWidth="1"/>
    <col min="4097" max="4097" width="8.5703125" style="255" customWidth="1"/>
    <col min="4098" max="4098" width="9.85546875" style="255" customWidth="1"/>
    <col min="4099" max="4101" width="13.85546875" style="255" customWidth="1"/>
    <col min="4102" max="4102" width="9.140625" style="255"/>
    <col min="4103" max="4103" width="21.85546875" style="255" customWidth="1"/>
    <col min="4104" max="4104" width="9.42578125" style="255" bestFit="1" customWidth="1"/>
    <col min="4105" max="4105" width="9.140625" style="255"/>
    <col min="4106" max="4106" width="75.42578125" style="255" customWidth="1"/>
    <col min="4107" max="4107" width="45.28515625" style="255" customWidth="1"/>
    <col min="4108" max="4348" width="9.140625" style="255"/>
    <col min="4349" max="4349" width="4.42578125" style="255" customWidth="1"/>
    <col min="4350" max="4350" width="11.5703125" style="255" customWidth="1"/>
    <col min="4351" max="4351" width="40.42578125" style="255" customWidth="1"/>
    <col min="4352" max="4352" width="5.5703125" style="255" customWidth="1"/>
    <col min="4353" max="4353" width="8.5703125" style="255" customWidth="1"/>
    <col min="4354" max="4354" width="9.85546875" style="255" customWidth="1"/>
    <col min="4355" max="4357" width="13.85546875" style="255" customWidth="1"/>
    <col min="4358" max="4358" width="9.140625" style="255"/>
    <col min="4359" max="4359" width="21.85546875" style="255" customWidth="1"/>
    <col min="4360" max="4360" width="9.42578125" style="255" bestFit="1" customWidth="1"/>
    <col min="4361" max="4361" width="9.140625" style="255"/>
    <col min="4362" max="4362" width="75.42578125" style="255" customWidth="1"/>
    <col min="4363" max="4363" width="45.28515625" style="255" customWidth="1"/>
    <col min="4364" max="4604" width="9.140625" style="255"/>
    <col min="4605" max="4605" width="4.42578125" style="255" customWidth="1"/>
    <col min="4606" max="4606" width="11.5703125" style="255" customWidth="1"/>
    <col min="4607" max="4607" width="40.42578125" style="255" customWidth="1"/>
    <col min="4608" max="4608" width="5.5703125" style="255" customWidth="1"/>
    <col min="4609" max="4609" width="8.5703125" style="255" customWidth="1"/>
    <col min="4610" max="4610" width="9.85546875" style="255" customWidth="1"/>
    <col min="4611" max="4613" width="13.85546875" style="255" customWidth="1"/>
    <col min="4614" max="4614" width="9.140625" style="255"/>
    <col min="4615" max="4615" width="21.85546875" style="255" customWidth="1"/>
    <col min="4616" max="4616" width="9.42578125" style="255" bestFit="1" customWidth="1"/>
    <col min="4617" max="4617" width="9.140625" style="255"/>
    <col min="4618" max="4618" width="75.42578125" style="255" customWidth="1"/>
    <col min="4619" max="4619" width="45.28515625" style="255" customWidth="1"/>
    <col min="4620" max="4860" width="9.140625" style="255"/>
    <col min="4861" max="4861" width="4.42578125" style="255" customWidth="1"/>
    <col min="4862" max="4862" width="11.5703125" style="255" customWidth="1"/>
    <col min="4863" max="4863" width="40.42578125" style="255" customWidth="1"/>
    <col min="4864" max="4864" width="5.5703125" style="255" customWidth="1"/>
    <col min="4865" max="4865" width="8.5703125" style="255" customWidth="1"/>
    <col min="4866" max="4866" width="9.85546875" style="255" customWidth="1"/>
    <col min="4867" max="4869" width="13.85546875" style="255" customWidth="1"/>
    <col min="4870" max="4870" width="9.140625" style="255"/>
    <col min="4871" max="4871" width="21.85546875" style="255" customWidth="1"/>
    <col min="4872" max="4872" width="9.42578125" style="255" bestFit="1" customWidth="1"/>
    <col min="4873" max="4873" width="9.140625" style="255"/>
    <col min="4874" max="4874" width="75.42578125" style="255" customWidth="1"/>
    <col min="4875" max="4875" width="45.28515625" style="255" customWidth="1"/>
    <col min="4876" max="5116" width="9.140625" style="255"/>
    <col min="5117" max="5117" width="4.42578125" style="255" customWidth="1"/>
    <col min="5118" max="5118" width="11.5703125" style="255" customWidth="1"/>
    <col min="5119" max="5119" width="40.42578125" style="255" customWidth="1"/>
    <col min="5120" max="5120" width="5.5703125" style="255" customWidth="1"/>
    <col min="5121" max="5121" width="8.5703125" style="255" customWidth="1"/>
    <col min="5122" max="5122" width="9.85546875" style="255" customWidth="1"/>
    <col min="5123" max="5125" width="13.85546875" style="255" customWidth="1"/>
    <col min="5126" max="5126" width="9.140625" style="255"/>
    <col min="5127" max="5127" width="21.85546875" style="255" customWidth="1"/>
    <col min="5128" max="5128" width="9.42578125" style="255" bestFit="1" customWidth="1"/>
    <col min="5129" max="5129" width="9.140625" style="255"/>
    <col min="5130" max="5130" width="75.42578125" style="255" customWidth="1"/>
    <col min="5131" max="5131" width="45.28515625" style="255" customWidth="1"/>
    <col min="5132" max="5372" width="9.140625" style="255"/>
    <col min="5373" max="5373" width="4.42578125" style="255" customWidth="1"/>
    <col min="5374" max="5374" width="11.5703125" style="255" customWidth="1"/>
    <col min="5375" max="5375" width="40.42578125" style="255" customWidth="1"/>
    <col min="5376" max="5376" width="5.5703125" style="255" customWidth="1"/>
    <col min="5377" max="5377" width="8.5703125" style="255" customWidth="1"/>
    <col min="5378" max="5378" width="9.85546875" style="255" customWidth="1"/>
    <col min="5379" max="5381" width="13.85546875" style="255" customWidth="1"/>
    <col min="5382" max="5382" width="9.140625" style="255"/>
    <col min="5383" max="5383" width="21.85546875" style="255" customWidth="1"/>
    <col min="5384" max="5384" width="9.42578125" style="255" bestFit="1" customWidth="1"/>
    <col min="5385" max="5385" width="9.140625" style="255"/>
    <col min="5386" max="5386" width="75.42578125" style="255" customWidth="1"/>
    <col min="5387" max="5387" width="45.28515625" style="255" customWidth="1"/>
    <col min="5388" max="5628" width="9.140625" style="255"/>
    <col min="5629" max="5629" width="4.42578125" style="255" customWidth="1"/>
    <col min="5630" max="5630" width="11.5703125" style="255" customWidth="1"/>
    <col min="5631" max="5631" width="40.42578125" style="255" customWidth="1"/>
    <col min="5632" max="5632" width="5.5703125" style="255" customWidth="1"/>
    <col min="5633" max="5633" width="8.5703125" style="255" customWidth="1"/>
    <col min="5634" max="5634" width="9.85546875" style="255" customWidth="1"/>
    <col min="5635" max="5637" width="13.85546875" style="255" customWidth="1"/>
    <col min="5638" max="5638" width="9.140625" style="255"/>
    <col min="5639" max="5639" width="21.85546875" style="255" customWidth="1"/>
    <col min="5640" max="5640" width="9.42578125" style="255" bestFit="1" customWidth="1"/>
    <col min="5641" max="5641" width="9.140625" style="255"/>
    <col min="5642" max="5642" width="75.42578125" style="255" customWidth="1"/>
    <col min="5643" max="5643" width="45.28515625" style="255" customWidth="1"/>
    <col min="5644" max="5884" width="9.140625" style="255"/>
    <col min="5885" max="5885" width="4.42578125" style="255" customWidth="1"/>
    <col min="5886" max="5886" width="11.5703125" style="255" customWidth="1"/>
    <col min="5887" max="5887" width="40.42578125" style="255" customWidth="1"/>
    <col min="5888" max="5888" width="5.5703125" style="255" customWidth="1"/>
    <col min="5889" max="5889" width="8.5703125" style="255" customWidth="1"/>
    <col min="5890" max="5890" width="9.85546875" style="255" customWidth="1"/>
    <col min="5891" max="5893" width="13.85546875" style="255" customWidth="1"/>
    <col min="5894" max="5894" width="9.140625" style="255"/>
    <col min="5895" max="5895" width="21.85546875" style="255" customWidth="1"/>
    <col min="5896" max="5896" width="9.42578125" style="255" bestFit="1" customWidth="1"/>
    <col min="5897" max="5897" width="9.140625" style="255"/>
    <col min="5898" max="5898" width="75.42578125" style="255" customWidth="1"/>
    <col min="5899" max="5899" width="45.28515625" style="255" customWidth="1"/>
    <col min="5900" max="6140" width="9.140625" style="255"/>
    <col min="6141" max="6141" width="4.42578125" style="255" customWidth="1"/>
    <col min="6142" max="6142" width="11.5703125" style="255" customWidth="1"/>
    <col min="6143" max="6143" width="40.42578125" style="255" customWidth="1"/>
    <col min="6144" max="6144" width="5.5703125" style="255" customWidth="1"/>
    <col min="6145" max="6145" width="8.5703125" style="255" customWidth="1"/>
    <col min="6146" max="6146" width="9.85546875" style="255" customWidth="1"/>
    <col min="6147" max="6149" width="13.85546875" style="255" customWidth="1"/>
    <col min="6150" max="6150" width="9.140625" style="255"/>
    <col min="6151" max="6151" width="21.85546875" style="255" customWidth="1"/>
    <col min="6152" max="6152" width="9.42578125" style="255" bestFit="1" customWidth="1"/>
    <col min="6153" max="6153" width="9.140625" style="255"/>
    <col min="6154" max="6154" width="75.42578125" style="255" customWidth="1"/>
    <col min="6155" max="6155" width="45.28515625" style="255" customWidth="1"/>
    <col min="6156" max="6396" width="9.140625" style="255"/>
    <col min="6397" max="6397" width="4.42578125" style="255" customWidth="1"/>
    <col min="6398" max="6398" width="11.5703125" style="255" customWidth="1"/>
    <col min="6399" max="6399" width="40.42578125" style="255" customWidth="1"/>
    <col min="6400" max="6400" width="5.5703125" style="255" customWidth="1"/>
    <col min="6401" max="6401" width="8.5703125" style="255" customWidth="1"/>
    <col min="6402" max="6402" width="9.85546875" style="255" customWidth="1"/>
    <col min="6403" max="6405" width="13.85546875" style="255" customWidth="1"/>
    <col min="6406" max="6406" width="9.140625" style="255"/>
    <col min="6407" max="6407" width="21.85546875" style="255" customWidth="1"/>
    <col min="6408" max="6408" width="9.42578125" style="255" bestFit="1" customWidth="1"/>
    <col min="6409" max="6409" width="9.140625" style="255"/>
    <col min="6410" max="6410" width="75.42578125" style="255" customWidth="1"/>
    <col min="6411" max="6411" width="45.28515625" style="255" customWidth="1"/>
    <col min="6412" max="6652" width="9.140625" style="255"/>
    <col min="6653" max="6653" width="4.42578125" style="255" customWidth="1"/>
    <col min="6654" max="6654" width="11.5703125" style="255" customWidth="1"/>
    <col min="6655" max="6655" width="40.42578125" style="255" customWidth="1"/>
    <col min="6656" max="6656" width="5.5703125" style="255" customWidth="1"/>
    <col min="6657" max="6657" width="8.5703125" style="255" customWidth="1"/>
    <col min="6658" max="6658" width="9.85546875" style="255" customWidth="1"/>
    <col min="6659" max="6661" width="13.85546875" style="255" customWidth="1"/>
    <col min="6662" max="6662" width="9.140625" style="255"/>
    <col min="6663" max="6663" width="21.85546875" style="255" customWidth="1"/>
    <col min="6664" max="6664" width="9.42578125" style="255" bestFit="1" customWidth="1"/>
    <col min="6665" max="6665" width="9.140625" style="255"/>
    <col min="6666" max="6666" width="75.42578125" style="255" customWidth="1"/>
    <col min="6667" max="6667" width="45.28515625" style="255" customWidth="1"/>
    <col min="6668" max="6908" width="9.140625" style="255"/>
    <col min="6909" max="6909" width="4.42578125" style="255" customWidth="1"/>
    <col min="6910" max="6910" width="11.5703125" style="255" customWidth="1"/>
    <col min="6911" max="6911" width="40.42578125" style="255" customWidth="1"/>
    <col min="6912" max="6912" width="5.5703125" style="255" customWidth="1"/>
    <col min="6913" max="6913" width="8.5703125" style="255" customWidth="1"/>
    <col min="6914" max="6914" width="9.85546875" style="255" customWidth="1"/>
    <col min="6915" max="6917" width="13.85546875" style="255" customWidth="1"/>
    <col min="6918" max="6918" width="9.140625" style="255"/>
    <col min="6919" max="6919" width="21.85546875" style="255" customWidth="1"/>
    <col min="6920" max="6920" width="9.42578125" style="255" bestFit="1" customWidth="1"/>
    <col min="6921" max="6921" width="9.140625" style="255"/>
    <col min="6922" max="6922" width="75.42578125" style="255" customWidth="1"/>
    <col min="6923" max="6923" width="45.28515625" style="255" customWidth="1"/>
    <col min="6924" max="7164" width="9.140625" style="255"/>
    <col min="7165" max="7165" width="4.42578125" style="255" customWidth="1"/>
    <col min="7166" max="7166" width="11.5703125" style="255" customWidth="1"/>
    <col min="7167" max="7167" width="40.42578125" style="255" customWidth="1"/>
    <col min="7168" max="7168" width="5.5703125" style="255" customWidth="1"/>
    <col min="7169" max="7169" width="8.5703125" style="255" customWidth="1"/>
    <col min="7170" max="7170" width="9.85546875" style="255" customWidth="1"/>
    <col min="7171" max="7173" width="13.85546875" style="255" customWidth="1"/>
    <col min="7174" max="7174" width="9.140625" style="255"/>
    <col min="7175" max="7175" width="21.85546875" style="255" customWidth="1"/>
    <col min="7176" max="7176" width="9.42578125" style="255" bestFit="1" customWidth="1"/>
    <col min="7177" max="7177" width="9.140625" style="255"/>
    <col min="7178" max="7178" width="75.42578125" style="255" customWidth="1"/>
    <col min="7179" max="7179" width="45.28515625" style="255" customWidth="1"/>
    <col min="7180" max="7420" width="9.140625" style="255"/>
    <col min="7421" max="7421" width="4.42578125" style="255" customWidth="1"/>
    <col min="7422" max="7422" width="11.5703125" style="255" customWidth="1"/>
    <col min="7423" max="7423" width="40.42578125" style="255" customWidth="1"/>
    <col min="7424" max="7424" width="5.5703125" style="255" customWidth="1"/>
    <col min="7425" max="7425" width="8.5703125" style="255" customWidth="1"/>
    <col min="7426" max="7426" width="9.85546875" style="255" customWidth="1"/>
    <col min="7427" max="7429" width="13.85546875" style="255" customWidth="1"/>
    <col min="7430" max="7430" width="9.140625" style="255"/>
    <col min="7431" max="7431" width="21.85546875" style="255" customWidth="1"/>
    <col min="7432" max="7432" width="9.42578125" style="255" bestFit="1" customWidth="1"/>
    <col min="7433" max="7433" width="9.140625" style="255"/>
    <col min="7434" max="7434" width="75.42578125" style="255" customWidth="1"/>
    <col min="7435" max="7435" width="45.28515625" style="255" customWidth="1"/>
    <col min="7436" max="7676" width="9.140625" style="255"/>
    <col min="7677" max="7677" width="4.42578125" style="255" customWidth="1"/>
    <col min="7678" max="7678" width="11.5703125" style="255" customWidth="1"/>
    <col min="7679" max="7679" width="40.42578125" style="255" customWidth="1"/>
    <col min="7680" max="7680" width="5.5703125" style="255" customWidth="1"/>
    <col min="7681" max="7681" width="8.5703125" style="255" customWidth="1"/>
    <col min="7682" max="7682" width="9.85546875" style="255" customWidth="1"/>
    <col min="7683" max="7685" width="13.85546875" style="255" customWidth="1"/>
    <col min="7686" max="7686" width="9.140625" style="255"/>
    <col min="7687" max="7687" width="21.85546875" style="255" customWidth="1"/>
    <col min="7688" max="7688" width="9.42578125" style="255" bestFit="1" customWidth="1"/>
    <col min="7689" max="7689" width="9.140625" style="255"/>
    <col min="7690" max="7690" width="75.42578125" style="255" customWidth="1"/>
    <col min="7691" max="7691" width="45.28515625" style="255" customWidth="1"/>
    <col min="7692" max="7932" width="9.140625" style="255"/>
    <col min="7933" max="7933" width="4.42578125" style="255" customWidth="1"/>
    <col min="7934" max="7934" width="11.5703125" style="255" customWidth="1"/>
    <col min="7935" max="7935" width="40.42578125" style="255" customWidth="1"/>
    <col min="7936" max="7936" width="5.5703125" style="255" customWidth="1"/>
    <col min="7937" max="7937" width="8.5703125" style="255" customWidth="1"/>
    <col min="7938" max="7938" width="9.85546875" style="255" customWidth="1"/>
    <col min="7939" max="7941" width="13.85546875" style="255" customWidth="1"/>
    <col min="7942" max="7942" width="9.140625" style="255"/>
    <col min="7943" max="7943" width="21.85546875" style="255" customWidth="1"/>
    <col min="7944" max="7944" width="9.42578125" style="255" bestFit="1" customWidth="1"/>
    <col min="7945" max="7945" width="9.140625" style="255"/>
    <col min="7946" max="7946" width="75.42578125" style="255" customWidth="1"/>
    <col min="7947" max="7947" width="45.28515625" style="255" customWidth="1"/>
    <col min="7948" max="8188" width="9.140625" style="255"/>
    <col min="8189" max="8189" width="4.42578125" style="255" customWidth="1"/>
    <col min="8190" max="8190" width="11.5703125" style="255" customWidth="1"/>
    <col min="8191" max="8191" width="40.42578125" style="255" customWidth="1"/>
    <col min="8192" max="8192" width="5.5703125" style="255" customWidth="1"/>
    <col min="8193" max="8193" width="8.5703125" style="255" customWidth="1"/>
    <col min="8194" max="8194" width="9.85546875" style="255" customWidth="1"/>
    <col min="8195" max="8197" width="13.85546875" style="255" customWidth="1"/>
    <col min="8198" max="8198" width="9.140625" style="255"/>
    <col min="8199" max="8199" width="21.85546875" style="255" customWidth="1"/>
    <col min="8200" max="8200" width="9.42578125" style="255" bestFit="1" customWidth="1"/>
    <col min="8201" max="8201" width="9.140625" style="255"/>
    <col min="8202" max="8202" width="75.42578125" style="255" customWidth="1"/>
    <col min="8203" max="8203" width="45.28515625" style="255" customWidth="1"/>
    <col min="8204" max="8444" width="9.140625" style="255"/>
    <col min="8445" max="8445" width="4.42578125" style="255" customWidth="1"/>
    <col min="8446" max="8446" width="11.5703125" style="255" customWidth="1"/>
    <col min="8447" max="8447" width="40.42578125" style="255" customWidth="1"/>
    <col min="8448" max="8448" width="5.5703125" style="255" customWidth="1"/>
    <col min="8449" max="8449" width="8.5703125" style="255" customWidth="1"/>
    <col min="8450" max="8450" width="9.85546875" style="255" customWidth="1"/>
    <col min="8451" max="8453" width="13.85546875" style="255" customWidth="1"/>
    <col min="8454" max="8454" width="9.140625" style="255"/>
    <col min="8455" max="8455" width="21.85546875" style="255" customWidth="1"/>
    <col min="8456" max="8456" width="9.42578125" style="255" bestFit="1" customWidth="1"/>
    <col min="8457" max="8457" width="9.140625" style="255"/>
    <col min="8458" max="8458" width="75.42578125" style="255" customWidth="1"/>
    <col min="8459" max="8459" width="45.28515625" style="255" customWidth="1"/>
    <col min="8460" max="8700" width="9.140625" style="255"/>
    <col min="8701" max="8701" width="4.42578125" style="255" customWidth="1"/>
    <col min="8702" max="8702" width="11.5703125" style="255" customWidth="1"/>
    <col min="8703" max="8703" width="40.42578125" style="255" customWidth="1"/>
    <col min="8704" max="8704" width="5.5703125" style="255" customWidth="1"/>
    <col min="8705" max="8705" width="8.5703125" style="255" customWidth="1"/>
    <col min="8706" max="8706" width="9.85546875" style="255" customWidth="1"/>
    <col min="8707" max="8709" width="13.85546875" style="255" customWidth="1"/>
    <col min="8710" max="8710" width="9.140625" style="255"/>
    <col min="8711" max="8711" width="21.85546875" style="255" customWidth="1"/>
    <col min="8712" max="8712" width="9.42578125" style="255" bestFit="1" customWidth="1"/>
    <col min="8713" max="8713" width="9.140625" style="255"/>
    <col min="8714" max="8714" width="75.42578125" style="255" customWidth="1"/>
    <col min="8715" max="8715" width="45.28515625" style="255" customWidth="1"/>
    <col min="8716" max="8956" width="9.140625" style="255"/>
    <col min="8957" max="8957" width="4.42578125" style="255" customWidth="1"/>
    <col min="8958" max="8958" width="11.5703125" style="255" customWidth="1"/>
    <col min="8959" max="8959" width="40.42578125" style="255" customWidth="1"/>
    <col min="8960" max="8960" width="5.5703125" style="255" customWidth="1"/>
    <col min="8961" max="8961" width="8.5703125" style="255" customWidth="1"/>
    <col min="8962" max="8962" width="9.85546875" style="255" customWidth="1"/>
    <col min="8963" max="8965" width="13.85546875" style="255" customWidth="1"/>
    <col min="8966" max="8966" width="9.140625" style="255"/>
    <col min="8967" max="8967" width="21.85546875" style="255" customWidth="1"/>
    <col min="8968" max="8968" width="9.42578125" style="255" bestFit="1" customWidth="1"/>
    <col min="8969" max="8969" width="9.140625" style="255"/>
    <col min="8970" max="8970" width="75.42578125" style="255" customWidth="1"/>
    <col min="8971" max="8971" width="45.28515625" style="255" customWidth="1"/>
    <col min="8972" max="9212" width="9.140625" style="255"/>
    <col min="9213" max="9213" width="4.42578125" style="255" customWidth="1"/>
    <col min="9214" max="9214" width="11.5703125" style="255" customWidth="1"/>
    <col min="9215" max="9215" width="40.42578125" style="255" customWidth="1"/>
    <col min="9216" max="9216" width="5.5703125" style="255" customWidth="1"/>
    <col min="9217" max="9217" width="8.5703125" style="255" customWidth="1"/>
    <col min="9218" max="9218" width="9.85546875" style="255" customWidth="1"/>
    <col min="9219" max="9221" width="13.85546875" style="255" customWidth="1"/>
    <col min="9222" max="9222" width="9.140625" style="255"/>
    <col min="9223" max="9223" width="21.85546875" style="255" customWidth="1"/>
    <col min="9224" max="9224" width="9.42578125" style="255" bestFit="1" customWidth="1"/>
    <col min="9225" max="9225" width="9.140625" style="255"/>
    <col min="9226" max="9226" width="75.42578125" style="255" customWidth="1"/>
    <col min="9227" max="9227" width="45.28515625" style="255" customWidth="1"/>
    <col min="9228" max="9468" width="9.140625" style="255"/>
    <col min="9469" max="9469" width="4.42578125" style="255" customWidth="1"/>
    <col min="9470" max="9470" width="11.5703125" style="255" customWidth="1"/>
    <col min="9471" max="9471" width="40.42578125" style="255" customWidth="1"/>
    <col min="9472" max="9472" width="5.5703125" style="255" customWidth="1"/>
    <col min="9473" max="9473" width="8.5703125" style="255" customWidth="1"/>
    <col min="9474" max="9474" width="9.85546875" style="255" customWidth="1"/>
    <col min="9475" max="9477" width="13.85546875" style="255" customWidth="1"/>
    <col min="9478" max="9478" width="9.140625" style="255"/>
    <col min="9479" max="9479" width="21.85546875" style="255" customWidth="1"/>
    <col min="9480" max="9480" width="9.42578125" style="255" bestFit="1" customWidth="1"/>
    <col min="9481" max="9481" width="9.140625" style="255"/>
    <col min="9482" max="9482" width="75.42578125" style="255" customWidth="1"/>
    <col min="9483" max="9483" width="45.28515625" style="255" customWidth="1"/>
    <col min="9484" max="9724" width="9.140625" style="255"/>
    <col min="9725" max="9725" width="4.42578125" style="255" customWidth="1"/>
    <col min="9726" max="9726" width="11.5703125" style="255" customWidth="1"/>
    <col min="9727" max="9727" width="40.42578125" style="255" customWidth="1"/>
    <col min="9728" max="9728" width="5.5703125" style="255" customWidth="1"/>
    <col min="9729" max="9729" width="8.5703125" style="255" customWidth="1"/>
    <col min="9730" max="9730" width="9.85546875" style="255" customWidth="1"/>
    <col min="9731" max="9733" width="13.85546875" style="255" customWidth="1"/>
    <col min="9734" max="9734" width="9.140625" style="255"/>
    <col min="9735" max="9735" width="21.85546875" style="255" customWidth="1"/>
    <col min="9736" max="9736" width="9.42578125" style="255" bestFit="1" customWidth="1"/>
    <col min="9737" max="9737" width="9.140625" style="255"/>
    <col min="9738" max="9738" width="75.42578125" style="255" customWidth="1"/>
    <col min="9739" max="9739" width="45.28515625" style="255" customWidth="1"/>
    <col min="9740" max="9980" width="9.140625" style="255"/>
    <col min="9981" max="9981" width="4.42578125" style="255" customWidth="1"/>
    <col min="9982" max="9982" width="11.5703125" style="255" customWidth="1"/>
    <col min="9983" max="9983" width="40.42578125" style="255" customWidth="1"/>
    <col min="9984" max="9984" width="5.5703125" style="255" customWidth="1"/>
    <col min="9985" max="9985" width="8.5703125" style="255" customWidth="1"/>
    <col min="9986" max="9986" width="9.85546875" style="255" customWidth="1"/>
    <col min="9987" max="9989" width="13.85546875" style="255" customWidth="1"/>
    <col min="9990" max="9990" width="9.140625" style="255"/>
    <col min="9991" max="9991" width="21.85546875" style="255" customWidth="1"/>
    <col min="9992" max="9992" width="9.42578125" style="255" bestFit="1" customWidth="1"/>
    <col min="9993" max="9993" width="9.140625" style="255"/>
    <col min="9994" max="9994" width="75.42578125" style="255" customWidth="1"/>
    <col min="9995" max="9995" width="45.28515625" style="255" customWidth="1"/>
    <col min="9996" max="10236" width="9.140625" style="255"/>
    <col min="10237" max="10237" width="4.42578125" style="255" customWidth="1"/>
    <col min="10238" max="10238" width="11.5703125" style="255" customWidth="1"/>
    <col min="10239" max="10239" width="40.42578125" style="255" customWidth="1"/>
    <col min="10240" max="10240" width="5.5703125" style="255" customWidth="1"/>
    <col min="10241" max="10241" width="8.5703125" style="255" customWidth="1"/>
    <col min="10242" max="10242" width="9.85546875" style="255" customWidth="1"/>
    <col min="10243" max="10245" width="13.85546875" style="255" customWidth="1"/>
    <col min="10246" max="10246" width="9.140625" style="255"/>
    <col min="10247" max="10247" width="21.85546875" style="255" customWidth="1"/>
    <col min="10248" max="10248" width="9.42578125" style="255" bestFit="1" customWidth="1"/>
    <col min="10249" max="10249" width="9.140625" style="255"/>
    <col min="10250" max="10250" width="75.42578125" style="255" customWidth="1"/>
    <col min="10251" max="10251" width="45.28515625" style="255" customWidth="1"/>
    <col min="10252" max="10492" width="9.140625" style="255"/>
    <col min="10493" max="10493" width="4.42578125" style="255" customWidth="1"/>
    <col min="10494" max="10494" width="11.5703125" style="255" customWidth="1"/>
    <col min="10495" max="10495" width="40.42578125" style="255" customWidth="1"/>
    <col min="10496" max="10496" width="5.5703125" style="255" customWidth="1"/>
    <col min="10497" max="10497" width="8.5703125" style="255" customWidth="1"/>
    <col min="10498" max="10498" width="9.85546875" style="255" customWidth="1"/>
    <col min="10499" max="10501" width="13.85546875" style="255" customWidth="1"/>
    <col min="10502" max="10502" width="9.140625" style="255"/>
    <col min="10503" max="10503" width="21.85546875" style="255" customWidth="1"/>
    <col min="10504" max="10504" width="9.42578125" style="255" bestFit="1" customWidth="1"/>
    <col min="10505" max="10505" width="9.140625" style="255"/>
    <col min="10506" max="10506" width="75.42578125" style="255" customWidth="1"/>
    <col min="10507" max="10507" width="45.28515625" style="255" customWidth="1"/>
    <col min="10508" max="10748" width="9.140625" style="255"/>
    <col min="10749" max="10749" width="4.42578125" style="255" customWidth="1"/>
    <col min="10750" max="10750" width="11.5703125" style="255" customWidth="1"/>
    <col min="10751" max="10751" width="40.42578125" style="255" customWidth="1"/>
    <col min="10752" max="10752" width="5.5703125" style="255" customWidth="1"/>
    <col min="10753" max="10753" width="8.5703125" style="255" customWidth="1"/>
    <col min="10754" max="10754" width="9.85546875" style="255" customWidth="1"/>
    <col min="10755" max="10757" width="13.85546875" style="255" customWidth="1"/>
    <col min="10758" max="10758" width="9.140625" style="255"/>
    <col min="10759" max="10759" width="21.85546875" style="255" customWidth="1"/>
    <col min="10760" max="10760" width="9.42578125" style="255" bestFit="1" customWidth="1"/>
    <col min="10761" max="10761" width="9.140625" style="255"/>
    <col min="10762" max="10762" width="75.42578125" style="255" customWidth="1"/>
    <col min="10763" max="10763" width="45.28515625" style="255" customWidth="1"/>
    <col min="10764" max="11004" width="9.140625" style="255"/>
    <col min="11005" max="11005" width="4.42578125" style="255" customWidth="1"/>
    <col min="11006" max="11006" width="11.5703125" style="255" customWidth="1"/>
    <col min="11007" max="11007" width="40.42578125" style="255" customWidth="1"/>
    <col min="11008" max="11008" width="5.5703125" style="255" customWidth="1"/>
    <col min="11009" max="11009" width="8.5703125" style="255" customWidth="1"/>
    <col min="11010" max="11010" width="9.85546875" style="255" customWidth="1"/>
    <col min="11011" max="11013" width="13.85546875" style="255" customWidth="1"/>
    <col min="11014" max="11014" width="9.140625" style="255"/>
    <col min="11015" max="11015" width="21.85546875" style="255" customWidth="1"/>
    <col min="11016" max="11016" width="9.42578125" style="255" bestFit="1" customWidth="1"/>
    <col min="11017" max="11017" width="9.140625" style="255"/>
    <col min="11018" max="11018" width="75.42578125" style="255" customWidth="1"/>
    <col min="11019" max="11019" width="45.28515625" style="255" customWidth="1"/>
    <col min="11020" max="11260" width="9.140625" style="255"/>
    <col min="11261" max="11261" width="4.42578125" style="255" customWidth="1"/>
    <col min="11262" max="11262" width="11.5703125" style="255" customWidth="1"/>
    <col min="11263" max="11263" width="40.42578125" style="255" customWidth="1"/>
    <col min="11264" max="11264" width="5.5703125" style="255" customWidth="1"/>
    <col min="11265" max="11265" width="8.5703125" style="255" customWidth="1"/>
    <col min="11266" max="11266" width="9.85546875" style="255" customWidth="1"/>
    <col min="11267" max="11269" width="13.85546875" style="255" customWidth="1"/>
    <col min="11270" max="11270" width="9.140625" style="255"/>
    <col min="11271" max="11271" width="21.85546875" style="255" customWidth="1"/>
    <col min="11272" max="11272" width="9.42578125" style="255" bestFit="1" customWidth="1"/>
    <col min="11273" max="11273" width="9.140625" style="255"/>
    <col min="11274" max="11274" width="75.42578125" style="255" customWidth="1"/>
    <col min="11275" max="11275" width="45.28515625" style="255" customWidth="1"/>
    <col min="11276" max="11516" width="9.140625" style="255"/>
    <col min="11517" max="11517" width="4.42578125" style="255" customWidth="1"/>
    <col min="11518" max="11518" width="11.5703125" style="255" customWidth="1"/>
    <col min="11519" max="11519" width="40.42578125" style="255" customWidth="1"/>
    <col min="11520" max="11520" width="5.5703125" style="255" customWidth="1"/>
    <col min="11521" max="11521" width="8.5703125" style="255" customWidth="1"/>
    <col min="11522" max="11522" width="9.85546875" style="255" customWidth="1"/>
    <col min="11523" max="11525" width="13.85546875" style="255" customWidth="1"/>
    <col min="11526" max="11526" width="9.140625" style="255"/>
    <col min="11527" max="11527" width="21.85546875" style="255" customWidth="1"/>
    <col min="11528" max="11528" width="9.42578125" style="255" bestFit="1" customWidth="1"/>
    <col min="11529" max="11529" width="9.140625" style="255"/>
    <col min="11530" max="11530" width="75.42578125" style="255" customWidth="1"/>
    <col min="11531" max="11531" width="45.28515625" style="255" customWidth="1"/>
    <col min="11532" max="11772" width="9.140625" style="255"/>
    <col min="11773" max="11773" width="4.42578125" style="255" customWidth="1"/>
    <col min="11774" max="11774" width="11.5703125" style="255" customWidth="1"/>
    <col min="11775" max="11775" width="40.42578125" style="255" customWidth="1"/>
    <col min="11776" max="11776" width="5.5703125" style="255" customWidth="1"/>
    <col min="11777" max="11777" width="8.5703125" style="255" customWidth="1"/>
    <col min="11778" max="11778" width="9.85546875" style="255" customWidth="1"/>
    <col min="11779" max="11781" width="13.85546875" style="255" customWidth="1"/>
    <col min="11782" max="11782" width="9.140625" style="255"/>
    <col min="11783" max="11783" width="21.85546875" style="255" customWidth="1"/>
    <col min="11784" max="11784" width="9.42578125" style="255" bestFit="1" customWidth="1"/>
    <col min="11785" max="11785" width="9.140625" style="255"/>
    <col min="11786" max="11786" width="75.42578125" style="255" customWidth="1"/>
    <col min="11787" max="11787" width="45.28515625" style="255" customWidth="1"/>
    <col min="11788" max="12028" width="9.140625" style="255"/>
    <col min="12029" max="12029" width="4.42578125" style="255" customWidth="1"/>
    <col min="12030" max="12030" width="11.5703125" style="255" customWidth="1"/>
    <col min="12031" max="12031" width="40.42578125" style="255" customWidth="1"/>
    <col min="12032" max="12032" width="5.5703125" style="255" customWidth="1"/>
    <col min="12033" max="12033" width="8.5703125" style="255" customWidth="1"/>
    <col min="12034" max="12034" width="9.85546875" style="255" customWidth="1"/>
    <col min="12035" max="12037" width="13.85546875" style="255" customWidth="1"/>
    <col min="12038" max="12038" width="9.140625" style="255"/>
    <col min="12039" max="12039" width="21.85546875" style="255" customWidth="1"/>
    <col min="12040" max="12040" width="9.42578125" style="255" bestFit="1" customWidth="1"/>
    <col min="12041" max="12041" width="9.140625" style="255"/>
    <col min="12042" max="12042" width="75.42578125" style="255" customWidth="1"/>
    <col min="12043" max="12043" width="45.28515625" style="255" customWidth="1"/>
    <col min="12044" max="12284" width="9.140625" style="255"/>
    <col min="12285" max="12285" width="4.42578125" style="255" customWidth="1"/>
    <col min="12286" max="12286" width="11.5703125" style="255" customWidth="1"/>
    <col min="12287" max="12287" width="40.42578125" style="255" customWidth="1"/>
    <col min="12288" max="12288" width="5.5703125" style="255" customWidth="1"/>
    <col min="12289" max="12289" width="8.5703125" style="255" customWidth="1"/>
    <col min="12290" max="12290" width="9.85546875" style="255" customWidth="1"/>
    <col min="12291" max="12293" width="13.85546875" style="255" customWidth="1"/>
    <col min="12294" max="12294" width="9.140625" style="255"/>
    <col min="12295" max="12295" width="21.85546875" style="255" customWidth="1"/>
    <col min="12296" max="12296" width="9.42578125" style="255" bestFit="1" customWidth="1"/>
    <col min="12297" max="12297" width="9.140625" style="255"/>
    <col min="12298" max="12298" width="75.42578125" style="255" customWidth="1"/>
    <col min="12299" max="12299" width="45.28515625" style="255" customWidth="1"/>
    <col min="12300" max="12540" width="9.140625" style="255"/>
    <col min="12541" max="12541" width="4.42578125" style="255" customWidth="1"/>
    <col min="12542" max="12542" width="11.5703125" style="255" customWidth="1"/>
    <col min="12543" max="12543" width="40.42578125" style="255" customWidth="1"/>
    <col min="12544" max="12544" width="5.5703125" style="255" customWidth="1"/>
    <col min="12545" max="12545" width="8.5703125" style="255" customWidth="1"/>
    <col min="12546" max="12546" width="9.85546875" style="255" customWidth="1"/>
    <col min="12547" max="12549" width="13.85546875" style="255" customWidth="1"/>
    <col min="12550" max="12550" width="9.140625" style="255"/>
    <col min="12551" max="12551" width="21.85546875" style="255" customWidth="1"/>
    <col min="12552" max="12552" width="9.42578125" style="255" bestFit="1" customWidth="1"/>
    <col min="12553" max="12553" width="9.140625" style="255"/>
    <col min="12554" max="12554" width="75.42578125" style="255" customWidth="1"/>
    <col min="12555" max="12555" width="45.28515625" style="255" customWidth="1"/>
    <col min="12556" max="12796" width="9.140625" style="255"/>
    <col min="12797" max="12797" width="4.42578125" style="255" customWidth="1"/>
    <col min="12798" max="12798" width="11.5703125" style="255" customWidth="1"/>
    <col min="12799" max="12799" width="40.42578125" style="255" customWidth="1"/>
    <col min="12800" max="12800" width="5.5703125" style="255" customWidth="1"/>
    <col min="12801" max="12801" width="8.5703125" style="255" customWidth="1"/>
    <col min="12802" max="12802" width="9.85546875" style="255" customWidth="1"/>
    <col min="12803" max="12805" width="13.85546875" style="255" customWidth="1"/>
    <col min="12806" max="12806" width="9.140625" style="255"/>
    <col min="12807" max="12807" width="21.85546875" style="255" customWidth="1"/>
    <col min="12808" max="12808" width="9.42578125" style="255" bestFit="1" customWidth="1"/>
    <col min="12809" max="12809" width="9.140625" style="255"/>
    <col min="12810" max="12810" width="75.42578125" style="255" customWidth="1"/>
    <col min="12811" max="12811" width="45.28515625" style="255" customWidth="1"/>
    <col min="12812" max="13052" width="9.140625" style="255"/>
    <col min="13053" max="13053" width="4.42578125" style="255" customWidth="1"/>
    <col min="13054" max="13054" width="11.5703125" style="255" customWidth="1"/>
    <col min="13055" max="13055" width="40.42578125" style="255" customWidth="1"/>
    <col min="13056" max="13056" width="5.5703125" style="255" customWidth="1"/>
    <col min="13057" max="13057" width="8.5703125" style="255" customWidth="1"/>
    <col min="13058" max="13058" width="9.85546875" style="255" customWidth="1"/>
    <col min="13059" max="13061" width="13.85546875" style="255" customWidth="1"/>
    <col min="13062" max="13062" width="9.140625" style="255"/>
    <col min="13063" max="13063" width="21.85546875" style="255" customWidth="1"/>
    <col min="13064" max="13064" width="9.42578125" style="255" bestFit="1" customWidth="1"/>
    <col min="13065" max="13065" width="9.140625" style="255"/>
    <col min="13066" max="13066" width="75.42578125" style="255" customWidth="1"/>
    <col min="13067" max="13067" width="45.28515625" style="255" customWidth="1"/>
    <col min="13068" max="13308" width="9.140625" style="255"/>
    <col min="13309" max="13309" width="4.42578125" style="255" customWidth="1"/>
    <col min="13310" max="13310" width="11.5703125" style="255" customWidth="1"/>
    <col min="13311" max="13311" width="40.42578125" style="255" customWidth="1"/>
    <col min="13312" max="13312" width="5.5703125" style="255" customWidth="1"/>
    <col min="13313" max="13313" width="8.5703125" style="255" customWidth="1"/>
    <col min="13314" max="13314" width="9.85546875" style="255" customWidth="1"/>
    <col min="13315" max="13317" width="13.85546875" style="255" customWidth="1"/>
    <col min="13318" max="13318" width="9.140625" style="255"/>
    <col min="13319" max="13319" width="21.85546875" style="255" customWidth="1"/>
    <col min="13320" max="13320" width="9.42578125" style="255" bestFit="1" customWidth="1"/>
    <col min="13321" max="13321" width="9.140625" style="255"/>
    <col min="13322" max="13322" width="75.42578125" style="255" customWidth="1"/>
    <col min="13323" max="13323" width="45.28515625" style="255" customWidth="1"/>
    <col min="13324" max="13564" width="9.140625" style="255"/>
    <col min="13565" max="13565" width="4.42578125" style="255" customWidth="1"/>
    <col min="13566" max="13566" width="11.5703125" style="255" customWidth="1"/>
    <col min="13567" max="13567" width="40.42578125" style="255" customWidth="1"/>
    <col min="13568" max="13568" width="5.5703125" style="255" customWidth="1"/>
    <col min="13569" max="13569" width="8.5703125" style="255" customWidth="1"/>
    <col min="13570" max="13570" width="9.85546875" style="255" customWidth="1"/>
    <col min="13571" max="13573" width="13.85546875" style="255" customWidth="1"/>
    <col min="13574" max="13574" width="9.140625" style="255"/>
    <col min="13575" max="13575" width="21.85546875" style="255" customWidth="1"/>
    <col min="13576" max="13576" width="9.42578125" style="255" bestFit="1" customWidth="1"/>
    <col min="13577" max="13577" width="9.140625" style="255"/>
    <col min="13578" max="13578" width="75.42578125" style="255" customWidth="1"/>
    <col min="13579" max="13579" width="45.28515625" style="255" customWidth="1"/>
    <col min="13580" max="13820" width="9.140625" style="255"/>
    <col min="13821" max="13821" width="4.42578125" style="255" customWidth="1"/>
    <col min="13822" max="13822" width="11.5703125" style="255" customWidth="1"/>
    <col min="13823" max="13823" width="40.42578125" style="255" customWidth="1"/>
    <col min="13824" max="13824" width="5.5703125" style="255" customWidth="1"/>
    <col min="13825" max="13825" width="8.5703125" style="255" customWidth="1"/>
    <col min="13826" max="13826" width="9.85546875" style="255" customWidth="1"/>
    <col min="13827" max="13829" width="13.85546875" style="255" customWidth="1"/>
    <col min="13830" max="13830" width="9.140625" style="255"/>
    <col min="13831" max="13831" width="21.85546875" style="255" customWidth="1"/>
    <col min="13832" max="13832" width="9.42578125" style="255" bestFit="1" customWidth="1"/>
    <col min="13833" max="13833" width="9.140625" style="255"/>
    <col min="13834" max="13834" width="75.42578125" style="255" customWidth="1"/>
    <col min="13835" max="13835" width="45.28515625" style="255" customWidth="1"/>
    <col min="13836" max="14076" width="9.140625" style="255"/>
    <col min="14077" max="14077" width="4.42578125" style="255" customWidth="1"/>
    <col min="14078" max="14078" width="11.5703125" style="255" customWidth="1"/>
    <col min="14079" max="14079" width="40.42578125" style="255" customWidth="1"/>
    <col min="14080" max="14080" width="5.5703125" style="255" customWidth="1"/>
    <col min="14081" max="14081" width="8.5703125" style="255" customWidth="1"/>
    <col min="14082" max="14082" width="9.85546875" style="255" customWidth="1"/>
    <col min="14083" max="14085" width="13.85546875" style="255" customWidth="1"/>
    <col min="14086" max="14086" width="9.140625" style="255"/>
    <col min="14087" max="14087" width="21.85546875" style="255" customWidth="1"/>
    <col min="14088" max="14088" width="9.42578125" style="255" bestFit="1" customWidth="1"/>
    <col min="14089" max="14089" width="9.140625" style="255"/>
    <col min="14090" max="14090" width="75.42578125" style="255" customWidth="1"/>
    <col min="14091" max="14091" width="45.28515625" style="255" customWidth="1"/>
    <col min="14092" max="14332" width="9.140625" style="255"/>
    <col min="14333" max="14333" width="4.42578125" style="255" customWidth="1"/>
    <col min="14334" max="14334" width="11.5703125" style="255" customWidth="1"/>
    <col min="14335" max="14335" width="40.42578125" style="255" customWidth="1"/>
    <col min="14336" max="14336" width="5.5703125" style="255" customWidth="1"/>
    <col min="14337" max="14337" width="8.5703125" style="255" customWidth="1"/>
    <col min="14338" max="14338" width="9.85546875" style="255" customWidth="1"/>
    <col min="14339" max="14341" width="13.85546875" style="255" customWidth="1"/>
    <col min="14342" max="14342" width="9.140625" style="255"/>
    <col min="14343" max="14343" width="21.85546875" style="255" customWidth="1"/>
    <col min="14344" max="14344" width="9.42578125" style="255" bestFit="1" customWidth="1"/>
    <col min="14345" max="14345" width="9.140625" style="255"/>
    <col min="14346" max="14346" width="75.42578125" style="255" customWidth="1"/>
    <col min="14347" max="14347" width="45.28515625" style="255" customWidth="1"/>
    <col min="14348" max="14588" width="9.140625" style="255"/>
    <col min="14589" max="14589" width="4.42578125" style="255" customWidth="1"/>
    <col min="14590" max="14590" width="11.5703125" style="255" customWidth="1"/>
    <col min="14591" max="14591" width="40.42578125" style="255" customWidth="1"/>
    <col min="14592" max="14592" width="5.5703125" style="255" customWidth="1"/>
    <col min="14593" max="14593" width="8.5703125" style="255" customWidth="1"/>
    <col min="14594" max="14594" width="9.85546875" style="255" customWidth="1"/>
    <col min="14595" max="14597" width="13.85546875" style="255" customWidth="1"/>
    <col min="14598" max="14598" width="9.140625" style="255"/>
    <col min="14599" max="14599" width="21.85546875" style="255" customWidth="1"/>
    <col min="14600" max="14600" width="9.42578125" style="255" bestFit="1" customWidth="1"/>
    <col min="14601" max="14601" width="9.140625" style="255"/>
    <col min="14602" max="14602" width="75.42578125" style="255" customWidth="1"/>
    <col min="14603" max="14603" width="45.28515625" style="255" customWidth="1"/>
    <col min="14604" max="14844" width="9.140625" style="255"/>
    <col min="14845" max="14845" width="4.42578125" style="255" customWidth="1"/>
    <col min="14846" max="14846" width="11.5703125" style="255" customWidth="1"/>
    <col min="14847" max="14847" width="40.42578125" style="255" customWidth="1"/>
    <col min="14848" max="14848" width="5.5703125" style="255" customWidth="1"/>
    <col min="14849" max="14849" width="8.5703125" style="255" customWidth="1"/>
    <col min="14850" max="14850" width="9.85546875" style="255" customWidth="1"/>
    <col min="14851" max="14853" width="13.85546875" style="255" customWidth="1"/>
    <col min="14854" max="14854" width="9.140625" style="255"/>
    <col min="14855" max="14855" width="21.85546875" style="255" customWidth="1"/>
    <col min="14856" max="14856" width="9.42578125" style="255" bestFit="1" customWidth="1"/>
    <col min="14857" max="14857" width="9.140625" style="255"/>
    <col min="14858" max="14858" width="75.42578125" style="255" customWidth="1"/>
    <col min="14859" max="14859" width="45.28515625" style="255" customWidth="1"/>
    <col min="14860" max="15100" width="9.140625" style="255"/>
    <col min="15101" max="15101" width="4.42578125" style="255" customWidth="1"/>
    <col min="15102" max="15102" width="11.5703125" style="255" customWidth="1"/>
    <col min="15103" max="15103" width="40.42578125" style="255" customWidth="1"/>
    <col min="15104" max="15104" width="5.5703125" style="255" customWidth="1"/>
    <col min="15105" max="15105" width="8.5703125" style="255" customWidth="1"/>
    <col min="15106" max="15106" width="9.85546875" style="255" customWidth="1"/>
    <col min="15107" max="15109" width="13.85546875" style="255" customWidth="1"/>
    <col min="15110" max="15110" width="9.140625" style="255"/>
    <col min="15111" max="15111" width="21.85546875" style="255" customWidth="1"/>
    <col min="15112" max="15112" width="9.42578125" style="255" bestFit="1" customWidth="1"/>
    <col min="15113" max="15113" width="9.140625" style="255"/>
    <col min="15114" max="15114" width="75.42578125" style="255" customWidth="1"/>
    <col min="15115" max="15115" width="45.28515625" style="255" customWidth="1"/>
    <col min="15116" max="15356" width="9.140625" style="255"/>
    <col min="15357" max="15357" width="4.42578125" style="255" customWidth="1"/>
    <col min="15358" max="15358" width="11.5703125" style="255" customWidth="1"/>
    <col min="15359" max="15359" width="40.42578125" style="255" customWidth="1"/>
    <col min="15360" max="15360" width="5.5703125" style="255" customWidth="1"/>
    <col min="15361" max="15361" width="8.5703125" style="255" customWidth="1"/>
    <col min="15362" max="15362" width="9.85546875" style="255" customWidth="1"/>
    <col min="15363" max="15365" width="13.85546875" style="255" customWidth="1"/>
    <col min="15366" max="15366" width="9.140625" style="255"/>
    <col min="15367" max="15367" width="21.85546875" style="255" customWidth="1"/>
    <col min="15368" max="15368" width="9.42578125" style="255" bestFit="1" customWidth="1"/>
    <col min="15369" max="15369" width="9.140625" style="255"/>
    <col min="15370" max="15370" width="75.42578125" style="255" customWidth="1"/>
    <col min="15371" max="15371" width="45.28515625" style="255" customWidth="1"/>
    <col min="15372" max="15612" width="9.140625" style="255"/>
    <col min="15613" max="15613" width="4.42578125" style="255" customWidth="1"/>
    <col min="15614" max="15614" width="11.5703125" style="255" customWidth="1"/>
    <col min="15615" max="15615" width="40.42578125" style="255" customWidth="1"/>
    <col min="15616" max="15616" width="5.5703125" style="255" customWidth="1"/>
    <col min="15617" max="15617" width="8.5703125" style="255" customWidth="1"/>
    <col min="15618" max="15618" width="9.85546875" style="255" customWidth="1"/>
    <col min="15619" max="15621" width="13.85546875" style="255" customWidth="1"/>
    <col min="15622" max="15622" width="9.140625" style="255"/>
    <col min="15623" max="15623" width="21.85546875" style="255" customWidth="1"/>
    <col min="15624" max="15624" width="9.42578125" style="255" bestFit="1" customWidth="1"/>
    <col min="15625" max="15625" width="9.140625" style="255"/>
    <col min="15626" max="15626" width="75.42578125" style="255" customWidth="1"/>
    <col min="15627" max="15627" width="45.28515625" style="255" customWidth="1"/>
    <col min="15628" max="15868" width="9.140625" style="255"/>
    <col min="15869" max="15869" width="4.42578125" style="255" customWidth="1"/>
    <col min="15870" max="15870" width="11.5703125" style="255" customWidth="1"/>
    <col min="15871" max="15871" width="40.42578125" style="255" customWidth="1"/>
    <col min="15872" max="15872" width="5.5703125" style="255" customWidth="1"/>
    <col min="15873" max="15873" width="8.5703125" style="255" customWidth="1"/>
    <col min="15874" max="15874" width="9.85546875" style="255" customWidth="1"/>
    <col min="15875" max="15877" width="13.85546875" style="255" customWidth="1"/>
    <col min="15878" max="15878" width="9.140625" style="255"/>
    <col min="15879" max="15879" width="21.85546875" style="255" customWidth="1"/>
    <col min="15880" max="15880" width="9.42578125" style="255" bestFit="1" customWidth="1"/>
    <col min="15881" max="15881" width="9.140625" style="255"/>
    <col min="15882" max="15882" width="75.42578125" style="255" customWidth="1"/>
    <col min="15883" max="15883" width="45.28515625" style="255" customWidth="1"/>
    <col min="15884" max="16124" width="9.140625" style="255"/>
    <col min="16125" max="16125" width="4.42578125" style="255" customWidth="1"/>
    <col min="16126" max="16126" width="11.5703125" style="255" customWidth="1"/>
    <col min="16127" max="16127" width="40.42578125" style="255" customWidth="1"/>
    <col min="16128" max="16128" width="5.5703125" style="255" customWidth="1"/>
    <col min="16129" max="16129" width="8.5703125" style="255" customWidth="1"/>
    <col min="16130" max="16130" width="9.85546875" style="255" customWidth="1"/>
    <col min="16131" max="16133" width="13.85546875" style="255" customWidth="1"/>
    <col min="16134" max="16134" width="9.140625" style="255"/>
    <col min="16135" max="16135" width="21.85546875" style="255" customWidth="1"/>
    <col min="16136" max="16136" width="9.42578125" style="255" bestFit="1" customWidth="1"/>
    <col min="16137" max="16137" width="9.140625" style="255"/>
    <col min="16138" max="16138" width="75.42578125" style="255" customWidth="1"/>
    <col min="16139" max="16139" width="45.28515625" style="255" customWidth="1"/>
    <col min="16140" max="16384" width="9.140625" style="255"/>
  </cols>
  <sheetData>
    <row r="1" spans="1:102" x14ac:dyDescent="0.2">
      <c r="A1" s="1" t="s">
        <v>378</v>
      </c>
      <c r="B1" s="2"/>
      <c r="C1" s="3"/>
      <c r="D1" s="5" t="s">
        <v>24</v>
      </c>
      <c r="E1" s="449"/>
      <c r="F1" s="450"/>
      <c r="G1" s="451" t="s">
        <v>543</v>
      </c>
      <c r="I1" s="447"/>
    </row>
    <row r="2" spans="1:102" ht="15" x14ac:dyDescent="0.25">
      <c r="A2" s="274" t="s">
        <v>13</v>
      </c>
      <c r="B2" s="13"/>
      <c r="C2" s="14"/>
      <c r="D2" s="16" t="s">
        <v>544</v>
      </c>
      <c r="E2" s="452"/>
      <c r="F2" s="453"/>
      <c r="G2" s="454"/>
      <c r="I2" s="447"/>
    </row>
    <row r="3" spans="1:102" x14ac:dyDescent="0.2">
      <c r="A3" s="275" t="s">
        <v>187</v>
      </c>
      <c r="B3" s="276" t="s">
        <v>188</v>
      </c>
      <c r="C3" s="276" t="s">
        <v>189</v>
      </c>
      <c r="D3" s="276" t="s">
        <v>4</v>
      </c>
      <c r="E3" s="276" t="s">
        <v>190</v>
      </c>
      <c r="F3" s="276" t="s">
        <v>191</v>
      </c>
      <c r="G3" s="277" t="s">
        <v>192</v>
      </c>
      <c r="I3" s="447"/>
    </row>
    <row r="4" spans="1:102" ht="15" x14ac:dyDescent="0.25">
      <c r="A4" s="278"/>
      <c r="B4" s="279"/>
      <c r="C4" s="427" t="s">
        <v>755</v>
      </c>
      <c r="D4" s="280"/>
      <c r="E4" s="281"/>
      <c r="F4" s="280"/>
      <c r="G4" s="280"/>
      <c r="I4" s="447"/>
    </row>
    <row r="5" spans="1:102" x14ac:dyDescent="0.2">
      <c r="A5" s="455" t="s">
        <v>193</v>
      </c>
      <c r="B5" s="456" t="s">
        <v>12</v>
      </c>
      <c r="C5" s="457" t="s">
        <v>124</v>
      </c>
      <c r="D5" s="458"/>
      <c r="E5" s="459"/>
      <c r="F5" s="459"/>
      <c r="G5" s="460"/>
      <c r="M5" s="260">
        <v>1</v>
      </c>
    </row>
    <row r="6" spans="1:102" x14ac:dyDescent="0.2">
      <c r="A6" s="461">
        <v>1</v>
      </c>
      <c r="B6" s="462" t="s">
        <v>545</v>
      </c>
      <c r="C6" s="463" t="s">
        <v>546</v>
      </c>
      <c r="D6" s="464" t="s">
        <v>36</v>
      </c>
      <c r="E6" s="465">
        <v>152.28</v>
      </c>
      <c r="F6" s="486"/>
      <c r="G6" s="487">
        <f>E6*F6</f>
        <v>0</v>
      </c>
      <c r="M6" s="260">
        <v>2</v>
      </c>
      <c r="Y6" s="255">
        <v>1</v>
      </c>
      <c r="Z6" s="255">
        <v>1</v>
      </c>
      <c r="AA6" s="255">
        <v>1</v>
      </c>
      <c r="AX6" s="255">
        <v>1</v>
      </c>
      <c r="AY6" s="255">
        <f>IF(AX6=1,G6,0)</f>
        <v>0</v>
      </c>
      <c r="AZ6" s="255">
        <f>IF(AX6=2,G6,0)</f>
        <v>0</v>
      </c>
      <c r="BA6" s="255">
        <f>IF(AX6=3,G6,0)</f>
        <v>0</v>
      </c>
      <c r="BB6" s="255">
        <f>IF(AX6=4,G6,0)</f>
        <v>0</v>
      </c>
      <c r="BC6" s="255">
        <f>IF(AX6=5,G6,0)</f>
        <v>0</v>
      </c>
      <c r="BY6" s="260">
        <v>1</v>
      </c>
      <c r="BZ6" s="260">
        <v>1</v>
      </c>
      <c r="CX6" s="255">
        <v>0</v>
      </c>
    </row>
    <row r="7" spans="1:102" ht="12.75" customHeight="1" x14ac:dyDescent="0.2">
      <c r="A7" s="467"/>
      <c r="B7" s="468"/>
      <c r="C7" s="534" t="s">
        <v>547</v>
      </c>
      <c r="D7" s="534"/>
      <c r="E7" s="469">
        <v>0</v>
      </c>
      <c r="F7" s="470"/>
      <c r="G7" s="488"/>
      <c r="K7" s="472" t="s">
        <v>548</v>
      </c>
      <c r="M7" s="260"/>
    </row>
    <row r="8" spans="1:102" ht="12.75" customHeight="1" x14ac:dyDescent="0.2">
      <c r="A8" s="467"/>
      <c r="B8" s="468"/>
      <c r="C8" s="534" t="s">
        <v>549</v>
      </c>
      <c r="D8" s="534"/>
      <c r="E8" s="469">
        <v>143.63999999999999</v>
      </c>
      <c r="F8" s="470"/>
      <c r="G8" s="488"/>
      <c r="K8" s="472" t="s">
        <v>549</v>
      </c>
      <c r="M8" s="260"/>
    </row>
    <row r="9" spans="1:102" ht="12.75" customHeight="1" x14ac:dyDescent="0.2">
      <c r="A9" s="467"/>
      <c r="B9" s="468"/>
      <c r="C9" s="534" t="s">
        <v>550</v>
      </c>
      <c r="D9" s="534"/>
      <c r="E9" s="469">
        <v>8.64</v>
      </c>
      <c r="F9" s="470"/>
      <c r="G9" s="488"/>
      <c r="K9" s="472" t="s">
        <v>550</v>
      </c>
      <c r="M9" s="260"/>
    </row>
    <row r="10" spans="1:102" x14ac:dyDescent="0.2">
      <c r="A10" s="461">
        <v>2</v>
      </c>
      <c r="B10" s="462" t="s">
        <v>551</v>
      </c>
      <c r="C10" s="463" t="s">
        <v>552</v>
      </c>
      <c r="D10" s="464" t="s">
        <v>36</v>
      </c>
      <c r="E10" s="465">
        <v>152.28</v>
      </c>
      <c r="F10" s="486"/>
      <c r="G10" s="487">
        <f>E10*F10</f>
        <v>0</v>
      </c>
      <c r="M10" s="260">
        <v>2</v>
      </c>
      <c r="Y10" s="255">
        <v>1</v>
      </c>
      <c r="Z10" s="255">
        <v>1</v>
      </c>
      <c r="AA10" s="255">
        <v>1</v>
      </c>
      <c r="AX10" s="255">
        <v>1</v>
      </c>
      <c r="AY10" s="255">
        <f>IF(AX10=1,G10,0)</f>
        <v>0</v>
      </c>
      <c r="AZ10" s="255">
        <f>IF(AX10=2,G10,0)</f>
        <v>0</v>
      </c>
      <c r="BA10" s="255">
        <f>IF(AX10=3,G10,0)</f>
        <v>0</v>
      </c>
      <c r="BB10" s="255">
        <f>IF(AX10=4,G10,0)</f>
        <v>0</v>
      </c>
      <c r="BC10" s="255">
        <f>IF(AX10=5,G10,0)</f>
        <v>0</v>
      </c>
      <c r="BY10" s="260">
        <v>1</v>
      </c>
      <c r="BZ10" s="260">
        <v>1</v>
      </c>
      <c r="CX10" s="255">
        <v>0</v>
      </c>
    </row>
    <row r="11" spans="1:102" x14ac:dyDescent="0.2">
      <c r="A11" s="461">
        <v>3</v>
      </c>
      <c r="B11" s="528" t="s">
        <v>1126</v>
      </c>
      <c r="C11" s="463" t="s">
        <v>553</v>
      </c>
      <c r="D11" s="464" t="s">
        <v>36</v>
      </c>
      <c r="E11" s="465">
        <v>4.7249999999999996</v>
      </c>
      <c r="F11" s="486"/>
      <c r="G11" s="487">
        <f>E11*F11</f>
        <v>0</v>
      </c>
      <c r="M11" s="260">
        <v>2</v>
      </c>
      <c r="Y11" s="255">
        <v>1</v>
      </c>
      <c r="Z11" s="255">
        <v>1</v>
      </c>
      <c r="AA11" s="255">
        <v>1</v>
      </c>
      <c r="AX11" s="255">
        <v>1</v>
      </c>
      <c r="AY11" s="255">
        <f>IF(AX11=1,G11,0)</f>
        <v>0</v>
      </c>
      <c r="AZ11" s="255">
        <f>IF(AX11=2,G11,0)</f>
        <v>0</v>
      </c>
      <c r="BA11" s="255">
        <f>IF(AX11=3,G11,0)</f>
        <v>0</v>
      </c>
      <c r="BB11" s="255">
        <f>IF(AX11=4,G11,0)</f>
        <v>0</v>
      </c>
      <c r="BC11" s="255">
        <f>IF(AX11=5,G11,0)</f>
        <v>0</v>
      </c>
      <c r="BY11" s="260">
        <v>1</v>
      </c>
      <c r="BZ11" s="260">
        <v>1</v>
      </c>
      <c r="CX11" s="255">
        <v>0</v>
      </c>
    </row>
    <row r="12" spans="1:102" ht="12.75" customHeight="1" x14ac:dyDescent="0.2">
      <c r="A12" s="467"/>
      <c r="B12" s="468"/>
      <c r="C12" s="534" t="s">
        <v>548</v>
      </c>
      <c r="D12" s="534"/>
      <c r="E12" s="469">
        <v>0</v>
      </c>
      <c r="F12" s="470"/>
      <c r="G12" s="488"/>
      <c r="K12" s="472" t="s">
        <v>548</v>
      </c>
      <c r="M12" s="260"/>
    </row>
    <row r="13" spans="1:102" ht="12.75" customHeight="1" x14ac:dyDescent="0.2">
      <c r="A13" s="467"/>
      <c r="B13" s="468"/>
      <c r="C13" s="534" t="s">
        <v>554</v>
      </c>
      <c r="D13" s="534"/>
      <c r="E13" s="469">
        <v>4.7249999999999996</v>
      </c>
      <c r="F13" s="470"/>
      <c r="G13" s="488"/>
      <c r="K13" s="472" t="s">
        <v>554</v>
      </c>
      <c r="M13" s="260"/>
    </row>
    <row r="14" spans="1:102" x14ac:dyDescent="0.2">
      <c r="A14" s="461">
        <v>4</v>
      </c>
      <c r="B14" s="462" t="s">
        <v>555</v>
      </c>
      <c r="C14" s="463" t="s">
        <v>556</v>
      </c>
      <c r="D14" s="464" t="s">
        <v>36</v>
      </c>
      <c r="E14" s="465">
        <v>4.7300000000000004</v>
      </c>
      <c r="F14" s="486"/>
      <c r="G14" s="487">
        <f>E14*F14</f>
        <v>0</v>
      </c>
      <c r="M14" s="260">
        <v>2</v>
      </c>
      <c r="Y14" s="255">
        <v>1</v>
      </c>
      <c r="Z14" s="255">
        <v>1</v>
      </c>
      <c r="AA14" s="255">
        <v>1</v>
      </c>
      <c r="AX14" s="255">
        <v>1</v>
      </c>
      <c r="AY14" s="255">
        <f>IF(AX14=1,G14,0)</f>
        <v>0</v>
      </c>
      <c r="AZ14" s="255">
        <f>IF(AX14=2,G14,0)</f>
        <v>0</v>
      </c>
      <c r="BA14" s="255">
        <f>IF(AX14=3,G14,0)</f>
        <v>0</v>
      </c>
      <c r="BB14" s="255">
        <f>IF(AX14=4,G14,0)</f>
        <v>0</v>
      </c>
      <c r="BC14" s="255">
        <f>IF(AX14=5,G14,0)</f>
        <v>0</v>
      </c>
      <c r="BY14" s="260">
        <v>1</v>
      </c>
      <c r="BZ14" s="260">
        <v>1</v>
      </c>
      <c r="CX14" s="255">
        <v>0</v>
      </c>
    </row>
    <row r="15" spans="1:102" x14ac:dyDescent="0.2">
      <c r="A15" s="461">
        <v>5</v>
      </c>
      <c r="B15" s="462" t="s">
        <v>557</v>
      </c>
      <c r="C15" s="463" t="s">
        <v>558</v>
      </c>
      <c r="D15" s="464" t="s">
        <v>27</v>
      </c>
      <c r="E15" s="465">
        <v>413.1</v>
      </c>
      <c r="F15" s="486"/>
      <c r="G15" s="487">
        <f>E15*F15</f>
        <v>0</v>
      </c>
      <c r="M15" s="260">
        <v>2</v>
      </c>
      <c r="Y15" s="255">
        <v>1</v>
      </c>
      <c r="Z15" s="255">
        <v>1</v>
      </c>
      <c r="AA15" s="255">
        <v>1</v>
      </c>
      <c r="AX15" s="255">
        <v>1</v>
      </c>
      <c r="AY15" s="255">
        <f>IF(AX15=1,G15,0)</f>
        <v>0</v>
      </c>
      <c r="AZ15" s="255">
        <f>IF(AX15=2,G15,0)</f>
        <v>0</v>
      </c>
      <c r="BA15" s="255">
        <f>IF(AX15=3,G15,0)</f>
        <v>0</v>
      </c>
      <c r="BB15" s="255">
        <f>IF(AX15=4,G15,0)</f>
        <v>0</v>
      </c>
      <c r="BC15" s="255">
        <f>IF(AX15=5,G15,0)</f>
        <v>0</v>
      </c>
      <c r="BY15" s="260">
        <v>1</v>
      </c>
      <c r="BZ15" s="260">
        <v>1</v>
      </c>
      <c r="CX15" s="255">
        <v>9.8999999999999999E-4</v>
      </c>
    </row>
    <row r="16" spans="1:102" ht="12.75" customHeight="1" x14ac:dyDescent="0.2">
      <c r="A16" s="467"/>
      <c r="B16" s="468"/>
      <c r="C16" s="534" t="s">
        <v>559</v>
      </c>
      <c r="D16" s="534"/>
      <c r="E16" s="469">
        <v>103.5</v>
      </c>
      <c r="F16" s="470"/>
      <c r="G16" s="488"/>
      <c r="K16" s="472" t="s">
        <v>559</v>
      </c>
      <c r="M16" s="260"/>
    </row>
    <row r="17" spans="1:102" ht="12.75" customHeight="1" x14ac:dyDescent="0.2">
      <c r="A17" s="467"/>
      <c r="B17" s="468"/>
      <c r="C17" s="534" t="s">
        <v>560</v>
      </c>
      <c r="D17" s="534"/>
      <c r="E17" s="469">
        <v>309.60000000000002</v>
      </c>
      <c r="F17" s="470"/>
      <c r="G17" s="488"/>
      <c r="K17" s="472" t="s">
        <v>560</v>
      </c>
      <c r="M17" s="260"/>
    </row>
    <row r="18" spans="1:102" x14ac:dyDescent="0.2">
      <c r="A18" s="461">
        <v>6</v>
      </c>
      <c r="B18" s="462" t="s">
        <v>561</v>
      </c>
      <c r="C18" s="463" t="s">
        <v>562</v>
      </c>
      <c r="D18" s="464" t="s">
        <v>27</v>
      </c>
      <c r="E18" s="465">
        <v>413.1</v>
      </c>
      <c r="F18" s="486"/>
      <c r="G18" s="487">
        <f>E18*F18</f>
        <v>0</v>
      </c>
      <c r="M18" s="260">
        <v>2</v>
      </c>
      <c r="Y18" s="255">
        <v>1</v>
      </c>
      <c r="Z18" s="255">
        <v>1</v>
      </c>
      <c r="AA18" s="255">
        <v>1</v>
      </c>
      <c r="AX18" s="255">
        <v>1</v>
      </c>
      <c r="AY18" s="255">
        <f>IF(AX18=1,G18,0)</f>
        <v>0</v>
      </c>
      <c r="AZ18" s="255">
        <f>IF(AX18=2,G18,0)</f>
        <v>0</v>
      </c>
      <c r="BA18" s="255">
        <f>IF(AX18=3,G18,0)</f>
        <v>0</v>
      </c>
      <c r="BB18" s="255">
        <f>IF(AX18=4,G18,0)</f>
        <v>0</v>
      </c>
      <c r="BC18" s="255">
        <f>IF(AX18=5,G18,0)</f>
        <v>0</v>
      </c>
      <c r="BY18" s="260">
        <v>1</v>
      </c>
      <c r="BZ18" s="260">
        <v>1</v>
      </c>
      <c r="CX18" s="255">
        <v>0</v>
      </c>
    </row>
    <row r="19" spans="1:102" x14ac:dyDescent="0.2">
      <c r="A19" s="461">
        <v>7</v>
      </c>
      <c r="B19" s="462" t="s">
        <v>563</v>
      </c>
      <c r="C19" s="463" t="s">
        <v>564</v>
      </c>
      <c r="D19" s="464" t="s">
        <v>36</v>
      </c>
      <c r="E19" s="465">
        <v>47.103000000000002</v>
      </c>
      <c r="F19" s="486"/>
      <c r="G19" s="487">
        <f>E19*F19</f>
        <v>0</v>
      </c>
      <c r="M19" s="260">
        <v>2</v>
      </c>
      <c r="Y19" s="255">
        <v>1</v>
      </c>
      <c r="Z19" s="255">
        <v>1</v>
      </c>
      <c r="AA19" s="255">
        <v>1</v>
      </c>
      <c r="AX19" s="255">
        <v>1</v>
      </c>
      <c r="AY19" s="255">
        <f>IF(AX19=1,G19,0)</f>
        <v>0</v>
      </c>
      <c r="AZ19" s="255">
        <f>IF(AX19=2,G19,0)</f>
        <v>0</v>
      </c>
      <c r="BA19" s="255">
        <f>IF(AX19=3,G19,0)</f>
        <v>0</v>
      </c>
      <c r="BB19" s="255">
        <f>IF(AX19=4,G19,0)</f>
        <v>0</v>
      </c>
      <c r="BC19" s="255">
        <f>IF(AX19=5,G19,0)</f>
        <v>0</v>
      </c>
      <c r="BY19" s="260">
        <v>1</v>
      </c>
      <c r="BZ19" s="260">
        <v>1</v>
      </c>
      <c r="CX19" s="255">
        <v>0</v>
      </c>
    </row>
    <row r="20" spans="1:102" ht="12.75" customHeight="1" x14ac:dyDescent="0.2">
      <c r="A20" s="467"/>
      <c r="B20" s="468"/>
      <c r="C20" s="534" t="s">
        <v>565</v>
      </c>
      <c r="D20" s="534"/>
      <c r="E20" s="469">
        <v>47.103000000000002</v>
      </c>
      <c r="F20" s="470"/>
      <c r="G20" s="488"/>
      <c r="K20" s="472" t="s">
        <v>565</v>
      </c>
      <c r="M20" s="260"/>
    </row>
    <row r="21" spans="1:102" x14ac:dyDescent="0.2">
      <c r="A21" s="461">
        <v>8</v>
      </c>
      <c r="B21" s="462" t="s">
        <v>566</v>
      </c>
      <c r="C21" s="463" t="s">
        <v>567</v>
      </c>
      <c r="D21" s="464" t="s">
        <v>36</v>
      </c>
      <c r="E21" s="465">
        <f>E22</f>
        <v>177.6</v>
      </c>
      <c r="F21" s="486"/>
      <c r="G21" s="487">
        <f>E21*F21</f>
        <v>0</v>
      </c>
      <c r="M21" s="260">
        <v>2</v>
      </c>
      <c r="Y21" s="255">
        <v>1</v>
      </c>
      <c r="Z21" s="255">
        <v>1</v>
      </c>
      <c r="AA21" s="255">
        <v>1</v>
      </c>
      <c r="AX21" s="255">
        <v>1</v>
      </c>
      <c r="AY21" s="255">
        <f>IF(AX21=1,G21,0)</f>
        <v>0</v>
      </c>
      <c r="AZ21" s="255">
        <f>IF(AX21=2,G21,0)</f>
        <v>0</v>
      </c>
      <c r="BA21" s="255">
        <f>IF(AX21=3,G21,0)</f>
        <v>0</v>
      </c>
      <c r="BB21" s="255">
        <f>IF(AX21=4,G21,0)</f>
        <v>0</v>
      </c>
      <c r="BC21" s="255">
        <f>IF(AX21=5,G21,0)</f>
        <v>0</v>
      </c>
      <c r="BY21" s="260">
        <v>1</v>
      </c>
      <c r="BZ21" s="260">
        <v>1</v>
      </c>
      <c r="CX21" s="255">
        <v>0</v>
      </c>
    </row>
    <row r="22" spans="1:102" ht="12.75" customHeight="1" x14ac:dyDescent="0.2">
      <c r="A22" s="467"/>
      <c r="B22" s="468"/>
      <c r="C22" s="534" t="s">
        <v>1132</v>
      </c>
      <c r="D22" s="534"/>
      <c r="E22" s="469">
        <f>2*88.8</f>
        <v>177.6</v>
      </c>
      <c r="F22" s="470"/>
      <c r="G22" s="488"/>
      <c r="K22" s="472" t="s">
        <v>568</v>
      </c>
      <c r="M22" s="260"/>
    </row>
    <row r="23" spans="1:102" x14ac:dyDescent="0.2">
      <c r="A23" s="461">
        <v>9</v>
      </c>
      <c r="B23" s="462" t="s">
        <v>569</v>
      </c>
      <c r="C23" s="463" t="s">
        <v>570</v>
      </c>
      <c r="D23" s="464" t="s">
        <v>36</v>
      </c>
      <c r="E23" s="465">
        <v>68.209999999999994</v>
      </c>
      <c r="F23" s="486"/>
      <c r="G23" s="487">
        <f>E23*F23</f>
        <v>0</v>
      </c>
      <c r="M23" s="260">
        <v>2</v>
      </c>
      <c r="Y23" s="255">
        <v>1</v>
      </c>
      <c r="Z23" s="255">
        <v>1</v>
      </c>
      <c r="AA23" s="255">
        <v>1</v>
      </c>
      <c r="AX23" s="255">
        <v>1</v>
      </c>
      <c r="AY23" s="255">
        <f>IF(AX23=1,G23,0)</f>
        <v>0</v>
      </c>
      <c r="AZ23" s="255">
        <f>IF(AX23=2,G23,0)</f>
        <v>0</v>
      </c>
      <c r="BA23" s="255">
        <f>IF(AX23=3,G23,0)</f>
        <v>0</v>
      </c>
      <c r="BB23" s="255">
        <f>IF(AX23=4,G23,0)</f>
        <v>0</v>
      </c>
      <c r="BC23" s="255">
        <f>IF(AX23=5,G23,0)</f>
        <v>0</v>
      </c>
      <c r="BY23" s="260">
        <v>1</v>
      </c>
      <c r="BZ23" s="260">
        <v>1</v>
      </c>
      <c r="CX23" s="255">
        <v>0</v>
      </c>
    </row>
    <row r="24" spans="1:102" ht="12.75" customHeight="1" x14ac:dyDescent="0.2">
      <c r="A24" s="467"/>
      <c r="B24" s="468"/>
      <c r="C24" s="534" t="s">
        <v>571</v>
      </c>
      <c r="D24" s="534"/>
      <c r="E24" s="469">
        <v>68.209999999999994</v>
      </c>
      <c r="F24" s="470"/>
      <c r="G24" s="488"/>
      <c r="K24" s="472" t="s">
        <v>571</v>
      </c>
      <c r="M24" s="260"/>
    </row>
    <row r="25" spans="1:102" x14ac:dyDescent="0.2">
      <c r="A25" s="461">
        <v>10</v>
      </c>
      <c r="B25" s="462" t="s">
        <v>572</v>
      </c>
      <c r="C25" s="463" t="s">
        <v>1134</v>
      </c>
      <c r="D25" s="464" t="s">
        <v>36</v>
      </c>
      <c r="E25" s="465">
        <f>E26</f>
        <v>341.04999999999995</v>
      </c>
      <c r="F25" s="486"/>
      <c r="G25" s="487">
        <f>E25*F25</f>
        <v>0</v>
      </c>
      <c r="M25" s="260">
        <v>2</v>
      </c>
      <c r="Y25" s="255">
        <v>1</v>
      </c>
      <c r="Z25" s="255">
        <v>1</v>
      </c>
      <c r="AA25" s="255">
        <v>1</v>
      </c>
      <c r="AX25" s="255">
        <v>1</v>
      </c>
      <c r="AY25" s="255">
        <f>IF(AX25=1,G25,0)</f>
        <v>0</v>
      </c>
      <c r="AZ25" s="255">
        <f>IF(AX25=2,G25,0)</f>
        <v>0</v>
      </c>
      <c r="BA25" s="255">
        <f>IF(AX25=3,G25,0)</f>
        <v>0</v>
      </c>
      <c r="BB25" s="255">
        <f>IF(AX25=4,G25,0)</f>
        <v>0</v>
      </c>
      <c r="BC25" s="255">
        <f>IF(AX25=5,G25,0)</f>
        <v>0</v>
      </c>
      <c r="BY25" s="260">
        <v>1</v>
      </c>
      <c r="BZ25" s="260">
        <v>1</v>
      </c>
      <c r="CX25" s="255">
        <v>0</v>
      </c>
    </row>
    <row r="26" spans="1:102" ht="12.75" customHeight="1" x14ac:dyDescent="0.2">
      <c r="A26" s="467"/>
      <c r="B26" s="468"/>
      <c r="C26" s="534" t="s">
        <v>1133</v>
      </c>
      <c r="D26" s="534"/>
      <c r="E26" s="469">
        <f>E24*5</f>
        <v>341.04999999999995</v>
      </c>
      <c r="F26" s="470"/>
      <c r="G26" s="488"/>
      <c r="K26" s="472" t="s">
        <v>573</v>
      </c>
      <c r="M26" s="260"/>
    </row>
    <row r="27" spans="1:102" ht="15.75" customHeight="1" x14ac:dyDescent="0.2">
      <c r="A27" s="461">
        <v>11</v>
      </c>
      <c r="B27" s="528" t="s">
        <v>850</v>
      </c>
      <c r="C27" s="463" t="s">
        <v>1136</v>
      </c>
      <c r="D27" s="464" t="s">
        <v>36</v>
      </c>
      <c r="E27" s="465">
        <f>E28</f>
        <v>88.8</v>
      </c>
      <c r="F27" s="486"/>
      <c r="G27" s="487">
        <f>E27*F27</f>
        <v>0</v>
      </c>
      <c r="M27" s="260">
        <v>2</v>
      </c>
      <c r="Y27" s="255">
        <v>1</v>
      </c>
      <c r="Z27" s="255">
        <v>1</v>
      </c>
      <c r="AA27" s="255">
        <v>1</v>
      </c>
      <c r="AX27" s="255">
        <v>1</v>
      </c>
      <c r="AY27" s="255">
        <f>IF(AX27=1,G27,0)</f>
        <v>0</v>
      </c>
      <c r="AZ27" s="255">
        <f>IF(AX27=2,G27,0)</f>
        <v>0</v>
      </c>
      <c r="BA27" s="255">
        <f>IF(AX27=3,G27,0)</f>
        <v>0</v>
      </c>
      <c r="BB27" s="255">
        <f>IF(AX27=4,G27,0)</f>
        <v>0</v>
      </c>
      <c r="BC27" s="255">
        <f>IF(AX27=5,G27,0)</f>
        <v>0</v>
      </c>
      <c r="BY27" s="260">
        <v>1</v>
      </c>
      <c r="BZ27" s="260">
        <v>1</v>
      </c>
      <c r="CX27" s="255">
        <v>0</v>
      </c>
    </row>
    <row r="28" spans="1:102" ht="12.75" customHeight="1" x14ac:dyDescent="0.2">
      <c r="A28" s="467"/>
      <c r="B28" s="529"/>
      <c r="C28" s="534" t="s">
        <v>1135</v>
      </c>
      <c r="D28" s="534"/>
      <c r="E28" s="469">
        <f>E32</f>
        <v>88.8</v>
      </c>
      <c r="F28" s="470"/>
      <c r="G28" s="488"/>
      <c r="K28" s="472" t="s">
        <v>574</v>
      </c>
      <c r="M28" s="260"/>
    </row>
    <row r="29" spans="1:102" x14ac:dyDescent="0.2">
      <c r="A29" s="461">
        <v>12</v>
      </c>
      <c r="B29" s="527" t="s">
        <v>575</v>
      </c>
      <c r="C29" s="463" t="s">
        <v>576</v>
      </c>
      <c r="D29" s="464" t="s">
        <v>36</v>
      </c>
      <c r="E29" s="465">
        <v>225.22</v>
      </c>
      <c r="F29" s="486"/>
      <c r="G29" s="487">
        <f>E29*F29</f>
        <v>0</v>
      </c>
      <c r="M29" s="260">
        <v>2</v>
      </c>
      <c r="Y29" s="255">
        <v>1</v>
      </c>
      <c r="Z29" s="255">
        <v>1</v>
      </c>
      <c r="AA29" s="255">
        <v>1</v>
      </c>
      <c r="AX29" s="255">
        <v>1</v>
      </c>
      <c r="AY29" s="255">
        <f>IF(AX29=1,G29,0)</f>
        <v>0</v>
      </c>
      <c r="AZ29" s="255">
        <f>IF(AX29=2,G29,0)</f>
        <v>0</v>
      </c>
      <c r="BA29" s="255">
        <f>IF(AX29=3,G29,0)</f>
        <v>0</v>
      </c>
      <c r="BB29" s="255">
        <f>IF(AX29=4,G29,0)</f>
        <v>0</v>
      </c>
      <c r="BC29" s="255">
        <f>IF(AX29=5,G29,0)</f>
        <v>0</v>
      </c>
      <c r="BY29" s="260">
        <v>1</v>
      </c>
      <c r="BZ29" s="260">
        <v>1</v>
      </c>
      <c r="CX29" s="255">
        <v>0</v>
      </c>
    </row>
    <row r="30" spans="1:102" ht="12.75" customHeight="1" x14ac:dyDescent="0.2">
      <c r="A30" s="467"/>
      <c r="B30" s="529"/>
      <c r="C30" s="534" t="s">
        <v>577</v>
      </c>
      <c r="D30" s="534"/>
      <c r="E30" s="469">
        <v>68.209999999999994</v>
      </c>
      <c r="F30" s="470"/>
      <c r="G30" s="488"/>
      <c r="K30" s="472" t="s">
        <v>577</v>
      </c>
      <c r="M30" s="260"/>
    </row>
    <row r="31" spans="1:102" x14ac:dyDescent="0.2">
      <c r="A31" s="461">
        <v>13</v>
      </c>
      <c r="B31" s="528" t="s">
        <v>749</v>
      </c>
      <c r="C31" s="463" t="s">
        <v>750</v>
      </c>
      <c r="D31" s="464" t="s">
        <v>36</v>
      </c>
      <c r="E31" s="465">
        <f>E30</f>
        <v>68.209999999999994</v>
      </c>
      <c r="F31" s="486"/>
      <c r="G31" s="487">
        <f>E31*F31</f>
        <v>0</v>
      </c>
      <c r="M31" s="260">
        <v>2</v>
      </c>
      <c r="Y31" s="255">
        <v>1</v>
      </c>
      <c r="Z31" s="255">
        <v>1</v>
      </c>
      <c r="AA31" s="255">
        <v>1</v>
      </c>
      <c r="AX31" s="255">
        <v>1</v>
      </c>
      <c r="AY31" s="255">
        <f>IF(AX31=1,G31,0)</f>
        <v>0</v>
      </c>
      <c r="AZ31" s="255">
        <f>IF(AX31=2,G31,0)</f>
        <v>0</v>
      </c>
      <c r="BA31" s="255">
        <f>IF(AX31=3,G31,0)</f>
        <v>0</v>
      </c>
      <c r="BB31" s="255">
        <f>IF(AX31=4,G31,0)</f>
        <v>0</v>
      </c>
      <c r="BC31" s="255">
        <f>IF(AX31=5,G31,0)</f>
        <v>0</v>
      </c>
      <c r="BY31" s="260">
        <v>1</v>
      </c>
      <c r="BZ31" s="260">
        <v>1</v>
      </c>
      <c r="CX31" s="255">
        <v>0</v>
      </c>
    </row>
    <row r="32" spans="1:102" x14ac:dyDescent="0.2">
      <c r="A32" s="461">
        <v>14</v>
      </c>
      <c r="B32" s="462" t="s">
        <v>578</v>
      </c>
      <c r="C32" s="463" t="s">
        <v>579</v>
      </c>
      <c r="D32" s="464" t="s">
        <v>36</v>
      </c>
      <c r="E32" s="465">
        <v>88.8</v>
      </c>
      <c r="F32" s="486"/>
      <c r="G32" s="487">
        <f>E32*F32</f>
        <v>0</v>
      </c>
      <c r="M32" s="260">
        <v>2</v>
      </c>
      <c r="Y32" s="255">
        <v>1</v>
      </c>
      <c r="Z32" s="255">
        <v>1</v>
      </c>
      <c r="AA32" s="255">
        <v>1</v>
      </c>
      <c r="AX32" s="255">
        <v>1</v>
      </c>
      <c r="AY32" s="255">
        <f>IF(AX32=1,G32,0)</f>
        <v>0</v>
      </c>
      <c r="AZ32" s="255">
        <f>IF(AX32=2,G32,0)</f>
        <v>0</v>
      </c>
      <c r="BA32" s="255">
        <f>IF(AX32=3,G32,0)</f>
        <v>0</v>
      </c>
      <c r="BB32" s="255">
        <f>IF(AX32=4,G32,0)</f>
        <v>0</v>
      </c>
      <c r="BC32" s="255">
        <f>IF(AX32=5,G32,0)</f>
        <v>0</v>
      </c>
      <c r="BY32" s="260">
        <v>1</v>
      </c>
      <c r="BZ32" s="260">
        <v>1</v>
      </c>
      <c r="CX32" s="255">
        <v>0</v>
      </c>
    </row>
    <row r="33" spans="1:102" ht="12.75" customHeight="1" x14ac:dyDescent="0.2">
      <c r="A33" s="467"/>
      <c r="B33" s="468"/>
      <c r="C33" s="534" t="s">
        <v>580</v>
      </c>
      <c r="D33" s="534"/>
      <c r="E33" s="469">
        <v>79.8</v>
      </c>
      <c r="F33" s="470"/>
      <c r="G33" s="488"/>
      <c r="K33" s="472" t="s">
        <v>580</v>
      </c>
      <c r="M33" s="260"/>
    </row>
    <row r="34" spans="1:102" ht="12.75" customHeight="1" x14ac:dyDescent="0.2">
      <c r="A34" s="467"/>
      <c r="B34" s="468"/>
      <c r="C34" s="534" t="s">
        <v>581</v>
      </c>
      <c r="D34" s="534"/>
      <c r="E34" s="469">
        <v>4.2</v>
      </c>
      <c r="F34" s="470"/>
      <c r="G34" s="488"/>
      <c r="K34" s="472" t="s">
        <v>581</v>
      </c>
      <c r="M34" s="260"/>
    </row>
    <row r="35" spans="1:102" ht="12.75" customHeight="1" x14ac:dyDescent="0.2">
      <c r="A35" s="467"/>
      <c r="B35" s="468"/>
      <c r="C35" s="534" t="s">
        <v>582</v>
      </c>
      <c r="D35" s="534"/>
      <c r="E35" s="469">
        <v>4.8</v>
      </c>
      <c r="F35" s="470"/>
      <c r="G35" s="488"/>
      <c r="K35" s="472" t="s">
        <v>582</v>
      </c>
      <c r="M35" s="260"/>
    </row>
    <row r="36" spans="1:102" ht="22.5" x14ac:dyDescent="0.2">
      <c r="A36" s="461">
        <v>15</v>
      </c>
      <c r="B36" s="462" t="s">
        <v>583</v>
      </c>
      <c r="C36" s="463" t="s">
        <v>584</v>
      </c>
      <c r="D36" s="464" t="s">
        <v>36</v>
      </c>
      <c r="E36" s="465">
        <v>50.76</v>
      </c>
      <c r="F36" s="486"/>
      <c r="G36" s="487">
        <f>E36*F36</f>
        <v>0</v>
      </c>
      <c r="M36" s="260">
        <v>2</v>
      </c>
      <c r="Y36" s="255">
        <v>1</v>
      </c>
      <c r="Z36" s="255">
        <v>1</v>
      </c>
      <c r="AA36" s="255">
        <v>1</v>
      </c>
      <c r="AX36" s="255">
        <v>1</v>
      </c>
      <c r="AY36" s="255">
        <f>IF(AX36=1,G36,0)</f>
        <v>0</v>
      </c>
      <c r="AZ36" s="255">
        <f>IF(AX36=2,G36,0)</f>
        <v>0</v>
      </c>
      <c r="BA36" s="255">
        <f>IF(AX36=3,G36,0)</f>
        <v>0</v>
      </c>
      <c r="BB36" s="255">
        <f>IF(AX36=4,G36,0)</f>
        <v>0</v>
      </c>
      <c r="BC36" s="255">
        <f>IF(AX36=5,G36,0)</f>
        <v>0</v>
      </c>
      <c r="BY36" s="260">
        <v>1</v>
      </c>
      <c r="BZ36" s="260">
        <v>1</v>
      </c>
      <c r="CX36" s="255">
        <v>1.7</v>
      </c>
    </row>
    <row r="37" spans="1:102" ht="12.75" customHeight="1" x14ac:dyDescent="0.2">
      <c r="A37" s="467"/>
      <c r="B37" s="468"/>
      <c r="C37" s="534" t="s">
        <v>585</v>
      </c>
      <c r="D37" s="534"/>
      <c r="E37" s="469">
        <v>50.76</v>
      </c>
      <c r="F37" s="470"/>
      <c r="G37" s="488"/>
      <c r="K37" s="472" t="s">
        <v>585</v>
      </c>
      <c r="M37" s="260"/>
    </row>
    <row r="38" spans="1:102" x14ac:dyDescent="0.2">
      <c r="A38" s="461">
        <v>16</v>
      </c>
      <c r="B38" s="462" t="s">
        <v>586</v>
      </c>
      <c r="C38" s="463" t="s">
        <v>587</v>
      </c>
      <c r="D38" s="464" t="s">
        <v>27</v>
      </c>
      <c r="E38" s="465">
        <v>173.7</v>
      </c>
      <c r="F38" s="486"/>
      <c r="G38" s="487">
        <f>E38*F38</f>
        <v>0</v>
      </c>
      <c r="M38" s="260">
        <v>2</v>
      </c>
      <c r="Y38" s="255">
        <v>1</v>
      </c>
      <c r="Z38" s="255">
        <v>1</v>
      </c>
      <c r="AA38" s="255">
        <v>1</v>
      </c>
      <c r="AX38" s="255">
        <v>1</v>
      </c>
      <c r="AY38" s="255">
        <f>IF(AX38=1,G38,0)</f>
        <v>0</v>
      </c>
      <c r="AZ38" s="255">
        <f>IF(AX38=2,G38,0)</f>
        <v>0</v>
      </c>
      <c r="BA38" s="255">
        <f>IF(AX38=3,G38,0)</f>
        <v>0</v>
      </c>
      <c r="BB38" s="255">
        <f>IF(AX38=4,G38,0)</f>
        <v>0</v>
      </c>
      <c r="BC38" s="255">
        <f>IF(AX38=5,G38,0)</f>
        <v>0</v>
      </c>
      <c r="BY38" s="260">
        <v>1</v>
      </c>
      <c r="BZ38" s="260">
        <v>1</v>
      </c>
      <c r="CX38" s="255">
        <v>0</v>
      </c>
    </row>
    <row r="39" spans="1:102" ht="12.75" customHeight="1" x14ac:dyDescent="0.2">
      <c r="A39" s="467"/>
      <c r="B39" s="468"/>
      <c r="C39" s="534" t="s">
        <v>588</v>
      </c>
      <c r="D39" s="534"/>
      <c r="E39" s="469">
        <v>173.7</v>
      </c>
      <c r="F39" s="470"/>
      <c r="G39" s="488"/>
      <c r="K39" s="472" t="s">
        <v>588</v>
      </c>
      <c r="M39" s="260"/>
    </row>
    <row r="40" spans="1:102" x14ac:dyDescent="0.2">
      <c r="A40" s="461">
        <v>17</v>
      </c>
      <c r="B40" s="462" t="s">
        <v>589</v>
      </c>
      <c r="C40" s="463" t="s">
        <v>590</v>
      </c>
      <c r="D40" s="464" t="s">
        <v>27</v>
      </c>
      <c r="E40" s="465">
        <v>173.7</v>
      </c>
      <c r="F40" s="486"/>
      <c r="G40" s="487">
        <f>E40*F40</f>
        <v>0</v>
      </c>
      <c r="M40" s="260">
        <v>2</v>
      </c>
      <c r="Y40" s="255">
        <v>1</v>
      </c>
      <c r="Z40" s="255">
        <v>1</v>
      </c>
      <c r="AA40" s="255">
        <v>1</v>
      </c>
      <c r="AX40" s="255">
        <v>1</v>
      </c>
      <c r="AY40" s="255">
        <f>IF(AX40=1,G40,0)</f>
        <v>0</v>
      </c>
      <c r="AZ40" s="255">
        <f>IF(AX40=2,G40,0)</f>
        <v>0</v>
      </c>
      <c r="BA40" s="255">
        <f>IF(AX40=3,G40,0)</f>
        <v>0</v>
      </c>
      <c r="BB40" s="255">
        <f>IF(AX40=4,G40,0)</f>
        <v>0</v>
      </c>
      <c r="BC40" s="255">
        <f>IF(AX40=5,G40,0)</f>
        <v>0</v>
      </c>
      <c r="BY40" s="260">
        <v>1</v>
      </c>
      <c r="BZ40" s="260">
        <v>1</v>
      </c>
      <c r="CX40" s="255">
        <v>0</v>
      </c>
    </row>
    <row r="41" spans="1:102" ht="12.75" customHeight="1" x14ac:dyDescent="0.2">
      <c r="A41" s="467"/>
      <c r="B41" s="468"/>
      <c r="C41" s="534" t="s">
        <v>588</v>
      </c>
      <c r="D41" s="534"/>
      <c r="E41" s="469">
        <v>173.7</v>
      </c>
      <c r="F41" s="470"/>
      <c r="G41" s="488"/>
      <c r="K41" s="472" t="s">
        <v>588</v>
      </c>
      <c r="M41" s="260"/>
    </row>
    <row r="42" spans="1:102" x14ac:dyDescent="0.2">
      <c r="A42" s="473"/>
      <c r="B42" s="474" t="s">
        <v>198</v>
      </c>
      <c r="C42" s="475" t="str">
        <f>CONCATENATE(B5," ",C5)</f>
        <v>1 Zemní práce</v>
      </c>
      <c r="D42" s="476"/>
      <c r="E42" s="477"/>
      <c r="F42" s="477"/>
      <c r="G42" s="489">
        <f>SUM(G5:G41)</f>
        <v>0</v>
      </c>
      <c r="M42" s="260">
        <v>4</v>
      </c>
      <c r="AY42" s="268">
        <f>SUM(AY5:AY41)</f>
        <v>0</v>
      </c>
      <c r="AZ42" s="268">
        <f>SUM(AZ5:AZ41)</f>
        <v>0</v>
      </c>
      <c r="BA42" s="268">
        <f>SUM(BA5:BA41)</f>
        <v>0</v>
      </c>
      <c r="BB42" s="268">
        <f>SUM(BB5:BB41)</f>
        <v>0</v>
      </c>
      <c r="BC42" s="268">
        <f>SUM(BC5:BC41)</f>
        <v>0</v>
      </c>
    </row>
    <row r="43" spans="1:102" x14ac:dyDescent="0.2">
      <c r="A43" s="455" t="s">
        <v>193</v>
      </c>
      <c r="B43" s="456" t="s">
        <v>591</v>
      </c>
      <c r="C43" s="457" t="s">
        <v>592</v>
      </c>
      <c r="D43" s="458"/>
      <c r="E43" s="459"/>
      <c r="F43" s="459"/>
      <c r="G43" s="490"/>
      <c r="M43" s="260">
        <v>1</v>
      </c>
    </row>
    <row r="44" spans="1:102" x14ac:dyDescent="0.2">
      <c r="A44" s="461">
        <v>21</v>
      </c>
      <c r="B44" s="462" t="s">
        <v>593</v>
      </c>
      <c r="C44" s="463" t="s">
        <v>594</v>
      </c>
      <c r="D44" s="464" t="s">
        <v>36</v>
      </c>
      <c r="E44" s="465">
        <v>17.12</v>
      </c>
      <c r="F44" s="486"/>
      <c r="G44" s="487">
        <f>E44*F44</f>
        <v>0</v>
      </c>
      <c r="M44" s="260">
        <v>2</v>
      </c>
      <c r="Y44" s="255">
        <v>1</v>
      </c>
      <c r="Z44" s="255">
        <v>1</v>
      </c>
      <c r="AA44" s="255">
        <v>1</v>
      </c>
      <c r="AX44" s="255">
        <v>1</v>
      </c>
      <c r="AY44" s="255">
        <f>IF(AX44=1,G44,0)</f>
        <v>0</v>
      </c>
      <c r="AZ44" s="255">
        <f>IF(AX44=2,G44,0)</f>
        <v>0</v>
      </c>
      <c r="BA44" s="255">
        <f>IF(AX44=3,G44,0)</f>
        <v>0</v>
      </c>
      <c r="BB44" s="255">
        <f>IF(AX44=4,G44,0)</f>
        <v>0</v>
      </c>
      <c r="BC44" s="255">
        <f>IF(AX44=5,G44,0)</f>
        <v>0</v>
      </c>
      <c r="BY44" s="260">
        <v>1</v>
      </c>
      <c r="BZ44" s="260">
        <v>1</v>
      </c>
      <c r="CX44" s="255">
        <v>1.1322000000000001</v>
      </c>
    </row>
    <row r="45" spans="1:102" ht="12.75" customHeight="1" x14ac:dyDescent="0.2">
      <c r="A45" s="467"/>
      <c r="B45" s="468"/>
      <c r="C45" s="534" t="s">
        <v>595</v>
      </c>
      <c r="D45" s="534"/>
      <c r="E45" s="469">
        <v>16.920000000000002</v>
      </c>
      <c r="F45" s="470"/>
      <c r="G45" s="488"/>
      <c r="K45" s="472" t="s">
        <v>595</v>
      </c>
      <c r="M45" s="260"/>
    </row>
    <row r="46" spans="1:102" ht="12.75" customHeight="1" x14ac:dyDescent="0.2">
      <c r="A46" s="467"/>
      <c r="B46" s="468"/>
      <c r="C46" s="534" t="s">
        <v>596</v>
      </c>
      <c r="D46" s="534"/>
      <c r="E46" s="469">
        <v>0.2</v>
      </c>
      <c r="F46" s="470"/>
      <c r="G46" s="488"/>
      <c r="K46" s="472" t="s">
        <v>596</v>
      </c>
      <c r="M46" s="260"/>
    </row>
    <row r="47" spans="1:102" x14ac:dyDescent="0.2">
      <c r="A47" s="473"/>
      <c r="B47" s="474" t="s">
        <v>198</v>
      </c>
      <c r="C47" s="475" t="str">
        <f>CONCATENATE(B43," ",C43)</f>
        <v>45 Podkladní a vedlejší konstrukce</v>
      </c>
      <c r="D47" s="476"/>
      <c r="E47" s="477"/>
      <c r="F47" s="477"/>
      <c r="G47" s="489">
        <f>SUM(G43:G46)</f>
        <v>0</v>
      </c>
      <c r="M47" s="260">
        <v>4</v>
      </c>
      <c r="AY47" s="268">
        <f>SUM(AY43:AY46)</f>
        <v>0</v>
      </c>
      <c r="AZ47" s="268">
        <f>SUM(AZ43:AZ46)</f>
        <v>0</v>
      </c>
      <c r="BA47" s="268">
        <f>SUM(BA43:BA46)</f>
        <v>0</v>
      </c>
      <c r="BB47" s="268">
        <f>SUM(BB43:BB46)</f>
        <v>0</v>
      </c>
      <c r="BC47" s="268">
        <f>SUM(BC43:BC46)</f>
        <v>0</v>
      </c>
    </row>
    <row r="48" spans="1:102" x14ac:dyDescent="0.2">
      <c r="A48" s="455" t="s">
        <v>193</v>
      </c>
      <c r="B48" s="456" t="s">
        <v>597</v>
      </c>
      <c r="C48" s="457" t="s">
        <v>89</v>
      </c>
      <c r="D48" s="458"/>
      <c r="E48" s="459"/>
      <c r="F48" s="459"/>
      <c r="G48" s="490"/>
      <c r="M48" s="260">
        <v>1</v>
      </c>
    </row>
    <row r="49" spans="1:102" ht="22.5" x14ac:dyDescent="0.2">
      <c r="A49" s="461">
        <v>22</v>
      </c>
      <c r="B49" s="462" t="s">
        <v>598</v>
      </c>
      <c r="C49" s="525" t="s">
        <v>599</v>
      </c>
      <c r="D49" s="464" t="s">
        <v>27</v>
      </c>
      <c r="E49" s="465">
        <v>12.8</v>
      </c>
      <c r="F49" s="486"/>
      <c r="G49" s="487">
        <f>E49*F49</f>
        <v>0</v>
      </c>
      <c r="M49" s="260">
        <v>2</v>
      </c>
      <c r="Y49" s="255">
        <v>2</v>
      </c>
      <c r="Z49" s="255">
        <v>1</v>
      </c>
      <c r="AA49" s="255">
        <v>1</v>
      </c>
      <c r="AX49" s="255">
        <v>1</v>
      </c>
      <c r="AY49" s="255">
        <f>IF(AX49=1,G49,0)</f>
        <v>0</v>
      </c>
      <c r="AZ49" s="255">
        <f>IF(AX49=2,G49,0)</f>
        <v>0</v>
      </c>
      <c r="BA49" s="255">
        <f>IF(AX49=3,G49,0)</f>
        <v>0</v>
      </c>
      <c r="BB49" s="255">
        <f>IF(AX49=4,G49,0)</f>
        <v>0</v>
      </c>
      <c r="BC49" s="255">
        <f>IF(AX49=5,G49,0)</f>
        <v>0</v>
      </c>
      <c r="BY49" s="260">
        <v>2</v>
      </c>
      <c r="BZ49" s="260">
        <v>1</v>
      </c>
      <c r="CX49" s="255">
        <v>0.65983000000000003</v>
      </c>
    </row>
    <row r="50" spans="1:102" ht="12.75" customHeight="1" x14ac:dyDescent="0.2">
      <c r="A50" s="467"/>
      <c r="B50" s="468"/>
      <c r="C50" s="534" t="s">
        <v>600</v>
      </c>
      <c r="D50" s="534"/>
      <c r="E50" s="469">
        <v>12.8</v>
      </c>
      <c r="F50" s="470"/>
      <c r="G50" s="488"/>
      <c r="K50" s="472" t="s">
        <v>600</v>
      </c>
      <c r="M50" s="260"/>
    </row>
    <row r="51" spans="1:102" x14ac:dyDescent="0.2">
      <c r="A51" s="473"/>
      <c r="B51" s="474" t="s">
        <v>198</v>
      </c>
      <c r="C51" s="475" t="str">
        <f>CONCATENATE(B48," ",C48)</f>
        <v>5 Komunikace</v>
      </c>
      <c r="D51" s="476"/>
      <c r="E51" s="477"/>
      <c r="F51" s="477"/>
      <c r="G51" s="489">
        <f>SUM(G48:G50)</f>
        <v>0</v>
      </c>
      <c r="M51" s="260">
        <v>4</v>
      </c>
      <c r="AY51" s="268">
        <f>SUM(AY48:AY50)</f>
        <v>0</v>
      </c>
      <c r="AZ51" s="268">
        <f>SUM(AZ48:AZ50)</f>
        <v>0</v>
      </c>
      <c r="BA51" s="268">
        <f>SUM(BA48:BA50)</f>
        <v>0</v>
      </c>
      <c r="BB51" s="268">
        <f>SUM(BB48:BB50)</f>
        <v>0</v>
      </c>
      <c r="BC51" s="268">
        <f>SUM(BC48:BC50)</f>
        <v>0</v>
      </c>
    </row>
    <row r="52" spans="1:102" x14ac:dyDescent="0.2">
      <c r="E52" s="255"/>
      <c r="M52" s="260"/>
      <c r="AY52" s="268"/>
      <c r="AZ52" s="268"/>
      <c r="BA52" s="268"/>
      <c r="BB52" s="268"/>
      <c r="BC52" s="268"/>
    </row>
    <row r="53" spans="1:102" x14ac:dyDescent="0.2">
      <c r="A53" s="455" t="s">
        <v>193</v>
      </c>
      <c r="B53" s="456" t="s">
        <v>601</v>
      </c>
      <c r="C53" s="457" t="s">
        <v>602</v>
      </c>
      <c r="D53" s="458"/>
      <c r="E53" s="459"/>
      <c r="F53" s="459"/>
      <c r="G53" s="490"/>
      <c r="M53" s="260">
        <v>1</v>
      </c>
    </row>
    <row r="54" spans="1:102" x14ac:dyDescent="0.2">
      <c r="A54" s="461">
        <v>23</v>
      </c>
      <c r="B54" s="462" t="s">
        <v>603</v>
      </c>
      <c r="C54" s="463" t="s">
        <v>604</v>
      </c>
      <c r="D54" s="464" t="s">
        <v>29</v>
      </c>
      <c r="E54" s="465">
        <v>19</v>
      </c>
      <c r="F54" s="486"/>
      <c r="G54" s="487">
        <f t="shared" ref="G54:G114" si="0">E54*F54</f>
        <v>0</v>
      </c>
      <c r="M54" s="260">
        <v>2</v>
      </c>
      <c r="Y54" s="255">
        <v>1</v>
      </c>
      <c r="Z54" s="255">
        <v>1</v>
      </c>
      <c r="AA54" s="255">
        <v>1</v>
      </c>
      <c r="AX54" s="255">
        <v>1</v>
      </c>
      <c r="AY54" s="255">
        <f t="shared" ref="AY54:AY85" si="1">IF(AX54=1,G54,0)</f>
        <v>0</v>
      </c>
      <c r="AZ54" s="255">
        <f t="shared" ref="AZ54:AZ85" si="2">IF(AX54=2,G54,0)</f>
        <v>0</v>
      </c>
      <c r="BA54" s="255">
        <f t="shared" ref="BA54:BA85" si="3">IF(AX54=3,G54,0)</f>
        <v>0</v>
      </c>
      <c r="BB54" s="255">
        <f t="shared" ref="BB54:BB85" si="4">IF(AX54=4,G54,0)</f>
        <v>0</v>
      </c>
      <c r="BC54" s="255">
        <f t="shared" ref="BC54:BC85" si="5">IF(AX54=5,G54,0)</f>
        <v>0</v>
      </c>
      <c r="BY54" s="260">
        <v>1</v>
      </c>
      <c r="BZ54" s="260">
        <v>1</v>
      </c>
      <c r="CX54" s="255">
        <v>0</v>
      </c>
    </row>
    <row r="55" spans="1:102" x14ac:dyDescent="0.2">
      <c r="A55" s="461">
        <v>24</v>
      </c>
      <c r="B55" s="462" t="s">
        <v>605</v>
      </c>
      <c r="C55" s="463" t="s">
        <v>606</v>
      </c>
      <c r="D55" s="464" t="s">
        <v>29</v>
      </c>
      <c r="E55" s="465">
        <v>2</v>
      </c>
      <c r="F55" s="486"/>
      <c r="G55" s="487">
        <f t="shared" si="0"/>
        <v>0</v>
      </c>
      <c r="M55" s="260">
        <v>2</v>
      </c>
      <c r="Y55" s="255">
        <v>1</v>
      </c>
      <c r="Z55" s="255">
        <v>1</v>
      </c>
      <c r="AA55" s="255">
        <v>1</v>
      </c>
      <c r="AX55" s="255">
        <v>1</v>
      </c>
      <c r="AY55" s="255">
        <f t="shared" si="1"/>
        <v>0</v>
      </c>
      <c r="AZ55" s="255">
        <f t="shared" si="2"/>
        <v>0</v>
      </c>
      <c r="BA55" s="255">
        <f t="shared" si="3"/>
        <v>0</v>
      </c>
      <c r="BB55" s="255">
        <f t="shared" si="4"/>
        <v>0</v>
      </c>
      <c r="BC55" s="255">
        <f t="shared" si="5"/>
        <v>0</v>
      </c>
      <c r="BY55" s="260">
        <v>1</v>
      </c>
      <c r="BZ55" s="260">
        <v>1</v>
      </c>
      <c r="CX55" s="255">
        <v>0</v>
      </c>
    </row>
    <row r="56" spans="1:102" x14ac:dyDescent="0.2">
      <c r="A56" s="461">
        <v>25</v>
      </c>
      <c r="B56" s="462" t="s">
        <v>607</v>
      </c>
      <c r="C56" s="463" t="s">
        <v>608</v>
      </c>
      <c r="D56" s="464" t="s">
        <v>29</v>
      </c>
      <c r="E56" s="465">
        <v>202</v>
      </c>
      <c r="F56" s="486"/>
      <c r="G56" s="487">
        <f t="shared" si="0"/>
        <v>0</v>
      </c>
      <c r="M56" s="260">
        <v>2</v>
      </c>
      <c r="Y56" s="255">
        <v>1</v>
      </c>
      <c r="Z56" s="255">
        <v>1</v>
      </c>
      <c r="AA56" s="255">
        <v>1</v>
      </c>
      <c r="AX56" s="255">
        <v>1</v>
      </c>
      <c r="AY56" s="255">
        <f t="shared" si="1"/>
        <v>0</v>
      </c>
      <c r="AZ56" s="255">
        <f t="shared" si="2"/>
        <v>0</v>
      </c>
      <c r="BA56" s="255">
        <f t="shared" si="3"/>
        <v>0</v>
      </c>
      <c r="BB56" s="255">
        <f t="shared" si="4"/>
        <v>0</v>
      </c>
      <c r="BC56" s="255">
        <f t="shared" si="5"/>
        <v>0</v>
      </c>
      <c r="BY56" s="260">
        <v>1</v>
      </c>
      <c r="BZ56" s="260">
        <v>1</v>
      </c>
      <c r="CX56" s="255">
        <v>0</v>
      </c>
    </row>
    <row r="57" spans="1:102" x14ac:dyDescent="0.2">
      <c r="A57" s="461">
        <v>26</v>
      </c>
      <c r="B57" s="462" t="s">
        <v>609</v>
      </c>
      <c r="C57" s="463" t="s">
        <v>610</v>
      </c>
      <c r="D57" s="464" t="s">
        <v>29</v>
      </c>
      <c r="E57" s="465">
        <v>59</v>
      </c>
      <c r="F57" s="486"/>
      <c r="G57" s="487">
        <f t="shared" si="0"/>
        <v>0</v>
      </c>
      <c r="M57" s="260">
        <v>2</v>
      </c>
      <c r="Y57" s="255">
        <v>1</v>
      </c>
      <c r="Z57" s="255">
        <v>1</v>
      </c>
      <c r="AA57" s="255">
        <v>1</v>
      </c>
      <c r="AX57" s="255">
        <v>1</v>
      </c>
      <c r="AY57" s="255">
        <f t="shared" si="1"/>
        <v>0</v>
      </c>
      <c r="AZ57" s="255">
        <f t="shared" si="2"/>
        <v>0</v>
      </c>
      <c r="BA57" s="255">
        <f t="shared" si="3"/>
        <v>0</v>
      </c>
      <c r="BB57" s="255">
        <f t="shared" si="4"/>
        <v>0</v>
      </c>
      <c r="BC57" s="255">
        <f t="shared" si="5"/>
        <v>0</v>
      </c>
      <c r="BY57" s="260">
        <v>1</v>
      </c>
      <c r="BZ57" s="260">
        <v>1</v>
      </c>
      <c r="CX57" s="255">
        <v>0</v>
      </c>
    </row>
    <row r="58" spans="1:102" x14ac:dyDescent="0.2">
      <c r="A58" s="461">
        <v>27</v>
      </c>
      <c r="B58" s="462" t="s">
        <v>611</v>
      </c>
      <c r="C58" s="463" t="s">
        <v>612</v>
      </c>
      <c r="D58" s="464" t="s">
        <v>29</v>
      </c>
      <c r="E58" s="465">
        <v>282</v>
      </c>
      <c r="F58" s="486"/>
      <c r="G58" s="487">
        <f t="shared" si="0"/>
        <v>0</v>
      </c>
      <c r="M58" s="260">
        <v>2</v>
      </c>
      <c r="Y58" s="255">
        <v>1</v>
      </c>
      <c r="Z58" s="255">
        <v>0</v>
      </c>
      <c r="AA58" s="255">
        <v>0</v>
      </c>
      <c r="AX58" s="255">
        <v>1</v>
      </c>
      <c r="AY58" s="255">
        <f t="shared" si="1"/>
        <v>0</v>
      </c>
      <c r="AZ58" s="255">
        <f t="shared" si="2"/>
        <v>0</v>
      </c>
      <c r="BA58" s="255">
        <f t="shared" si="3"/>
        <v>0</v>
      </c>
      <c r="BB58" s="255">
        <f t="shared" si="4"/>
        <v>0</v>
      </c>
      <c r="BC58" s="255">
        <f t="shared" si="5"/>
        <v>0</v>
      </c>
      <c r="BY58" s="260">
        <v>1</v>
      </c>
      <c r="BZ58" s="260">
        <v>0</v>
      </c>
      <c r="CX58" s="255">
        <v>0</v>
      </c>
    </row>
    <row r="59" spans="1:102" x14ac:dyDescent="0.2">
      <c r="A59" s="461">
        <v>28</v>
      </c>
      <c r="B59" s="462" t="s">
        <v>613</v>
      </c>
      <c r="C59" s="463" t="s">
        <v>614</v>
      </c>
      <c r="D59" s="464" t="s">
        <v>203</v>
      </c>
      <c r="E59" s="465">
        <v>4</v>
      </c>
      <c r="F59" s="486"/>
      <c r="G59" s="487">
        <f t="shared" si="0"/>
        <v>0</v>
      </c>
      <c r="M59" s="260">
        <v>2</v>
      </c>
      <c r="Y59" s="255">
        <v>1</v>
      </c>
      <c r="Z59" s="255">
        <v>1</v>
      </c>
      <c r="AA59" s="255">
        <v>1</v>
      </c>
      <c r="AX59" s="255">
        <v>1</v>
      </c>
      <c r="AY59" s="255">
        <f t="shared" si="1"/>
        <v>0</v>
      </c>
      <c r="AZ59" s="255">
        <f t="shared" si="2"/>
        <v>0</v>
      </c>
      <c r="BA59" s="255">
        <f t="shared" si="3"/>
        <v>0</v>
      </c>
      <c r="BB59" s="255">
        <f t="shared" si="4"/>
        <v>0</v>
      </c>
      <c r="BC59" s="255">
        <f t="shared" si="5"/>
        <v>0</v>
      </c>
      <c r="BY59" s="260">
        <v>1</v>
      </c>
      <c r="BZ59" s="260">
        <v>1</v>
      </c>
      <c r="CX59" s="255">
        <v>0</v>
      </c>
    </row>
    <row r="60" spans="1:102" x14ac:dyDescent="0.2">
      <c r="A60" s="461">
        <v>29</v>
      </c>
      <c r="B60" s="462" t="s">
        <v>615</v>
      </c>
      <c r="C60" s="463" t="s">
        <v>616</v>
      </c>
      <c r="D60" s="464" t="s">
        <v>203</v>
      </c>
      <c r="E60" s="465">
        <v>8</v>
      </c>
      <c r="F60" s="486"/>
      <c r="G60" s="487">
        <f t="shared" si="0"/>
        <v>0</v>
      </c>
      <c r="M60" s="260">
        <v>2</v>
      </c>
      <c r="Y60" s="255">
        <v>1</v>
      </c>
      <c r="Z60" s="255">
        <v>1</v>
      </c>
      <c r="AA60" s="255">
        <v>1</v>
      </c>
      <c r="AX60" s="255">
        <v>1</v>
      </c>
      <c r="AY60" s="255">
        <f t="shared" si="1"/>
        <v>0</v>
      </c>
      <c r="AZ60" s="255">
        <f t="shared" si="2"/>
        <v>0</v>
      </c>
      <c r="BA60" s="255">
        <f t="shared" si="3"/>
        <v>0</v>
      </c>
      <c r="BB60" s="255">
        <f t="shared" si="4"/>
        <v>0</v>
      </c>
      <c r="BC60" s="255">
        <f t="shared" si="5"/>
        <v>0</v>
      </c>
      <c r="BY60" s="260">
        <v>1</v>
      </c>
      <c r="BZ60" s="260">
        <v>1</v>
      </c>
      <c r="CX60" s="255">
        <v>0</v>
      </c>
    </row>
    <row r="61" spans="1:102" x14ac:dyDescent="0.2">
      <c r="A61" s="461">
        <v>30</v>
      </c>
      <c r="B61" s="462" t="s">
        <v>617</v>
      </c>
      <c r="C61" s="463" t="s">
        <v>618</v>
      </c>
      <c r="D61" s="464" t="s">
        <v>203</v>
      </c>
      <c r="E61" s="465">
        <v>18</v>
      </c>
      <c r="F61" s="486"/>
      <c r="G61" s="487">
        <f t="shared" si="0"/>
        <v>0</v>
      </c>
      <c r="M61" s="260">
        <v>2</v>
      </c>
      <c r="Y61" s="255">
        <v>1</v>
      </c>
      <c r="Z61" s="255">
        <v>1</v>
      </c>
      <c r="AA61" s="255">
        <v>1</v>
      </c>
      <c r="AX61" s="255">
        <v>1</v>
      </c>
      <c r="AY61" s="255">
        <f t="shared" si="1"/>
        <v>0</v>
      </c>
      <c r="AZ61" s="255">
        <f t="shared" si="2"/>
        <v>0</v>
      </c>
      <c r="BA61" s="255">
        <f t="shared" si="3"/>
        <v>0</v>
      </c>
      <c r="BB61" s="255">
        <f t="shared" si="4"/>
        <v>0</v>
      </c>
      <c r="BC61" s="255">
        <f t="shared" si="5"/>
        <v>0</v>
      </c>
      <c r="BY61" s="260">
        <v>1</v>
      </c>
      <c r="BZ61" s="260">
        <v>1</v>
      </c>
      <c r="CX61" s="255">
        <v>0</v>
      </c>
    </row>
    <row r="62" spans="1:102" x14ac:dyDescent="0.2">
      <c r="A62" s="461">
        <v>31</v>
      </c>
      <c r="B62" s="462" t="s">
        <v>619</v>
      </c>
      <c r="C62" s="463" t="s">
        <v>620</v>
      </c>
      <c r="D62" s="464" t="s">
        <v>203</v>
      </c>
      <c r="E62" s="465">
        <v>28</v>
      </c>
      <c r="F62" s="486"/>
      <c r="G62" s="487">
        <f t="shared" si="0"/>
        <v>0</v>
      </c>
      <c r="M62" s="260">
        <v>2</v>
      </c>
      <c r="Y62" s="255">
        <v>1</v>
      </c>
      <c r="Z62" s="255">
        <v>1</v>
      </c>
      <c r="AA62" s="255">
        <v>1</v>
      </c>
      <c r="AX62" s="255">
        <v>1</v>
      </c>
      <c r="AY62" s="255">
        <f t="shared" si="1"/>
        <v>0</v>
      </c>
      <c r="AZ62" s="255">
        <f t="shared" si="2"/>
        <v>0</v>
      </c>
      <c r="BA62" s="255">
        <f t="shared" si="3"/>
        <v>0</v>
      </c>
      <c r="BB62" s="255">
        <f t="shared" si="4"/>
        <v>0</v>
      </c>
      <c r="BC62" s="255">
        <f t="shared" si="5"/>
        <v>0</v>
      </c>
      <c r="BY62" s="260">
        <v>1</v>
      </c>
      <c r="BZ62" s="260">
        <v>1</v>
      </c>
      <c r="CX62" s="255">
        <v>0</v>
      </c>
    </row>
    <row r="63" spans="1:102" x14ac:dyDescent="0.2">
      <c r="A63" s="461">
        <v>32</v>
      </c>
      <c r="B63" s="462" t="s">
        <v>621</v>
      </c>
      <c r="C63" s="463" t="s">
        <v>622</v>
      </c>
      <c r="D63" s="464" t="s">
        <v>203</v>
      </c>
      <c r="E63" s="465">
        <v>28</v>
      </c>
      <c r="F63" s="486"/>
      <c r="G63" s="487">
        <f t="shared" si="0"/>
        <v>0</v>
      </c>
      <c r="M63" s="260">
        <v>2</v>
      </c>
      <c r="Y63" s="255">
        <v>1</v>
      </c>
      <c r="Z63" s="255">
        <v>1</v>
      </c>
      <c r="AA63" s="255">
        <v>1</v>
      </c>
      <c r="AX63" s="255">
        <v>1</v>
      </c>
      <c r="AY63" s="255">
        <f t="shared" si="1"/>
        <v>0</v>
      </c>
      <c r="AZ63" s="255">
        <f t="shared" si="2"/>
        <v>0</v>
      </c>
      <c r="BA63" s="255">
        <f t="shared" si="3"/>
        <v>0</v>
      </c>
      <c r="BB63" s="255">
        <f t="shared" si="4"/>
        <v>0</v>
      </c>
      <c r="BC63" s="255">
        <f t="shared" si="5"/>
        <v>0</v>
      </c>
      <c r="BY63" s="260">
        <v>1</v>
      </c>
      <c r="BZ63" s="260">
        <v>1</v>
      </c>
      <c r="CX63" s="255">
        <v>0</v>
      </c>
    </row>
    <row r="64" spans="1:102" x14ac:dyDescent="0.2">
      <c r="A64" s="461">
        <v>33</v>
      </c>
      <c r="B64" s="462" t="s">
        <v>623</v>
      </c>
      <c r="C64" s="463" t="s">
        <v>624</v>
      </c>
      <c r="D64" s="464" t="s">
        <v>203</v>
      </c>
      <c r="E64" s="465">
        <v>2</v>
      </c>
      <c r="F64" s="486"/>
      <c r="G64" s="487">
        <f t="shared" si="0"/>
        <v>0</v>
      </c>
      <c r="M64" s="260">
        <v>2</v>
      </c>
      <c r="Y64" s="255">
        <v>1</v>
      </c>
      <c r="Z64" s="255">
        <v>0</v>
      </c>
      <c r="AA64" s="255">
        <v>0</v>
      </c>
      <c r="AX64" s="255">
        <v>1</v>
      </c>
      <c r="AY64" s="255">
        <f t="shared" si="1"/>
        <v>0</v>
      </c>
      <c r="AZ64" s="255">
        <f t="shared" si="2"/>
        <v>0</v>
      </c>
      <c r="BA64" s="255">
        <f t="shared" si="3"/>
        <v>0</v>
      </c>
      <c r="BB64" s="255">
        <f t="shared" si="4"/>
        <v>0</v>
      </c>
      <c r="BC64" s="255">
        <f t="shared" si="5"/>
        <v>0</v>
      </c>
      <c r="BY64" s="260">
        <v>1</v>
      </c>
      <c r="BZ64" s="260">
        <v>0</v>
      </c>
      <c r="CX64" s="255">
        <v>0</v>
      </c>
    </row>
    <row r="65" spans="1:102" x14ac:dyDescent="0.2">
      <c r="A65" s="461">
        <v>34</v>
      </c>
      <c r="B65" s="462" t="s">
        <v>625</v>
      </c>
      <c r="C65" s="463" t="s">
        <v>626</v>
      </c>
      <c r="D65" s="464" t="s">
        <v>203</v>
      </c>
      <c r="E65" s="465">
        <v>4</v>
      </c>
      <c r="F65" s="486"/>
      <c r="G65" s="487">
        <f t="shared" si="0"/>
        <v>0</v>
      </c>
      <c r="M65" s="260">
        <v>2</v>
      </c>
      <c r="Y65" s="255">
        <v>1</v>
      </c>
      <c r="Z65" s="255">
        <v>1</v>
      </c>
      <c r="AA65" s="255">
        <v>1</v>
      </c>
      <c r="AX65" s="255">
        <v>1</v>
      </c>
      <c r="AY65" s="255">
        <f t="shared" si="1"/>
        <v>0</v>
      </c>
      <c r="AZ65" s="255">
        <f t="shared" si="2"/>
        <v>0</v>
      </c>
      <c r="BA65" s="255">
        <f t="shared" si="3"/>
        <v>0</v>
      </c>
      <c r="BB65" s="255">
        <f t="shared" si="4"/>
        <v>0</v>
      </c>
      <c r="BC65" s="255">
        <f t="shared" si="5"/>
        <v>0</v>
      </c>
      <c r="BY65" s="260">
        <v>1</v>
      </c>
      <c r="BZ65" s="260">
        <v>1</v>
      </c>
      <c r="CX65" s="255">
        <v>8.0000000000000007E-5</v>
      </c>
    </row>
    <row r="66" spans="1:102" x14ac:dyDescent="0.2">
      <c r="A66" s="461">
        <v>35</v>
      </c>
      <c r="B66" s="462" t="s">
        <v>627</v>
      </c>
      <c r="C66" s="463" t="s">
        <v>628</v>
      </c>
      <c r="D66" s="464" t="s">
        <v>203</v>
      </c>
      <c r="E66" s="465">
        <v>1</v>
      </c>
      <c r="F66" s="486"/>
      <c r="G66" s="487">
        <f t="shared" si="0"/>
        <v>0</v>
      </c>
      <c r="M66" s="260">
        <v>2</v>
      </c>
      <c r="Y66" s="255">
        <v>1</v>
      </c>
      <c r="Z66" s="255">
        <v>0</v>
      </c>
      <c r="AA66" s="255">
        <v>0</v>
      </c>
      <c r="AX66" s="255">
        <v>1</v>
      </c>
      <c r="AY66" s="255">
        <f t="shared" si="1"/>
        <v>0</v>
      </c>
      <c r="AZ66" s="255">
        <f t="shared" si="2"/>
        <v>0</v>
      </c>
      <c r="BA66" s="255">
        <f t="shared" si="3"/>
        <v>0</v>
      </c>
      <c r="BB66" s="255">
        <f t="shared" si="4"/>
        <v>0</v>
      </c>
      <c r="BC66" s="255">
        <f t="shared" si="5"/>
        <v>0</v>
      </c>
      <c r="BY66" s="260">
        <v>1</v>
      </c>
      <c r="BZ66" s="260">
        <v>0</v>
      </c>
      <c r="CX66" s="255">
        <v>0</v>
      </c>
    </row>
    <row r="67" spans="1:102" x14ac:dyDescent="0.2">
      <c r="A67" s="461">
        <v>36</v>
      </c>
      <c r="B67" s="462" t="s">
        <v>629</v>
      </c>
      <c r="C67" s="463" t="s">
        <v>630</v>
      </c>
      <c r="D67" s="464" t="s">
        <v>203</v>
      </c>
      <c r="E67" s="465">
        <v>8</v>
      </c>
      <c r="F67" s="486"/>
      <c r="G67" s="487">
        <f t="shared" si="0"/>
        <v>0</v>
      </c>
      <c r="M67" s="260">
        <v>2</v>
      </c>
      <c r="Y67" s="255">
        <v>1</v>
      </c>
      <c r="Z67" s="255">
        <v>1</v>
      </c>
      <c r="AA67" s="255">
        <v>1</v>
      </c>
      <c r="AX67" s="255">
        <v>1</v>
      </c>
      <c r="AY67" s="255">
        <f t="shared" si="1"/>
        <v>0</v>
      </c>
      <c r="AZ67" s="255">
        <f t="shared" si="2"/>
        <v>0</v>
      </c>
      <c r="BA67" s="255">
        <f t="shared" si="3"/>
        <v>0</v>
      </c>
      <c r="BB67" s="255">
        <f t="shared" si="4"/>
        <v>0</v>
      </c>
      <c r="BC67" s="255">
        <f t="shared" si="5"/>
        <v>0</v>
      </c>
      <c r="BY67" s="260">
        <v>1</v>
      </c>
      <c r="BZ67" s="260">
        <v>1</v>
      </c>
      <c r="CX67" s="255">
        <v>2.0000000000000002E-5</v>
      </c>
    </row>
    <row r="68" spans="1:102" x14ac:dyDescent="0.2">
      <c r="A68" s="461">
        <v>37</v>
      </c>
      <c r="B68" s="462" t="s">
        <v>631</v>
      </c>
      <c r="C68" s="463" t="s">
        <v>632</v>
      </c>
      <c r="D68" s="464" t="s">
        <v>203</v>
      </c>
      <c r="E68" s="465">
        <v>2</v>
      </c>
      <c r="F68" s="486"/>
      <c r="G68" s="487">
        <f t="shared" si="0"/>
        <v>0</v>
      </c>
      <c r="M68" s="260">
        <v>2</v>
      </c>
      <c r="Y68" s="255">
        <v>1</v>
      </c>
      <c r="Z68" s="255">
        <v>1</v>
      </c>
      <c r="AA68" s="255">
        <v>1</v>
      </c>
      <c r="AX68" s="255">
        <v>1</v>
      </c>
      <c r="AY68" s="255">
        <f t="shared" si="1"/>
        <v>0</v>
      </c>
      <c r="AZ68" s="255">
        <f t="shared" si="2"/>
        <v>0</v>
      </c>
      <c r="BA68" s="255">
        <f t="shared" si="3"/>
        <v>0</v>
      </c>
      <c r="BB68" s="255">
        <f t="shared" si="4"/>
        <v>0</v>
      </c>
      <c r="BC68" s="255">
        <f t="shared" si="5"/>
        <v>0</v>
      </c>
      <c r="BY68" s="260">
        <v>1</v>
      </c>
      <c r="BZ68" s="260">
        <v>1</v>
      </c>
      <c r="CX68" s="255">
        <v>2.0000000000000002E-5</v>
      </c>
    </row>
    <row r="69" spans="1:102" x14ac:dyDescent="0.2">
      <c r="A69" s="461">
        <v>38</v>
      </c>
      <c r="B69" s="462" t="s">
        <v>633</v>
      </c>
      <c r="C69" s="463" t="s">
        <v>634</v>
      </c>
      <c r="D69" s="464" t="s">
        <v>203</v>
      </c>
      <c r="E69" s="465">
        <v>1</v>
      </c>
      <c r="F69" s="486"/>
      <c r="G69" s="487">
        <f t="shared" si="0"/>
        <v>0</v>
      </c>
      <c r="M69" s="260">
        <v>2</v>
      </c>
      <c r="Y69" s="255">
        <v>1</v>
      </c>
      <c r="Z69" s="255">
        <v>1</v>
      </c>
      <c r="AA69" s="255">
        <v>1</v>
      </c>
      <c r="AX69" s="255">
        <v>1</v>
      </c>
      <c r="AY69" s="255">
        <f t="shared" si="1"/>
        <v>0</v>
      </c>
      <c r="AZ69" s="255">
        <f t="shared" si="2"/>
        <v>0</v>
      </c>
      <c r="BA69" s="255">
        <f t="shared" si="3"/>
        <v>0</v>
      </c>
      <c r="BB69" s="255">
        <f t="shared" si="4"/>
        <v>0</v>
      </c>
      <c r="BC69" s="255">
        <f t="shared" si="5"/>
        <v>0</v>
      </c>
      <c r="BY69" s="260">
        <v>1</v>
      </c>
      <c r="BZ69" s="260">
        <v>1</v>
      </c>
      <c r="CX69" s="255">
        <v>2.0000000000000002E-5</v>
      </c>
    </row>
    <row r="70" spans="1:102" x14ac:dyDescent="0.2">
      <c r="A70" s="461">
        <v>39</v>
      </c>
      <c r="B70" s="462" t="s">
        <v>635</v>
      </c>
      <c r="C70" s="463" t="s">
        <v>636</v>
      </c>
      <c r="D70" s="464" t="s">
        <v>203</v>
      </c>
      <c r="E70" s="465">
        <v>1</v>
      </c>
      <c r="F70" s="486"/>
      <c r="G70" s="487">
        <f t="shared" si="0"/>
        <v>0</v>
      </c>
      <c r="M70" s="260">
        <v>2</v>
      </c>
      <c r="Y70" s="255">
        <v>1</v>
      </c>
      <c r="Z70" s="255">
        <v>1</v>
      </c>
      <c r="AA70" s="255">
        <v>1</v>
      </c>
      <c r="AX70" s="255">
        <v>1</v>
      </c>
      <c r="AY70" s="255">
        <f t="shared" si="1"/>
        <v>0</v>
      </c>
      <c r="AZ70" s="255">
        <f t="shared" si="2"/>
        <v>0</v>
      </c>
      <c r="BA70" s="255">
        <f t="shared" si="3"/>
        <v>0</v>
      </c>
      <c r="BB70" s="255">
        <f t="shared" si="4"/>
        <v>0</v>
      </c>
      <c r="BC70" s="255">
        <f t="shared" si="5"/>
        <v>0</v>
      </c>
      <c r="BY70" s="260">
        <v>1</v>
      </c>
      <c r="BZ70" s="260">
        <v>1</v>
      </c>
      <c r="CX70" s="255">
        <v>2.0000000000000002E-5</v>
      </c>
    </row>
    <row r="71" spans="1:102" x14ac:dyDescent="0.2">
      <c r="A71" s="461">
        <v>40</v>
      </c>
      <c r="B71" s="462" t="s">
        <v>637</v>
      </c>
      <c r="C71" s="463" t="s">
        <v>638</v>
      </c>
      <c r="D71" s="464" t="s">
        <v>203</v>
      </c>
      <c r="E71" s="465">
        <v>1</v>
      </c>
      <c r="F71" s="486"/>
      <c r="G71" s="487">
        <f t="shared" si="0"/>
        <v>0</v>
      </c>
      <c r="M71" s="260">
        <v>2</v>
      </c>
      <c r="Y71" s="255">
        <v>1</v>
      </c>
      <c r="Z71" s="255">
        <v>1</v>
      </c>
      <c r="AA71" s="255">
        <v>1</v>
      </c>
      <c r="AX71" s="255">
        <v>1</v>
      </c>
      <c r="AY71" s="255">
        <f t="shared" si="1"/>
        <v>0</v>
      </c>
      <c r="AZ71" s="255">
        <f t="shared" si="2"/>
        <v>0</v>
      </c>
      <c r="BA71" s="255">
        <f t="shared" si="3"/>
        <v>0</v>
      </c>
      <c r="BB71" s="255">
        <f t="shared" si="4"/>
        <v>0</v>
      </c>
      <c r="BC71" s="255">
        <f t="shared" si="5"/>
        <v>0</v>
      </c>
      <c r="BY71" s="260">
        <v>1</v>
      </c>
      <c r="BZ71" s="260">
        <v>1</v>
      </c>
      <c r="CX71" s="255">
        <v>1E-4</v>
      </c>
    </row>
    <row r="72" spans="1:102" x14ac:dyDescent="0.2">
      <c r="A72" s="461">
        <v>41</v>
      </c>
      <c r="B72" s="462" t="s">
        <v>639</v>
      </c>
      <c r="C72" s="463" t="s">
        <v>640</v>
      </c>
      <c r="D72" s="464" t="s">
        <v>203</v>
      </c>
      <c r="E72" s="465">
        <v>1</v>
      </c>
      <c r="F72" s="486"/>
      <c r="G72" s="487">
        <f t="shared" si="0"/>
        <v>0</v>
      </c>
      <c r="M72" s="260">
        <v>2</v>
      </c>
      <c r="Y72" s="255">
        <v>1</v>
      </c>
      <c r="Z72" s="255">
        <v>1</v>
      </c>
      <c r="AA72" s="255">
        <v>1</v>
      </c>
      <c r="AX72" s="255">
        <v>1</v>
      </c>
      <c r="AY72" s="255">
        <f t="shared" si="1"/>
        <v>0</v>
      </c>
      <c r="AZ72" s="255">
        <f t="shared" si="2"/>
        <v>0</v>
      </c>
      <c r="BA72" s="255">
        <f t="shared" si="3"/>
        <v>0</v>
      </c>
      <c r="BB72" s="255">
        <f t="shared" si="4"/>
        <v>0</v>
      </c>
      <c r="BC72" s="255">
        <f t="shared" si="5"/>
        <v>0</v>
      </c>
      <c r="BY72" s="260">
        <v>1</v>
      </c>
      <c r="BZ72" s="260">
        <v>1</v>
      </c>
      <c r="CX72" s="255">
        <v>0</v>
      </c>
    </row>
    <row r="73" spans="1:102" x14ac:dyDescent="0.2">
      <c r="A73" s="461">
        <v>42</v>
      </c>
      <c r="B73" s="462" t="s">
        <v>641</v>
      </c>
      <c r="C73" s="463" t="s">
        <v>642</v>
      </c>
      <c r="D73" s="464" t="s">
        <v>29</v>
      </c>
      <c r="E73" s="465">
        <v>282</v>
      </c>
      <c r="F73" s="486"/>
      <c r="G73" s="487">
        <f t="shared" si="0"/>
        <v>0</v>
      </c>
      <c r="M73" s="260">
        <v>2</v>
      </c>
      <c r="Y73" s="255">
        <v>1</v>
      </c>
      <c r="Z73" s="255">
        <v>1</v>
      </c>
      <c r="AA73" s="255">
        <v>1</v>
      </c>
      <c r="AX73" s="255">
        <v>1</v>
      </c>
      <c r="AY73" s="255">
        <f t="shared" si="1"/>
        <v>0</v>
      </c>
      <c r="AZ73" s="255">
        <f t="shared" si="2"/>
        <v>0</v>
      </c>
      <c r="BA73" s="255">
        <f t="shared" si="3"/>
        <v>0</v>
      </c>
      <c r="BB73" s="255">
        <f t="shared" si="4"/>
        <v>0</v>
      </c>
      <c r="BC73" s="255">
        <f t="shared" si="5"/>
        <v>0</v>
      </c>
      <c r="BY73" s="260">
        <v>1</v>
      </c>
      <c r="BZ73" s="260">
        <v>1</v>
      </c>
      <c r="CX73" s="255">
        <v>0</v>
      </c>
    </row>
    <row r="74" spans="1:102" x14ac:dyDescent="0.2">
      <c r="A74" s="461">
        <v>43</v>
      </c>
      <c r="B74" s="462" t="s">
        <v>643</v>
      </c>
      <c r="C74" s="463" t="s">
        <v>644</v>
      </c>
      <c r="D74" s="464" t="s">
        <v>29</v>
      </c>
      <c r="E74" s="465">
        <v>282</v>
      </c>
      <c r="F74" s="486"/>
      <c r="G74" s="487">
        <f t="shared" si="0"/>
        <v>0</v>
      </c>
      <c r="M74" s="260">
        <v>2</v>
      </c>
      <c r="Y74" s="255">
        <v>1</v>
      </c>
      <c r="Z74" s="255">
        <v>1</v>
      </c>
      <c r="AA74" s="255">
        <v>1</v>
      </c>
      <c r="AX74" s="255">
        <v>1</v>
      </c>
      <c r="AY74" s="255">
        <f t="shared" si="1"/>
        <v>0</v>
      </c>
      <c r="AZ74" s="255">
        <f t="shared" si="2"/>
        <v>0</v>
      </c>
      <c r="BA74" s="255">
        <f t="shared" si="3"/>
        <v>0</v>
      </c>
      <c r="BB74" s="255">
        <f t="shared" si="4"/>
        <v>0</v>
      </c>
      <c r="BC74" s="255">
        <f t="shared" si="5"/>
        <v>0</v>
      </c>
      <c r="BY74" s="260">
        <v>1</v>
      </c>
      <c r="BZ74" s="260">
        <v>1</v>
      </c>
      <c r="CX74" s="255">
        <v>0</v>
      </c>
    </row>
    <row r="75" spans="1:102" x14ac:dyDescent="0.2">
      <c r="A75" s="461">
        <v>44</v>
      </c>
      <c r="B75" s="462" t="s">
        <v>645</v>
      </c>
      <c r="C75" s="463" t="s">
        <v>646</v>
      </c>
      <c r="D75" s="464" t="s">
        <v>647</v>
      </c>
      <c r="E75" s="465">
        <v>3</v>
      </c>
      <c r="F75" s="486"/>
      <c r="G75" s="487">
        <f t="shared" si="0"/>
        <v>0</v>
      </c>
      <c r="M75" s="260">
        <v>2</v>
      </c>
      <c r="Y75" s="255">
        <v>1</v>
      </c>
      <c r="Z75" s="255">
        <v>1</v>
      </c>
      <c r="AA75" s="255">
        <v>1</v>
      </c>
      <c r="AX75" s="255">
        <v>1</v>
      </c>
      <c r="AY75" s="255">
        <f t="shared" si="1"/>
        <v>0</v>
      </c>
      <c r="AZ75" s="255">
        <f t="shared" si="2"/>
        <v>0</v>
      </c>
      <c r="BA75" s="255">
        <f t="shared" si="3"/>
        <v>0</v>
      </c>
      <c r="BB75" s="255">
        <f t="shared" si="4"/>
        <v>0</v>
      </c>
      <c r="BC75" s="255">
        <f t="shared" si="5"/>
        <v>0</v>
      </c>
      <c r="BY75" s="260">
        <v>1</v>
      </c>
      <c r="BZ75" s="260">
        <v>1</v>
      </c>
      <c r="CX75" s="255">
        <v>3.5029999999999999E-2</v>
      </c>
    </row>
    <row r="76" spans="1:102" x14ac:dyDescent="0.2">
      <c r="A76" s="461">
        <v>45</v>
      </c>
      <c r="B76" s="462" t="s">
        <v>648</v>
      </c>
      <c r="C76" s="463" t="s">
        <v>649</v>
      </c>
      <c r="D76" s="464" t="s">
        <v>203</v>
      </c>
      <c r="E76" s="465">
        <v>4</v>
      </c>
      <c r="F76" s="486"/>
      <c r="G76" s="487">
        <f t="shared" si="0"/>
        <v>0</v>
      </c>
      <c r="M76" s="260">
        <v>2</v>
      </c>
      <c r="Y76" s="255">
        <v>1</v>
      </c>
      <c r="Z76" s="255">
        <v>1</v>
      </c>
      <c r="AA76" s="255">
        <v>1</v>
      </c>
      <c r="AX76" s="255">
        <v>1</v>
      </c>
      <c r="AY76" s="255">
        <f t="shared" si="1"/>
        <v>0</v>
      </c>
      <c r="AZ76" s="255">
        <f t="shared" si="2"/>
        <v>0</v>
      </c>
      <c r="BA76" s="255">
        <f t="shared" si="3"/>
        <v>0</v>
      </c>
      <c r="BB76" s="255">
        <f t="shared" si="4"/>
        <v>0</v>
      </c>
      <c r="BC76" s="255">
        <f t="shared" si="5"/>
        <v>0</v>
      </c>
      <c r="BY76" s="260">
        <v>1</v>
      </c>
      <c r="BZ76" s="260">
        <v>1</v>
      </c>
      <c r="CX76" s="255">
        <v>5.8209999999999998E-2</v>
      </c>
    </row>
    <row r="77" spans="1:102" x14ac:dyDescent="0.2">
      <c r="A77" s="461">
        <v>46</v>
      </c>
      <c r="B77" s="462" t="s">
        <v>650</v>
      </c>
      <c r="C77" s="463" t="s">
        <v>651</v>
      </c>
      <c r="D77" s="464" t="s">
        <v>203</v>
      </c>
      <c r="E77" s="465">
        <v>1</v>
      </c>
      <c r="F77" s="486"/>
      <c r="G77" s="487">
        <f t="shared" si="0"/>
        <v>0</v>
      </c>
      <c r="M77" s="260">
        <v>2</v>
      </c>
      <c r="Y77" s="255">
        <v>1</v>
      </c>
      <c r="Z77" s="255">
        <v>1</v>
      </c>
      <c r="AA77" s="255">
        <v>1</v>
      </c>
      <c r="AX77" s="255">
        <v>1</v>
      </c>
      <c r="AY77" s="255">
        <f t="shared" si="1"/>
        <v>0</v>
      </c>
      <c r="AZ77" s="255">
        <f t="shared" si="2"/>
        <v>0</v>
      </c>
      <c r="BA77" s="255">
        <f t="shared" si="3"/>
        <v>0</v>
      </c>
      <c r="BB77" s="255">
        <f t="shared" si="4"/>
        <v>0</v>
      </c>
      <c r="BC77" s="255">
        <f t="shared" si="5"/>
        <v>0</v>
      </c>
      <c r="BY77" s="260">
        <v>1</v>
      </c>
      <c r="BZ77" s="260">
        <v>1</v>
      </c>
      <c r="CX77" s="255">
        <v>0.29823</v>
      </c>
    </row>
    <row r="78" spans="1:102" x14ac:dyDescent="0.2">
      <c r="A78" s="461">
        <v>47</v>
      </c>
      <c r="B78" s="462" t="s">
        <v>652</v>
      </c>
      <c r="C78" s="463" t="s">
        <v>653</v>
      </c>
      <c r="D78" s="464" t="s">
        <v>29</v>
      </c>
      <c r="E78" s="465">
        <v>282</v>
      </c>
      <c r="F78" s="486"/>
      <c r="G78" s="487">
        <f t="shared" si="0"/>
        <v>0</v>
      </c>
      <c r="M78" s="260">
        <v>2</v>
      </c>
      <c r="Y78" s="255">
        <v>1</v>
      </c>
      <c r="Z78" s="255">
        <v>1</v>
      </c>
      <c r="AA78" s="255">
        <v>1</v>
      </c>
      <c r="AX78" s="255">
        <v>1</v>
      </c>
      <c r="AY78" s="255">
        <f t="shared" si="1"/>
        <v>0</v>
      </c>
      <c r="AZ78" s="255">
        <f t="shared" si="2"/>
        <v>0</v>
      </c>
      <c r="BA78" s="255">
        <f t="shared" si="3"/>
        <v>0</v>
      </c>
      <c r="BB78" s="255">
        <f t="shared" si="4"/>
        <v>0</v>
      </c>
      <c r="BC78" s="255">
        <f t="shared" si="5"/>
        <v>0</v>
      </c>
      <c r="BY78" s="260">
        <v>1</v>
      </c>
      <c r="BZ78" s="260">
        <v>1</v>
      </c>
      <c r="CX78" s="255">
        <v>0</v>
      </c>
    </row>
    <row r="79" spans="1:102" x14ac:dyDescent="0.2">
      <c r="A79" s="461">
        <v>48</v>
      </c>
      <c r="B79" s="462" t="s">
        <v>654</v>
      </c>
      <c r="C79" s="463" t="s">
        <v>655</v>
      </c>
      <c r="D79" s="464" t="s">
        <v>29</v>
      </c>
      <c r="E79" s="465">
        <v>282</v>
      </c>
      <c r="F79" s="486"/>
      <c r="G79" s="487">
        <f t="shared" si="0"/>
        <v>0</v>
      </c>
      <c r="M79" s="260">
        <v>2</v>
      </c>
      <c r="Y79" s="255">
        <v>1</v>
      </c>
      <c r="Z79" s="255">
        <v>0</v>
      </c>
      <c r="AA79" s="255">
        <v>0</v>
      </c>
      <c r="AX79" s="255">
        <v>1</v>
      </c>
      <c r="AY79" s="255">
        <f t="shared" si="1"/>
        <v>0</v>
      </c>
      <c r="AZ79" s="255">
        <f t="shared" si="2"/>
        <v>0</v>
      </c>
      <c r="BA79" s="255">
        <f t="shared" si="3"/>
        <v>0</v>
      </c>
      <c r="BB79" s="255">
        <f t="shared" si="4"/>
        <v>0</v>
      </c>
      <c r="BC79" s="255">
        <f t="shared" si="5"/>
        <v>0</v>
      </c>
      <c r="BY79" s="260">
        <v>1</v>
      </c>
      <c r="BZ79" s="260">
        <v>0</v>
      </c>
      <c r="CX79" s="255">
        <v>0</v>
      </c>
    </row>
    <row r="80" spans="1:102" x14ac:dyDescent="0.2">
      <c r="A80" s="461">
        <v>49</v>
      </c>
      <c r="B80" s="462" t="s">
        <v>656</v>
      </c>
      <c r="C80" s="463" t="s">
        <v>657</v>
      </c>
      <c r="D80" s="464" t="s">
        <v>29</v>
      </c>
      <c r="E80" s="465">
        <v>2</v>
      </c>
      <c r="F80" s="486"/>
      <c r="G80" s="487">
        <f t="shared" si="0"/>
        <v>0</v>
      </c>
      <c r="M80" s="260">
        <v>2</v>
      </c>
      <c r="Y80" s="255">
        <v>3</v>
      </c>
      <c r="Z80" s="255">
        <v>1</v>
      </c>
      <c r="AA80" s="255">
        <v>14143001</v>
      </c>
      <c r="AX80" s="255">
        <v>1</v>
      </c>
      <c r="AY80" s="255">
        <f t="shared" si="1"/>
        <v>0</v>
      </c>
      <c r="AZ80" s="255">
        <f t="shared" si="2"/>
        <v>0</v>
      </c>
      <c r="BA80" s="255">
        <f t="shared" si="3"/>
        <v>0</v>
      </c>
      <c r="BB80" s="255">
        <f t="shared" si="4"/>
        <v>0</v>
      </c>
      <c r="BC80" s="255">
        <f t="shared" si="5"/>
        <v>0</v>
      </c>
      <c r="BY80" s="260">
        <v>3</v>
      </c>
      <c r="BZ80" s="260">
        <v>1</v>
      </c>
      <c r="CX80" s="255">
        <v>1.2199999999999999E-3</v>
      </c>
    </row>
    <row r="81" spans="1:102" x14ac:dyDescent="0.2">
      <c r="A81" s="461">
        <v>50</v>
      </c>
      <c r="B81" s="462" t="s">
        <v>658</v>
      </c>
      <c r="C81" s="463" t="s">
        <v>659</v>
      </c>
      <c r="D81" s="464" t="s">
        <v>29</v>
      </c>
      <c r="E81" s="465">
        <v>4</v>
      </c>
      <c r="F81" s="486"/>
      <c r="G81" s="487">
        <f t="shared" si="0"/>
        <v>0</v>
      </c>
      <c r="M81" s="260">
        <v>2</v>
      </c>
      <c r="Y81" s="255">
        <v>3</v>
      </c>
      <c r="Z81" s="255">
        <v>1</v>
      </c>
      <c r="AA81" s="255">
        <v>14143002</v>
      </c>
      <c r="AX81" s="255">
        <v>1</v>
      </c>
      <c r="AY81" s="255">
        <f t="shared" si="1"/>
        <v>0</v>
      </c>
      <c r="AZ81" s="255">
        <f t="shared" si="2"/>
        <v>0</v>
      </c>
      <c r="BA81" s="255">
        <f t="shared" si="3"/>
        <v>0</v>
      </c>
      <c r="BB81" s="255">
        <f t="shared" si="4"/>
        <v>0</v>
      </c>
      <c r="BC81" s="255">
        <f t="shared" si="5"/>
        <v>0</v>
      </c>
      <c r="BY81" s="260">
        <v>3</v>
      </c>
      <c r="BZ81" s="260">
        <v>1</v>
      </c>
      <c r="CX81" s="255">
        <v>1.2199999999999999E-3</v>
      </c>
    </row>
    <row r="82" spans="1:102" ht="22.5" x14ac:dyDescent="0.2">
      <c r="A82" s="461">
        <v>51</v>
      </c>
      <c r="B82" s="462" t="s">
        <v>660</v>
      </c>
      <c r="C82" s="463" t="s">
        <v>661</v>
      </c>
      <c r="D82" s="464" t="s">
        <v>29</v>
      </c>
      <c r="E82" s="465">
        <v>6.09</v>
      </c>
      <c r="F82" s="486"/>
      <c r="G82" s="487">
        <f t="shared" si="0"/>
        <v>0</v>
      </c>
      <c r="M82" s="260">
        <v>2</v>
      </c>
      <c r="Y82" s="255">
        <v>3</v>
      </c>
      <c r="Z82" s="255">
        <v>1</v>
      </c>
      <c r="AA82" s="255">
        <v>28612000</v>
      </c>
      <c r="AX82" s="255">
        <v>1</v>
      </c>
      <c r="AY82" s="255">
        <f t="shared" si="1"/>
        <v>0</v>
      </c>
      <c r="AZ82" s="255">
        <f t="shared" si="2"/>
        <v>0</v>
      </c>
      <c r="BA82" s="255">
        <f t="shared" si="3"/>
        <v>0</v>
      </c>
      <c r="BB82" s="255">
        <f t="shared" si="4"/>
        <v>0</v>
      </c>
      <c r="BC82" s="255">
        <f t="shared" si="5"/>
        <v>0</v>
      </c>
      <c r="BY82" s="260">
        <v>3</v>
      </c>
      <c r="BZ82" s="260">
        <v>1</v>
      </c>
      <c r="CX82" s="255">
        <v>2.1000000000000001E-4</v>
      </c>
    </row>
    <row r="83" spans="1:102" ht="22.5" x14ac:dyDescent="0.2">
      <c r="A83" s="461">
        <v>52</v>
      </c>
      <c r="B83" s="462" t="s">
        <v>662</v>
      </c>
      <c r="C83" s="463" t="s">
        <v>663</v>
      </c>
      <c r="D83" s="464" t="s">
        <v>29</v>
      </c>
      <c r="E83" s="465">
        <v>2.0299999999999998</v>
      </c>
      <c r="F83" s="486"/>
      <c r="G83" s="487">
        <f t="shared" si="0"/>
        <v>0</v>
      </c>
      <c r="M83" s="260">
        <v>2</v>
      </c>
      <c r="Y83" s="255">
        <v>3</v>
      </c>
      <c r="Z83" s="255">
        <v>1</v>
      </c>
      <c r="AA83" s="255">
        <v>28612003</v>
      </c>
      <c r="AX83" s="255">
        <v>1</v>
      </c>
      <c r="AY83" s="255">
        <f t="shared" si="1"/>
        <v>0</v>
      </c>
      <c r="AZ83" s="255">
        <f t="shared" si="2"/>
        <v>0</v>
      </c>
      <c r="BA83" s="255">
        <f t="shared" si="3"/>
        <v>0</v>
      </c>
      <c r="BB83" s="255">
        <f t="shared" si="4"/>
        <v>0</v>
      </c>
      <c r="BC83" s="255">
        <f t="shared" si="5"/>
        <v>0</v>
      </c>
      <c r="BY83" s="260">
        <v>3</v>
      </c>
      <c r="BZ83" s="260">
        <v>1</v>
      </c>
      <c r="CX83" s="255">
        <v>2.7999999999999998E-4</v>
      </c>
    </row>
    <row r="84" spans="1:102" ht="22.5" x14ac:dyDescent="0.2">
      <c r="A84" s="461">
        <v>53</v>
      </c>
      <c r="B84" s="462" t="s">
        <v>664</v>
      </c>
      <c r="C84" s="463" t="s">
        <v>665</v>
      </c>
      <c r="D84" s="464" t="s">
        <v>29</v>
      </c>
      <c r="E84" s="465">
        <v>205.03</v>
      </c>
      <c r="F84" s="486"/>
      <c r="G84" s="487">
        <f t="shared" si="0"/>
        <v>0</v>
      </c>
      <c r="M84" s="260">
        <v>2</v>
      </c>
      <c r="Y84" s="255">
        <v>3</v>
      </c>
      <c r="Z84" s="255">
        <v>1</v>
      </c>
      <c r="AA84" s="255">
        <v>28612004</v>
      </c>
      <c r="AX84" s="255">
        <v>1</v>
      </c>
      <c r="AY84" s="255">
        <f t="shared" si="1"/>
        <v>0</v>
      </c>
      <c r="AZ84" s="255">
        <f t="shared" si="2"/>
        <v>0</v>
      </c>
      <c r="BA84" s="255">
        <f t="shared" si="3"/>
        <v>0</v>
      </c>
      <c r="BB84" s="255">
        <f t="shared" si="4"/>
        <v>0</v>
      </c>
      <c r="BC84" s="255">
        <f t="shared" si="5"/>
        <v>0</v>
      </c>
      <c r="BY84" s="260">
        <v>3</v>
      </c>
      <c r="BZ84" s="260">
        <v>1</v>
      </c>
      <c r="CX84" s="255">
        <v>3.2000000000000003E-4</v>
      </c>
    </row>
    <row r="85" spans="1:102" ht="22.5" x14ac:dyDescent="0.2">
      <c r="A85" s="461">
        <v>54</v>
      </c>
      <c r="B85" s="462" t="s">
        <v>666</v>
      </c>
      <c r="C85" s="463" t="s">
        <v>667</v>
      </c>
      <c r="D85" s="464" t="s">
        <v>29</v>
      </c>
      <c r="E85" s="465">
        <v>59.89</v>
      </c>
      <c r="F85" s="486"/>
      <c r="G85" s="487">
        <f t="shared" si="0"/>
        <v>0</v>
      </c>
      <c r="M85" s="260">
        <v>2</v>
      </c>
      <c r="Y85" s="255">
        <v>3</v>
      </c>
      <c r="Z85" s="255">
        <v>1</v>
      </c>
      <c r="AA85" s="255">
        <v>28612005</v>
      </c>
      <c r="AX85" s="255">
        <v>1</v>
      </c>
      <c r="AY85" s="255">
        <f t="shared" si="1"/>
        <v>0</v>
      </c>
      <c r="AZ85" s="255">
        <f t="shared" si="2"/>
        <v>0</v>
      </c>
      <c r="BA85" s="255">
        <f t="shared" si="3"/>
        <v>0</v>
      </c>
      <c r="BB85" s="255">
        <f t="shared" si="4"/>
        <v>0</v>
      </c>
      <c r="BC85" s="255">
        <f t="shared" si="5"/>
        <v>0</v>
      </c>
      <c r="BY85" s="260">
        <v>3</v>
      </c>
      <c r="BZ85" s="260">
        <v>1</v>
      </c>
      <c r="CX85" s="255">
        <v>3.2000000000000003E-4</v>
      </c>
    </row>
    <row r="86" spans="1:102" ht="15.75" customHeight="1" x14ac:dyDescent="0.2">
      <c r="A86" s="461">
        <v>55</v>
      </c>
      <c r="B86" s="462" t="s">
        <v>668</v>
      </c>
      <c r="C86" s="463" t="s">
        <v>669</v>
      </c>
      <c r="D86" s="464" t="s">
        <v>203</v>
      </c>
      <c r="E86" s="465">
        <v>2</v>
      </c>
      <c r="F86" s="486"/>
      <c r="G86" s="487">
        <f t="shared" si="0"/>
        <v>0</v>
      </c>
      <c r="M86" s="260">
        <v>2</v>
      </c>
      <c r="Y86" s="255">
        <v>3</v>
      </c>
      <c r="Z86" s="255">
        <v>1</v>
      </c>
      <c r="AA86" s="255">
        <v>28613008</v>
      </c>
      <c r="AX86" s="255">
        <v>1</v>
      </c>
      <c r="AY86" s="255">
        <f t="shared" ref="AY86:AY114" si="6">IF(AX86=1,G86,0)</f>
        <v>0</v>
      </c>
      <c r="AZ86" s="255">
        <f t="shared" ref="AZ86:AZ114" si="7">IF(AX86=2,G86,0)</f>
        <v>0</v>
      </c>
      <c r="BA86" s="255">
        <f t="shared" ref="BA86:BA114" si="8">IF(AX86=3,G86,0)</f>
        <v>0</v>
      </c>
      <c r="BB86" s="255">
        <f t="shared" ref="BB86:BB114" si="9">IF(AX86=4,G86,0)</f>
        <v>0</v>
      </c>
      <c r="BC86" s="255">
        <f t="shared" ref="BC86:BC114" si="10">IF(AX86=5,G86,0)</f>
        <v>0</v>
      </c>
      <c r="BY86" s="260">
        <v>3</v>
      </c>
      <c r="BZ86" s="260">
        <v>1</v>
      </c>
      <c r="CX86" s="255">
        <v>1E-3</v>
      </c>
    </row>
    <row r="87" spans="1:102" ht="15.75" customHeight="1" x14ac:dyDescent="0.2">
      <c r="A87" s="461">
        <v>56</v>
      </c>
      <c r="B87" s="462" t="s">
        <v>670</v>
      </c>
      <c r="C87" s="463" t="s">
        <v>671</v>
      </c>
      <c r="D87" s="464" t="s">
        <v>203</v>
      </c>
      <c r="E87" s="465">
        <v>1</v>
      </c>
      <c r="F87" s="486"/>
      <c r="G87" s="487">
        <f t="shared" si="0"/>
        <v>0</v>
      </c>
      <c r="M87" s="260">
        <v>2</v>
      </c>
      <c r="Y87" s="255">
        <v>3</v>
      </c>
      <c r="Z87" s="255">
        <v>1</v>
      </c>
      <c r="AA87" s="255">
        <v>28613009</v>
      </c>
      <c r="AX87" s="255">
        <v>1</v>
      </c>
      <c r="AY87" s="255">
        <f t="shared" si="6"/>
        <v>0</v>
      </c>
      <c r="AZ87" s="255">
        <f t="shared" si="7"/>
        <v>0</v>
      </c>
      <c r="BA87" s="255">
        <f t="shared" si="8"/>
        <v>0</v>
      </c>
      <c r="BB87" s="255">
        <f t="shared" si="9"/>
        <v>0</v>
      </c>
      <c r="BC87" s="255">
        <f t="shared" si="10"/>
        <v>0</v>
      </c>
      <c r="BY87" s="260">
        <v>3</v>
      </c>
      <c r="BZ87" s="260">
        <v>1</v>
      </c>
      <c r="CX87" s="255">
        <v>1E-3</v>
      </c>
    </row>
    <row r="88" spans="1:102" ht="15.75" customHeight="1" x14ac:dyDescent="0.2">
      <c r="A88" s="461">
        <v>57</v>
      </c>
      <c r="B88" s="462" t="s">
        <v>672</v>
      </c>
      <c r="C88" s="463" t="s">
        <v>673</v>
      </c>
      <c r="D88" s="464" t="s">
        <v>203</v>
      </c>
      <c r="E88" s="465">
        <v>1</v>
      </c>
      <c r="F88" s="486"/>
      <c r="G88" s="487">
        <f t="shared" si="0"/>
        <v>0</v>
      </c>
      <c r="M88" s="260">
        <v>2</v>
      </c>
      <c r="Y88" s="255">
        <v>3</v>
      </c>
      <c r="Z88" s="255">
        <v>1</v>
      </c>
      <c r="AA88" s="255">
        <v>28613010</v>
      </c>
      <c r="AX88" s="255">
        <v>1</v>
      </c>
      <c r="AY88" s="255">
        <f t="shared" si="6"/>
        <v>0</v>
      </c>
      <c r="AZ88" s="255">
        <f t="shared" si="7"/>
        <v>0</v>
      </c>
      <c r="BA88" s="255">
        <f t="shared" si="8"/>
        <v>0</v>
      </c>
      <c r="BB88" s="255">
        <f t="shared" si="9"/>
        <v>0</v>
      </c>
      <c r="BC88" s="255">
        <f t="shared" si="10"/>
        <v>0</v>
      </c>
      <c r="BY88" s="260">
        <v>3</v>
      </c>
      <c r="BZ88" s="260">
        <v>1</v>
      </c>
      <c r="CX88" s="255">
        <v>1E-3</v>
      </c>
    </row>
    <row r="89" spans="1:102" ht="22.5" x14ac:dyDescent="0.2">
      <c r="A89" s="461">
        <v>58</v>
      </c>
      <c r="B89" s="462" t="s">
        <v>674</v>
      </c>
      <c r="C89" s="463" t="s">
        <v>675</v>
      </c>
      <c r="D89" s="464" t="s">
        <v>203</v>
      </c>
      <c r="E89" s="465">
        <v>4</v>
      </c>
      <c r="F89" s="486"/>
      <c r="G89" s="487">
        <f t="shared" si="0"/>
        <v>0</v>
      </c>
      <c r="M89" s="260">
        <v>2</v>
      </c>
      <c r="Y89" s="255">
        <v>3</v>
      </c>
      <c r="Z89" s="255">
        <v>1</v>
      </c>
      <c r="AA89" s="255">
        <v>28613011</v>
      </c>
      <c r="AX89" s="255">
        <v>1</v>
      </c>
      <c r="AY89" s="255">
        <f t="shared" si="6"/>
        <v>0</v>
      </c>
      <c r="AZ89" s="255">
        <f t="shared" si="7"/>
        <v>0</v>
      </c>
      <c r="BA89" s="255">
        <f t="shared" si="8"/>
        <v>0</v>
      </c>
      <c r="BB89" s="255">
        <f t="shared" si="9"/>
        <v>0</v>
      </c>
      <c r="BC89" s="255">
        <f t="shared" si="10"/>
        <v>0</v>
      </c>
      <c r="BY89" s="260">
        <v>3</v>
      </c>
      <c r="BZ89" s="260">
        <v>1</v>
      </c>
      <c r="CX89" s="255">
        <v>1E-3</v>
      </c>
    </row>
    <row r="90" spans="1:102" x14ac:dyDescent="0.2">
      <c r="A90" s="461">
        <v>59</v>
      </c>
      <c r="B90" s="462" t="s">
        <v>676</v>
      </c>
      <c r="C90" s="463" t="s">
        <v>677</v>
      </c>
      <c r="D90" s="464" t="s">
        <v>203</v>
      </c>
      <c r="E90" s="465">
        <v>4</v>
      </c>
      <c r="F90" s="486"/>
      <c r="G90" s="487">
        <f t="shared" si="0"/>
        <v>0</v>
      </c>
      <c r="M90" s="260">
        <v>2</v>
      </c>
      <c r="Y90" s="255">
        <v>3</v>
      </c>
      <c r="Z90" s="255">
        <v>1</v>
      </c>
      <c r="AA90" s="255">
        <v>28613012</v>
      </c>
      <c r="AX90" s="255">
        <v>1</v>
      </c>
      <c r="AY90" s="255">
        <f t="shared" si="6"/>
        <v>0</v>
      </c>
      <c r="AZ90" s="255">
        <f t="shared" si="7"/>
        <v>0</v>
      </c>
      <c r="BA90" s="255">
        <f t="shared" si="8"/>
        <v>0</v>
      </c>
      <c r="BB90" s="255">
        <f t="shared" si="9"/>
        <v>0</v>
      </c>
      <c r="BC90" s="255">
        <f t="shared" si="10"/>
        <v>0</v>
      </c>
      <c r="BY90" s="260">
        <v>3</v>
      </c>
      <c r="BZ90" s="260">
        <v>1</v>
      </c>
      <c r="CX90" s="255">
        <v>0.03</v>
      </c>
    </row>
    <row r="91" spans="1:102" x14ac:dyDescent="0.2">
      <c r="A91" s="461">
        <v>60</v>
      </c>
      <c r="B91" s="462" t="s">
        <v>678</v>
      </c>
      <c r="C91" s="463" t="s">
        <v>679</v>
      </c>
      <c r="D91" s="464" t="s">
        <v>203</v>
      </c>
      <c r="E91" s="465">
        <v>4</v>
      </c>
      <c r="F91" s="486"/>
      <c r="G91" s="487">
        <f t="shared" si="0"/>
        <v>0</v>
      </c>
      <c r="M91" s="260">
        <v>2</v>
      </c>
      <c r="Y91" s="255">
        <v>3</v>
      </c>
      <c r="Z91" s="255">
        <v>1</v>
      </c>
      <c r="AA91" s="255">
        <v>28613013</v>
      </c>
      <c r="AX91" s="255">
        <v>1</v>
      </c>
      <c r="AY91" s="255">
        <f t="shared" si="6"/>
        <v>0</v>
      </c>
      <c r="AZ91" s="255">
        <f t="shared" si="7"/>
        <v>0</v>
      </c>
      <c r="BA91" s="255">
        <f t="shared" si="8"/>
        <v>0</v>
      </c>
      <c r="BB91" s="255">
        <f t="shared" si="9"/>
        <v>0</v>
      </c>
      <c r="BC91" s="255">
        <f t="shared" si="10"/>
        <v>0</v>
      </c>
      <c r="BY91" s="260">
        <v>3</v>
      </c>
      <c r="BZ91" s="260">
        <v>1</v>
      </c>
      <c r="CX91" s="255">
        <v>1E-4</v>
      </c>
    </row>
    <row r="92" spans="1:102" ht="15.75" customHeight="1" x14ac:dyDescent="0.2">
      <c r="A92" s="461">
        <v>61</v>
      </c>
      <c r="B92" s="462" t="s">
        <v>680</v>
      </c>
      <c r="C92" s="463" t="s">
        <v>681</v>
      </c>
      <c r="D92" s="464" t="s">
        <v>203</v>
      </c>
      <c r="E92" s="465">
        <v>2</v>
      </c>
      <c r="F92" s="486"/>
      <c r="G92" s="487">
        <f t="shared" si="0"/>
        <v>0</v>
      </c>
      <c r="M92" s="260">
        <v>2</v>
      </c>
      <c r="Y92" s="255">
        <v>3</v>
      </c>
      <c r="Z92" s="255">
        <v>1</v>
      </c>
      <c r="AA92" s="255">
        <v>28613014</v>
      </c>
      <c r="AX92" s="255">
        <v>1</v>
      </c>
      <c r="AY92" s="255">
        <f t="shared" si="6"/>
        <v>0</v>
      </c>
      <c r="AZ92" s="255">
        <f t="shared" si="7"/>
        <v>0</v>
      </c>
      <c r="BA92" s="255">
        <f t="shared" si="8"/>
        <v>0</v>
      </c>
      <c r="BB92" s="255">
        <f t="shared" si="9"/>
        <v>0</v>
      </c>
      <c r="BC92" s="255">
        <f t="shared" si="10"/>
        <v>0</v>
      </c>
      <c r="BY92" s="260">
        <v>3</v>
      </c>
      <c r="BZ92" s="260">
        <v>1</v>
      </c>
      <c r="CX92" s="255">
        <v>1E-3</v>
      </c>
    </row>
    <row r="93" spans="1:102" ht="15.75" customHeight="1" x14ac:dyDescent="0.2">
      <c r="A93" s="461">
        <v>62</v>
      </c>
      <c r="B93" s="462" t="s">
        <v>682</v>
      </c>
      <c r="C93" s="463" t="s">
        <v>683</v>
      </c>
      <c r="D93" s="464" t="s">
        <v>203</v>
      </c>
      <c r="E93" s="465">
        <v>12</v>
      </c>
      <c r="F93" s="486"/>
      <c r="G93" s="487">
        <f t="shared" si="0"/>
        <v>0</v>
      </c>
      <c r="M93" s="260">
        <v>2</v>
      </c>
      <c r="Y93" s="255">
        <v>3</v>
      </c>
      <c r="Z93" s="255">
        <v>1</v>
      </c>
      <c r="AA93" s="255">
        <v>28613015</v>
      </c>
      <c r="AX93" s="255">
        <v>1</v>
      </c>
      <c r="AY93" s="255">
        <f t="shared" si="6"/>
        <v>0</v>
      </c>
      <c r="AZ93" s="255">
        <f t="shared" si="7"/>
        <v>0</v>
      </c>
      <c r="BA93" s="255">
        <f t="shared" si="8"/>
        <v>0</v>
      </c>
      <c r="BB93" s="255">
        <f t="shared" si="9"/>
        <v>0</v>
      </c>
      <c r="BC93" s="255">
        <f t="shared" si="10"/>
        <v>0</v>
      </c>
      <c r="BY93" s="260">
        <v>3</v>
      </c>
      <c r="BZ93" s="260">
        <v>1</v>
      </c>
      <c r="CX93" s="255">
        <v>1E-3</v>
      </c>
    </row>
    <row r="94" spans="1:102" ht="15.75" customHeight="1" x14ac:dyDescent="0.2">
      <c r="A94" s="461">
        <v>63</v>
      </c>
      <c r="B94" s="462" t="s">
        <v>684</v>
      </c>
      <c r="C94" s="463" t="s">
        <v>685</v>
      </c>
      <c r="D94" s="464" t="s">
        <v>203</v>
      </c>
      <c r="E94" s="465">
        <v>5</v>
      </c>
      <c r="F94" s="486"/>
      <c r="G94" s="487">
        <f t="shared" si="0"/>
        <v>0</v>
      </c>
      <c r="M94" s="260">
        <v>2</v>
      </c>
      <c r="Y94" s="255">
        <v>3</v>
      </c>
      <c r="Z94" s="255">
        <v>1</v>
      </c>
      <c r="AA94" s="255">
        <v>28613016</v>
      </c>
      <c r="AX94" s="255">
        <v>1</v>
      </c>
      <c r="AY94" s="255">
        <f t="shared" si="6"/>
        <v>0</v>
      </c>
      <c r="AZ94" s="255">
        <f t="shared" si="7"/>
        <v>0</v>
      </c>
      <c r="BA94" s="255">
        <f t="shared" si="8"/>
        <v>0</v>
      </c>
      <c r="BB94" s="255">
        <f t="shared" si="9"/>
        <v>0</v>
      </c>
      <c r="BC94" s="255">
        <f t="shared" si="10"/>
        <v>0</v>
      </c>
      <c r="BY94" s="260">
        <v>3</v>
      </c>
      <c r="BZ94" s="260">
        <v>1</v>
      </c>
      <c r="CX94" s="255">
        <v>1E-3</v>
      </c>
    </row>
    <row r="95" spans="1:102" ht="22.5" x14ac:dyDescent="0.2">
      <c r="A95" s="461">
        <v>64</v>
      </c>
      <c r="B95" s="462" t="s">
        <v>686</v>
      </c>
      <c r="C95" s="463" t="s">
        <v>687</v>
      </c>
      <c r="D95" s="464" t="s">
        <v>203</v>
      </c>
      <c r="E95" s="465">
        <v>2</v>
      </c>
      <c r="F95" s="486"/>
      <c r="G95" s="487">
        <f t="shared" si="0"/>
        <v>0</v>
      </c>
      <c r="M95" s="260">
        <v>2</v>
      </c>
      <c r="Y95" s="255">
        <v>3</v>
      </c>
      <c r="Z95" s="255">
        <v>1</v>
      </c>
      <c r="AA95" s="255">
        <v>28613017</v>
      </c>
      <c r="AX95" s="255">
        <v>1</v>
      </c>
      <c r="AY95" s="255">
        <f t="shared" si="6"/>
        <v>0</v>
      </c>
      <c r="AZ95" s="255">
        <f t="shared" si="7"/>
        <v>0</v>
      </c>
      <c r="BA95" s="255">
        <f t="shared" si="8"/>
        <v>0</v>
      </c>
      <c r="BB95" s="255">
        <f t="shared" si="9"/>
        <v>0</v>
      </c>
      <c r="BC95" s="255">
        <f t="shared" si="10"/>
        <v>0</v>
      </c>
      <c r="BY95" s="260">
        <v>3</v>
      </c>
      <c r="BZ95" s="260">
        <v>1</v>
      </c>
      <c r="CX95" s="255">
        <v>1E-3</v>
      </c>
    </row>
    <row r="96" spans="1:102" ht="22.5" x14ac:dyDescent="0.2">
      <c r="A96" s="461">
        <v>65</v>
      </c>
      <c r="B96" s="462" t="s">
        <v>688</v>
      </c>
      <c r="C96" s="463" t="s">
        <v>689</v>
      </c>
      <c r="D96" s="464" t="s">
        <v>203</v>
      </c>
      <c r="E96" s="465">
        <v>1</v>
      </c>
      <c r="F96" s="486"/>
      <c r="G96" s="487">
        <f t="shared" si="0"/>
        <v>0</v>
      </c>
      <c r="M96" s="260">
        <v>2</v>
      </c>
      <c r="Y96" s="255">
        <v>3</v>
      </c>
      <c r="Z96" s="255">
        <v>1</v>
      </c>
      <c r="AA96" s="255">
        <v>28613018</v>
      </c>
      <c r="AX96" s="255">
        <v>1</v>
      </c>
      <c r="AY96" s="255">
        <f t="shared" si="6"/>
        <v>0</v>
      </c>
      <c r="AZ96" s="255">
        <f t="shared" si="7"/>
        <v>0</v>
      </c>
      <c r="BA96" s="255">
        <f t="shared" si="8"/>
        <v>0</v>
      </c>
      <c r="BB96" s="255">
        <f t="shared" si="9"/>
        <v>0</v>
      </c>
      <c r="BC96" s="255">
        <f t="shared" si="10"/>
        <v>0</v>
      </c>
      <c r="BY96" s="260">
        <v>3</v>
      </c>
      <c r="BZ96" s="260">
        <v>1</v>
      </c>
      <c r="CX96" s="255">
        <v>1E-3</v>
      </c>
    </row>
    <row r="97" spans="1:102" ht="22.5" x14ac:dyDescent="0.2">
      <c r="A97" s="461">
        <v>66</v>
      </c>
      <c r="B97" s="462" t="s">
        <v>690</v>
      </c>
      <c r="C97" s="463" t="s">
        <v>691</v>
      </c>
      <c r="D97" s="464" t="s">
        <v>203</v>
      </c>
      <c r="E97" s="465">
        <v>1</v>
      </c>
      <c r="F97" s="486"/>
      <c r="G97" s="487">
        <f t="shared" si="0"/>
        <v>0</v>
      </c>
      <c r="M97" s="260">
        <v>2</v>
      </c>
      <c r="Y97" s="255">
        <v>3</v>
      </c>
      <c r="Z97" s="255">
        <v>1</v>
      </c>
      <c r="AA97" s="255">
        <v>28613019</v>
      </c>
      <c r="AX97" s="255">
        <v>1</v>
      </c>
      <c r="AY97" s="255">
        <f t="shared" si="6"/>
        <v>0</v>
      </c>
      <c r="AZ97" s="255">
        <f t="shared" si="7"/>
        <v>0</v>
      </c>
      <c r="BA97" s="255">
        <f t="shared" si="8"/>
        <v>0</v>
      </c>
      <c r="BB97" s="255">
        <f t="shared" si="9"/>
        <v>0</v>
      </c>
      <c r="BC97" s="255">
        <f t="shared" si="10"/>
        <v>0</v>
      </c>
      <c r="BY97" s="260">
        <v>3</v>
      </c>
      <c r="BZ97" s="260">
        <v>1</v>
      </c>
      <c r="CX97" s="255">
        <v>1E-3</v>
      </c>
    </row>
    <row r="98" spans="1:102" ht="22.5" x14ac:dyDescent="0.2">
      <c r="A98" s="461">
        <v>67</v>
      </c>
      <c r="B98" s="462" t="s">
        <v>692</v>
      </c>
      <c r="C98" s="463" t="s">
        <v>693</v>
      </c>
      <c r="D98" s="464" t="s">
        <v>203</v>
      </c>
      <c r="E98" s="465">
        <v>1</v>
      </c>
      <c r="F98" s="486"/>
      <c r="G98" s="487">
        <f t="shared" si="0"/>
        <v>0</v>
      </c>
      <c r="M98" s="260">
        <v>2</v>
      </c>
      <c r="Y98" s="255">
        <v>3</v>
      </c>
      <c r="Z98" s="255">
        <v>1</v>
      </c>
      <c r="AA98" s="255">
        <v>28613020</v>
      </c>
      <c r="AX98" s="255">
        <v>1</v>
      </c>
      <c r="AY98" s="255">
        <f t="shared" si="6"/>
        <v>0</v>
      </c>
      <c r="AZ98" s="255">
        <f t="shared" si="7"/>
        <v>0</v>
      </c>
      <c r="BA98" s="255">
        <f t="shared" si="8"/>
        <v>0</v>
      </c>
      <c r="BB98" s="255">
        <f t="shared" si="9"/>
        <v>0</v>
      </c>
      <c r="BC98" s="255">
        <f t="shared" si="10"/>
        <v>0</v>
      </c>
      <c r="BY98" s="260">
        <v>3</v>
      </c>
      <c r="BZ98" s="260">
        <v>1</v>
      </c>
      <c r="CX98" s="255">
        <v>1E-3</v>
      </c>
    </row>
    <row r="99" spans="1:102" ht="22.5" x14ac:dyDescent="0.2">
      <c r="A99" s="461">
        <v>68</v>
      </c>
      <c r="B99" s="462" t="s">
        <v>694</v>
      </c>
      <c r="C99" s="463" t="s">
        <v>695</v>
      </c>
      <c r="D99" s="464" t="s">
        <v>203</v>
      </c>
      <c r="E99" s="465">
        <v>1</v>
      </c>
      <c r="F99" s="486"/>
      <c r="G99" s="487">
        <f t="shared" si="0"/>
        <v>0</v>
      </c>
      <c r="M99" s="260">
        <v>2</v>
      </c>
      <c r="Y99" s="255">
        <v>3</v>
      </c>
      <c r="Z99" s="255">
        <v>1</v>
      </c>
      <c r="AA99" s="255">
        <v>28613021</v>
      </c>
      <c r="AX99" s="255">
        <v>1</v>
      </c>
      <c r="AY99" s="255">
        <f t="shared" si="6"/>
        <v>0</v>
      </c>
      <c r="AZ99" s="255">
        <f t="shared" si="7"/>
        <v>0</v>
      </c>
      <c r="BA99" s="255">
        <f t="shared" si="8"/>
        <v>0</v>
      </c>
      <c r="BB99" s="255">
        <f t="shared" si="9"/>
        <v>0</v>
      </c>
      <c r="BC99" s="255">
        <f t="shared" si="10"/>
        <v>0</v>
      </c>
      <c r="BY99" s="260">
        <v>3</v>
      </c>
      <c r="BZ99" s="260">
        <v>1</v>
      </c>
      <c r="CX99" s="255">
        <v>1E-3</v>
      </c>
    </row>
    <row r="100" spans="1:102" ht="22.5" x14ac:dyDescent="0.2">
      <c r="A100" s="461">
        <v>69</v>
      </c>
      <c r="B100" s="462" t="s">
        <v>696</v>
      </c>
      <c r="C100" s="463" t="s">
        <v>697</v>
      </c>
      <c r="D100" s="464" t="s">
        <v>203</v>
      </c>
      <c r="E100" s="465">
        <v>2</v>
      </c>
      <c r="F100" s="486"/>
      <c r="G100" s="487">
        <f t="shared" si="0"/>
        <v>0</v>
      </c>
      <c r="M100" s="260">
        <v>2</v>
      </c>
      <c r="Y100" s="255">
        <v>3</v>
      </c>
      <c r="Z100" s="255">
        <v>1</v>
      </c>
      <c r="AA100" s="255">
        <v>28613022</v>
      </c>
      <c r="AX100" s="255">
        <v>1</v>
      </c>
      <c r="AY100" s="255">
        <f t="shared" si="6"/>
        <v>0</v>
      </c>
      <c r="AZ100" s="255">
        <f t="shared" si="7"/>
        <v>0</v>
      </c>
      <c r="BA100" s="255">
        <f t="shared" si="8"/>
        <v>0</v>
      </c>
      <c r="BB100" s="255">
        <f t="shared" si="9"/>
        <v>0</v>
      </c>
      <c r="BC100" s="255">
        <f t="shared" si="10"/>
        <v>0</v>
      </c>
      <c r="BY100" s="260">
        <v>3</v>
      </c>
      <c r="BZ100" s="260">
        <v>1</v>
      </c>
      <c r="CX100" s="255">
        <v>1E-3</v>
      </c>
    </row>
    <row r="101" spans="1:102" ht="22.5" x14ac:dyDescent="0.2">
      <c r="A101" s="461">
        <v>70</v>
      </c>
      <c r="B101" s="462" t="s">
        <v>698</v>
      </c>
      <c r="C101" s="463" t="s">
        <v>699</v>
      </c>
      <c r="D101" s="464" t="s">
        <v>203</v>
      </c>
      <c r="E101" s="465">
        <v>2</v>
      </c>
      <c r="F101" s="486"/>
      <c r="G101" s="487">
        <f t="shared" si="0"/>
        <v>0</v>
      </c>
      <c r="M101" s="260">
        <v>2</v>
      </c>
      <c r="Y101" s="255">
        <v>3</v>
      </c>
      <c r="Z101" s="255">
        <v>1</v>
      </c>
      <c r="AA101" s="255">
        <v>28613023</v>
      </c>
      <c r="AX101" s="255">
        <v>1</v>
      </c>
      <c r="AY101" s="255">
        <f t="shared" si="6"/>
        <v>0</v>
      </c>
      <c r="AZ101" s="255">
        <f t="shared" si="7"/>
        <v>0</v>
      </c>
      <c r="BA101" s="255">
        <f t="shared" si="8"/>
        <v>0</v>
      </c>
      <c r="BB101" s="255">
        <f t="shared" si="9"/>
        <v>0</v>
      </c>
      <c r="BC101" s="255">
        <f t="shared" si="10"/>
        <v>0</v>
      </c>
      <c r="BY101" s="260">
        <v>3</v>
      </c>
      <c r="BZ101" s="260">
        <v>1</v>
      </c>
      <c r="CX101" s="255">
        <v>1E-3</v>
      </c>
    </row>
    <row r="102" spans="1:102" ht="22.5" x14ac:dyDescent="0.2">
      <c r="A102" s="461">
        <v>71</v>
      </c>
      <c r="B102" s="462" t="s">
        <v>700</v>
      </c>
      <c r="C102" s="463" t="s">
        <v>701</v>
      </c>
      <c r="D102" s="464" t="s">
        <v>203</v>
      </c>
      <c r="E102" s="465">
        <v>9</v>
      </c>
      <c r="F102" s="486"/>
      <c r="G102" s="487">
        <f t="shared" si="0"/>
        <v>0</v>
      </c>
      <c r="M102" s="260">
        <v>2</v>
      </c>
      <c r="Y102" s="255">
        <v>3</v>
      </c>
      <c r="Z102" s="255">
        <v>1</v>
      </c>
      <c r="AA102" s="255">
        <v>28613024</v>
      </c>
      <c r="AX102" s="255">
        <v>1</v>
      </c>
      <c r="AY102" s="255">
        <f t="shared" si="6"/>
        <v>0</v>
      </c>
      <c r="AZ102" s="255">
        <f t="shared" si="7"/>
        <v>0</v>
      </c>
      <c r="BA102" s="255">
        <f t="shared" si="8"/>
        <v>0</v>
      </c>
      <c r="BB102" s="255">
        <f t="shared" si="9"/>
        <v>0</v>
      </c>
      <c r="BC102" s="255">
        <f t="shared" si="10"/>
        <v>0</v>
      </c>
      <c r="BY102" s="260">
        <v>3</v>
      </c>
      <c r="BZ102" s="260">
        <v>1</v>
      </c>
      <c r="CX102" s="255">
        <v>1E-3</v>
      </c>
    </row>
    <row r="103" spans="1:102" ht="22.5" x14ac:dyDescent="0.2">
      <c r="A103" s="461">
        <v>72</v>
      </c>
      <c r="B103" s="462" t="s">
        <v>702</v>
      </c>
      <c r="C103" s="463" t="s">
        <v>703</v>
      </c>
      <c r="D103" s="464" t="s">
        <v>203</v>
      </c>
      <c r="E103" s="465">
        <v>1</v>
      </c>
      <c r="F103" s="486"/>
      <c r="G103" s="487">
        <f t="shared" si="0"/>
        <v>0</v>
      </c>
      <c r="M103" s="260">
        <v>2</v>
      </c>
      <c r="Y103" s="255">
        <v>3</v>
      </c>
      <c r="Z103" s="255">
        <v>1</v>
      </c>
      <c r="AA103" s="255">
        <v>28613025</v>
      </c>
      <c r="AX103" s="255">
        <v>1</v>
      </c>
      <c r="AY103" s="255">
        <f t="shared" si="6"/>
        <v>0</v>
      </c>
      <c r="AZ103" s="255">
        <f t="shared" si="7"/>
        <v>0</v>
      </c>
      <c r="BA103" s="255">
        <f t="shared" si="8"/>
        <v>0</v>
      </c>
      <c r="BB103" s="255">
        <f t="shared" si="9"/>
        <v>0</v>
      </c>
      <c r="BC103" s="255">
        <f t="shared" si="10"/>
        <v>0</v>
      </c>
      <c r="BY103" s="260">
        <v>3</v>
      </c>
      <c r="BZ103" s="260">
        <v>1</v>
      </c>
      <c r="CX103" s="255">
        <v>1E-3</v>
      </c>
    </row>
    <row r="104" spans="1:102" ht="22.5" x14ac:dyDescent="0.2">
      <c r="A104" s="461">
        <v>73</v>
      </c>
      <c r="B104" s="462" t="s">
        <v>704</v>
      </c>
      <c r="C104" s="463" t="s">
        <v>705</v>
      </c>
      <c r="D104" s="464" t="s">
        <v>203</v>
      </c>
      <c r="E104" s="465">
        <v>1</v>
      </c>
      <c r="F104" s="486"/>
      <c r="G104" s="487">
        <f t="shared" si="0"/>
        <v>0</v>
      </c>
      <c r="M104" s="260">
        <v>2</v>
      </c>
      <c r="Y104" s="255">
        <v>3</v>
      </c>
      <c r="Z104" s="255">
        <v>1</v>
      </c>
      <c r="AA104" s="255">
        <v>28613026</v>
      </c>
      <c r="AX104" s="255">
        <v>1</v>
      </c>
      <c r="AY104" s="255">
        <f t="shared" si="6"/>
        <v>0</v>
      </c>
      <c r="AZ104" s="255">
        <f t="shared" si="7"/>
        <v>0</v>
      </c>
      <c r="BA104" s="255">
        <f t="shared" si="8"/>
        <v>0</v>
      </c>
      <c r="BB104" s="255">
        <f t="shared" si="9"/>
        <v>0</v>
      </c>
      <c r="BC104" s="255">
        <f t="shared" si="10"/>
        <v>0</v>
      </c>
      <c r="BY104" s="260">
        <v>3</v>
      </c>
      <c r="BZ104" s="260">
        <v>1</v>
      </c>
      <c r="CX104" s="255">
        <v>1E-3</v>
      </c>
    </row>
    <row r="105" spans="1:102" ht="22.5" x14ac:dyDescent="0.2">
      <c r="A105" s="461">
        <v>74</v>
      </c>
      <c r="B105" s="462" t="s">
        <v>706</v>
      </c>
      <c r="C105" s="463" t="s">
        <v>707</v>
      </c>
      <c r="D105" s="464" t="s">
        <v>203</v>
      </c>
      <c r="E105" s="465">
        <v>1</v>
      </c>
      <c r="F105" s="486"/>
      <c r="G105" s="487">
        <f t="shared" si="0"/>
        <v>0</v>
      </c>
      <c r="M105" s="260">
        <v>2</v>
      </c>
      <c r="Y105" s="255">
        <v>3</v>
      </c>
      <c r="Z105" s="255">
        <v>1</v>
      </c>
      <c r="AA105" s="255">
        <v>28613027</v>
      </c>
      <c r="AX105" s="255">
        <v>1</v>
      </c>
      <c r="AY105" s="255">
        <f t="shared" si="6"/>
        <v>0</v>
      </c>
      <c r="AZ105" s="255">
        <f t="shared" si="7"/>
        <v>0</v>
      </c>
      <c r="BA105" s="255">
        <f t="shared" si="8"/>
        <v>0</v>
      </c>
      <c r="BB105" s="255">
        <f t="shared" si="9"/>
        <v>0</v>
      </c>
      <c r="BC105" s="255">
        <f t="shared" si="10"/>
        <v>0</v>
      </c>
      <c r="BY105" s="260">
        <v>3</v>
      </c>
      <c r="BZ105" s="260">
        <v>1</v>
      </c>
      <c r="CX105" s="255">
        <v>1E-3</v>
      </c>
    </row>
    <row r="106" spans="1:102" x14ac:dyDescent="0.2">
      <c r="A106" s="461">
        <v>75</v>
      </c>
      <c r="B106" s="527" t="s">
        <v>708</v>
      </c>
      <c r="C106" s="463" t="s">
        <v>709</v>
      </c>
      <c r="D106" s="464" t="s">
        <v>203</v>
      </c>
      <c r="E106" s="465">
        <v>2</v>
      </c>
      <c r="F106" s="486"/>
      <c r="G106" s="487">
        <f t="shared" si="0"/>
        <v>0</v>
      </c>
      <c r="M106" s="260">
        <v>2</v>
      </c>
      <c r="Y106" s="255">
        <v>3</v>
      </c>
      <c r="Z106" s="255">
        <v>1</v>
      </c>
      <c r="AA106" s="255">
        <v>28690001</v>
      </c>
      <c r="AX106" s="255">
        <v>1</v>
      </c>
      <c r="AY106" s="255">
        <f t="shared" si="6"/>
        <v>0</v>
      </c>
      <c r="AZ106" s="255">
        <f t="shared" si="7"/>
        <v>0</v>
      </c>
      <c r="BA106" s="255">
        <f t="shared" si="8"/>
        <v>0</v>
      </c>
      <c r="BB106" s="255">
        <f t="shared" si="9"/>
        <v>0</v>
      </c>
      <c r="BC106" s="255">
        <f t="shared" si="10"/>
        <v>0</v>
      </c>
      <c r="BY106" s="260">
        <v>3</v>
      </c>
      <c r="BZ106" s="260">
        <v>1</v>
      </c>
      <c r="CX106" s="255">
        <v>1.17</v>
      </c>
    </row>
    <row r="107" spans="1:102" x14ac:dyDescent="0.2">
      <c r="A107" s="461">
        <v>76</v>
      </c>
      <c r="B107" s="462" t="s">
        <v>710</v>
      </c>
      <c r="C107" s="463" t="s">
        <v>711</v>
      </c>
      <c r="D107" s="464" t="s">
        <v>203</v>
      </c>
      <c r="E107" s="465">
        <v>1</v>
      </c>
      <c r="F107" s="486"/>
      <c r="G107" s="487">
        <f t="shared" si="0"/>
        <v>0</v>
      </c>
      <c r="M107" s="260">
        <v>2</v>
      </c>
      <c r="Y107" s="255">
        <v>3</v>
      </c>
      <c r="Z107" s="255">
        <v>1</v>
      </c>
      <c r="AA107" s="255">
        <v>42210001</v>
      </c>
      <c r="AX107" s="255">
        <v>1</v>
      </c>
      <c r="AY107" s="255">
        <f t="shared" si="6"/>
        <v>0</v>
      </c>
      <c r="AZ107" s="255">
        <f t="shared" si="7"/>
        <v>0</v>
      </c>
      <c r="BA107" s="255">
        <f t="shared" si="8"/>
        <v>0</v>
      </c>
      <c r="BB107" s="255">
        <f t="shared" si="9"/>
        <v>0</v>
      </c>
      <c r="BC107" s="255">
        <f t="shared" si="10"/>
        <v>0</v>
      </c>
      <c r="BY107" s="260">
        <v>3</v>
      </c>
      <c r="BZ107" s="260">
        <v>1</v>
      </c>
      <c r="CX107" s="255">
        <v>0</v>
      </c>
    </row>
    <row r="108" spans="1:102" x14ac:dyDescent="0.2">
      <c r="A108" s="461">
        <v>77</v>
      </c>
      <c r="B108" s="462" t="s">
        <v>712</v>
      </c>
      <c r="C108" s="463" t="s">
        <v>713</v>
      </c>
      <c r="D108" s="464" t="s">
        <v>203</v>
      </c>
      <c r="E108" s="465">
        <v>1</v>
      </c>
      <c r="F108" s="486"/>
      <c r="G108" s="487">
        <f t="shared" si="0"/>
        <v>0</v>
      </c>
      <c r="M108" s="260">
        <v>2</v>
      </c>
      <c r="Y108" s="255">
        <v>3</v>
      </c>
      <c r="Z108" s="255">
        <v>1</v>
      </c>
      <c r="AA108" s="255">
        <v>42210002</v>
      </c>
      <c r="AX108" s="255">
        <v>1</v>
      </c>
      <c r="AY108" s="255">
        <f t="shared" si="6"/>
        <v>0</v>
      </c>
      <c r="AZ108" s="255">
        <f t="shared" si="7"/>
        <v>0</v>
      </c>
      <c r="BA108" s="255">
        <f t="shared" si="8"/>
        <v>0</v>
      </c>
      <c r="BB108" s="255">
        <f t="shared" si="9"/>
        <v>0</v>
      </c>
      <c r="BC108" s="255">
        <f t="shared" si="10"/>
        <v>0</v>
      </c>
      <c r="BY108" s="260">
        <v>3</v>
      </c>
      <c r="BZ108" s="260">
        <v>1</v>
      </c>
      <c r="CX108" s="255">
        <v>0.03</v>
      </c>
    </row>
    <row r="109" spans="1:102" x14ac:dyDescent="0.2">
      <c r="A109" s="461">
        <v>78</v>
      </c>
      <c r="B109" s="462" t="s">
        <v>714</v>
      </c>
      <c r="C109" s="463" t="s">
        <v>715</v>
      </c>
      <c r="D109" s="464" t="s">
        <v>203</v>
      </c>
      <c r="E109" s="465">
        <v>1</v>
      </c>
      <c r="F109" s="486"/>
      <c r="G109" s="487">
        <f t="shared" si="0"/>
        <v>0</v>
      </c>
      <c r="M109" s="260">
        <v>2</v>
      </c>
      <c r="Y109" s="255">
        <v>3</v>
      </c>
      <c r="Z109" s="255">
        <v>1</v>
      </c>
      <c r="AA109" s="255">
        <v>42210003</v>
      </c>
      <c r="AX109" s="255">
        <v>1</v>
      </c>
      <c r="AY109" s="255">
        <f t="shared" si="6"/>
        <v>0</v>
      </c>
      <c r="AZ109" s="255">
        <f t="shared" si="7"/>
        <v>0</v>
      </c>
      <c r="BA109" s="255">
        <f t="shared" si="8"/>
        <v>0</v>
      </c>
      <c r="BB109" s="255">
        <f t="shared" si="9"/>
        <v>0</v>
      </c>
      <c r="BC109" s="255">
        <f t="shared" si="10"/>
        <v>0</v>
      </c>
      <c r="BY109" s="260">
        <v>3</v>
      </c>
      <c r="BZ109" s="260">
        <v>1</v>
      </c>
      <c r="CX109" s="255">
        <v>1.5E-3</v>
      </c>
    </row>
    <row r="110" spans="1:102" x14ac:dyDescent="0.2">
      <c r="A110" s="461">
        <v>79</v>
      </c>
      <c r="B110" s="462" t="s">
        <v>716</v>
      </c>
      <c r="C110" s="463" t="s">
        <v>717</v>
      </c>
      <c r="D110" s="464" t="s">
        <v>203</v>
      </c>
      <c r="E110" s="465">
        <v>1</v>
      </c>
      <c r="F110" s="486"/>
      <c r="G110" s="487">
        <f t="shared" si="0"/>
        <v>0</v>
      </c>
      <c r="M110" s="260">
        <v>2</v>
      </c>
      <c r="Y110" s="255">
        <v>3</v>
      </c>
      <c r="Z110" s="255">
        <v>1</v>
      </c>
      <c r="AA110" s="255">
        <v>42210004</v>
      </c>
      <c r="AX110" s="255">
        <v>1</v>
      </c>
      <c r="AY110" s="255">
        <f t="shared" si="6"/>
        <v>0</v>
      </c>
      <c r="AZ110" s="255">
        <f t="shared" si="7"/>
        <v>0</v>
      </c>
      <c r="BA110" s="255">
        <f t="shared" si="8"/>
        <v>0</v>
      </c>
      <c r="BB110" s="255">
        <f t="shared" si="9"/>
        <v>0</v>
      </c>
      <c r="BC110" s="255">
        <f t="shared" si="10"/>
        <v>0</v>
      </c>
      <c r="BY110" s="260">
        <v>3</v>
      </c>
      <c r="BZ110" s="260">
        <v>1</v>
      </c>
      <c r="CX110" s="255">
        <v>1E-4</v>
      </c>
    </row>
    <row r="111" spans="1:102" ht="22.5" x14ac:dyDescent="0.2">
      <c r="A111" s="461">
        <v>80</v>
      </c>
      <c r="B111" s="462" t="s">
        <v>718</v>
      </c>
      <c r="C111" s="463" t="s">
        <v>719</v>
      </c>
      <c r="D111" s="464" t="s">
        <v>203</v>
      </c>
      <c r="E111" s="465">
        <v>2</v>
      </c>
      <c r="F111" s="486"/>
      <c r="G111" s="487">
        <f t="shared" si="0"/>
        <v>0</v>
      </c>
      <c r="M111" s="260">
        <v>2</v>
      </c>
      <c r="Y111" s="255">
        <v>3</v>
      </c>
      <c r="Z111" s="255">
        <v>1</v>
      </c>
      <c r="AA111" s="255">
        <v>55110001</v>
      </c>
      <c r="AX111" s="255">
        <v>1</v>
      </c>
      <c r="AY111" s="255">
        <f t="shared" si="6"/>
        <v>0</v>
      </c>
      <c r="AZ111" s="255">
        <f t="shared" si="7"/>
        <v>0</v>
      </c>
      <c r="BA111" s="255">
        <f t="shared" si="8"/>
        <v>0</v>
      </c>
      <c r="BB111" s="255">
        <f t="shared" si="9"/>
        <v>0</v>
      </c>
      <c r="BC111" s="255">
        <f t="shared" si="10"/>
        <v>0</v>
      </c>
      <c r="BY111" s="260">
        <v>3</v>
      </c>
      <c r="BZ111" s="260">
        <v>1</v>
      </c>
      <c r="CX111" s="255">
        <v>1E-3</v>
      </c>
    </row>
    <row r="112" spans="1:102" x14ac:dyDescent="0.2">
      <c r="A112" s="461">
        <v>81</v>
      </c>
      <c r="B112" s="462" t="s">
        <v>720</v>
      </c>
      <c r="C112" s="463" t="s">
        <v>721</v>
      </c>
      <c r="D112" s="464" t="s">
        <v>203</v>
      </c>
      <c r="E112" s="465">
        <v>2</v>
      </c>
      <c r="F112" s="486"/>
      <c r="G112" s="487">
        <f t="shared" si="0"/>
        <v>0</v>
      </c>
      <c r="M112" s="260">
        <v>2</v>
      </c>
      <c r="Y112" s="255">
        <v>3</v>
      </c>
      <c r="Z112" s="255">
        <v>1</v>
      </c>
      <c r="AA112" s="255">
        <v>55110002</v>
      </c>
      <c r="AX112" s="255">
        <v>1</v>
      </c>
      <c r="AY112" s="255">
        <f t="shared" si="6"/>
        <v>0</v>
      </c>
      <c r="AZ112" s="255">
        <f t="shared" si="7"/>
        <v>0</v>
      </c>
      <c r="BA112" s="255">
        <f t="shared" si="8"/>
        <v>0</v>
      </c>
      <c r="BB112" s="255">
        <f t="shared" si="9"/>
        <v>0</v>
      </c>
      <c r="BC112" s="255">
        <f t="shared" si="10"/>
        <v>0</v>
      </c>
      <c r="BY112" s="260">
        <v>3</v>
      </c>
      <c r="BZ112" s="260">
        <v>1</v>
      </c>
      <c r="CX112" s="255">
        <v>1E-3</v>
      </c>
    </row>
    <row r="113" spans="1:102" ht="22.5" x14ac:dyDescent="0.2">
      <c r="A113" s="461">
        <v>82</v>
      </c>
      <c r="B113" s="462" t="s">
        <v>722</v>
      </c>
      <c r="C113" s="463" t="s">
        <v>723</v>
      </c>
      <c r="D113" s="464" t="s">
        <v>203</v>
      </c>
      <c r="E113" s="465">
        <v>2</v>
      </c>
      <c r="F113" s="486"/>
      <c r="G113" s="487">
        <f t="shared" si="0"/>
        <v>0</v>
      </c>
      <c r="M113" s="260">
        <v>2</v>
      </c>
      <c r="Y113" s="255">
        <v>3</v>
      </c>
      <c r="Z113" s="255">
        <v>1</v>
      </c>
      <c r="AA113" s="255">
        <v>55110003</v>
      </c>
      <c r="AX113" s="255">
        <v>1</v>
      </c>
      <c r="AY113" s="255">
        <f t="shared" si="6"/>
        <v>0</v>
      </c>
      <c r="AZ113" s="255">
        <f t="shared" si="7"/>
        <v>0</v>
      </c>
      <c r="BA113" s="255">
        <f t="shared" si="8"/>
        <v>0</v>
      </c>
      <c r="BB113" s="255">
        <f t="shared" si="9"/>
        <v>0</v>
      </c>
      <c r="BC113" s="255">
        <f t="shared" si="10"/>
        <v>0</v>
      </c>
      <c r="BY113" s="260">
        <v>3</v>
      </c>
      <c r="BZ113" s="260">
        <v>1</v>
      </c>
      <c r="CX113" s="255">
        <v>1E-3</v>
      </c>
    </row>
    <row r="114" spans="1:102" ht="22.5" x14ac:dyDescent="0.2">
      <c r="A114" s="461">
        <v>83</v>
      </c>
      <c r="B114" s="462" t="s">
        <v>724</v>
      </c>
      <c r="C114" s="463" t="s">
        <v>725</v>
      </c>
      <c r="D114" s="464" t="s">
        <v>203</v>
      </c>
      <c r="E114" s="465">
        <v>2</v>
      </c>
      <c r="F114" s="486"/>
      <c r="G114" s="487">
        <f t="shared" si="0"/>
        <v>0</v>
      </c>
      <c r="M114" s="260">
        <v>2</v>
      </c>
      <c r="Y114" s="255">
        <v>3</v>
      </c>
      <c r="Z114" s="255">
        <v>1</v>
      </c>
      <c r="AA114" s="255">
        <v>55110004</v>
      </c>
      <c r="AX114" s="255">
        <v>1</v>
      </c>
      <c r="AY114" s="255">
        <f t="shared" si="6"/>
        <v>0</v>
      </c>
      <c r="AZ114" s="255">
        <f t="shared" si="7"/>
        <v>0</v>
      </c>
      <c r="BA114" s="255">
        <f t="shared" si="8"/>
        <v>0</v>
      </c>
      <c r="BB114" s="255">
        <f t="shared" si="9"/>
        <v>0</v>
      </c>
      <c r="BC114" s="255">
        <f t="shared" si="10"/>
        <v>0</v>
      </c>
      <c r="BY114" s="260">
        <v>3</v>
      </c>
      <c r="BZ114" s="260">
        <v>1</v>
      </c>
      <c r="CX114" s="255">
        <v>1E-3</v>
      </c>
    </row>
    <row r="115" spans="1:102" ht="12.75" customHeight="1" x14ac:dyDescent="0.2">
      <c r="A115" s="467"/>
      <c r="B115" s="468"/>
      <c r="C115" s="534" t="s">
        <v>726</v>
      </c>
      <c r="D115" s="534"/>
      <c r="E115" s="469">
        <v>2</v>
      </c>
      <c r="F115" s="470"/>
      <c r="G115" s="488"/>
      <c r="K115" s="472" t="s">
        <v>726</v>
      </c>
      <c r="M115" s="260"/>
    </row>
    <row r="116" spans="1:102" ht="22.5" x14ac:dyDescent="0.2">
      <c r="A116" s="461">
        <v>84</v>
      </c>
      <c r="B116" s="462" t="s">
        <v>727</v>
      </c>
      <c r="C116" s="463" t="s">
        <v>728</v>
      </c>
      <c r="D116" s="464" t="s">
        <v>203</v>
      </c>
      <c r="E116" s="465">
        <v>1</v>
      </c>
      <c r="F116" s="486"/>
      <c r="G116" s="487">
        <f>E116*F116</f>
        <v>0</v>
      </c>
      <c r="M116" s="260">
        <v>2</v>
      </c>
      <c r="Y116" s="255">
        <v>3</v>
      </c>
      <c r="Z116" s="255">
        <v>1</v>
      </c>
      <c r="AA116" s="255">
        <v>55110005</v>
      </c>
      <c r="AX116" s="255">
        <v>1</v>
      </c>
      <c r="AY116" s="255">
        <f>IF(AX116=1,G116,0)</f>
        <v>0</v>
      </c>
      <c r="AZ116" s="255">
        <f>IF(AX116=2,G116,0)</f>
        <v>0</v>
      </c>
      <c r="BA116" s="255">
        <f>IF(AX116=3,G116,0)</f>
        <v>0</v>
      </c>
      <c r="BB116" s="255">
        <f>IF(AX116=4,G116,0)</f>
        <v>0</v>
      </c>
      <c r="BC116" s="255">
        <f>IF(AX116=5,G116,0)</f>
        <v>0</v>
      </c>
      <c r="BY116" s="260">
        <v>3</v>
      </c>
      <c r="BZ116" s="260">
        <v>1</v>
      </c>
      <c r="CX116" s="255">
        <v>1E-3</v>
      </c>
    </row>
    <row r="117" spans="1:102" x14ac:dyDescent="0.2">
      <c r="A117" s="473"/>
      <c r="B117" s="474" t="s">
        <v>198</v>
      </c>
      <c r="C117" s="475" t="str">
        <f>CONCATENATE(B53," ",C53)</f>
        <v>8 Trubní vedení</v>
      </c>
      <c r="D117" s="476"/>
      <c r="E117" s="477"/>
      <c r="F117" s="477"/>
      <c r="G117" s="489">
        <f>SUM(G53:G116)</f>
        <v>0</v>
      </c>
      <c r="M117" s="260">
        <v>4</v>
      </c>
      <c r="AY117" s="268">
        <f>SUM(AY53:AY116)</f>
        <v>0</v>
      </c>
      <c r="AZ117" s="268">
        <f>SUM(AZ53:AZ116)</f>
        <v>0</v>
      </c>
      <c r="BA117" s="268">
        <f>SUM(BA53:BA116)</f>
        <v>0</v>
      </c>
      <c r="BB117" s="268">
        <f>SUM(BB53:BB116)</f>
        <v>0</v>
      </c>
      <c r="BC117" s="268">
        <f>SUM(BC53:BC116)</f>
        <v>0</v>
      </c>
    </row>
    <row r="118" spans="1:102" x14ac:dyDescent="0.2">
      <c r="A118" s="455" t="s">
        <v>193</v>
      </c>
      <c r="B118" s="456" t="s">
        <v>729</v>
      </c>
      <c r="C118" s="457" t="s">
        <v>123</v>
      </c>
      <c r="D118" s="458"/>
      <c r="E118" s="459"/>
      <c r="F118" s="459"/>
      <c r="G118" s="490"/>
      <c r="M118" s="260">
        <v>1</v>
      </c>
    </row>
    <row r="119" spans="1:102" x14ac:dyDescent="0.2">
      <c r="A119" s="461">
        <v>85</v>
      </c>
      <c r="B119" s="462" t="s">
        <v>730</v>
      </c>
      <c r="C119" s="463" t="s">
        <v>731</v>
      </c>
      <c r="D119" s="464" t="s">
        <v>29</v>
      </c>
      <c r="E119" s="465">
        <v>16</v>
      </c>
      <c r="F119" s="486"/>
      <c r="G119" s="487">
        <f>E119*F119</f>
        <v>0</v>
      </c>
      <c r="M119" s="260">
        <v>2</v>
      </c>
      <c r="Y119" s="255">
        <v>1</v>
      </c>
      <c r="Z119" s="255">
        <v>1</v>
      </c>
      <c r="AA119" s="255">
        <v>1</v>
      </c>
      <c r="AX119" s="255">
        <v>1</v>
      </c>
      <c r="AY119" s="255">
        <f>IF(AX119=1,G119,0)</f>
        <v>0</v>
      </c>
      <c r="AZ119" s="255">
        <f>IF(AX119=2,G119,0)</f>
        <v>0</v>
      </c>
      <c r="BA119" s="255">
        <f>IF(AX119=3,G119,0)</f>
        <v>0</v>
      </c>
      <c r="BB119" s="255">
        <f>IF(AX119=4,G119,0)</f>
        <v>0</v>
      </c>
      <c r="BC119" s="255">
        <f>IF(AX119=5,G119,0)</f>
        <v>0</v>
      </c>
      <c r="BY119" s="260">
        <v>1</v>
      </c>
      <c r="BZ119" s="260">
        <v>1</v>
      </c>
      <c r="CX119" s="255">
        <v>3.8000000000000002E-4</v>
      </c>
    </row>
    <row r="120" spans="1:102" ht="12.75" customHeight="1" x14ac:dyDescent="0.2">
      <c r="A120" s="467"/>
      <c r="B120" s="468"/>
      <c r="C120" s="534" t="s">
        <v>732</v>
      </c>
      <c r="D120" s="534"/>
      <c r="E120" s="469">
        <v>16</v>
      </c>
      <c r="F120" s="470"/>
      <c r="G120" s="488"/>
      <c r="K120" s="472" t="s">
        <v>732</v>
      </c>
      <c r="M120" s="260"/>
    </row>
    <row r="121" spans="1:102" x14ac:dyDescent="0.2">
      <c r="A121" s="461">
        <v>86</v>
      </c>
      <c r="B121" s="462" t="s">
        <v>733</v>
      </c>
      <c r="C121" s="463" t="s">
        <v>734</v>
      </c>
      <c r="D121" s="464" t="s">
        <v>203</v>
      </c>
      <c r="E121" s="465">
        <v>1</v>
      </c>
      <c r="F121" s="486"/>
      <c r="G121" s="487">
        <f>E121*F121</f>
        <v>0</v>
      </c>
      <c r="M121" s="260">
        <v>2</v>
      </c>
      <c r="Y121" s="255">
        <v>1</v>
      </c>
      <c r="Z121" s="255">
        <v>1</v>
      </c>
      <c r="AA121" s="255">
        <v>1</v>
      </c>
      <c r="AX121" s="255">
        <v>1</v>
      </c>
      <c r="AY121" s="255">
        <f>IF(AX121=1,G121,0)</f>
        <v>0</v>
      </c>
      <c r="AZ121" s="255">
        <f>IF(AX121=2,G121,0)</f>
        <v>0</v>
      </c>
      <c r="BA121" s="255">
        <f>IF(AX121=3,G121,0)</f>
        <v>0</v>
      </c>
      <c r="BB121" s="255">
        <f>IF(AX121=4,G121,0)</f>
        <v>0</v>
      </c>
      <c r="BC121" s="255">
        <f>IF(AX121=5,G121,0)</f>
        <v>0</v>
      </c>
      <c r="BY121" s="260">
        <v>1</v>
      </c>
      <c r="BZ121" s="260">
        <v>1</v>
      </c>
      <c r="CX121" s="255">
        <v>1.33E-3</v>
      </c>
    </row>
    <row r="122" spans="1:102" ht="12.75" customHeight="1" x14ac:dyDescent="0.2">
      <c r="A122" s="467"/>
      <c r="B122" s="468"/>
      <c r="C122" s="534" t="s">
        <v>735</v>
      </c>
      <c r="D122" s="534"/>
      <c r="E122" s="469">
        <v>1</v>
      </c>
      <c r="F122" s="470"/>
      <c r="G122" s="488"/>
      <c r="K122" s="472" t="s">
        <v>735</v>
      </c>
      <c r="M122" s="260"/>
    </row>
    <row r="123" spans="1:102" x14ac:dyDescent="0.2">
      <c r="A123" s="473"/>
      <c r="B123" s="474" t="s">
        <v>198</v>
      </c>
      <c r="C123" s="475" t="str">
        <f>CONCATENATE(B118," ",C118)</f>
        <v>96 Bourání konstrukcí</v>
      </c>
      <c r="D123" s="476"/>
      <c r="E123" s="477"/>
      <c r="F123" s="477"/>
      <c r="G123" s="489">
        <f>SUM(G118:G122)</f>
        <v>0</v>
      </c>
      <c r="M123" s="260">
        <v>4</v>
      </c>
      <c r="AY123" s="268">
        <f>SUM(AY118:AY122)</f>
        <v>0</v>
      </c>
      <c r="AZ123" s="268">
        <f>SUM(AZ118:AZ122)</f>
        <v>0</v>
      </c>
      <c r="BA123" s="268">
        <f>SUM(BA118:BA122)</f>
        <v>0</v>
      </c>
      <c r="BB123" s="268">
        <f>SUM(BB118:BB122)</f>
        <v>0</v>
      </c>
      <c r="BC123" s="268">
        <f>SUM(BC118:BC122)</f>
        <v>0</v>
      </c>
    </row>
    <row r="124" spans="1:102" x14ac:dyDescent="0.2">
      <c r="A124" s="455" t="s">
        <v>193</v>
      </c>
      <c r="B124" s="456" t="s">
        <v>736</v>
      </c>
      <c r="C124" s="457" t="s">
        <v>737</v>
      </c>
      <c r="D124" s="458"/>
      <c r="E124" s="459"/>
      <c r="F124" s="459"/>
      <c r="G124" s="490"/>
      <c r="M124" s="260">
        <v>1</v>
      </c>
    </row>
    <row r="125" spans="1:102" x14ac:dyDescent="0.2">
      <c r="A125" s="461">
        <v>87</v>
      </c>
      <c r="B125" s="462" t="s">
        <v>738</v>
      </c>
      <c r="C125" s="463" t="s">
        <v>739</v>
      </c>
      <c r="D125" s="464" t="s">
        <v>16</v>
      </c>
      <c r="E125" s="465">
        <v>109.3724047</v>
      </c>
      <c r="F125" s="486"/>
      <c r="G125" s="487">
        <f>E125*F125</f>
        <v>0</v>
      </c>
      <c r="M125" s="260">
        <v>2</v>
      </c>
      <c r="Y125" s="255">
        <v>7</v>
      </c>
      <c r="Z125" s="255">
        <v>1</v>
      </c>
      <c r="AA125" s="255">
        <v>2</v>
      </c>
      <c r="AX125" s="255">
        <v>1</v>
      </c>
      <c r="AY125" s="255">
        <f>IF(AX125=1,G125,0)</f>
        <v>0</v>
      </c>
      <c r="AZ125" s="255">
        <f>IF(AX125=2,G125,0)</f>
        <v>0</v>
      </c>
      <c r="BA125" s="255">
        <f>IF(AX125=3,G125,0)</f>
        <v>0</v>
      </c>
      <c r="BB125" s="255">
        <f>IF(AX125=4,G125,0)</f>
        <v>0</v>
      </c>
      <c r="BC125" s="255">
        <f>IF(AX125=5,G125,0)</f>
        <v>0</v>
      </c>
      <c r="BY125" s="260">
        <v>7</v>
      </c>
      <c r="BZ125" s="260">
        <v>1</v>
      </c>
      <c r="CX125" s="255">
        <v>0</v>
      </c>
    </row>
    <row r="126" spans="1:102" x14ac:dyDescent="0.2">
      <c r="A126" s="473"/>
      <c r="B126" s="474" t="s">
        <v>198</v>
      </c>
      <c r="C126" s="475" t="str">
        <f>CONCATENATE(B124," ",C124)</f>
        <v>99 Staveništní přesun hmot</v>
      </c>
      <c r="D126" s="476"/>
      <c r="E126" s="477"/>
      <c r="F126" s="477"/>
      <c r="G126" s="489">
        <f>SUM(G124:G125)</f>
        <v>0</v>
      </c>
      <c r="M126" s="260">
        <v>4</v>
      </c>
      <c r="AY126" s="268">
        <f>SUM(AY124:AY125)</f>
        <v>0</v>
      </c>
      <c r="AZ126" s="268">
        <f>SUM(AZ124:AZ125)</f>
        <v>0</v>
      </c>
      <c r="BA126" s="268">
        <f>SUM(BA124:BA125)</f>
        <v>0</v>
      </c>
      <c r="BB126" s="268">
        <f>SUM(BB124:BB125)</f>
        <v>0</v>
      </c>
      <c r="BC126" s="268">
        <f>SUM(BC124:BC125)</f>
        <v>0</v>
      </c>
    </row>
    <row r="127" spans="1:102" x14ac:dyDescent="0.2">
      <c r="A127" s="455" t="s">
        <v>193</v>
      </c>
      <c r="B127" s="456" t="s">
        <v>740</v>
      </c>
      <c r="C127" s="457" t="s">
        <v>741</v>
      </c>
      <c r="D127" s="458"/>
      <c r="E127" s="459"/>
      <c r="F127" s="459"/>
      <c r="G127" s="490"/>
      <c r="M127" s="260">
        <v>1</v>
      </c>
    </row>
    <row r="128" spans="1:102" x14ac:dyDescent="0.2">
      <c r="A128" s="461">
        <v>88</v>
      </c>
      <c r="B128" s="462" t="s">
        <v>742</v>
      </c>
      <c r="C128" s="463" t="s">
        <v>743</v>
      </c>
      <c r="D128" s="464" t="s">
        <v>16</v>
      </c>
      <c r="E128" s="465">
        <v>0.71099999999999997</v>
      </c>
      <c r="F128" s="486"/>
      <c r="G128" s="487">
        <f>E128*F128</f>
        <v>0</v>
      </c>
      <c r="M128" s="260">
        <v>2</v>
      </c>
      <c r="Y128" s="255">
        <v>8</v>
      </c>
      <c r="Z128" s="255">
        <v>0</v>
      </c>
      <c r="AA128" s="255">
        <v>3</v>
      </c>
      <c r="AX128" s="255">
        <v>1</v>
      </c>
      <c r="AY128" s="255">
        <f>IF(AX128=1,G128,0)</f>
        <v>0</v>
      </c>
      <c r="AZ128" s="255">
        <f>IF(AX128=2,G128,0)</f>
        <v>0</v>
      </c>
      <c r="BA128" s="255">
        <f>IF(AX128=3,G128,0)</f>
        <v>0</v>
      </c>
      <c r="BB128" s="255">
        <f>IF(AX128=4,G128,0)</f>
        <v>0</v>
      </c>
      <c r="BC128" s="255">
        <f>IF(AX128=5,G128,0)</f>
        <v>0</v>
      </c>
      <c r="BY128" s="260">
        <v>8</v>
      </c>
      <c r="BZ128" s="260">
        <v>0</v>
      </c>
      <c r="CX128" s="255">
        <v>0</v>
      </c>
    </row>
    <row r="129" spans="1:102" ht="22.5" x14ac:dyDescent="0.2">
      <c r="A129" s="461">
        <v>89</v>
      </c>
      <c r="B129" s="462" t="s">
        <v>744</v>
      </c>
      <c r="C129" s="463" t="s">
        <v>745</v>
      </c>
      <c r="D129" s="464" t="s">
        <v>16</v>
      </c>
      <c r="E129" s="465">
        <v>13.509</v>
      </c>
      <c r="F129" s="486"/>
      <c r="G129" s="487">
        <f>E129*F129</f>
        <v>0</v>
      </c>
      <c r="M129" s="260">
        <v>2</v>
      </c>
      <c r="Y129" s="255">
        <v>8</v>
      </c>
      <c r="Z129" s="255">
        <v>0</v>
      </c>
      <c r="AA129" s="255">
        <v>3</v>
      </c>
      <c r="AX129" s="255">
        <v>1</v>
      </c>
      <c r="AY129" s="255">
        <f>IF(AX129=1,G129,0)</f>
        <v>0</v>
      </c>
      <c r="AZ129" s="255">
        <f>IF(AX129=2,G129,0)</f>
        <v>0</v>
      </c>
      <c r="BA129" s="255">
        <f>IF(AX129=3,G129,0)</f>
        <v>0</v>
      </c>
      <c r="BB129" s="255">
        <f>IF(AX129=4,G129,0)</f>
        <v>0</v>
      </c>
      <c r="BC129" s="255">
        <f>IF(AX129=5,G129,0)</f>
        <v>0</v>
      </c>
      <c r="BY129" s="260">
        <v>8</v>
      </c>
      <c r="BZ129" s="260">
        <v>0</v>
      </c>
      <c r="CX129" s="255">
        <v>0</v>
      </c>
    </row>
    <row r="130" spans="1:102" x14ac:dyDescent="0.2">
      <c r="A130" s="461">
        <v>90</v>
      </c>
      <c r="B130" s="462" t="s">
        <v>746</v>
      </c>
      <c r="C130" s="463" t="s">
        <v>747</v>
      </c>
      <c r="D130" s="464" t="s">
        <v>16</v>
      </c>
      <c r="E130" s="465">
        <v>0.71099999999999997</v>
      </c>
      <c r="F130" s="486"/>
      <c r="G130" s="487">
        <f>E130*F130</f>
        <v>0</v>
      </c>
      <c r="M130" s="260">
        <v>2</v>
      </c>
      <c r="Y130" s="255">
        <v>8</v>
      </c>
      <c r="Z130" s="255">
        <v>0</v>
      </c>
      <c r="AA130" s="255">
        <v>3</v>
      </c>
      <c r="AX130" s="255">
        <v>1</v>
      </c>
      <c r="AY130" s="255">
        <f>IF(AX130=1,G130,0)</f>
        <v>0</v>
      </c>
      <c r="AZ130" s="255">
        <f>IF(AX130=2,G130,0)</f>
        <v>0</v>
      </c>
      <c r="BA130" s="255">
        <f>IF(AX130=3,G130,0)</f>
        <v>0</v>
      </c>
      <c r="BB130" s="255">
        <f>IF(AX130=4,G130,0)</f>
        <v>0</v>
      </c>
      <c r="BC130" s="255">
        <f>IF(AX130=5,G130,0)</f>
        <v>0</v>
      </c>
      <c r="BY130" s="260">
        <v>8</v>
      </c>
      <c r="BZ130" s="260">
        <v>0</v>
      </c>
      <c r="CX130" s="255">
        <v>0</v>
      </c>
    </row>
    <row r="131" spans="1:102" x14ac:dyDescent="0.2">
      <c r="A131" s="461">
        <v>91</v>
      </c>
      <c r="B131" s="527" t="s">
        <v>754</v>
      </c>
      <c r="C131" s="463" t="s">
        <v>748</v>
      </c>
      <c r="D131" s="464" t="s">
        <v>16</v>
      </c>
      <c r="E131" s="465">
        <v>0.71099999999999997</v>
      </c>
      <c r="F131" s="486"/>
      <c r="G131" s="487">
        <f>E131*F131</f>
        <v>0</v>
      </c>
      <c r="M131" s="260">
        <v>2</v>
      </c>
      <c r="Y131" s="255">
        <v>8</v>
      </c>
      <c r="Z131" s="255">
        <v>0</v>
      </c>
      <c r="AA131" s="255">
        <v>3</v>
      </c>
      <c r="AX131" s="255">
        <v>1</v>
      </c>
      <c r="AY131" s="255">
        <f>IF(AX131=1,G131,0)</f>
        <v>0</v>
      </c>
      <c r="AZ131" s="255">
        <f>IF(AX131=2,G131,0)</f>
        <v>0</v>
      </c>
      <c r="BA131" s="255">
        <f>IF(AX131=3,G131,0)</f>
        <v>0</v>
      </c>
      <c r="BB131" s="255">
        <f>IF(AX131=4,G131,0)</f>
        <v>0</v>
      </c>
      <c r="BC131" s="255">
        <f>IF(AX131=5,G131,0)</f>
        <v>0</v>
      </c>
      <c r="BY131" s="260">
        <v>8</v>
      </c>
      <c r="BZ131" s="260">
        <v>0</v>
      </c>
      <c r="CX131" s="255">
        <v>0</v>
      </c>
    </row>
    <row r="132" spans="1:102" x14ac:dyDescent="0.2">
      <c r="A132" s="473"/>
      <c r="B132" s="474" t="s">
        <v>198</v>
      </c>
      <c r="C132" s="475" t="str">
        <f>CONCATENATE(B127," ",C127)</f>
        <v>D96 Přesuny suti a vybouraných hmot</v>
      </c>
      <c r="D132" s="476"/>
      <c r="E132" s="477"/>
      <c r="F132" s="477"/>
      <c r="G132" s="489">
        <f>SUM(G127:G131)</f>
        <v>0</v>
      </c>
      <c r="M132" s="260">
        <v>4</v>
      </c>
      <c r="AY132" s="268">
        <f>SUM(AY127:AY131)</f>
        <v>0</v>
      </c>
      <c r="AZ132" s="268">
        <f>SUM(AZ127:AZ131)</f>
        <v>0</v>
      </c>
      <c r="BA132" s="268">
        <f>SUM(BA127:BA131)</f>
        <v>0</v>
      </c>
      <c r="BB132" s="268">
        <f>SUM(BB127:BB131)</f>
        <v>0</v>
      </c>
      <c r="BC132" s="268">
        <f>SUM(BC127:BC131)</f>
        <v>0</v>
      </c>
    </row>
    <row r="133" spans="1:102" x14ac:dyDescent="0.2">
      <c r="E133" s="255"/>
    </row>
    <row r="134" spans="1:102" x14ac:dyDescent="0.2">
      <c r="E134" s="255"/>
    </row>
    <row r="135" spans="1:102" customFormat="1" ht="18" x14ac:dyDescent="0.25">
      <c r="A135" s="484" t="s">
        <v>756</v>
      </c>
      <c r="B135" s="483"/>
      <c r="C135" s="483"/>
      <c r="D135" s="483"/>
      <c r="E135" s="483"/>
      <c r="F135" s="483"/>
      <c r="G135" s="483"/>
    </row>
    <row r="136" spans="1:102" customFormat="1" ht="15" x14ac:dyDescent="0.25">
      <c r="A136" s="481"/>
      <c r="B136" s="481"/>
      <c r="C136" s="481"/>
      <c r="D136" s="481"/>
      <c r="E136" s="481"/>
      <c r="F136" s="481"/>
      <c r="G136" s="481"/>
    </row>
    <row r="137" spans="1:102" customFormat="1" ht="15" x14ac:dyDescent="0.25">
      <c r="A137" s="491"/>
      <c r="B137" s="492" t="s">
        <v>753</v>
      </c>
      <c r="C137" s="492"/>
      <c r="D137" s="492"/>
      <c r="E137" s="492"/>
      <c r="F137" s="492"/>
      <c r="G137" s="493" t="s">
        <v>752</v>
      </c>
    </row>
    <row r="138" spans="1:102" customFormat="1" ht="15" x14ac:dyDescent="0.25">
      <c r="A138" s="497" t="str">
        <f>[2]Položky!B5</f>
        <v>1</v>
      </c>
      <c r="B138" s="482" t="str">
        <f>[2]Položky!C5</f>
        <v>Zemní práce</v>
      </c>
      <c r="C138" s="481"/>
      <c r="D138" s="481"/>
      <c r="E138" s="481"/>
      <c r="F138" s="481"/>
      <c r="G138" s="485">
        <f>G42</f>
        <v>0</v>
      </c>
    </row>
    <row r="139" spans="1:102" customFormat="1" ht="15" x14ac:dyDescent="0.25">
      <c r="A139" s="497" t="str">
        <f>[2]Položky!B53</f>
        <v>45</v>
      </c>
      <c r="B139" s="482" t="str">
        <f>[2]Položky!C53</f>
        <v>Podkladní a vedlejší konstrukce</v>
      </c>
      <c r="C139" s="481"/>
      <c r="D139" s="481"/>
      <c r="E139" s="481"/>
      <c r="F139" s="481"/>
      <c r="G139" s="485">
        <f>G47</f>
        <v>0</v>
      </c>
    </row>
    <row r="140" spans="1:102" customFormat="1" ht="15" x14ac:dyDescent="0.25">
      <c r="A140" s="497" t="str">
        <f>[2]Položky!B58</f>
        <v>5</v>
      </c>
      <c r="B140" s="482" t="str">
        <f>[2]Položky!C58</f>
        <v>Komunikace</v>
      </c>
      <c r="C140" s="481"/>
      <c r="D140" s="481"/>
      <c r="E140" s="481"/>
      <c r="F140" s="481"/>
      <c r="G140" s="485">
        <f>G51</f>
        <v>0</v>
      </c>
    </row>
    <row r="141" spans="1:102" customFormat="1" ht="15" x14ac:dyDescent="0.25">
      <c r="A141" s="497" t="str">
        <f>[2]Položky!B62</f>
        <v>8</v>
      </c>
      <c r="B141" s="482" t="str">
        <f>[2]Položky!C62</f>
        <v>Trubní vedení</v>
      </c>
      <c r="C141" s="481"/>
      <c r="D141" s="481"/>
      <c r="E141" s="481"/>
      <c r="F141" s="481"/>
      <c r="G141" s="485">
        <f>G117</f>
        <v>0</v>
      </c>
    </row>
    <row r="142" spans="1:102" customFormat="1" ht="15" x14ac:dyDescent="0.25">
      <c r="A142" s="497" t="str">
        <f>[2]Položky!B127</f>
        <v>96</v>
      </c>
      <c r="B142" s="482" t="str">
        <f>[2]Položky!C127</f>
        <v>Bourání konstrukcí</v>
      </c>
      <c r="C142" s="481"/>
      <c r="D142" s="481"/>
      <c r="E142" s="481"/>
      <c r="F142" s="481"/>
      <c r="G142" s="485">
        <f>G123</f>
        <v>0</v>
      </c>
    </row>
    <row r="143" spans="1:102" customFormat="1" ht="15" x14ac:dyDescent="0.25">
      <c r="A143" s="497" t="str">
        <f>[2]Položky!B133</f>
        <v>99</v>
      </c>
      <c r="B143" s="482" t="str">
        <f>[2]Položky!C133</f>
        <v>Staveništní přesun hmot</v>
      </c>
      <c r="C143" s="481"/>
      <c r="D143" s="481"/>
      <c r="E143" s="481"/>
      <c r="F143" s="481"/>
      <c r="G143" s="485">
        <f>G126</f>
        <v>0</v>
      </c>
    </row>
    <row r="144" spans="1:102" customFormat="1" ht="15.75" thickBot="1" x14ac:dyDescent="0.3">
      <c r="A144" s="497" t="str">
        <f>[2]Položky!B136</f>
        <v>D96</v>
      </c>
      <c r="B144" s="482" t="str">
        <f>[2]Položky!C136</f>
        <v>Přesuny suti a vybouraných hmot</v>
      </c>
      <c r="C144" s="481"/>
      <c r="D144" s="481"/>
      <c r="E144" s="481"/>
      <c r="F144" s="481"/>
      <c r="G144" s="485">
        <f>G132</f>
        <v>0</v>
      </c>
    </row>
    <row r="145" spans="1:7" s="480" customFormat="1" ht="21" customHeight="1" thickBot="1" x14ac:dyDescent="0.25">
      <c r="A145" s="494"/>
      <c r="B145" s="495" t="s">
        <v>751</v>
      </c>
      <c r="C145" s="495"/>
      <c r="D145" s="495"/>
      <c r="E145" s="495"/>
      <c r="F145" s="495"/>
      <c r="G145" s="496">
        <f>SUM(G138:G144)</f>
        <v>0</v>
      </c>
    </row>
    <row r="146" spans="1:7" x14ac:dyDescent="0.2">
      <c r="E146" s="255"/>
    </row>
    <row r="147" spans="1:7" x14ac:dyDescent="0.2">
      <c r="E147" s="255"/>
    </row>
    <row r="148" spans="1:7" x14ac:dyDescent="0.2">
      <c r="E148" s="255"/>
    </row>
    <row r="149" spans="1:7" x14ac:dyDescent="0.2">
      <c r="E149" s="255"/>
    </row>
    <row r="150" spans="1:7" x14ac:dyDescent="0.2">
      <c r="E150" s="255"/>
    </row>
    <row r="151" spans="1:7" x14ac:dyDescent="0.2">
      <c r="E151" s="255"/>
    </row>
    <row r="152" spans="1:7" x14ac:dyDescent="0.2">
      <c r="E152" s="255"/>
    </row>
    <row r="153" spans="1:7" x14ac:dyDescent="0.2">
      <c r="E153" s="255"/>
    </row>
    <row r="154" spans="1:7" x14ac:dyDescent="0.2">
      <c r="E154" s="255"/>
    </row>
    <row r="155" spans="1:7" x14ac:dyDescent="0.2">
      <c r="E155" s="255"/>
    </row>
    <row r="156" spans="1:7" x14ac:dyDescent="0.2">
      <c r="E156" s="255"/>
    </row>
    <row r="157" spans="1:7" x14ac:dyDescent="0.2">
      <c r="E157" s="255"/>
    </row>
    <row r="158" spans="1:7" x14ac:dyDescent="0.2">
      <c r="E158" s="255"/>
    </row>
    <row r="159" spans="1:7" x14ac:dyDescent="0.2">
      <c r="E159" s="255"/>
    </row>
    <row r="160" spans="1:7" x14ac:dyDescent="0.2">
      <c r="E160" s="255"/>
    </row>
    <row r="161" spans="5:5" x14ac:dyDescent="0.2">
      <c r="E161" s="255"/>
    </row>
    <row r="162" spans="5:5" x14ac:dyDescent="0.2">
      <c r="E162" s="255"/>
    </row>
    <row r="163" spans="5:5" x14ac:dyDescent="0.2">
      <c r="E163" s="255"/>
    </row>
    <row r="164" spans="5:5" x14ac:dyDescent="0.2">
      <c r="E164" s="255"/>
    </row>
    <row r="165" spans="5:5" x14ac:dyDescent="0.2">
      <c r="E165" s="255"/>
    </row>
    <row r="166" spans="5:5" x14ac:dyDescent="0.2">
      <c r="E166" s="255"/>
    </row>
    <row r="167" spans="5:5" x14ac:dyDescent="0.2">
      <c r="E167" s="255"/>
    </row>
    <row r="168" spans="5:5" x14ac:dyDescent="0.2">
      <c r="E168" s="255"/>
    </row>
    <row r="169" spans="5:5" x14ac:dyDescent="0.2">
      <c r="E169" s="255"/>
    </row>
    <row r="170" spans="5:5" x14ac:dyDescent="0.2">
      <c r="E170" s="255"/>
    </row>
    <row r="171" spans="5:5" x14ac:dyDescent="0.2">
      <c r="E171" s="255"/>
    </row>
    <row r="172" spans="5:5" x14ac:dyDescent="0.2">
      <c r="E172" s="255"/>
    </row>
    <row r="173" spans="5:5" x14ac:dyDescent="0.2">
      <c r="E173" s="255"/>
    </row>
    <row r="174" spans="5:5" x14ac:dyDescent="0.2">
      <c r="E174" s="255"/>
    </row>
    <row r="175" spans="5:5" x14ac:dyDescent="0.2">
      <c r="E175" s="255"/>
    </row>
    <row r="176" spans="5:5" x14ac:dyDescent="0.2">
      <c r="E176" s="255"/>
    </row>
    <row r="177" spans="1:7" x14ac:dyDescent="0.2">
      <c r="E177" s="255"/>
    </row>
    <row r="178" spans="1:7" x14ac:dyDescent="0.2">
      <c r="E178" s="255"/>
    </row>
    <row r="179" spans="1:7" x14ac:dyDescent="0.2">
      <c r="E179" s="255"/>
    </row>
    <row r="180" spans="1:7" x14ac:dyDescent="0.2">
      <c r="E180" s="255"/>
    </row>
    <row r="181" spans="1:7" x14ac:dyDescent="0.2">
      <c r="E181" s="255"/>
    </row>
    <row r="182" spans="1:7" x14ac:dyDescent="0.2">
      <c r="E182" s="255"/>
    </row>
    <row r="183" spans="1:7" x14ac:dyDescent="0.2">
      <c r="E183" s="255"/>
    </row>
    <row r="184" spans="1:7" x14ac:dyDescent="0.2">
      <c r="E184" s="255"/>
    </row>
    <row r="185" spans="1:7" x14ac:dyDescent="0.2">
      <c r="E185" s="255"/>
    </row>
    <row r="186" spans="1:7" x14ac:dyDescent="0.2">
      <c r="E186" s="255"/>
    </row>
    <row r="187" spans="1:7" x14ac:dyDescent="0.2">
      <c r="E187" s="255"/>
    </row>
    <row r="188" spans="1:7" x14ac:dyDescent="0.2">
      <c r="E188" s="255"/>
    </row>
    <row r="189" spans="1:7" x14ac:dyDescent="0.2">
      <c r="E189" s="255"/>
    </row>
    <row r="190" spans="1:7" x14ac:dyDescent="0.2">
      <c r="A190" s="269"/>
      <c r="B190" s="269"/>
    </row>
    <row r="191" spans="1:7" x14ac:dyDescent="0.2">
      <c r="C191" s="270"/>
      <c r="D191" s="270"/>
      <c r="E191" s="271"/>
      <c r="F191" s="270"/>
      <c r="G191" s="272"/>
    </row>
    <row r="192" spans="1:7" x14ac:dyDescent="0.2">
      <c r="A192" s="269"/>
      <c r="B192" s="269"/>
    </row>
  </sheetData>
  <sheetProtection selectLockedCells="1" selectUnlockedCells="1"/>
  <mergeCells count="25">
    <mergeCell ref="C28:D28"/>
    <mergeCell ref="C30:D30"/>
    <mergeCell ref="C16:D16"/>
    <mergeCell ref="C7:D7"/>
    <mergeCell ref="C8:D8"/>
    <mergeCell ref="C9:D9"/>
    <mergeCell ref="C12:D12"/>
    <mergeCell ref="C13:D13"/>
    <mergeCell ref="C17:D17"/>
    <mergeCell ref="C20:D20"/>
    <mergeCell ref="C22:D22"/>
    <mergeCell ref="C24:D24"/>
    <mergeCell ref="C26:D26"/>
    <mergeCell ref="C122:D122"/>
    <mergeCell ref="C33:D33"/>
    <mergeCell ref="C34:D34"/>
    <mergeCell ref="C35:D35"/>
    <mergeCell ref="C37:D37"/>
    <mergeCell ref="C39:D39"/>
    <mergeCell ref="C41:D41"/>
    <mergeCell ref="C45:D45"/>
    <mergeCell ref="C46:D46"/>
    <mergeCell ref="C50:D50"/>
    <mergeCell ref="C115:D115"/>
    <mergeCell ref="C120:D120"/>
  </mergeCells>
  <pageMargins left="0.51" right="0.39374999999999999" top="0.35" bottom="0.72" header="0.31" footer="0.36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83A09-2049-4626-85E4-33D48F94995E}">
  <sheetPr codeName="List3">
    <tabColor theme="5" tint="-0.249977111117893"/>
  </sheetPr>
  <dimension ref="A1:CZ421"/>
  <sheetViews>
    <sheetView topLeftCell="A361" workbookViewId="0">
      <pane xSplit="14130" topLeftCell="L1"/>
      <selection activeCell="F351" sqref="F6:F351"/>
      <selection pane="topRight" activeCell="L3" sqref="L3:L16"/>
    </sheetView>
  </sheetViews>
  <sheetFormatPr defaultRowHeight="12.75" x14ac:dyDescent="0.2"/>
  <cols>
    <col min="1" max="1" width="4.42578125" style="255" customWidth="1"/>
    <col min="2" max="2" width="13" style="255" customWidth="1"/>
    <col min="3" max="3" width="43" style="255" customWidth="1"/>
    <col min="4" max="4" width="5.5703125" style="255" customWidth="1"/>
    <col min="5" max="5" width="7.7109375" style="256" customWidth="1"/>
    <col min="6" max="6" width="9.42578125" style="255" customWidth="1"/>
    <col min="7" max="7" width="13.140625" style="255" customWidth="1"/>
    <col min="8" max="11" width="9.140625" style="255"/>
    <col min="12" max="12" width="75.42578125" style="255" customWidth="1"/>
    <col min="13" max="13" width="45.28515625" style="255" customWidth="1"/>
    <col min="14" max="256" width="9.140625" style="255"/>
    <col min="257" max="257" width="4.42578125" style="255" customWidth="1"/>
    <col min="258" max="258" width="11.5703125" style="255" customWidth="1"/>
    <col min="259" max="259" width="40.42578125" style="255" customWidth="1"/>
    <col min="260" max="260" width="5.5703125" style="255" customWidth="1"/>
    <col min="261" max="261" width="8.5703125" style="255" customWidth="1"/>
    <col min="262" max="262" width="9.85546875" style="255" customWidth="1"/>
    <col min="263" max="263" width="13.85546875" style="255" customWidth="1"/>
    <col min="264" max="267" width="9.140625" style="255"/>
    <col min="268" max="268" width="75.42578125" style="255" customWidth="1"/>
    <col min="269" max="269" width="45.28515625" style="255" customWidth="1"/>
    <col min="270" max="512" width="9.140625" style="255"/>
    <col min="513" max="513" width="4.42578125" style="255" customWidth="1"/>
    <col min="514" max="514" width="11.5703125" style="255" customWidth="1"/>
    <col min="515" max="515" width="40.42578125" style="255" customWidth="1"/>
    <col min="516" max="516" width="5.5703125" style="255" customWidth="1"/>
    <col min="517" max="517" width="8.5703125" style="255" customWidth="1"/>
    <col min="518" max="518" width="9.85546875" style="255" customWidth="1"/>
    <col min="519" max="519" width="13.85546875" style="255" customWidth="1"/>
    <col min="520" max="523" width="9.140625" style="255"/>
    <col min="524" max="524" width="75.42578125" style="255" customWidth="1"/>
    <col min="525" max="525" width="45.28515625" style="255" customWidth="1"/>
    <col min="526" max="768" width="9.140625" style="255"/>
    <col min="769" max="769" width="4.42578125" style="255" customWidth="1"/>
    <col min="770" max="770" width="11.5703125" style="255" customWidth="1"/>
    <col min="771" max="771" width="40.42578125" style="255" customWidth="1"/>
    <col min="772" max="772" width="5.5703125" style="255" customWidth="1"/>
    <col min="773" max="773" width="8.5703125" style="255" customWidth="1"/>
    <col min="774" max="774" width="9.85546875" style="255" customWidth="1"/>
    <col min="775" max="775" width="13.85546875" style="255" customWidth="1"/>
    <col min="776" max="779" width="9.140625" style="255"/>
    <col min="780" max="780" width="75.42578125" style="255" customWidth="1"/>
    <col min="781" max="781" width="45.28515625" style="255" customWidth="1"/>
    <col min="782" max="1024" width="9.140625" style="255"/>
    <col min="1025" max="1025" width="4.42578125" style="255" customWidth="1"/>
    <col min="1026" max="1026" width="11.5703125" style="255" customWidth="1"/>
    <col min="1027" max="1027" width="40.42578125" style="255" customWidth="1"/>
    <col min="1028" max="1028" width="5.5703125" style="255" customWidth="1"/>
    <col min="1029" max="1029" width="8.5703125" style="255" customWidth="1"/>
    <col min="1030" max="1030" width="9.85546875" style="255" customWidth="1"/>
    <col min="1031" max="1031" width="13.85546875" style="255" customWidth="1"/>
    <col min="1032" max="1035" width="9.140625" style="255"/>
    <col min="1036" max="1036" width="75.42578125" style="255" customWidth="1"/>
    <col min="1037" max="1037" width="45.28515625" style="255" customWidth="1"/>
    <col min="1038" max="1280" width="9.140625" style="255"/>
    <col min="1281" max="1281" width="4.42578125" style="255" customWidth="1"/>
    <col min="1282" max="1282" width="11.5703125" style="255" customWidth="1"/>
    <col min="1283" max="1283" width="40.42578125" style="255" customWidth="1"/>
    <col min="1284" max="1284" width="5.5703125" style="255" customWidth="1"/>
    <col min="1285" max="1285" width="8.5703125" style="255" customWidth="1"/>
    <col min="1286" max="1286" width="9.85546875" style="255" customWidth="1"/>
    <col min="1287" max="1287" width="13.85546875" style="255" customWidth="1"/>
    <col min="1288" max="1291" width="9.140625" style="255"/>
    <col min="1292" max="1292" width="75.42578125" style="255" customWidth="1"/>
    <col min="1293" max="1293" width="45.28515625" style="255" customWidth="1"/>
    <col min="1294" max="1536" width="9.140625" style="255"/>
    <col min="1537" max="1537" width="4.42578125" style="255" customWidth="1"/>
    <col min="1538" max="1538" width="11.5703125" style="255" customWidth="1"/>
    <col min="1539" max="1539" width="40.42578125" style="255" customWidth="1"/>
    <col min="1540" max="1540" width="5.5703125" style="255" customWidth="1"/>
    <col min="1541" max="1541" width="8.5703125" style="255" customWidth="1"/>
    <col min="1542" max="1542" width="9.85546875" style="255" customWidth="1"/>
    <col min="1543" max="1543" width="13.85546875" style="255" customWidth="1"/>
    <col min="1544" max="1547" width="9.140625" style="255"/>
    <col min="1548" max="1548" width="75.42578125" style="255" customWidth="1"/>
    <col min="1549" max="1549" width="45.28515625" style="255" customWidth="1"/>
    <col min="1550" max="1792" width="9.140625" style="255"/>
    <col min="1793" max="1793" width="4.42578125" style="255" customWidth="1"/>
    <col min="1794" max="1794" width="11.5703125" style="255" customWidth="1"/>
    <col min="1795" max="1795" width="40.42578125" style="255" customWidth="1"/>
    <col min="1796" max="1796" width="5.5703125" style="255" customWidth="1"/>
    <col min="1797" max="1797" width="8.5703125" style="255" customWidth="1"/>
    <col min="1798" max="1798" width="9.85546875" style="255" customWidth="1"/>
    <col min="1799" max="1799" width="13.85546875" style="255" customWidth="1"/>
    <col min="1800" max="1803" width="9.140625" style="255"/>
    <col min="1804" max="1804" width="75.42578125" style="255" customWidth="1"/>
    <col min="1805" max="1805" width="45.28515625" style="255" customWidth="1"/>
    <col min="1806" max="2048" width="9.140625" style="255"/>
    <col min="2049" max="2049" width="4.42578125" style="255" customWidth="1"/>
    <col min="2050" max="2050" width="11.5703125" style="255" customWidth="1"/>
    <col min="2051" max="2051" width="40.42578125" style="255" customWidth="1"/>
    <col min="2052" max="2052" width="5.5703125" style="255" customWidth="1"/>
    <col min="2053" max="2053" width="8.5703125" style="255" customWidth="1"/>
    <col min="2054" max="2054" width="9.85546875" style="255" customWidth="1"/>
    <col min="2055" max="2055" width="13.85546875" style="255" customWidth="1"/>
    <col min="2056" max="2059" width="9.140625" style="255"/>
    <col min="2060" max="2060" width="75.42578125" style="255" customWidth="1"/>
    <col min="2061" max="2061" width="45.28515625" style="255" customWidth="1"/>
    <col min="2062" max="2304" width="9.140625" style="255"/>
    <col min="2305" max="2305" width="4.42578125" style="255" customWidth="1"/>
    <col min="2306" max="2306" width="11.5703125" style="255" customWidth="1"/>
    <col min="2307" max="2307" width="40.42578125" style="255" customWidth="1"/>
    <col min="2308" max="2308" width="5.5703125" style="255" customWidth="1"/>
    <col min="2309" max="2309" width="8.5703125" style="255" customWidth="1"/>
    <col min="2310" max="2310" width="9.85546875" style="255" customWidth="1"/>
    <col min="2311" max="2311" width="13.85546875" style="255" customWidth="1"/>
    <col min="2312" max="2315" width="9.140625" style="255"/>
    <col min="2316" max="2316" width="75.42578125" style="255" customWidth="1"/>
    <col min="2317" max="2317" width="45.28515625" style="255" customWidth="1"/>
    <col min="2318" max="2560" width="9.140625" style="255"/>
    <col min="2561" max="2561" width="4.42578125" style="255" customWidth="1"/>
    <col min="2562" max="2562" width="11.5703125" style="255" customWidth="1"/>
    <col min="2563" max="2563" width="40.42578125" style="255" customWidth="1"/>
    <col min="2564" max="2564" width="5.5703125" style="255" customWidth="1"/>
    <col min="2565" max="2565" width="8.5703125" style="255" customWidth="1"/>
    <col min="2566" max="2566" width="9.85546875" style="255" customWidth="1"/>
    <col min="2567" max="2567" width="13.85546875" style="255" customWidth="1"/>
    <col min="2568" max="2571" width="9.140625" style="255"/>
    <col min="2572" max="2572" width="75.42578125" style="255" customWidth="1"/>
    <col min="2573" max="2573" width="45.28515625" style="255" customWidth="1"/>
    <col min="2574" max="2816" width="9.140625" style="255"/>
    <col min="2817" max="2817" width="4.42578125" style="255" customWidth="1"/>
    <col min="2818" max="2818" width="11.5703125" style="255" customWidth="1"/>
    <col min="2819" max="2819" width="40.42578125" style="255" customWidth="1"/>
    <col min="2820" max="2820" width="5.5703125" style="255" customWidth="1"/>
    <col min="2821" max="2821" width="8.5703125" style="255" customWidth="1"/>
    <col min="2822" max="2822" width="9.85546875" style="255" customWidth="1"/>
    <col min="2823" max="2823" width="13.85546875" style="255" customWidth="1"/>
    <col min="2824" max="2827" width="9.140625" style="255"/>
    <col min="2828" max="2828" width="75.42578125" style="255" customWidth="1"/>
    <col min="2829" max="2829" width="45.28515625" style="255" customWidth="1"/>
    <col min="2830" max="3072" width="9.140625" style="255"/>
    <col min="3073" max="3073" width="4.42578125" style="255" customWidth="1"/>
    <col min="3074" max="3074" width="11.5703125" style="255" customWidth="1"/>
    <col min="3075" max="3075" width="40.42578125" style="255" customWidth="1"/>
    <col min="3076" max="3076" width="5.5703125" style="255" customWidth="1"/>
    <col min="3077" max="3077" width="8.5703125" style="255" customWidth="1"/>
    <col min="3078" max="3078" width="9.85546875" style="255" customWidth="1"/>
    <col min="3079" max="3079" width="13.85546875" style="255" customWidth="1"/>
    <col min="3080" max="3083" width="9.140625" style="255"/>
    <col min="3084" max="3084" width="75.42578125" style="255" customWidth="1"/>
    <col min="3085" max="3085" width="45.28515625" style="255" customWidth="1"/>
    <col min="3086" max="3328" width="9.140625" style="255"/>
    <col min="3329" max="3329" width="4.42578125" style="255" customWidth="1"/>
    <col min="3330" max="3330" width="11.5703125" style="255" customWidth="1"/>
    <col min="3331" max="3331" width="40.42578125" style="255" customWidth="1"/>
    <col min="3332" max="3332" width="5.5703125" style="255" customWidth="1"/>
    <col min="3333" max="3333" width="8.5703125" style="255" customWidth="1"/>
    <col min="3334" max="3334" width="9.85546875" style="255" customWidth="1"/>
    <col min="3335" max="3335" width="13.85546875" style="255" customWidth="1"/>
    <col min="3336" max="3339" width="9.140625" style="255"/>
    <col min="3340" max="3340" width="75.42578125" style="255" customWidth="1"/>
    <col min="3341" max="3341" width="45.28515625" style="255" customWidth="1"/>
    <col min="3342" max="3584" width="9.140625" style="255"/>
    <col min="3585" max="3585" width="4.42578125" style="255" customWidth="1"/>
    <col min="3586" max="3586" width="11.5703125" style="255" customWidth="1"/>
    <col min="3587" max="3587" width="40.42578125" style="255" customWidth="1"/>
    <col min="3588" max="3588" width="5.5703125" style="255" customWidth="1"/>
    <col min="3589" max="3589" width="8.5703125" style="255" customWidth="1"/>
    <col min="3590" max="3590" width="9.85546875" style="255" customWidth="1"/>
    <col min="3591" max="3591" width="13.85546875" style="255" customWidth="1"/>
    <col min="3592" max="3595" width="9.140625" style="255"/>
    <col min="3596" max="3596" width="75.42578125" style="255" customWidth="1"/>
    <col min="3597" max="3597" width="45.28515625" style="255" customWidth="1"/>
    <col min="3598" max="3840" width="9.140625" style="255"/>
    <col min="3841" max="3841" width="4.42578125" style="255" customWidth="1"/>
    <col min="3842" max="3842" width="11.5703125" style="255" customWidth="1"/>
    <col min="3843" max="3843" width="40.42578125" style="255" customWidth="1"/>
    <col min="3844" max="3844" width="5.5703125" style="255" customWidth="1"/>
    <col min="3845" max="3845" width="8.5703125" style="255" customWidth="1"/>
    <col min="3846" max="3846" width="9.85546875" style="255" customWidth="1"/>
    <col min="3847" max="3847" width="13.85546875" style="255" customWidth="1"/>
    <col min="3848" max="3851" width="9.140625" style="255"/>
    <col min="3852" max="3852" width="75.42578125" style="255" customWidth="1"/>
    <col min="3853" max="3853" width="45.28515625" style="255" customWidth="1"/>
    <col min="3854" max="4096" width="9.140625" style="255"/>
    <col min="4097" max="4097" width="4.42578125" style="255" customWidth="1"/>
    <col min="4098" max="4098" width="11.5703125" style="255" customWidth="1"/>
    <col min="4099" max="4099" width="40.42578125" style="255" customWidth="1"/>
    <col min="4100" max="4100" width="5.5703125" style="255" customWidth="1"/>
    <col min="4101" max="4101" width="8.5703125" style="255" customWidth="1"/>
    <col min="4102" max="4102" width="9.85546875" style="255" customWidth="1"/>
    <col min="4103" max="4103" width="13.85546875" style="255" customWidth="1"/>
    <col min="4104" max="4107" width="9.140625" style="255"/>
    <col min="4108" max="4108" width="75.42578125" style="255" customWidth="1"/>
    <col min="4109" max="4109" width="45.28515625" style="255" customWidth="1"/>
    <col min="4110" max="4352" width="9.140625" style="255"/>
    <col min="4353" max="4353" width="4.42578125" style="255" customWidth="1"/>
    <col min="4354" max="4354" width="11.5703125" style="255" customWidth="1"/>
    <col min="4355" max="4355" width="40.42578125" style="255" customWidth="1"/>
    <col min="4356" max="4356" width="5.5703125" style="255" customWidth="1"/>
    <col min="4357" max="4357" width="8.5703125" style="255" customWidth="1"/>
    <col min="4358" max="4358" width="9.85546875" style="255" customWidth="1"/>
    <col min="4359" max="4359" width="13.85546875" style="255" customWidth="1"/>
    <col min="4360" max="4363" width="9.140625" style="255"/>
    <col min="4364" max="4364" width="75.42578125" style="255" customWidth="1"/>
    <col min="4365" max="4365" width="45.28515625" style="255" customWidth="1"/>
    <col min="4366" max="4608" width="9.140625" style="255"/>
    <col min="4609" max="4609" width="4.42578125" style="255" customWidth="1"/>
    <col min="4610" max="4610" width="11.5703125" style="255" customWidth="1"/>
    <col min="4611" max="4611" width="40.42578125" style="255" customWidth="1"/>
    <col min="4612" max="4612" width="5.5703125" style="255" customWidth="1"/>
    <col min="4613" max="4613" width="8.5703125" style="255" customWidth="1"/>
    <col min="4614" max="4614" width="9.85546875" style="255" customWidth="1"/>
    <col min="4615" max="4615" width="13.85546875" style="255" customWidth="1"/>
    <col min="4616" max="4619" width="9.140625" style="255"/>
    <col min="4620" max="4620" width="75.42578125" style="255" customWidth="1"/>
    <col min="4621" max="4621" width="45.28515625" style="255" customWidth="1"/>
    <col min="4622" max="4864" width="9.140625" style="255"/>
    <col min="4865" max="4865" width="4.42578125" style="255" customWidth="1"/>
    <col min="4866" max="4866" width="11.5703125" style="255" customWidth="1"/>
    <col min="4867" max="4867" width="40.42578125" style="255" customWidth="1"/>
    <col min="4868" max="4868" width="5.5703125" style="255" customWidth="1"/>
    <col min="4869" max="4869" width="8.5703125" style="255" customWidth="1"/>
    <col min="4870" max="4870" width="9.85546875" style="255" customWidth="1"/>
    <col min="4871" max="4871" width="13.85546875" style="255" customWidth="1"/>
    <col min="4872" max="4875" width="9.140625" style="255"/>
    <col min="4876" max="4876" width="75.42578125" style="255" customWidth="1"/>
    <col min="4877" max="4877" width="45.28515625" style="255" customWidth="1"/>
    <col min="4878" max="5120" width="9.140625" style="255"/>
    <col min="5121" max="5121" width="4.42578125" style="255" customWidth="1"/>
    <col min="5122" max="5122" width="11.5703125" style="255" customWidth="1"/>
    <col min="5123" max="5123" width="40.42578125" style="255" customWidth="1"/>
    <col min="5124" max="5124" width="5.5703125" style="255" customWidth="1"/>
    <col min="5125" max="5125" width="8.5703125" style="255" customWidth="1"/>
    <col min="5126" max="5126" width="9.85546875" style="255" customWidth="1"/>
    <col min="5127" max="5127" width="13.85546875" style="255" customWidth="1"/>
    <col min="5128" max="5131" width="9.140625" style="255"/>
    <col min="5132" max="5132" width="75.42578125" style="255" customWidth="1"/>
    <col min="5133" max="5133" width="45.28515625" style="255" customWidth="1"/>
    <col min="5134" max="5376" width="9.140625" style="255"/>
    <col min="5377" max="5377" width="4.42578125" style="255" customWidth="1"/>
    <col min="5378" max="5378" width="11.5703125" style="255" customWidth="1"/>
    <col min="5379" max="5379" width="40.42578125" style="255" customWidth="1"/>
    <col min="5380" max="5380" width="5.5703125" style="255" customWidth="1"/>
    <col min="5381" max="5381" width="8.5703125" style="255" customWidth="1"/>
    <col min="5382" max="5382" width="9.85546875" style="255" customWidth="1"/>
    <col min="5383" max="5383" width="13.85546875" style="255" customWidth="1"/>
    <col min="5384" max="5387" width="9.140625" style="255"/>
    <col min="5388" max="5388" width="75.42578125" style="255" customWidth="1"/>
    <col min="5389" max="5389" width="45.28515625" style="255" customWidth="1"/>
    <col min="5390" max="5632" width="9.140625" style="255"/>
    <col min="5633" max="5633" width="4.42578125" style="255" customWidth="1"/>
    <col min="5634" max="5634" width="11.5703125" style="255" customWidth="1"/>
    <col min="5635" max="5635" width="40.42578125" style="255" customWidth="1"/>
    <col min="5636" max="5636" width="5.5703125" style="255" customWidth="1"/>
    <col min="5637" max="5637" width="8.5703125" style="255" customWidth="1"/>
    <col min="5638" max="5638" width="9.85546875" style="255" customWidth="1"/>
    <col min="5639" max="5639" width="13.85546875" style="255" customWidth="1"/>
    <col min="5640" max="5643" width="9.140625" style="255"/>
    <col min="5644" max="5644" width="75.42578125" style="255" customWidth="1"/>
    <col min="5645" max="5645" width="45.28515625" style="255" customWidth="1"/>
    <col min="5646" max="5888" width="9.140625" style="255"/>
    <col min="5889" max="5889" width="4.42578125" style="255" customWidth="1"/>
    <col min="5890" max="5890" width="11.5703125" style="255" customWidth="1"/>
    <col min="5891" max="5891" width="40.42578125" style="255" customWidth="1"/>
    <col min="5892" max="5892" width="5.5703125" style="255" customWidth="1"/>
    <col min="5893" max="5893" width="8.5703125" style="255" customWidth="1"/>
    <col min="5894" max="5894" width="9.85546875" style="255" customWidth="1"/>
    <col min="5895" max="5895" width="13.85546875" style="255" customWidth="1"/>
    <col min="5896" max="5899" width="9.140625" style="255"/>
    <col min="5900" max="5900" width="75.42578125" style="255" customWidth="1"/>
    <col min="5901" max="5901" width="45.28515625" style="255" customWidth="1"/>
    <col min="5902" max="6144" width="9.140625" style="255"/>
    <col min="6145" max="6145" width="4.42578125" style="255" customWidth="1"/>
    <col min="6146" max="6146" width="11.5703125" style="255" customWidth="1"/>
    <col min="6147" max="6147" width="40.42578125" style="255" customWidth="1"/>
    <col min="6148" max="6148" width="5.5703125" style="255" customWidth="1"/>
    <col min="6149" max="6149" width="8.5703125" style="255" customWidth="1"/>
    <col min="6150" max="6150" width="9.85546875" style="255" customWidth="1"/>
    <col min="6151" max="6151" width="13.85546875" style="255" customWidth="1"/>
    <col min="6152" max="6155" width="9.140625" style="255"/>
    <col min="6156" max="6156" width="75.42578125" style="255" customWidth="1"/>
    <col min="6157" max="6157" width="45.28515625" style="255" customWidth="1"/>
    <col min="6158" max="6400" width="9.140625" style="255"/>
    <col min="6401" max="6401" width="4.42578125" style="255" customWidth="1"/>
    <col min="6402" max="6402" width="11.5703125" style="255" customWidth="1"/>
    <col min="6403" max="6403" width="40.42578125" style="255" customWidth="1"/>
    <col min="6404" max="6404" width="5.5703125" style="255" customWidth="1"/>
    <col min="6405" max="6405" width="8.5703125" style="255" customWidth="1"/>
    <col min="6406" max="6406" width="9.85546875" style="255" customWidth="1"/>
    <col min="6407" max="6407" width="13.85546875" style="255" customWidth="1"/>
    <col min="6408" max="6411" width="9.140625" style="255"/>
    <col min="6412" max="6412" width="75.42578125" style="255" customWidth="1"/>
    <col min="6413" max="6413" width="45.28515625" style="255" customWidth="1"/>
    <col min="6414" max="6656" width="9.140625" style="255"/>
    <col min="6657" max="6657" width="4.42578125" style="255" customWidth="1"/>
    <col min="6658" max="6658" width="11.5703125" style="255" customWidth="1"/>
    <col min="6659" max="6659" width="40.42578125" style="255" customWidth="1"/>
    <col min="6660" max="6660" width="5.5703125" style="255" customWidth="1"/>
    <col min="6661" max="6661" width="8.5703125" style="255" customWidth="1"/>
    <col min="6662" max="6662" width="9.85546875" style="255" customWidth="1"/>
    <col min="6663" max="6663" width="13.85546875" style="255" customWidth="1"/>
    <col min="6664" max="6667" width="9.140625" style="255"/>
    <col min="6668" max="6668" width="75.42578125" style="255" customWidth="1"/>
    <col min="6669" max="6669" width="45.28515625" style="255" customWidth="1"/>
    <col min="6670" max="6912" width="9.140625" style="255"/>
    <col min="6913" max="6913" width="4.42578125" style="255" customWidth="1"/>
    <col min="6914" max="6914" width="11.5703125" style="255" customWidth="1"/>
    <col min="6915" max="6915" width="40.42578125" style="255" customWidth="1"/>
    <col min="6916" max="6916" width="5.5703125" style="255" customWidth="1"/>
    <col min="6917" max="6917" width="8.5703125" style="255" customWidth="1"/>
    <col min="6918" max="6918" width="9.85546875" style="255" customWidth="1"/>
    <col min="6919" max="6919" width="13.85546875" style="255" customWidth="1"/>
    <col min="6920" max="6923" width="9.140625" style="255"/>
    <col min="6924" max="6924" width="75.42578125" style="255" customWidth="1"/>
    <col min="6925" max="6925" width="45.28515625" style="255" customWidth="1"/>
    <col min="6926" max="7168" width="9.140625" style="255"/>
    <col min="7169" max="7169" width="4.42578125" style="255" customWidth="1"/>
    <col min="7170" max="7170" width="11.5703125" style="255" customWidth="1"/>
    <col min="7171" max="7171" width="40.42578125" style="255" customWidth="1"/>
    <col min="7172" max="7172" width="5.5703125" style="255" customWidth="1"/>
    <col min="7173" max="7173" width="8.5703125" style="255" customWidth="1"/>
    <col min="7174" max="7174" width="9.85546875" style="255" customWidth="1"/>
    <col min="7175" max="7175" width="13.85546875" style="255" customWidth="1"/>
    <col min="7176" max="7179" width="9.140625" style="255"/>
    <col min="7180" max="7180" width="75.42578125" style="255" customWidth="1"/>
    <col min="7181" max="7181" width="45.28515625" style="255" customWidth="1"/>
    <col min="7182" max="7424" width="9.140625" style="255"/>
    <col min="7425" max="7425" width="4.42578125" style="255" customWidth="1"/>
    <col min="7426" max="7426" width="11.5703125" style="255" customWidth="1"/>
    <col min="7427" max="7427" width="40.42578125" style="255" customWidth="1"/>
    <col min="7428" max="7428" width="5.5703125" style="255" customWidth="1"/>
    <col min="7429" max="7429" width="8.5703125" style="255" customWidth="1"/>
    <col min="7430" max="7430" width="9.85546875" style="255" customWidth="1"/>
    <col min="7431" max="7431" width="13.85546875" style="255" customWidth="1"/>
    <col min="7432" max="7435" width="9.140625" style="255"/>
    <col min="7436" max="7436" width="75.42578125" style="255" customWidth="1"/>
    <col min="7437" max="7437" width="45.28515625" style="255" customWidth="1"/>
    <col min="7438" max="7680" width="9.140625" style="255"/>
    <col min="7681" max="7681" width="4.42578125" style="255" customWidth="1"/>
    <col min="7682" max="7682" width="11.5703125" style="255" customWidth="1"/>
    <col min="7683" max="7683" width="40.42578125" style="255" customWidth="1"/>
    <col min="7684" max="7684" width="5.5703125" style="255" customWidth="1"/>
    <col min="7685" max="7685" width="8.5703125" style="255" customWidth="1"/>
    <col min="7686" max="7686" width="9.85546875" style="255" customWidth="1"/>
    <col min="7687" max="7687" width="13.85546875" style="255" customWidth="1"/>
    <col min="7688" max="7691" width="9.140625" style="255"/>
    <col min="7692" max="7692" width="75.42578125" style="255" customWidth="1"/>
    <col min="7693" max="7693" width="45.28515625" style="255" customWidth="1"/>
    <col min="7694" max="7936" width="9.140625" style="255"/>
    <col min="7937" max="7937" width="4.42578125" style="255" customWidth="1"/>
    <col min="7938" max="7938" width="11.5703125" style="255" customWidth="1"/>
    <col min="7939" max="7939" width="40.42578125" style="255" customWidth="1"/>
    <col min="7940" max="7940" width="5.5703125" style="255" customWidth="1"/>
    <col min="7941" max="7941" width="8.5703125" style="255" customWidth="1"/>
    <col min="7942" max="7942" width="9.85546875" style="255" customWidth="1"/>
    <col min="7943" max="7943" width="13.85546875" style="255" customWidth="1"/>
    <col min="7944" max="7947" width="9.140625" style="255"/>
    <col min="7948" max="7948" width="75.42578125" style="255" customWidth="1"/>
    <col min="7949" max="7949" width="45.28515625" style="255" customWidth="1"/>
    <col min="7950" max="8192" width="9.140625" style="255"/>
    <col min="8193" max="8193" width="4.42578125" style="255" customWidth="1"/>
    <col min="8194" max="8194" width="11.5703125" style="255" customWidth="1"/>
    <col min="8195" max="8195" width="40.42578125" style="255" customWidth="1"/>
    <col min="8196" max="8196" width="5.5703125" style="255" customWidth="1"/>
    <col min="8197" max="8197" width="8.5703125" style="255" customWidth="1"/>
    <col min="8198" max="8198" width="9.85546875" style="255" customWidth="1"/>
    <col min="8199" max="8199" width="13.85546875" style="255" customWidth="1"/>
    <col min="8200" max="8203" width="9.140625" style="255"/>
    <col min="8204" max="8204" width="75.42578125" style="255" customWidth="1"/>
    <col min="8205" max="8205" width="45.28515625" style="255" customWidth="1"/>
    <col min="8206" max="8448" width="9.140625" style="255"/>
    <col min="8449" max="8449" width="4.42578125" style="255" customWidth="1"/>
    <col min="8450" max="8450" width="11.5703125" style="255" customWidth="1"/>
    <col min="8451" max="8451" width="40.42578125" style="255" customWidth="1"/>
    <col min="8452" max="8452" width="5.5703125" style="255" customWidth="1"/>
    <col min="8453" max="8453" width="8.5703125" style="255" customWidth="1"/>
    <col min="8454" max="8454" width="9.85546875" style="255" customWidth="1"/>
    <col min="8455" max="8455" width="13.85546875" style="255" customWidth="1"/>
    <col min="8456" max="8459" width="9.140625" style="255"/>
    <col min="8460" max="8460" width="75.42578125" style="255" customWidth="1"/>
    <col min="8461" max="8461" width="45.28515625" style="255" customWidth="1"/>
    <col min="8462" max="8704" width="9.140625" style="255"/>
    <col min="8705" max="8705" width="4.42578125" style="255" customWidth="1"/>
    <col min="8706" max="8706" width="11.5703125" style="255" customWidth="1"/>
    <col min="8707" max="8707" width="40.42578125" style="255" customWidth="1"/>
    <col min="8708" max="8708" width="5.5703125" style="255" customWidth="1"/>
    <col min="8709" max="8709" width="8.5703125" style="255" customWidth="1"/>
    <col min="8710" max="8710" width="9.85546875" style="255" customWidth="1"/>
    <col min="8711" max="8711" width="13.85546875" style="255" customWidth="1"/>
    <col min="8712" max="8715" width="9.140625" style="255"/>
    <col min="8716" max="8716" width="75.42578125" style="255" customWidth="1"/>
    <col min="8717" max="8717" width="45.28515625" style="255" customWidth="1"/>
    <col min="8718" max="8960" width="9.140625" style="255"/>
    <col min="8961" max="8961" width="4.42578125" style="255" customWidth="1"/>
    <col min="8962" max="8962" width="11.5703125" style="255" customWidth="1"/>
    <col min="8963" max="8963" width="40.42578125" style="255" customWidth="1"/>
    <col min="8964" max="8964" width="5.5703125" style="255" customWidth="1"/>
    <col min="8965" max="8965" width="8.5703125" style="255" customWidth="1"/>
    <col min="8966" max="8966" width="9.85546875" style="255" customWidth="1"/>
    <col min="8967" max="8967" width="13.85546875" style="255" customWidth="1"/>
    <col min="8968" max="8971" width="9.140625" style="255"/>
    <col min="8972" max="8972" width="75.42578125" style="255" customWidth="1"/>
    <col min="8973" max="8973" width="45.28515625" style="255" customWidth="1"/>
    <col min="8974" max="9216" width="9.140625" style="255"/>
    <col min="9217" max="9217" width="4.42578125" style="255" customWidth="1"/>
    <col min="9218" max="9218" width="11.5703125" style="255" customWidth="1"/>
    <col min="9219" max="9219" width="40.42578125" style="255" customWidth="1"/>
    <col min="9220" max="9220" width="5.5703125" style="255" customWidth="1"/>
    <col min="9221" max="9221" width="8.5703125" style="255" customWidth="1"/>
    <col min="9222" max="9222" width="9.85546875" style="255" customWidth="1"/>
    <col min="9223" max="9223" width="13.85546875" style="255" customWidth="1"/>
    <col min="9224" max="9227" width="9.140625" style="255"/>
    <col min="9228" max="9228" width="75.42578125" style="255" customWidth="1"/>
    <col min="9229" max="9229" width="45.28515625" style="255" customWidth="1"/>
    <col min="9230" max="9472" width="9.140625" style="255"/>
    <col min="9473" max="9473" width="4.42578125" style="255" customWidth="1"/>
    <col min="9474" max="9474" width="11.5703125" style="255" customWidth="1"/>
    <col min="9475" max="9475" width="40.42578125" style="255" customWidth="1"/>
    <col min="9476" max="9476" width="5.5703125" style="255" customWidth="1"/>
    <col min="9477" max="9477" width="8.5703125" style="255" customWidth="1"/>
    <col min="9478" max="9478" width="9.85546875" style="255" customWidth="1"/>
    <col min="9479" max="9479" width="13.85546875" style="255" customWidth="1"/>
    <col min="9480" max="9483" width="9.140625" style="255"/>
    <col min="9484" max="9484" width="75.42578125" style="255" customWidth="1"/>
    <col min="9485" max="9485" width="45.28515625" style="255" customWidth="1"/>
    <col min="9486" max="9728" width="9.140625" style="255"/>
    <col min="9729" max="9729" width="4.42578125" style="255" customWidth="1"/>
    <col min="9730" max="9730" width="11.5703125" style="255" customWidth="1"/>
    <col min="9731" max="9731" width="40.42578125" style="255" customWidth="1"/>
    <col min="9732" max="9732" width="5.5703125" style="255" customWidth="1"/>
    <col min="9733" max="9733" width="8.5703125" style="255" customWidth="1"/>
    <col min="9734" max="9734" width="9.85546875" style="255" customWidth="1"/>
    <col min="9735" max="9735" width="13.85546875" style="255" customWidth="1"/>
    <col min="9736" max="9739" width="9.140625" style="255"/>
    <col min="9740" max="9740" width="75.42578125" style="255" customWidth="1"/>
    <col min="9741" max="9741" width="45.28515625" style="255" customWidth="1"/>
    <col min="9742" max="9984" width="9.140625" style="255"/>
    <col min="9985" max="9985" width="4.42578125" style="255" customWidth="1"/>
    <col min="9986" max="9986" width="11.5703125" style="255" customWidth="1"/>
    <col min="9987" max="9987" width="40.42578125" style="255" customWidth="1"/>
    <col min="9988" max="9988" width="5.5703125" style="255" customWidth="1"/>
    <col min="9989" max="9989" width="8.5703125" style="255" customWidth="1"/>
    <col min="9990" max="9990" width="9.85546875" style="255" customWidth="1"/>
    <col min="9991" max="9991" width="13.85546875" style="255" customWidth="1"/>
    <col min="9992" max="9995" width="9.140625" style="255"/>
    <col min="9996" max="9996" width="75.42578125" style="255" customWidth="1"/>
    <col min="9997" max="9997" width="45.28515625" style="255" customWidth="1"/>
    <col min="9998" max="10240" width="9.140625" style="255"/>
    <col min="10241" max="10241" width="4.42578125" style="255" customWidth="1"/>
    <col min="10242" max="10242" width="11.5703125" style="255" customWidth="1"/>
    <col min="10243" max="10243" width="40.42578125" style="255" customWidth="1"/>
    <col min="10244" max="10244" width="5.5703125" style="255" customWidth="1"/>
    <col min="10245" max="10245" width="8.5703125" style="255" customWidth="1"/>
    <col min="10246" max="10246" width="9.85546875" style="255" customWidth="1"/>
    <col min="10247" max="10247" width="13.85546875" style="255" customWidth="1"/>
    <col min="10248" max="10251" width="9.140625" style="255"/>
    <col min="10252" max="10252" width="75.42578125" style="255" customWidth="1"/>
    <col min="10253" max="10253" width="45.28515625" style="255" customWidth="1"/>
    <col min="10254" max="10496" width="9.140625" style="255"/>
    <col min="10497" max="10497" width="4.42578125" style="255" customWidth="1"/>
    <col min="10498" max="10498" width="11.5703125" style="255" customWidth="1"/>
    <col min="10499" max="10499" width="40.42578125" style="255" customWidth="1"/>
    <col min="10500" max="10500" width="5.5703125" style="255" customWidth="1"/>
    <col min="10501" max="10501" width="8.5703125" style="255" customWidth="1"/>
    <col min="10502" max="10502" width="9.85546875" style="255" customWidth="1"/>
    <col min="10503" max="10503" width="13.85546875" style="255" customWidth="1"/>
    <col min="10504" max="10507" width="9.140625" style="255"/>
    <col min="10508" max="10508" width="75.42578125" style="255" customWidth="1"/>
    <col min="10509" max="10509" width="45.28515625" style="255" customWidth="1"/>
    <col min="10510" max="10752" width="9.140625" style="255"/>
    <col min="10753" max="10753" width="4.42578125" style="255" customWidth="1"/>
    <col min="10754" max="10754" width="11.5703125" style="255" customWidth="1"/>
    <col min="10755" max="10755" width="40.42578125" style="255" customWidth="1"/>
    <col min="10756" max="10756" width="5.5703125" style="255" customWidth="1"/>
    <col min="10757" max="10757" width="8.5703125" style="255" customWidth="1"/>
    <col min="10758" max="10758" width="9.85546875" style="255" customWidth="1"/>
    <col min="10759" max="10759" width="13.85546875" style="255" customWidth="1"/>
    <col min="10760" max="10763" width="9.140625" style="255"/>
    <col min="10764" max="10764" width="75.42578125" style="255" customWidth="1"/>
    <col min="10765" max="10765" width="45.28515625" style="255" customWidth="1"/>
    <col min="10766" max="11008" width="9.140625" style="255"/>
    <col min="11009" max="11009" width="4.42578125" style="255" customWidth="1"/>
    <col min="11010" max="11010" width="11.5703125" style="255" customWidth="1"/>
    <col min="11011" max="11011" width="40.42578125" style="255" customWidth="1"/>
    <col min="11012" max="11012" width="5.5703125" style="255" customWidth="1"/>
    <col min="11013" max="11013" width="8.5703125" style="255" customWidth="1"/>
    <col min="11014" max="11014" width="9.85546875" style="255" customWidth="1"/>
    <col min="11015" max="11015" width="13.85546875" style="255" customWidth="1"/>
    <col min="11016" max="11019" width="9.140625" style="255"/>
    <col min="11020" max="11020" width="75.42578125" style="255" customWidth="1"/>
    <col min="11021" max="11021" width="45.28515625" style="255" customWidth="1"/>
    <col min="11022" max="11264" width="9.140625" style="255"/>
    <col min="11265" max="11265" width="4.42578125" style="255" customWidth="1"/>
    <col min="11266" max="11266" width="11.5703125" style="255" customWidth="1"/>
    <col min="11267" max="11267" width="40.42578125" style="255" customWidth="1"/>
    <col min="11268" max="11268" width="5.5703125" style="255" customWidth="1"/>
    <col min="11269" max="11269" width="8.5703125" style="255" customWidth="1"/>
    <col min="11270" max="11270" width="9.85546875" style="255" customWidth="1"/>
    <col min="11271" max="11271" width="13.85546875" style="255" customWidth="1"/>
    <col min="11272" max="11275" width="9.140625" style="255"/>
    <col min="11276" max="11276" width="75.42578125" style="255" customWidth="1"/>
    <col min="11277" max="11277" width="45.28515625" style="255" customWidth="1"/>
    <col min="11278" max="11520" width="9.140625" style="255"/>
    <col min="11521" max="11521" width="4.42578125" style="255" customWidth="1"/>
    <col min="11522" max="11522" width="11.5703125" style="255" customWidth="1"/>
    <col min="11523" max="11523" width="40.42578125" style="255" customWidth="1"/>
    <col min="11524" max="11524" width="5.5703125" style="255" customWidth="1"/>
    <col min="11525" max="11525" width="8.5703125" style="255" customWidth="1"/>
    <col min="11526" max="11526" width="9.85546875" style="255" customWidth="1"/>
    <col min="11527" max="11527" width="13.85546875" style="255" customWidth="1"/>
    <col min="11528" max="11531" width="9.140625" style="255"/>
    <col min="11532" max="11532" width="75.42578125" style="255" customWidth="1"/>
    <col min="11533" max="11533" width="45.28515625" style="255" customWidth="1"/>
    <col min="11534" max="11776" width="9.140625" style="255"/>
    <col min="11777" max="11777" width="4.42578125" style="255" customWidth="1"/>
    <col min="11778" max="11778" width="11.5703125" style="255" customWidth="1"/>
    <col min="11779" max="11779" width="40.42578125" style="255" customWidth="1"/>
    <col min="11780" max="11780" width="5.5703125" style="255" customWidth="1"/>
    <col min="11781" max="11781" width="8.5703125" style="255" customWidth="1"/>
    <col min="11782" max="11782" width="9.85546875" style="255" customWidth="1"/>
    <col min="11783" max="11783" width="13.85546875" style="255" customWidth="1"/>
    <col min="11784" max="11787" width="9.140625" style="255"/>
    <col min="11788" max="11788" width="75.42578125" style="255" customWidth="1"/>
    <col min="11789" max="11789" width="45.28515625" style="255" customWidth="1"/>
    <col min="11790" max="12032" width="9.140625" style="255"/>
    <col min="12033" max="12033" width="4.42578125" style="255" customWidth="1"/>
    <col min="12034" max="12034" width="11.5703125" style="255" customWidth="1"/>
    <col min="12035" max="12035" width="40.42578125" style="255" customWidth="1"/>
    <col min="12036" max="12036" width="5.5703125" style="255" customWidth="1"/>
    <col min="12037" max="12037" width="8.5703125" style="255" customWidth="1"/>
    <col min="12038" max="12038" width="9.85546875" style="255" customWidth="1"/>
    <col min="12039" max="12039" width="13.85546875" style="255" customWidth="1"/>
    <col min="12040" max="12043" width="9.140625" style="255"/>
    <col min="12044" max="12044" width="75.42578125" style="255" customWidth="1"/>
    <col min="12045" max="12045" width="45.28515625" style="255" customWidth="1"/>
    <col min="12046" max="12288" width="9.140625" style="255"/>
    <col min="12289" max="12289" width="4.42578125" style="255" customWidth="1"/>
    <col min="12290" max="12290" width="11.5703125" style="255" customWidth="1"/>
    <col min="12291" max="12291" width="40.42578125" style="255" customWidth="1"/>
    <col min="12292" max="12292" width="5.5703125" style="255" customWidth="1"/>
    <col min="12293" max="12293" width="8.5703125" style="255" customWidth="1"/>
    <col min="12294" max="12294" width="9.85546875" style="255" customWidth="1"/>
    <col min="12295" max="12295" width="13.85546875" style="255" customWidth="1"/>
    <col min="12296" max="12299" width="9.140625" style="255"/>
    <col min="12300" max="12300" width="75.42578125" style="255" customWidth="1"/>
    <col min="12301" max="12301" width="45.28515625" style="255" customWidth="1"/>
    <col min="12302" max="12544" width="9.140625" style="255"/>
    <col min="12545" max="12545" width="4.42578125" style="255" customWidth="1"/>
    <col min="12546" max="12546" width="11.5703125" style="255" customWidth="1"/>
    <col min="12547" max="12547" width="40.42578125" style="255" customWidth="1"/>
    <col min="12548" max="12548" width="5.5703125" style="255" customWidth="1"/>
    <col min="12549" max="12549" width="8.5703125" style="255" customWidth="1"/>
    <col min="12550" max="12550" width="9.85546875" style="255" customWidth="1"/>
    <col min="12551" max="12551" width="13.85546875" style="255" customWidth="1"/>
    <col min="12552" max="12555" width="9.140625" style="255"/>
    <col min="12556" max="12556" width="75.42578125" style="255" customWidth="1"/>
    <col min="12557" max="12557" width="45.28515625" style="255" customWidth="1"/>
    <col min="12558" max="12800" width="9.140625" style="255"/>
    <col min="12801" max="12801" width="4.42578125" style="255" customWidth="1"/>
    <col min="12802" max="12802" width="11.5703125" style="255" customWidth="1"/>
    <col min="12803" max="12803" width="40.42578125" style="255" customWidth="1"/>
    <col min="12804" max="12804" width="5.5703125" style="255" customWidth="1"/>
    <col min="12805" max="12805" width="8.5703125" style="255" customWidth="1"/>
    <col min="12806" max="12806" width="9.85546875" style="255" customWidth="1"/>
    <col min="12807" max="12807" width="13.85546875" style="255" customWidth="1"/>
    <col min="12808" max="12811" width="9.140625" style="255"/>
    <col min="12812" max="12812" width="75.42578125" style="255" customWidth="1"/>
    <col min="12813" max="12813" width="45.28515625" style="255" customWidth="1"/>
    <col min="12814" max="13056" width="9.140625" style="255"/>
    <col min="13057" max="13057" width="4.42578125" style="255" customWidth="1"/>
    <col min="13058" max="13058" width="11.5703125" style="255" customWidth="1"/>
    <col min="13059" max="13059" width="40.42578125" style="255" customWidth="1"/>
    <col min="13060" max="13060" width="5.5703125" style="255" customWidth="1"/>
    <col min="13061" max="13061" width="8.5703125" style="255" customWidth="1"/>
    <col min="13062" max="13062" width="9.85546875" style="255" customWidth="1"/>
    <col min="13063" max="13063" width="13.85546875" style="255" customWidth="1"/>
    <col min="13064" max="13067" width="9.140625" style="255"/>
    <col min="13068" max="13068" width="75.42578125" style="255" customWidth="1"/>
    <col min="13069" max="13069" width="45.28515625" style="255" customWidth="1"/>
    <col min="13070" max="13312" width="9.140625" style="255"/>
    <col min="13313" max="13313" width="4.42578125" style="255" customWidth="1"/>
    <col min="13314" max="13314" width="11.5703125" style="255" customWidth="1"/>
    <col min="13315" max="13315" width="40.42578125" style="255" customWidth="1"/>
    <col min="13316" max="13316" width="5.5703125" style="255" customWidth="1"/>
    <col min="13317" max="13317" width="8.5703125" style="255" customWidth="1"/>
    <col min="13318" max="13318" width="9.85546875" style="255" customWidth="1"/>
    <col min="13319" max="13319" width="13.85546875" style="255" customWidth="1"/>
    <col min="13320" max="13323" width="9.140625" style="255"/>
    <col min="13324" max="13324" width="75.42578125" style="255" customWidth="1"/>
    <col min="13325" max="13325" width="45.28515625" style="255" customWidth="1"/>
    <col min="13326" max="13568" width="9.140625" style="255"/>
    <col min="13569" max="13569" width="4.42578125" style="255" customWidth="1"/>
    <col min="13570" max="13570" width="11.5703125" style="255" customWidth="1"/>
    <col min="13571" max="13571" width="40.42578125" style="255" customWidth="1"/>
    <col min="13572" max="13572" width="5.5703125" style="255" customWidth="1"/>
    <col min="13573" max="13573" width="8.5703125" style="255" customWidth="1"/>
    <col min="13574" max="13574" width="9.85546875" style="255" customWidth="1"/>
    <col min="13575" max="13575" width="13.85546875" style="255" customWidth="1"/>
    <col min="13576" max="13579" width="9.140625" style="255"/>
    <col min="13580" max="13580" width="75.42578125" style="255" customWidth="1"/>
    <col min="13581" max="13581" width="45.28515625" style="255" customWidth="1"/>
    <col min="13582" max="13824" width="9.140625" style="255"/>
    <col min="13825" max="13825" width="4.42578125" style="255" customWidth="1"/>
    <col min="13826" max="13826" width="11.5703125" style="255" customWidth="1"/>
    <col min="13827" max="13827" width="40.42578125" style="255" customWidth="1"/>
    <col min="13828" max="13828" width="5.5703125" style="255" customWidth="1"/>
    <col min="13829" max="13829" width="8.5703125" style="255" customWidth="1"/>
    <col min="13830" max="13830" width="9.85546875" style="255" customWidth="1"/>
    <col min="13831" max="13831" width="13.85546875" style="255" customWidth="1"/>
    <col min="13832" max="13835" width="9.140625" style="255"/>
    <col min="13836" max="13836" width="75.42578125" style="255" customWidth="1"/>
    <col min="13837" max="13837" width="45.28515625" style="255" customWidth="1"/>
    <col min="13838" max="14080" width="9.140625" style="255"/>
    <col min="14081" max="14081" width="4.42578125" style="255" customWidth="1"/>
    <col min="14082" max="14082" width="11.5703125" style="255" customWidth="1"/>
    <col min="14083" max="14083" width="40.42578125" style="255" customWidth="1"/>
    <col min="14084" max="14084" width="5.5703125" style="255" customWidth="1"/>
    <col min="14085" max="14085" width="8.5703125" style="255" customWidth="1"/>
    <col min="14086" max="14086" width="9.85546875" style="255" customWidth="1"/>
    <col min="14087" max="14087" width="13.85546875" style="255" customWidth="1"/>
    <col min="14088" max="14091" width="9.140625" style="255"/>
    <col min="14092" max="14092" width="75.42578125" style="255" customWidth="1"/>
    <col min="14093" max="14093" width="45.28515625" style="255" customWidth="1"/>
    <col min="14094" max="14336" width="9.140625" style="255"/>
    <col min="14337" max="14337" width="4.42578125" style="255" customWidth="1"/>
    <col min="14338" max="14338" width="11.5703125" style="255" customWidth="1"/>
    <col min="14339" max="14339" width="40.42578125" style="255" customWidth="1"/>
    <col min="14340" max="14340" width="5.5703125" style="255" customWidth="1"/>
    <col min="14341" max="14341" width="8.5703125" style="255" customWidth="1"/>
    <col min="14342" max="14342" width="9.85546875" style="255" customWidth="1"/>
    <col min="14343" max="14343" width="13.85546875" style="255" customWidth="1"/>
    <col min="14344" max="14347" width="9.140625" style="255"/>
    <col min="14348" max="14348" width="75.42578125" style="255" customWidth="1"/>
    <col min="14349" max="14349" width="45.28515625" style="255" customWidth="1"/>
    <col min="14350" max="14592" width="9.140625" style="255"/>
    <col min="14593" max="14593" width="4.42578125" style="255" customWidth="1"/>
    <col min="14594" max="14594" width="11.5703125" style="255" customWidth="1"/>
    <col min="14595" max="14595" width="40.42578125" style="255" customWidth="1"/>
    <col min="14596" max="14596" width="5.5703125" style="255" customWidth="1"/>
    <col min="14597" max="14597" width="8.5703125" style="255" customWidth="1"/>
    <col min="14598" max="14598" width="9.85546875" style="255" customWidth="1"/>
    <col min="14599" max="14599" width="13.85546875" style="255" customWidth="1"/>
    <col min="14600" max="14603" width="9.140625" style="255"/>
    <col min="14604" max="14604" width="75.42578125" style="255" customWidth="1"/>
    <col min="14605" max="14605" width="45.28515625" style="255" customWidth="1"/>
    <col min="14606" max="14848" width="9.140625" style="255"/>
    <col min="14849" max="14849" width="4.42578125" style="255" customWidth="1"/>
    <col min="14850" max="14850" width="11.5703125" style="255" customWidth="1"/>
    <col min="14851" max="14851" width="40.42578125" style="255" customWidth="1"/>
    <col min="14852" max="14852" width="5.5703125" style="255" customWidth="1"/>
    <col min="14853" max="14853" width="8.5703125" style="255" customWidth="1"/>
    <col min="14854" max="14854" width="9.85546875" style="255" customWidth="1"/>
    <col min="14855" max="14855" width="13.85546875" style="255" customWidth="1"/>
    <col min="14856" max="14859" width="9.140625" style="255"/>
    <col min="14860" max="14860" width="75.42578125" style="255" customWidth="1"/>
    <col min="14861" max="14861" width="45.28515625" style="255" customWidth="1"/>
    <col min="14862" max="15104" width="9.140625" style="255"/>
    <col min="15105" max="15105" width="4.42578125" style="255" customWidth="1"/>
    <col min="15106" max="15106" width="11.5703125" style="255" customWidth="1"/>
    <col min="15107" max="15107" width="40.42578125" style="255" customWidth="1"/>
    <col min="15108" max="15108" width="5.5703125" style="255" customWidth="1"/>
    <col min="15109" max="15109" width="8.5703125" style="255" customWidth="1"/>
    <col min="15110" max="15110" width="9.85546875" style="255" customWidth="1"/>
    <col min="15111" max="15111" width="13.85546875" style="255" customWidth="1"/>
    <col min="15112" max="15115" width="9.140625" style="255"/>
    <col min="15116" max="15116" width="75.42578125" style="255" customWidth="1"/>
    <col min="15117" max="15117" width="45.28515625" style="255" customWidth="1"/>
    <col min="15118" max="15360" width="9.140625" style="255"/>
    <col min="15361" max="15361" width="4.42578125" style="255" customWidth="1"/>
    <col min="15362" max="15362" width="11.5703125" style="255" customWidth="1"/>
    <col min="15363" max="15363" width="40.42578125" style="255" customWidth="1"/>
    <col min="15364" max="15364" width="5.5703125" style="255" customWidth="1"/>
    <col min="15365" max="15365" width="8.5703125" style="255" customWidth="1"/>
    <col min="15366" max="15366" width="9.85546875" style="255" customWidth="1"/>
    <col min="15367" max="15367" width="13.85546875" style="255" customWidth="1"/>
    <col min="15368" max="15371" width="9.140625" style="255"/>
    <col min="15372" max="15372" width="75.42578125" style="255" customWidth="1"/>
    <col min="15373" max="15373" width="45.28515625" style="255" customWidth="1"/>
    <col min="15374" max="15616" width="9.140625" style="255"/>
    <col min="15617" max="15617" width="4.42578125" style="255" customWidth="1"/>
    <col min="15618" max="15618" width="11.5703125" style="255" customWidth="1"/>
    <col min="15619" max="15619" width="40.42578125" style="255" customWidth="1"/>
    <col min="15620" max="15620" width="5.5703125" style="255" customWidth="1"/>
    <col min="15621" max="15621" width="8.5703125" style="255" customWidth="1"/>
    <col min="15622" max="15622" width="9.85546875" style="255" customWidth="1"/>
    <col min="15623" max="15623" width="13.85546875" style="255" customWidth="1"/>
    <col min="15624" max="15627" width="9.140625" style="255"/>
    <col min="15628" max="15628" width="75.42578125" style="255" customWidth="1"/>
    <col min="15629" max="15629" width="45.28515625" style="255" customWidth="1"/>
    <col min="15630" max="15872" width="9.140625" style="255"/>
    <col min="15873" max="15873" width="4.42578125" style="255" customWidth="1"/>
    <col min="15874" max="15874" width="11.5703125" style="255" customWidth="1"/>
    <col min="15875" max="15875" width="40.42578125" style="255" customWidth="1"/>
    <col min="15876" max="15876" width="5.5703125" style="255" customWidth="1"/>
    <col min="15877" max="15877" width="8.5703125" style="255" customWidth="1"/>
    <col min="15878" max="15878" width="9.85546875" style="255" customWidth="1"/>
    <col min="15879" max="15879" width="13.85546875" style="255" customWidth="1"/>
    <col min="15880" max="15883" width="9.140625" style="255"/>
    <col min="15884" max="15884" width="75.42578125" style="255" customWidth="1"/>
    <col min="15885" max="15885" width="45.28515625" style="255" customWidth="1"/>
    <col min="15886" max="16128" width="9.140625" style="255"/>
    <col min="16129" max="16129" width="4.42578125" style="255" customWidth="1"/>
    <col min="16130" max="16130" width="11.5703125" style="255" customWidth="1"/>
    <col min="16131" max="16131" width="40.42578125" style="255" customWidth="1"/>
    <col min="16132" max="16132" width="5.5703125" style="255" customWidth="1"/>
    <col min="16133" max="16133" width="8.5703125" style="255" customWidth="1"/>
    <col min="16134" max="16134" width="9.85546875" style="255" customWidth="1"/>
    <col min="16135" max="16135" width="13.85546875" style="255" customWidth="1"/>
    <col min="16136" max="16139" width="9.140625" style="255"/>
    <col min="16140" max="16140" width="75.42578125" style="255" customWidth="1"/>
    <col min="16141" max="16141" width="45.28515625" style="255" customWidth="1"/>
    <col min="16142" max="16384" width="9.140625" style="255"/>
  </cols>
  <sheetData>
    <row r="1" spans="1:104" x14ac:dyDescent="0.2">
      <c r="A1" s="1" t="s">
        <v>378</v>
      </c>
      <c r="B1" s="2"/>
      <c r="C1" s="3"/>
      <c r="D1" s="5" t="s">
        <v>24</v>
      </c>
      <c r="E1" s="449"/>
      <c r="F1" s="450"/>
      <c r="G1" s="451" t="s">
        <v>543</v>
      </c>
      <c r="I1" s="447"/>
    </row>
    <row r="2" spans="1:104" ht="15" x14ac:dyDescent="0.25">
      <c r="A2" s="274" t="s">
        <v>13</v>
      </c>
      <c r="B2" s="13"/>
      <c r="C2" s="14"/>
      <c r="D2" s="16" t="s">
        <v>484</v>
      </c>
      <c r="E2" s="452"/>
      <c r="F2" s="453"/>
      <c r="G2" s="454"/>
      <c r="I2" s="447"/>
    </row>
    <row r="3" spans="1:104" x14ac:dyDescent="0.2">
      <c r="A3" s="275" t="s">
        <v>187</v>
      </c>
      <c r="B3" s="276" t="s">
        <v>188</v>
      </c>
      <c r="C3" s="276" t="s">
        <v>189</v>
      </c>
      <c r="D3" s="276" t="s">
        <v>4</v>
      </c>
      <c r="E3" s="276" t="s">
        <v>190</v>
      </c>
      <c r="F3" s="276" t="s">
        <v>191</v>
      </c>
      <c r="G3" s="277" t="s">
        <v>192</v>
      </c>
      <c r="I3" s="447"/>
    </row>
    <row r="4" spans="1:104" ht="15" x14ac:dyDescent="0.25">
      <c r="A4" s="278"/>
      <c r="B4" s="279"/>
      <c r="C4" s="427" t="s">
        <v>755</v>
      </c>
      <c r="D4" s="280"/>
      <c r="E4" s="281"/>
      <c r="F4" s="280"/>
      <c r="G4" s="280"/>
      <c r="I4" s="447"/>
    </row>
    <row r="5" spans="1:104" x14ac:dyDescent="0.2">
      <c r="A5" s="455" t="s">
        <v>193</v>
      </c>
      <c r="B5" s="456" t="s">
        <v>12</v>
      </c>
      <c r="C5" s="457" t="s">
        <v>124</v>
      </c>
      <c r="D5" s="458"/>
      <c r="E5" s="459"/>
      <c r="F5" s="459"/>
      <c r="G5" s="460"/>
      <c r="O5" s="260">
        <v>1</v>
      </c>
    </row>
    <row r="6" spans="1:104" x14ac:dyDescent="0.2">
      <c r="A6" s="461">
        <v>1</v>
      </c>
      <c r="B6" s="528" t="s">
        <v>1122</v>
      </c>
      <c r="C6" s="463" t="s">
        <v>1123</v>
      </c>
      <c r="D6" s="464" t="s">
        <v>36</v>
      </c>
      <c r="E6" s="465">
        <v>38.884999999999998</v>
      </c>
      <c r="F6" s="465"/>
      <c r="G6" s="466">
        <f>E6*F6</f>
        <v>0</v>
      </c>
      <c r="O6" s="260">
        <v>2</v>
      </c>
      <c r="AA6" s="255">
        <v>1</v>
      </c>
      <c r="AB6" s="255">
        <v>1</v>
      </c>
      <c r="AC6" s="255">
        <v>1</v>
      </c>
      <c r="AZ6" s="255">
        <v>1</v>
      </c>
      <c r="BA6" s="255">
        <f>IF(AZ6=1,G6,0)</f>
        <v>0</v>
      </c>
      <c r="BB6" s="255">
        <f>IF(AZ6=2,G6,0)</f>
        <v>0</v>
      </c>
      <c r="BC6" s="255">
        <f>IF(AZ6=3,G6,0)</f>
        <v>0</v>
      </c>
      <c r="BD6" s="255">
        <f>IF(AZ6=4,G6,0)</f>
        <v>0</v>
      </c>
      <c r="BE6" s="255">
        <f>IF(AZ6=5,G6,0)</f>
        <v>0</v>
      </c>
      <c r="CA6" s="260">
        <v>1</v>
      </c>
      <c r="CB6" s="260">
        <v>1</v>
      </c>
      <c r="CZ6" s="255">
        <v>0</v>
      </c>
    </row>
    <row r="7" spans="1:104" ht="12.75" customHeight="1" x14ac:dyDescent="0.2">
      <c r="A7" s="467"/>
      <c r="B7" s="531"/>
      <c r="C7" s="534" t="s">
        <v>757</v>
      </c>
      <c r="D7" s="534"/>
      <c r="E7" s="469">
        <v>38.884999999999998</v>
      </c>
      <c r="F7" s="470"/>
      <c r="G7" s="471"/>
      <c r="M7" s="472" t="s">
        <v>758</v>
      </c>
      <c r="O7" s="260"/>
    </row>
    <row r="8" spans="1:104" x14ac:dyDescent="0.2">
      <c r="A8" s="461">
        <v>2</v>
      </c>
      <c r="B8" s="528" t="s">
        <v>759</v>
      </c>
      <c r="C8" s="463" t="s">
        <v>760</v>
      </c>
      <c r="D8" s="464" t="s">
        <v>36</v>
      </c>
      <c r="E8" s="465">
        <v>38.89</v>
      </c>
      <c r="F8" s="465"/>
      <c r="G8" s="466">
        <f>E8*F8</f>
        <v>0</v>
      </c>
      <c r="O8" s="260">
        <v>2</v>
      </c>
      <c r="AA8" s="255">
        <v>1</v>
      </c>
      <c r="AB8" s="255">
        <v>1</v>
      </c>
      <c r="AC8" s="255">
        <v>1</v>
      </c>
      <c r="AZ8" s="255">
        <v>1</v>
      </c>
      <c r="BA8" s="255">
        <f>IF(AZ8=1,G8,0)</f>
        <v>0</v>
      </c>
      <c r="BB8" s="255">
        <f>IF(AZ8=2,G8,0)</f>
        <v>0</v>
      </c>
      <c r="BC8" s="255">
        <f>IF(AZ8=3,G8,0)</f>
        <v>0</v>
      </c>
      <c r="BD8" s="255">
        <f>IF(AZ8=4,G8,0)</f>
        <v>0</v>
      </c>
      <c r="BE8" s="255">
        <f>IF(AZ8=5,G8,0)</f>
        <v>0</v>
      </c>
      <c r="CA8" s="260">
        <v>1</v>
      </c>
      <c r="CB8" s="260">
        <v>1</v>
      </c>
      <c r="CZ8" s="255">
        <v>0</v>
      </c>
    </row>
    <row r="9" spans="1:104" x14ac:dyDescent="0.2">
      <c r="A9" s="461">
        <v>3</v>
      </c>
      <c r="B9" s="528" t="s">
        <v>1124</v>
      </c>
      <c r="C9" s="463" t="s">
        <v>1125</v>
      </c>
      <c r="D9" s="464" t="s">
        <v>36</v>
      </c>
      <c r="E9" s="465">
        <v>757.90909999999997</v>
      </c>
      <c r="F9" s="465"/>
      <c r="G9" s="466">
        <f>E9*F9</f>
        <v>0</v>
      </c>
      <c r="O9" s="260">
        <v>2</v>
      </c>
      <c r="AA9" s="255">
        <v>1</v>
      </c>
      <c r="AB9" s="255">
        <v>1</v>
      </c>
      <c r="AC9" s="255">
        <v>1</v>
      </c>
      <c r="AZ9" s="255">
        <v>1</v>
      </c>
      <c r="BA9" s="255">
        <f>IF(AZ9=1,G9,0)</f>
        <v>0</v>
      </c>
      <c r="BB9" s="255">
        <f>IF(AZ9=2,G9,0)</f>
        <v>0</v>
      </c>
      <c r="BC9" s="255">
        <f>IF(AZ9=3,G9,0)</f>
        <v>0</v>
      </c>
      <c r="BD9" s="255">
        <f>IF(AZ9=4,G9,0)</f>
        <v>0</v>
      </c>
      <c r="BE9" s="255">
        <f>IF(AZ9=5,G9,0)</f>
        <v>0</v>
      </c>
      <c r="CA9" s="260">
        <v>1</v>
      </c>
      <c r="CB9" s="260">
        <v>1</v>
      </c>
      <c r="CZ9" s="255">
        <v>0</v>
      </c>
    </row>
    <row r="10" spans="1:104" ht="12.75" customHeight="1" x14ac:dyDescent="0.2">
      <c r="A10" s="467"/>
      <c r="B10" s="529"/>
      <c r="C10" s="534" t="s">
        <v>761</v>
      </c>
      <c r="D10" s="534"/>
      <c r="E10" s="469">
        <v>0</v>
      </c>
      <c r="F10" s="470"/>
      <c r="G10" s="471"/>
      <c r="M10" s="472" t="s">
        <v>761</v>
      </c>
      <c r="O10" s="260"/>
    </row>
    <row r="11" spans="1:104" ht="12.75" customHeight="1" x14ac:dyDescent="0.2">
      <c r="A11" s="467"/>
      <c r="B11" s="468"/>
      <c r="C11" s="534" t="s">
        <v>762</v>
      </c>
      <c r="D11" s="534"/>
      <c r="E11" s="469">
        <v>0</v>
      </c>
      <c r="F11" s="470"/>
      <c r="G11" s="471"/>
      <c r="M11" s="472" t="s">
        <v>762</v>
      </c>
      <c r="O11" s="260"/>
    </row>
    <row r="12" spans="1:104" ht="12.75" customHeight="1" x14ac:dyDescent="0.2">
      <c r="A12" s="467"/>
      <c r="B12" s="468"/>
      <c r="C12" s="534" t="s">
        <v>763</v>
      </c>
      <c r="D12" s="534"/>
      <c r="E12" s="469">
        <v>0</v>
      </c>
      <c r="F12" s="470"/>
      <c r="G12" s="471"/>
      <c r="M12" s="472" t="s">
        <v>763</v>
      </c>
      <c r="O12" s="260"/>
    </row>
    <row r="13" spans="1:104" ht="12.75" customHeight="1" x14ac:dyDescent="0.2">
      <c r="A13" s="467"/>
      <c r="B13" s="468"/>
      <c r="C13" s="534" t="s">
        <v>764</v>
      </c>
      <c r="D13" s="534"/>
      <c r="E13" s="469">
        <v>43.700800000000001</v>
      </c>
      <c r="F13" s="470"/>
      <c r="G13" s="471"/>
      <c r="M13" s="472" t="s">
        <v>764</v>
      </c>
      <c r="O13" s="260"/>
    </row>
    <row r="14" spans="1:104" ht="12.75" customHeight="1" x14ac:dyDescent="0.2">
      <c r="A14" s="467"/>
      <c r="B14" s="468"/>
      <c r="C14" s="534" t="s">
        <v>765</v>
      </c>
      <c r="D14" s="534"/>
      <c r="E14" s="469">
        <v>50.722799999999999</v>
      </c>
      <c r="F14" s="470"/>
      <c r="G14" s="471"/>
      <c r="M14" s="472" t="s">
        <v>765</v>
      </c>
      <c r="O14" s="260"/>
    </row>
    <row r="15" spans="1:104" ht="12.75" customHeight="1" x14ac:dyDescent="0.2">
      <c r="A15" s="467"/>
      <c r="B15" s="468"/>
      <c r="C15" s="534" t="s">
        <v>766</v>
      </c>
      <c r="D15" s="534"/>
      <c r="E15" s="469">
        <v>104.41119999999999</v>
      </c>
      <c r="F15" s="470"/>
      <c r="G15" s="471"/>
      <c r="M15" s="472" t="s">
        <v>766</v>
      </c>
      <c r="O15" s="260"/>
    </row>
    <row r="16" spans="1:104" ht="12.75" customHeight="1" x14ac:dyDescent="0.2">
      <c r="A16" s="467"/>
      <c r="B16" s="468"/>
      <c r="C16" s="534" t="s">
        <v>767</v>
      </c>
      <c r="D16" s="534"/>
      <c r="E16" s="469">
        <v>27.495999999999999</v>
      </c>
      <c r="F16" s="470"/>
      <c r="G16" s="471"/>
      <c r="M16" s="472" t="s">
        <v>767</v>
      </c>
      <c r="O16" s="260"/>
    </row>
    <row r="17" spans="1:15" ht="12.75" customHeight="1" x14ac:dyDescent="0.2">
      <c r="A17" s="467"/>
      <c r="B17" s="468"/>
      <c r="C17" s="534" t="s">
        <v>768</v>
      </c>
      <c r="D17" s="534"/>
      <c r="E17" s="469">
        <v>0</v>
      </c>
      <c r="F17" s="470"/>
      <c r="G17" s="471"/>
      <c r="M17" s="472" t="s">
        <v>768</v>
      </c>
      <c r="O17" s="260"/>
    </row>
    <row r="18" spans="1:15" ht="12.75" customHeight="1" x14ac:dyDescent="0.2">
      <c r="A18" s="467"/>
      <c r="B18" s="468"/>
      <c r="C18" s="534" t="s">
        <v>769</v>
      </c>
      <c r="D18" s="534"/>
      <c r="E18" s="469">
        <v>7.8540000000000001</v>
      </c>
      <c r="F18" s="470"/>
      <c r="G18" s="471"/>
      <c r="M18" s="472" t="s">
        <v>769</v>
      </c>
      <c r="O18" s="260"/>
    </row>
    <row r="19" spans="1:15" ht="12.75" customHeight="1" x14ac:dyDescent="0.2">
      <c r="A19" s="467"/>
      <c r="B19" s="468"/>
      <c r="C19" s="534" t="s">
        <v>770</v>
      </c>
      <c r="D19" s="534"/>
      <c r="E19" s="469">
        <v>0</v>
      </c>
      <c r="F19" s="470"/>
      <c r="G19" s="471"/>
      <c r="M19" s="472" t="s">
        <v>770</v>
      </c>
      <c r="O19" s="260"/>
    </row>
    <row r="20" spans="1:15" ht="12.75" customHeight="1" x14ac:dyDescent="0.2">
      <c r="A20" s="467"/>
      <c r="B20" s="468"/>
      <c r="C20" s="534" t="s">
        <v>771</v>
      </c>
      <c r="D20" s="534"/>
      <c r="E20" s="469">
        <v>24.224799999999998</v>
      </c>
      <c r="F20" s="470"/>
      <c r="G20" s="471"/>
      <c r="M20" s="472" t="s">
        <v>771</v>
      </c>
      <c r="O20" s="260"/>
    </row>
    <row r="21" spans="1:15" ht="12.75" customHeight="1" x14ac:dyDescent="0.2">
      <c r="A21" s="467"/>
      <c r="B21" s="468"/>
      <c r="C21" s="534" t="s">
        <v>772</v>
      </c>
      <c r="D21" s="534"/>
      <c r="E21" s="469">
        <v>0</v>
      </c>
      <c r="F21" s="470"/>
      <c r="G21" s="471"/>
      <c r="M21" s="472" t="s">
        <v>772</v>
      </c>
      <c r="O21" s="260"/>
    </row>
    <row r="22" spans="1:15" ht="12.75" customHeight="1" x14ac:dyDescent="0.2">
      <c r="A22" s="467"/>
      <c r="B22" s="468"/>
      <c r="C22" s="534" t="s">
        <v>773</v>
      </c>
      <c r="D22" s="534"/>
      <c r="E22" s="469">
        <v>27.648</v>
      </c>
      <c r="F22" s="470"/>
      <c r="G22" s="471"/>
      <c r="M22" s="472" t="s">
        <v>773</v>
      </c>
      <c r="O22" s="260"/>
    </row>
    <row r="23" spans="1:15" ht="12.75" customHeight="1" x14ac:dyDescent="0.2">
      <c r="A23" s="467"/>
      <c r="B23" s="468"/>
      <c r="C23" s="534" t="s">
        <v>774</v>
      </c>
      <c r="D23" s="534"/>
      <c r="E23" s="469">
        <v>0</v>
      </c>
      <c r="F23" s="470"/>
      <c r="G23" s="471"/>
      <c r="M23" s="472" t="s">
        <v>774</v>
      </c>
      <c r="O23" s="260"/>
    </row>
    <row r="24" spans="1:15" ht="12.75" customHeight="1" x14ac:dyDescent="0.2">
      <c r="A24" s="467"/>
      <c r="B24" s="468"/>
      <c r="C24" s="534" t="s">
        <v>775</v>
      </c>
      <c r="D24" s="534"/>
      <c r="E24" s="469">
        <v>7.0839999999999996</v>
      </c>
      <c r="F24" s="470"/>
      <c r="G24" s="471"/>
      <c r="M24" s="472" t="s">
        <v>775</v>
      </c>
      <c r="O24" s="260"/>
    </row>
    <row r="25" spans="1:15" ht="12.75" customHeight="1" x14ac:dyDescent="0.2">
      <c r="A25" s="467"/>
      <c r="B25" s="468"/>
      <c r="C25" s="534" t="s">
        <v>776</v>
      </c>
      <c r="D25" s="534"/>
      <c r="E25" s="469">
        <v>1.62</v>
      </c>
      <c r="F25" s="470"/>
      <c r="G25" s="471"/>
      <c r="M25" s="472" t="s">
        <v>776</v>
      </c>
      <c r="O25" s="260"/>
    </row>
    <row r="26" spans="1:15" ht="12.75" customHeight="1" x14ac:dyDescent="0.2">
      <c r="A26" s="467"/>
      <c r="B26" s="468"/>
      <c r="C26" s="534" t="s">
        <v>777</v>
      </c>
      <c r="D26" s="534"/>
      <c r="E26" s="469">
        <v>0.78</v>
      </c>
      <c r="F26" s="470"/>
      <c r="G26" s="471"/>
      <c r="M26" s="472" t="s">
        <v>777</v>
      </c>
      <c r="O26" s="260"/>
    </row>
    <row r="27" spans="1:15" ht="12.75" customHeight="1" x14ac:dyDescent="0.2">
      <c r="A27" s="467"/>
      <c r="B27" s="468"/>
      <c r="C27" s="534" t="s">
        <v>778</v>
      </c>
      <c r="D27" s="534"/>
      <c r="E27" s="469">
        <v>1.716</v>
      </c>
      <c r="F27" s="470"/>
      <c r="G27" s="471"/>
      <c r="M27" s="472" t="s">
        <v>778</v>
      </c>
      <c r="O27" s="260"/>
    </row>
    <row r="28" spans="1:15" ht="12.75" customHeight="1" x14ac:dyDescent="0.2">
      <c r="A28" s="467"/>
      <c r="B28" s="468"/>
      <c r="C28" s="534" t="s">
        <v>779</v>
      </c>
      <c r="D28" s="534"/>
      <c r="E28" s="469">
        <v>0.82199999999999995</v>
      </c>
      <c r="F28" s="470"/>
      <c r="G28" s="471"/>
      <c r="M28" s="472" t="s">
        <v>779</v>
      </c>
      <c r="O28" s="260"/>
    </row>
    <row r="29" spans="1:15" ht="12.75" customHeight="1" x14ac:dyDescent="0.2">
      <c r="A29" s="467"/>
      <c r="B29" s="468"/>
      <c r="C29" s="534" t="s">
        <v>780</v>
      </c>
      <c r="D29" s="534"/>
      <c r="E29" s="469">
        <v>1.002</v>
      </c>
      <c r="F29" s="470"/>
      <c r="G29" s="471"/>
      <c r="M29" s="472" t="s">
        <v>780</v>
      </c>
      <c r="O29" s="260"/>
    </row>
    <row r="30" spans="1:15" ht="12.75" customHeight="1" x14ac:dyDescent="0.2">
      <c r="A30" s="467"/>
      <c r="B30" s="468"/>
      <c r="C30" s="534" t="s">
        <v>781</v>
      </c>
      <c r="D30" s="534"/>
      <c r="E30" s="469">
        <v>1.3140000000000001</v>
      </c>
      <c r="F30" s="470"/>
      <c r="G30" s="471"/>
      <c r="M30" s="472" t="s">
        <v>781</v>
      </c>
      <c r="O30" s="260"/>
    </row>
    <row r="31" spans="1:15" ht="12.75" customHeight="1" x14ac:dyDescent="0.2">
      <c r="A31" s="467"/>
      <c r="B31" s="468"/>
      <c r="C31" s="534" t="s">
        <v>782</v>
      </c>
      <c r="D31" s="534"/>
      <c r="E31" s="469">
        <v>5.5488</v>
      </c>
      <c r="F31" s="470"/>
      <c r="G31" s="471"/>
      <c r="M31" s="472" t="s">
        <v>782</v>
      </c>
      <c r="O31" s="260"/>
    </row>
    <row r="32" spans="1:15" ht="12.75" customHeight="1" x14ac:dyDescent="0.2">
      <c r="A32" s="467"/>
      <c r="B32" s="468"/>
      <c r="C32" s="534" t="s">
        <v>783</v>
      </c>
      <c r="D32" s="534"/>
      <c r="E32" s="469">
        <v>3.8</v>
      </c>
      <c r="F32" s="470"/>
      <c r="G32" s="471"/>
      <c r="M32" s="472" t="s">
        <v>783</v>
      </c>
      <c r="O32" s="260"/>
    </row>
    <row r="33" spans="1:15" ht="12.75" customHeight="1" x14ac:dyDescent="0.2">
      <c r="A33" s="467"/>
      <c r="B33" s="468"/>
      <c r="C33" s="534" t="s">
        <v>784</v>
      </c>
      <c r="D33" s="534"/>
      <c r="E33" s="469">
        <v>3.06</v>
      </c>
      <c r="F33" s="470"/>
      <c r="G33" s="471"/>
      <c r="M33" s="472" t="s">
        <v>784</v>
      </c>
      <c r="O33" s="260"/>
    </row>
    <row r="34" spans="1:15" ht="12.75" customHeight="1" x14ac:dyDescent="0.2">
      <c r="A34" s="467"/>
      <c r="B34" s="468"/>
      <c r="C34" s="534" t="s">
        <v>785</v>
      </c>
      <c r="D34" s="534"/>
      <c r="E34" s="469">
        <v>1.056</v>
      </c>
      <c r="F34" s="470"/>
      <c r="G34" s="471"/>
      <c r="M34" s="472" t="s">
        <v>785</v>
      </c>
      <c r="O34" s="260"/>
    </row>
    <row r="35" spans="1:15" ht="12.75" customHeight="1" x14ac:dyDescent="0.2">
      <c r="A35" s="467"/>
      <c r="B35" s="468"/>
      <c r="C35" s="534" t="s">
        <v>786</v>
      </c>
      <c r="D35" s="534"/>
      <c r="E35" s="469">
        <v>4.5599999999999996</v>
      </c>
      <c r="F35" s="470"/>
      <c r="G35" s="471"/>
      <c r="M35" s="472" t="s">
        <v>786</v>
      </c>
      <c r="O35" s="260"/>
    </row>
    <row r="36" spans="1:15" ht="12.75" customHeight="1" x14ac:dyDescent="0.2">
      <c r="A36" s="467"/>
      <c r="B36" s="468"/>
      <c r="C36" s="534" t="s">
        <v>787</v>
      </c>
      <c r="D36" s="534"/>
      <c r="E36" s="469">
        <v>0</v>
      </c>
      <c r="F36" s="470"/>
      <c r="G36" s="471"/>
      <c r="M36" s="472" t="s">
        <v>787</v>
      </c>
      <c r="O36" s="260"/>
    </row>
    <row r="37" spans="1:15" ht="12.75" customHeight="1" x14ac:dyDescent="0.2">
      <c r="A37" s="467"/>
      <c r="B37" s="468"/>
      <c r="C37" s="534" t="s">
        <v>788</v>
      </c>
      <c r="D37" s="534"/>
      <c r="E37" s="469">
        <v>76.729200000000006</v>
      </c>
      <c r="F37" s="470"/>
      <c r="G37" s="471"/>
      <c r="M37" s="472" t="s">
        <v>788</v>
      </c>
      <c r="O37" s="260"/>
    </row>
    <row r="38" spans="1:15" ht="12.75" customHeight="1" x14ac:dyDescent="0.2">
      <c r="A38" s="467"/>
      <c r="B38" s="468"/>
      <c r="C38" s="534" t="s">
        <v>789</v>
      </c>
      <c r="D38" s="534"/>
      <c r="E38" s="469">
        <v>66.194400000000002</v>
      </c>
      <c r="F38" s="470"/>
      <c r="G38" s="471"/>
      <c r="M38" s="472" t="s">
        <v>789</v>
      </c>
      <c r="O38" s="260"/>
    </row>
    <row r="39" spans="1:15" ht="12.75" customHeight="1" x14ac:dyDescent="0.2">
      <c r="A39" s="467"/>
      <c r="B39" s="468"/>
      <c r="C39" s="534" t="s">
        <v>790</v>
      </c>
      <c r="D39" s="534"/>
      <c r="E39" s="469">
        <v>0</v>
      </c>
      <c r="F39" s="470"/>
      <c r="G39" s="471"/>
      <c r="M39" s="472" t="s">
        <v>790</v>
      </c>
      <c r="O39" s="260"/>
    </row>
    <row r="40" spans="1:15" ht="12.75" customHeight="1" x14ac:dyDescent="0.2">
      <c r="A40" s="467"/>
      <c r="B40" s="468"/>
      <c r="C40" s="534" t="s">
        <v>791</v>
      </c>
      <c r="D40" s="534"/>
      <c r="E40" s="469">
        <v>22.931999999999999</v>
      </c>
      <c r="F40" s="470"/>
      <c r="G40" s="471"/>
      <c r="M40" s="472" t="s">
        <v>791</v>
      </c>
      <c r="O40" s="260"/>
    </row>
    <row r="41" spans="1:15" ht="12.75" customHeight="1" x14ac:dyDescent="0.2">
      <c r="A41" s="467"/>
      <c r="B41" s="468"/>
      <c r="C41" s="534" t="s">
        <v>792</v>
      </c>
      <c r="D41" s="534"/>
      <c r="E41" s="469">
        <v>2.2000000000000002</v>
      </c>
      <c r="F41" s="470"/>
      <c r="G41" s="471"/>
      <c r="M41" s="472" t="s">
        <v>792</v>
      </c>
      <c r="O41" s="260"/>
    </row>
    <row r="42" spans="1:15" ht="12.75" customHeight="1" x14ac:dyDescent="0.2">
      <c r="A42" s="467"/>
      <c r="B42" s="468"/>
      <c r="C42" s="534" t="s">
        <v>793</v>
      </c>
      <c r="D42" s="534"/>
      <c r="E42" s="469">
        <v>0</v>
      </c>
      <c r="F42" s="470"/>
      <c r="G42" s="471"/>
      <c r="M42" s="472" t="s">
        <v>793</v>
      </c>
      <c r="O42" s="260"/>
    </row>
    <row r="43" spans="1:15" ht="12.75" customHeight="1" x14ac:dyDescent="0.2">
      <c r="A43" s="467"/>
      <c r="B43" s="468"/>
      <c r="C43" s="534" t="s">
        <v>794</v>
      </c>
      <c r="D43" s="534"/>
      <c r="E43" s="469">
        <v>1.92</v>
      </c>
      <c r="F43" s="470"/>
      <c r="G43" s="471"/>
      <c r="M43" s="472" t="s">
        <v>794</v>
      </c>
      <c r="O43" s="260"/>
    </row>
    <row r="44" spans="1:15" ht="12.75" customHeight="1" x14ac:dyDescent="0.2">
      <c r="A44" s="467"/>
      <c r="B44" s="468"/>
      <c r="C44" s="534" t="s">
        <v>795</v>
      </c>
      <c r="D44" s="534"/>
      <c r="E44" s="469">
        <v>2.52</v>
      </c>
      <c r="F44" s="470"/>
      <c r="G44" s="471"/>
      <c r="M44" s="472" t="s">
        <v>795</v>
      </c>
      <c r="O44" s="260"/>
    </row>
    <row r="45" spans="1:15" ht="12.75" customHeight="1" x14ac:dyDescent="0.2">
      <c r="A45" s="467"/>
      <c r="B45" s="468"/>
      <c r="C45" s="534" t="s">
        <v>796</v>
      </c>
      <c r="D45" s="534"/>
      <c r="E45" s="469">
        <v>1.86</v>
      </c>
      <c r="F45" s="470"/>
      <c r="G45" s="471"/>
      <c r="M45" s="472" t="s">
        <v>796</v>
      </c>
      <c r="O45" s="260"/>
    </row>
    <row r="46" spans="1:15" ht="12.75" customHeight="1" x14ac:dyDescent="0.2">
      <c r="A46" s="467"/>
      <c r="B46" s="468"/>
      <c r="C46" s="534" t="s">
        <v>797</v>
      </c>
      <c r="D46" s="534"/>
      <c r="E46" s="469">
        <v>0.75</v>
      </c>
      <c r="F46" s="470"/>
      <c r="G46" s="471"/>
      <c r="M46" s="472" t="s">
        <v>797</v>
      </c>
      <c r="O46" s="260"/>
    </row>
    <row r="47" spans="1:15" ht="12.75" customHeight="1" x14ac:dyDescent="0.2">
      <c r="A47" s="467"/>
      <c r="B47" s="468"/>
      <c r="C47" s="534" t="s">
        <v>798</v>
      </c>
      <c r="D47" s="534"/>
      <c r="E47" s="469">
        <v>1.86</v>
      </c>
      <c r="F47" s="470"/>
      <c r="G47" s="471"/>
      <c r="M47" s="472" t="s">
        <v>798</v>
      </c>
      <c r="O47" s="260"/>
    </row>
    <row r="48" spans="1:15" ht="12.75" customHeight="1" x14ac:dyDescent="0.2">
      <c r="A48" s="467"/>
      <c r="B48" s="468"/>
      <c r="C48" s="534" t="s">
        <v>799</v>
      </c>
      <c r="D48" s="534"/>
      <c r="E48" s="469">
        <v>1.4</v>
      </c>
      <c r="F48" s="470"/>
      <c r="G48" s="471"/>
      <c r="M48" s="472" t="s">
        <v>799</v>
      </c>
      <c r="O48" s="260"/>
    </row>
    <row r="49" spans="1:15" ht="12.75" customHeight="1" x14ac:dyDescent="0.2">
      <c r="A49" s="467"/>
      <c r="B49" s="468"/>
      <c r="C49" s="534" t="s">
        <v>800</v>
      </c>
      <c r="D49" s="534"/>
      <c r="E49" s="469">
        <v>3.2</v>
      </c>
      <c r="F49" s="470"/>
      <c r="G49" s="471"/>
      <c r="M49" s="472" t="s">
        <v>800</v>
      </c>
      <c r="O49" s="260"/>
    </row>
    <row r="50" spans="1:15" ht="12.75" customHeight="1" x14ac:dyDescent="0.2">
      <c r="A50" s="467"/>
      <c r="B50" s="468"/>
      <c r="C50" s="534" t="s">
        <v>801</v>
      </c>
      <c r="D50" s="534"/>
      <c r="E50" s="469">
        <v>0</v>
      </c>
      <c r="F50" s="470"/>
      <c r="G50" s="471"/>
      <c r="M50" s="472" t="s">
        <v>801</v>
      </c>
      <c r="O50" s="260"/>
    </row>
    <row r="51" spans="1:15" ht="12.75" customHeight="1" x14ac:dyDescent="0.2">
      <c r="A51" s="467"/>
      <c r="B51" s="468"/>
      <c r="C51" s="534" t="s">
        <v>802</v>
      </c>
      <c r="D51" s="534"/>
      <c r="E51" s="469">
        <v>48.886400000000002</v>
      </c>
      <c r="F51" s="470"/>
      <c r="G51" s="471"/>
      <c r="M51" s="472" t="s">
        <v>802</v>
      </c>
      <c r="O51" s="260"/>
    </row>
    <row r="52" spans="1:15" ht="12.75" customHeight="1" x14ac:dyDescent="0.2">
      <c r="A52" s="467"/>
      <c r="B52" s="468"/>
      <c r="C52" s="534" t="s">
        <v>803</v>
      </c>
      <c r="D52" s="534"/>
      <c r="E52" s="469">
        <v>31.252400000000002</v>
      </c>
      <c r="F52" s="470"/>
      <c r="G52" s="471"/>
      <c r="M52" s="472" t="s">
        <v>803</v>
      </c>
      <c r="O52" s="260"/>
    </row>
    <row r="53" spans="1:15" ht="12.75" customHeight="1" x14ac:dyDescent="0.2">
      <c r="A53" s="467"/>
      <c r="B53" s="468"/>
      <c r="C53" s="534" t="s">
        <v>804</v>
      </c>
      <c r="D53" s="534"/>
      <c r="E53" s="469">
        <v>4.6003999999999996</v>
      </c>
      <c r="F53" s="470"/>
      <c r="G53" s="471"/>
      <c r="M53" s="472" t="s">
        <v>804</v>
      </c>
      <c r="O53" s="260"/>
    </row>
    <row r="54" spans="1:15" ht="12.75" customHeight="1" x14ac:dyDescent="0.2">
      <c r="A54" s="467"/>
      <c r="B54" s="468"/>
      <c r="C54" s="534" t="s">
        <v>805</v>
      </c>
      <c r="D54" s="534"/>
      <c r="E54" s="469">
        <v>0</v>
      </c>
      <c r="F54" s="470"/>
      <c r="G54" s="471"/>
      <c r="M54" s="472" t="s">
        <v>805</v>
      </c>
      <c r="O54" s="260"/>
    </row>
    <row r="55" spans="1:15" ht="12.75" customHeight="1" x14ac:dyDescent="0.2">
      <c r="A55" s="467"/>
      <c r="B55" s="468"/>
      <c r="C55" s="534" t="s">
        <v>806</v>
      </c>
      <c r="D55" s="534"/>
      <c r="E55" s="469">
        <v>21.362400000000001</v>
      </c>
      <c r="F55" s="470"/>
      <c r="G55" s="471"/>
      <c r="M55" s="472" t="s">
        <v>806</v>
      </c>
      <c r="O55" s="260"/>
    </row>
    <row r="56" spans="1:15" ht="12.75" customHeight="1" x14ac:dyDescent="0.2">
      <c r="A56" s="467"/>
      <c r="B56" s="468"/>
      <c r="C56" s="534" t="s">
        <v>807</v>
      </c>
      <c r="D56" s="534"/>
      <c r="E56" s="469">
        <v>0</v>
      </c>
      <c r="F56" s="470"/>
      <c r="G56" s="471"/>
      <c r="M56" s="472" t="s">
        <v>807</v>
      </c>
      <c r="O56" s="260"/>
    </row>
    <row r="57" spans="1:15" ht="12.75" customHeight="1" x14ac:dyDescent="0.2">
      <c r="A57" s="467"/>
      <c r="B57" s="468"/>
      <c r="C57" s="534" t="s">
        <v>808</v>
      </c>
      <c r="D57" s="534"/>
      <c r="E57" s="469">
        <v>10.8072</v>
      </c>
      <c r="F57" s="470"/>
      <c r="G57" s="471"/>
      <c r="M57" s="472" t="s">
        <v>808</v>
      </c>
      <c r="O57" s="260"/>
    </row>
    <row r="58" spans="1:15" ht="12.75" customHeight="1" x14ac:dyDescent="0.2">
      <c r="A58" s="467"/>
      <c r="B58" s="468"/>
      <c r="C58" s="534" t="s">
        <v>809</v>
      </c>
      <c r="D58" s="534"/>
      <c r="E58" s="469">
        <v>23.3248</v>
      </c>
      <c r="F58" s="470"/>
      <c r="G58" s="471"/>
      <c r="M58" s="472" t="s">
        <v>809</v>
      </c>
      <c r="O58" s="260"/>
    </row>
    <row r="59" spans="1:15" ht="12.75" customHeight="1" x14ac:dyDescent="0.2">
      <c r="A59" s="467"/>
      <c r="B59" s="468"/>
      <c r="C59" s="534" t="s">
        <v>810</v>
      </c>
      <c r="D59" s="534"/>
      <c r="E59" s="469">
        <v>0</v>
      </c>
      <c r="F59" s="470"/>
      <c r="G59" s="471"/>
      <c r="M59" s="472" t="s">
        <v>810</v>
      </c>
      <c r="O59" s="260"/>
    </row>
    <row r="60" spans="1:15" ht="12.75" customHeight="1" x14ac:dyDescent="0.2">
      <c r="A60" s="467"/>
      <c r="B60" s="468"/>
      <c r="C60" s="534" t="s">
        <v>811</v>
      </c>
      <c r="D60" s="534"/>
      <c r="E60" s="469">
        <v>19.303999999999998</v>
      </c>
      <c r="F60" s="470"/>
      <c r="G60" s="471"/>
      <c r="M60" s="472" t="s">
        <v>811</v>
      </c>
      <c r="O60" s="260"/>
    </row>
    <row r="61" spans="1:15" ht="12.75" customHeight="1" x14ac:dyDescent="0.2">
      <c r="A61" s="467"/>
      <c r="B61" s="468"/>
      <c r="C61" s="534" t="s">
        <v>812</v>
      </c>
      <c r="D61" s="534"/>
      <c r="E61" s="469">
        <v>0</v>
      </c>
      <c r="F61" s="470"/>
      <c r="G61" s="471"/>
      <c r="M61" s="472" t="s">
        <v>812</v>
      </c>
      <c r="O61" s="260"/>
    </row>
    <row r="62" spans="1:15" ht="12.75" customHeight="1" x14ac:dyDescent="0.2">
      <c r="A62" s="467"/>
      <c r="B62" s="468"/>
      <c r="C62" s="534" t="s">
        <v>813</v>
      </c>
      <c r="D62" s="534"/>
      <c r="E62" s="469">
        <v>1.3360000000000001</v>
      </c>
      <c r="F62" s="470"/>
      <c r="G62" s="471"/>
      <c r="M62" s="472" t="s">
        <v>813</v>
      </c>
      <c r="O62" s="260"/>
    </row>
    <row r="63" spans="1:15" ht="12.75" customHeight="1" x14ac:dyDescent="0.2">
      <c r="A63" s="467"/>
      <c r="B63" s="468"/>
      <c r="C63" s="534" t="s">
        <v>814</v>
      </c>
      <c r="D63" s="534"/>
      <c r="E63" s="469">
        <v>1.3680000000000001</v>
      </c>
      <c r="F63" s="470"/>
      <c r="G63" s="471"/>
      <c r="M63" s="472" t="s">
        <v>814</v>
      </c>
      <c r="O63" s="260"/>
    </row>
    <row r="64" spans="1:15" ht="12.75" customHeight="1" x14ac:dyDescent="0.2">
      <c r="A64" s="467"/>
      <c r="B64" s="468"/>
      <c r="C64" s="534" t="s">
        <v>815</v>
      </c>
      <c r="D64" s="534"/>
      <c r="E64" s="469">
        <v>0.88200000000000001</v>
      </c>
      <c r="F64" s="470"/>
      <c r="G64" s="471"/>
      <c r="M64" s="472" t="s">
        <v>815</v>
      </c>
      <c r="O64" s="260"/>
    </row>
    <row r="65" spans="1:15" ht="12.75" customHeight="1" x14ac:dyDescent="0.2">
      <c r="A65" s="467"/>
      <c r="B65" s="468"/>
      <c r="C65" s="534" t="s">
        <v>816</v>
      </c>
      <c r="D65" s="534"/>
      <c r="E65" s="469">
        <v>1.46</v>
      </c>
      <c r="F65" s="470"/>
      <c r="G65" s="471"/>
      <c r="M65" s="472" t="s">
        <v>816</v>
      </c>
      <c r="O65" s="260"/>
    </row>
    <row r="66" spans="1:15" ht="12.75" customHeight="1" x14ac:dyDescent="0.2">
      <c r="A66" s="467"/>
      <c r="B66" s="468"/>
      <c r="C66" s="534" t="s">
        <v>817</v>
      </c>
      <c r="D66" s="534"/>
      <c r="E66" s="469">
        <v>1.56</v>
      </c>
      <c r="F66" s="470"/>
      <c r="G66" s="471"/>
      <c r="M66" s="472" t="s">
        <v>817</v>
      </c>
      <c r="O66" s="260"/>
    </row>
    <row r="67" spans="1:15" ht="12.75" customHeight="1" x14ac:dyDescent="0.2">
      <c r="A67" s="467"/>
      <c r="B67" s="468"/>
      <c r="C67" s="534" t="s">
        <v>818</v>
      </c>
      <c r="D67" s="534"/>
      <c r="E67" s="469">
        <v>0.81</v>
      </c>
      <c r="F67" s="470"/>
      <c r="G67" s="471"/>
      <c r="M67" s="472" t="s">
        <v>818</v>
      </c>
      <c r="O67" s="260"/>
    </row>
    <row r="68" spans="1:15" ht="12.75" customHeight="1" x14ac:dyDescent="0.2">
      <c r="A68" s="467"/>
      <c r="B68" s="468"/>
      <c r="C68" s="534" t="s">
        <v>819</v>
      </c>
      <c r="D68" s="534"/>
      <c r="E68" s="469">
        <v>4.8959999999999999</v>
      </c>
      <c r="F68" s="470"/>
      <c r="G68" s="471"/>
      <c r="M68" s="472" t="s">
        <v>819</v>
      </c>
      <c r="O68" s="260"/>
    </row>
    <row r="69" spans="1:15" ht="12.75" customHeight="1" x14ac:dyDescent="0.2">
      <c r="A69" s="467"/>
      <c r="B69" s="468"/>
      <c r="C69" s="534" t="s">
        <v>820</v>
      </c>
      <c r="D69" s="534"/>
      <c r="E69" s="469">
        <v>1.3360000000000001</v>
      </c>
      <c r="F69" s="470"/>
      <c r="G69" s="471"/>
      <c r="M69" s="472" t="s">
        <v>820</v>
      </c>
      <c r="O69" s="260"/>
    </row>
    <row r="70" spans="1:15" ht="12.75" customHeight="1" x14ac:dyDescent="0.2">
      <c r="A70" s="467"/>
      <c r="B70" s="468"/>
      <c r="C70" s="535" t="s">
        <v>821</v>
      </c>
      <c r="D70" s="535"/>
      <c r="E70" s="498">
        <v>673.1715999999999</v>
      </c>
      <c r="F70" s="470"/>
      <c r="G70" s="471"/>
      <c r="M70" s="472" t="s">
        <v>821</v>
      </c>
      <c r="O70" s="260"/>
    </row>
    <row r="71" spans="1:15" ht="12.75" customHeight="1" x14ac:dyDescent="0.2">
      <c r="A71" s="467"/>
      <c r="B71" s="468"/>
      <c r="C71" s="536" t="s">
        <v>822</v>
      </c>
      <c r="D71" s="536"/>
      <c r="E71" s="499">
        <v>0</v>
      </c>
      <c r="F71" s="470"/>
      <c r="G71" s="471"/>
      <c r="M71" s="472" t="s">
        <v>822</v>
      </c>
      <c r="O71" s="260"/>
    </row>
    <row r="72" spans="1:15" ht="12.75" customHeight="1" x14ac:dyDescent="0.2">
      <c r="A72" s="467"/>
      <c r="B72" s="468"/>
      <c r="C72" s="536" t="s">
        <v>823</v>
      </c>
      <c r="D72" s="536"/>
      <c r="E72" s="499">
        <v>17.57</v>
      </c>
      <c r="F72" s="470"/>
      <c r="G72" s="471"/>
      <c r="M72" s="472" t="s">
        <v>823</v>
      </c>
      <c r="O72" s="260"/>
    </row>
    <row r="73" spans="1:15" ht="12.75" customHeight="1" x14ac:dyDescent="0.2">
      <c r="A73" s="467"/>
      <c r="B73" s="468"/>
      <c r="C73" s="536" t="s">
        <v>824</v>
      </c>
      <c r="D73" s="536"/>
      <c r="E73" s="499">
        <v>3.62</v>
      </c>
      <c r="F73" s="470"/>
      <c r="G73" s="471"/>
      <c r="M73" s="472" t="s">
        <v>824</v>
      </c>
      <c r="O73" s="260"/>
    </row>
    <row r="74" spans="1:15" ht="12.75" customHeight="1" x14ac:dyDescent="0.2">
      <c r="A74" s="467"/>
      <c r="B74" s="468"/>
      <c r="C74" s="536" t="s">
        <v>825</v>
      </c>
      <c r="D74" s="536"/>
      <c r="E74" s="499">
        <v>21.19</v>
      </c>
      <c r="F74" s="470"/>
      <c r="G74" s="471"/>
      <c r="M74" s="472" t="s">
        <v>825</v>
      </c>
      <c r="O74" s="260"/>
    </row>
    <row r="75" spans="1:15" ht="12.75" customHeight="1" x14ac:dyDescent="0.2">
      <c r="A75" s="467"/>
      <c r="B75" s="468"/>
      <c r="C75" s="534" t="s">
        <v>826</v>
      </c>
      <c r="D75" s="534"/>
      <c r="E75" s="469">
        <v>47.677500000000002</v>
      </c>
      <c r="F75" s="470"/>
      <c r="G75" s="471"/>
      <c r="M75" s="472" t="s">
        <v>826</v>
      </c>
      <c r="O75" s="260"/>
    </row>
    <row r="76" spans="1:15" ht="12.75" customHeight="1" x14ac:dyDescent="0.2">
      <c r="A76" s="467"/>
      <c r="B76" s="468"/>
      <c r="C76" s="534" t="s">
        <v>827</v>
      </c>
      <c r="D76" s="534"/>
      <c r="E76" s="469">
        <v>8.6</v>
      </c>
      <c r="F76" s="470"/>
      <c r="G76" s="471"/>
      <c r="M76" s="472" t="s">
        <v>827</v>
      </c>
      <c r="O76" s="260"/>
    </row>
    <row r="77" spans="1:15" ht="12.75" customHeight="1" x14ac:dyDescent="0.2">
      <c r="A77" s="467"/>
      <c r="B77" s="468"/>
      <c r="C77" s="534" t="s">
        <v>828</v>
      </c>
      <c r="D77" s="534"/>
      <c r="E77" s="469">
        <v>8.6</v>
      </c>
      <c r="F77" s="470"/>
      <c r="G77" s="471"/>
      <c r="M77" s="472" t="s">
        <v>828</v>
      </c>
      <c r="O77" s="260"/>
    </row>
    <row r="78" spans="1:15" ht="12.75" customHeight="1" x14ac:dyDescent="0.2">
      <c r="A78" s="467"/>
      <c r="B78" s="468"/>
      <c r="C78" s="535" t="s">
        <v>821</v>
      </c>
      <c r="D78" s="535"/>
      <c r="E78" s="498">
        <v>64.877499999999998</v>
      </c>
      <c r="F78" s="470"/>
      <c r="G78" s="471"/>
      <c r="M78" s="472" t="s">
        <v>821</v>
      </c>
      <c r="O78" s="260"/>
    </row>
    <row r="79" spans="1:15" ht="12.75" customHeight="1" x14ac:dyDescent="0.2">
      <c r="A79" s="467"/>
      <c r="B79" s="468"/>
      <c r="C79" s="534" t="s">
        <v>829</v>
      </c>
      <c r="D79" s="534"/>
      <c r="E79" s="469">
        <v>11.7</v>
      </c>
      <c r="F79" s="470"/>
      <c r="G79" s="471"/>
      <c r="M79" s="472" t="s">
        <v>829</v>
      </c>
      <c r="O79" s="260"/>
    </row>
    <row r="80" spans="1:15" ht="12.75" customHeight="1" x14ac:dyDescent="0.2">
      <c r="A80" s="467"/>
      <c r="B80" s="468"/>
      <c r="C80" s="534" t="s">
        <v>830</v>
      </c>
      <c r="D80" s="534"/>
      <c r="E80" s="469">
        <v>8.16</v>
      </c>
      <c r="F80" s="470"/>
      <c r="G80" s="471"/>
      <c r="M80" s="472" t="s">
        <v>830</v>
      </c>
      <c r="O80" s="260"/>
    </row>
    <row r="81" spans="1:104" ht="12.75" customHeight="1" x14ac:dyDescent="0.2">
      <c r="A81" s="467"/>
      <c r="B81" s="468"/>
      <c r="C81" s="535" t="s">
        <v>821</v>
      </c>
      <c r="D81" s="535"/>
      <c r="E81" s="498">
        <v>19.86</v>
      </c>
      <c r="F81" s="470"/>
      <c r="G81" s="471"/>
      <c r="M81" s="472" t="s">
        <v>821</v>
      </c>
      <c r="O81" s="260"/>
    </row>
    <row r="82" spans="1:104" x14ac:dyDescent="0.2">
      <c r="A82" s="461">
        <v>4</v>
      </c>
      <c r="B82" s="528" t="s">
        <v>831</v>
      </c>
      <c r="C82" s="463" t="s">
        <v>832</v>
      </c>
      <c r="D82" s="464" t="s">
        <v>36</v>
      </c>
      <c r="E82" s="465">
        <v>757.91</v>
      </c>
      <c r="F82" s="465"/>
      <c r="G82" s="466">
        <f>E82*F82</f>
        <v>0</v>
      </c>
      <c r="O82" s="260">
        <v>2</v>
      </c>
      <c r="AA82" s="255">
        <v>1</v>
      </c>
      <c r="AB82" s="255">
        <v>1</v>
      </c>
      <c r="AC82" s="255">
        <v>1</v>
      </c>
      <c r="AZ82" s="255">
        <v>1</v>
      </c>
      <c r="BA82" s="255">
        <f>IF(AZ82=1,G82,0)</f>
        <v>0</v>
      </c>
      <c r="BB82" s="255">
        <f>IF(AZ82=2,G82,0)</f>
        <v>0</v>
      </c>
      <c r="BC82" s="255">
        <f>IF(AZ82=3,G82,0)</f>
        <v>0</v>
      </c>
      <c r="BD82" s="255">
        <f>IF(AZ82=4,G82,0)</f>
        <v>0</v>
      </c>
      <c r="BE82" s="255">
        <f>IF(AZ82=5,G82,0)</f>
        <v>0</v>
      </c>
      <c r="CA82" s="260">
        <v>1</v>
      </c>
      <c r="CB82" s="260">
        <v>1</v>
      </c>
      <c r="CZ82" s="255">
        <v>0</v>
      </c>
    </row>
    <row r="83" spans="1:104" x14ac:dyDescent="0.2">
      <c r="A83" s="461">
        <v>5</v>
      </c>
      <c r="B83" s="528" t="s">
        <v>833</v>
      </c>
      <c r="C83" s="463" t="s">
        <v>834</v>
      </c>
      <c r="D83" s="464" t="s">
        <v>36</v>
      </c>
      <c r="E83" s="465">
        <v>3.12</v>
      </c>
      <c r="F83" s="465"/>
      <c r="G83" s="466">
        <f>E83*F83</f>
        <v>0</v>
      </c>
      <c r="O83" s="260">
        <v>2</v>
      </c>
      <c r="AA83" s="255">
        <v>1</v>
      </c>
      <c r="AB83" s="255">
        <v>1</v>
      </c>
      <c r="AC83" s="255">
        <v>1</v>
      </c>
      <c r="AZ83" s="255">
        <v>1</v>
      </c>
      <c r="BA83" s="255">
        <f>IF(AZ83=1,G83,0)</f>
        <v>0</v>
      </c>
      <c r="BB83" s="255">
        <f>IF(AZ83=2,G83,0)</f>
        <v>0</v>
      </c>
      <c r="BC83" s="255">
        <f>IF(AZ83=3,G83,0)</f>
        <v>0</v>
      </c>
      <c r="BD83" s="255">
        <f>IF(AZ83=4,G83,0)</f>
        <v>0</v>
      </c>
      <c r="BE83" s="255">
        <f>IF(AZ83=5,G83,0)</f>
        <v>0</v>
      </c>
      <c r="CA83" s="260">
        <v>1</v>
      </c>
      <c r="CB83" s="260">
        <v>1</v>
      </c>
      <c r="CZ83" s="255">
        <v>0</v>
      </c>
    </row>
    <row r="84" spans="1:104" ht="12.75" customHeight="1" x14ac:dyDescent="0.2">
      <c r="A84" s="467"/>
      <c r="B84" s="468"/>
      <c r="C84" s="534" t="s">
        <v>835</v>
      </c>
      <c r="D84" s="534"/>
      <c r="E84" s="469">
        <v>3.12</v>
      </c>
      <c r="F84" s="470"/>
      <c r="G84" s="471"/>
      <c r="M84" s="472" t="s">
        <v>835</v>
      </c>
      <c r="O84" s="260"/>
    </row>
    <row r="85" spans="1:104" x14ac:dyDescent="0.2">
      <c r="A85" s="461">
        <v>6</v>
      </c>
      <c r="B85" s="462" t="s">
        <v>557</v>
      </c>
      <c r="C85" s="463" t="s">
        <v>558</v>
      </c>
      <c r="D85" s="464" t="s">
        <v>27</v>
      </c>
      <c r="E85" s="465">
        <v>1606.2149999999999</v>
      </c>
      <c r="F85" s="465"/>
      <c r="G85" s="466">
        <f>E85*F85</f>
        <v>0</v>
      </c>
      <c r="O85" s="260">
        <v>2</v>
      </c>
      <c r="AA85" s="255">
        <v>1</v>
      </c>
      <c r="AB85" s="255">
        <v>1</v>
      </c>
      <c r="AC85" s="255">
        <v>1</v>
      </c>
      <c r="AZ85" s="255">
        <v>1</v>
      </c>
      <c r="BA85" s="255">
        <f>IF(AZ85=1,G85,0)</f>
        <v>0</v>
      </c>
      <c r="BB85" s="255">
        <f>IF(AZ85=2,G85,0)</f>
        <v>0</v>
      </c>
      <c r="BC85" s="255">
        <f>IF(AZ85=3,G85,0)</f>
        <v>0</v>
      </c>
      <c r="BD85" s="255">
        <f>IF(AZ85=4,G85,0)</f>
        <v>0</v>
      </c>
      <c r="BE85" s="255">
        <f>IF(AZ85=5,G85,0)</f>
        <v>0</v>
      </c>
      <c r="CA85" s="260">
        <v>1</v>
      </c>
      <c r="CB85" s="260">
        <v>1</v>
      </c>
      <c r="CZ85" s="255">
        <v>9.8999999999999999E-4</v>
      </c>
    </row>
    <row r="86" spans="1:104" ht="12.75" customHeight="1" x14ac:dyDescent="0.2">
      <c r="A86" s="467"/>
      <c r="B86" s="468"/>
      <c r="C86" s="534" t="s">
        <v>836</v>
      </c>
      <c r="D86" s="534"/>
      <c r="E86" s="469">
        <v>1649.479</v>
      </c>
      <c r="F86" s="470"/>
      <c r="G86" s="471"/>
      <c r="M86" s="472" t="s">
        <v>836</v>
      </c>
      <c r="O86" s="260"/>
    </row>
    <row r="87" spans="1:104" ht="12.75" customHeight="1" x14ac:dyDescent="0.2">
      <c r="A87" s="467"/>
      <c r="B87" s="468"/>
      <c r="C87" s="534" t="s">
        <v>837</v>
      </c>
      <c r="D87" s="534"/>
      <c r="E87" s="469">
        <v>93.236000000000004</v>
      </c>
      <c r="F87" s="470"/>
      <c r="G87" s="471"/>
      <c r="M87" s="472" t="s">
        <v>837</v>
      </c>
      <c r="O87" s="260"/>
    </row>
    <row r="88" spans="1:104" ht="12.75" customHeight="1" x14ac:dyDescent="0.2">
      <c r="A88" s="467"/>
      <c r="B88" s="468"/>
      <c r="C88" s="534" t="s">
        <v>838</v>
      </c>
      <c r="D88" s="534"/>
      <c r="E88" s="469">
        <v>-136.5</v>
      </c>
      <c r="F88" s="470"/>
      <c r="G88" s="471"/>
      <c r="M88" s="472" t="s">
        <v>838</v>
      </c>
      <c r="O88" s="260"/>
    </row>
    <row r="89" spans="1:104" x14ac:dyDescent="0.2">
      <c r="A89" s="461">
        <v>7</v>
      </c>
      <c r="B89" s="462" t="s">
        <v>839</v>
      </c>
      <c r="C89" s="463" t="s">
        <v>840</v>
      </c>
      <c r="D89" s="464" t="s">
        <v>27</v>
      </c>
      <c r="E89" s="465">
        <v>77.454999999999998</v>
      </c>
      <c r="F89" s="465"/>
      <c r="G89" s="466">
        <f>E89*F89</f>
        <v>0</v>
      </c>
      <c r="O89" s="260">
        <v>2</v>
      </c>
      <c r="AA89" s="255">
        <v>1</v>
      </c>
      <c r="AB89" s="255">
        <v>1</v>
      </c>
      <c r="AC89" s="255">
        <v>1</v>
      </c>
      <c r="AZ89" s="255">
        <v>1</v>
      </c>
      <c r="BA89" s="255">
        <f>IF(AZ89=1,G89,0)</f>
        <v>0</v>
      </c>
      <c r="BB89" s="255">
        <f>IF(AZ89=2,G89,0)</f>
        <v>0</v>
      </c>
      <c r="BC89" s="255">
        <f>IF(AZ89=3,G89,0)</f>
        <v>0</v>
      </c>
      <c r="BD89" s="255">
        <f>IF(AZ89=4,G89,0)</f>
        <v>0</v>
      </c>
      <c r="BE89" s="255">
        <f>IF(AZ89=5,G89,0)</f>
        <v>0</v>
      </c>
      <c r="CA89" s="260">
        <v>1</v>
      </c>
      <c r="CB89" s="260">
        <v>1</v>
      </c>
      <c r="CZ89" s="255">
        <v>8.5999999999999998E-4</v>
      </c>
    </row>
    <row r="90" spans="1:104" ht="12.75" customHeight="1" x14ac:dyDescent="0.2">
      <c r="A90" s="467"/>
      <c r="B90" s="468"/>
      <c r="C90" s="534" t="s">
        <v>841</v>
      </c>
      <c r="D90" s="534"/>
      <c r="E90" s="469">
        <v>27.904</v>
      </c>
      <c r="F90" s="470"/>
      <c r="G90" s="471"/>
      <c r="M90" s="472" t="s">
        <v>841</v>
      </c>
      <c r="O90" s="260"/>
    </row>
    <row r="91" spans="1:104" ht="12.75" customHeight="1" x14ac:dyDescent="0.2">
      <c r="A91" s="467"/>
      <c r="B91" s="468"/>
      <c r="C91" s="534" t="s">
        <v>842</v>
      </c>
      <c r="D91" s="534"/>
      <c r="E91" s="469">
        <v>6.2350000000000003</v>
      </c>
      <c r="F91" s="470"/>
      <c r="G91" s="471"/>
      <c r="M91" s="472" t="s">
        <v>842</v>
      </c>
      <c r="O91" s="260"/>
    </row>
    <row r="92" spans="1:104" ht="12.75" customHeight="1" x14ac:dyDescent="0.2">
      <c r="A92" s="467"/>
      <c r="B92" s="468"/>
      <c r="C92" s="534" t="s">
        <v>843</v>
      </c>
      <c r="D92" s="534"/>
      <c r="E92" s="469">
        <v>43.316000000000003</v>
      </c>
      <c r="F92" s="470"/>
      <c r="G92" s="471"/>
      <c r="M92" s="472" t="s">
        <v>843</v>
      </c>
      <c r="O92" s="260"/>
    </row>
    <row r="93" spans="1:104" x14ac:dyDescent="0.2">
      <c r="A93" s="461">
        <v>8</v>
      </c>
      <c r="B93" s="462" t="s">
        <v>561</v>
      </c>
      <c r="C93" s="463" t="s">
        <v>562</v>
      </c>
      <c r="D93" s="464" t="s">
        <v>27</v>
      </c>
      <c r="E93" s="465">
        <v>1606.22</v>
      </c>
      <c r="F93" s="465"/>
      <c r="G93" s="466">
        <f>E93*F93</f>
        <v>0</v>
      </c>
      <c r="O93" s="260">
        <v>2</v>
      </c>
      <c r="AA93" s="255">
        <v>1</v>
      </c>
      <c r="AB93" s="255">
        <v>1</v>
      </c>
      <c r="AC93" s="255">
        <v>1</v>
      </c>
      <c r="AZ93" s="255">
        <v>1</v>
      </c>
      <c r="BA93" s="255">
        <f>IF(AZ93=1,G93,0)</f>
        <v>0</v>
      </c>
      <c r="BB93" s="255">
        <f>IF(AZ93=2,G93,0)</f>
        <v>0</v>
      </c>
      <c r="BC93" s="255">
        <f>IF(AZ93=3,G93,0)</f>
        <v>0</v>
      </c>
      <c r="BD93" s="255">
        <f>IF(AZ93=4,G93,0)</f>
        <v>0</v>
      </c>
      <c r="BE93" s="255">
        <f>IF(AZ93=5,G93,0)</f>
        <v>0</v>
      </c>
      <c r="CA93" s="260">
        <v>1</v>
      </c>
      <c r="CB93" s="260">
        <v>1</v>
      </c>
      <c r="CZ93" s="255">
        <v>0</v>
      </c>
    </row>
    <row r="94" spans="1:104" x14ac:dyDescent="0.2">
      <c r="A94" s="461">
        <v>9</v>
      </c>
      <c r="B94" s="462" t="s">
        <v>844</v>
      </c>
      <c r="C94" s="463" t="s">
        <v>845</v>
      </c>
      <c r="D94" s="464" t="s">
        <v>27</v>
      </c>
      <c r="E94" s="465">
        <v>77.459999999999994</v>
      </c>
      <c r="F94" s="465"/>
      <c r="G94" s="466">
        <f>E94*F94</f>
        <v>0</v>
      </c>
      <c r="O94" s="260">
        <v>2</v>
      </c>
      <c r="AA94" s="255">
        <v>1</v>
      </c>
      <c r="AB94" s="255">
        <v>1</v>
      </c>
      <c r="AC94" s="255">
        <v>1</v>
      </c>
      <c r="AZ94" s="255">
        <v>1</v>
      </c>
      <c r="BA94" s="255">
        <f>IF(AZ94=1,G94,0)</f>
        <v>0</v>
      </c>
      <c r="BB94" s="255">
        <f>IF(AZ94=2,G94,0)</f>
        <v>0</v>
      </c>
      <c r="BC94" s="255">
        <f>IF(AZ94=3,G94,0)</f>
        <v>0</v>
      </c>
      <c r="BD94" s="255">
        <f>IF(AZ94=4,G94,0)</f>
        <v>0</v>
      </c>
      <c r="BE94" s="255">
        <f>IF(AZ94=5,G94,0)</f>
        <v>0</v>
      </c>
      <c r="CA94" s="260">
        <v>1</v>
      </c>
      <c r="CB94" s="260">
        <v>1</v>
      </c>
      <c r="CZ94" s="255">
        <v>0</v>
      </c>
    </row>
    <row r="95" spans="1:104" x14ac:dyDescent="0.2">
      <c r="A95" s="461">
        <v>10</v>
      </c>
      <c r="B95" s="462" t="s">
        <v>563</v>
      </c>
      <c r="C95" s="463" t="s">
        <v>564</v>
      </c>
      <c r="D95" s="464" t="s">
        <v>36</v>
      </c>
      <c r="E95" s="465">
        <v>239.976</v>
      </c>
      <c r="F95" s="465"/>
      <c r="G95" s="466">
        <f>E95*F95</f>
        <v>0</v>
      </c>
      <c r="O95" s="260">
        <v>2</v>
      </c>
      <c r="AA95" s="255">
        <v>1</v>
      </c>
      <c r="AB95" s="255">
        <v>1</v>
      </c>
      <c r="AC95" s="255">
        <v>1</v>
      </c>
      <c r="AZ95" s="255">
        <v>1</v>
      </c>
      <c r="BA95" s="255">
        <f>IF(AZ95=1,G95,0)</f>
        <v>0</v>
      </c>
      <c r="BB95" s="255">
        <f>IF(AZ95=2,G95,0)</f>
        <v>0</v>
      </c>
      <c r="BC95" s="255">
        <f>IF(AZ95=3,G95,0)</f>
        <v>0</v>
      </c>
      <c r="BD95" s="255">
        <f>IF(AZ95=4,G95,0)</f>
        <v>0</v>
      </c>
      <c r="BE95" s="255">
        <f>IF(AZ95=5,G95,0)</f>
        <v>0</v>
      </c>
      <c r="CA95" s="260">
        <v>1</v>
      </c>
      <c r="CB95" s="260">
        <v>1</v>
      </c>
      <c r="CZ95" s="255">
        <v>0</v>
      </c>
    </row>
    <row r="96" spans="1:104" ht="12.75" customHeight="1" x14ac:dyDescent="0.2">
      <c r="A96" s="467"/>
      <c r="B96" s="468"/>
      <c r="C96" s="534" t="s">
        <v>846</v>
      </c>
      <c r="D96" s="534"/>
      <c r="E96" s="469">
        <v>239.976</v>
      </c>
      <c r="F96" s="470"/>
      <c r="G96" s="471"/>
      <c r="M96" s="472" t="s">
        <v>846</v>
      </c>
      <c r="O96" s="260"/>
    </row>
    <row r="97" spans="1:104" x14ac:dyDescent="0.2">
      <c r="A97" s="461">
        <v>11</v>
      </c>
      <c r="B97" s="462" t="s">
        <v>566</v>
      </c>
      <c r="C97" s="463" t="s">
        <v>567</v>
      </c>
      <c r="D97" s="464" t="s">
        <v>36</v>
      </c>
      <c r="E97" s="465">
        <f>E98</f>
        <v>487.68</v>
      </c>
      <c r="F97" s="465"/>
      <c r="G97" s="466">
        <f>E97*F97</f>
        <v>0</v>
      </c>
      <c r="O97" s="260">
        <v>2</v>
      </c>
      <c r="AA97" s="255">
        <v>1</v>
      </c>
      <c r="AB97" s="255">
        <v>1</v>
      </c>
      <c r="AC97" s="255">
        <v>1</v>
      </c>
      <c r="AZ97" s="255">
        <v>1</v>
      </c>
      <c r="BA97" s="255">
        <f>IF(AZ97=1,G97,0)</f>
        <v>0</v>
      </c>
      <c r="BB97" s="255">
        <f>IF(AZ97=2,G97,0)</f>
        <v>0</v>
      </c>
      <c r="BC97" s="255">
        <f>IF(AZ97=3,G97,0)</f>
        <v>0</v>
      </c>
      <c r="BD97" s="255">
        <f>IF(AZ97=4,G97,0)</f>
        <v>0</v>
      </c>
      <c r="BE97" s="255">
        <f>IF(AZ97=5,G97,0)</f>
        <v>0</v>
      </c>
      <c r="CA97" s="260">
        <v>1</v>
      </c>
      <c r="CB97" s="260">
        <v>1</v>
      </c>
      <c r="CZ97" s="255">
        <v>0</v>
      </c>
    </row>
    <row r="98" spans="1:104" ht="12.75" customHeight="1" x14ac:dyDescent="0.2">
      <c r="A98" s="467"/>
      <c r="B98" s="468"/>
      <c r="C98" s="534" t="s">
        <v>847</v>
      </c>
      <c r="D98" s="534"/>
      <c r="E98" s="469">
        <v>487.68</v>
      </c>
      <c r="F98" s="470"/>
      <c r="G98" s="471"/>
      <c r="M98" s="472" t="s">
        <v>847</v>
      </c>
      <c r="O98" s="260"/>
    </row>
    <row r="99" spans="1:104" x14ac:dyDescent="0.2">
      <c r="A99" s="461">
        <v>12</v>
      </c>
      <c r="B99" s="462" t="s">
        <v>569</v>
      </c>
      <c r="C99" s="463" t="s">
        <v>570</v>
      </c>
      <c r="D99" s="464" t="s">
        <v>36</v>
      </c>
      <c r="E99" s="465">
        <v>312.24</v>
      </c>
      <c r="F99" s="465"/>
      <c r="G99" s="466">
        <f>E99*F99</f>
        <v>0</v>
      </c>
      <c r="O99" s="260">
        <v>2</v>
      </c>
      <c r="AA99" s="255">
        <v>1</v>
      </c>
      <c r="AB99" s="255">
        <v>1</v>
      </c>
      <c r="AC99" s="255">
        <v>1</v>
      </c>
      <c r="AZ99" s="255">
        <v>1</v>
      </c>
      <c r="BA99" s="255">
        <f>IF(AZ99=1,G99,0)</f>
        <v>0</v>
      </c>
      <c r="BB99" s="255">
        <f>IF(AZ99=2,G99,0)</f>
        <v>0</v>
      </c>
      <c r="BC99" s="255">
        <f>IF(AZ99=3,G99,0)</f>
        <v>0</v>
      </c>
      <c r="BD99" s="255">
        <f>IF(AZ99=4,G99,0)</f>
        <v>0</v>
      </c>
      <c r="BE99" s="255">
        <f>IF(AZ99=5,G99,0)</f>
        <v>0</v>
      </c>
      <c r="CA99" s="260">
        <v>1</v>
      </c>
      <c r="CB99" s="260">
        <v>1</v>
      </c>
      <c r="CZ99" s="255">
        <v>0</v>
      </c>
    </row>
    <row r="100" spans="1:104" ht="12.75" customHeight="1" x14ac:dyDescent="0.2">
      <c r="A100" s="467"/>
      <c r="B100" s="468"/>
      <c r="C100" s="534" t="s">
        <v>848</v>
      </c>
      <c r="D100" s="534"/>
      <c r="E100" s="469">
        <v>312.24</v>
      </c>
      <c r="F100" s="470"/>
      <c r="G100" s="471"/>
      <c r="M100" s="472" t="s">
        <v>848</v>
      </c>
      <c r="O100" s="260"/>
    </row>
    <row r="101" spans="1:104" x14ac:dyDescent="0.2">
      <c r="A101" s="461">
        <v>13</v>
      </c>
      <c r="B101" s="526" t="s">
        <v>572</v>
      </c>
      <c r="C101" s="525" t="s">
        <v>1128</v>
      </c>
      <c r="D101" s="464" t="s">
        <v>36</v>
      </c>
      <c r="E101" s="465">
        <f>E102</f>
        <v>1561.2</v>
      </c>
      <c r="F101" s="465"/>
      <c r="G101" s="466">
        <f>E101*F101</f>
        <v>0</v>
      </c>
      <c r="O101" s="260">
        <v>2</v>
      </c>
      <c r="AA101" s="255">
        <v>1</v>
      </c>
      <c r="AB101" s="255">
        <v>1</v>
      </c>
      <c r="AC101" s="255">
        <v>1</v>
      </c>
      <c r="AZ101" s="255">
        <v>1</v>
      </c>
      <c r="BA101" s="255">
        <f>IF(AZ101=1,G101,0)</f>
        <v>0</v>
      </c>
      <c r="BB101" s="255">
        <f>IF(AZ101=2,G101,0)</f>
        <v>0</v>
      </c>
      <c r="BC101" s="255">
        <f>IF(AZ101=3,G101,0)</f>
        <v>0</v>
      </c>
      <c r="BD101" s="255">
        <f>IF(AZ101=4,G101,0)</f>
        <v>0</v>
      </c>
      <c r="BE101" s="255">
        <f>IF(AZ101=5,G101,0)</f>
        <v>0</v>
      </c>
      <c r="CA101" s="260">
        <v>1</v>
      </c>
      <c r="CB101" s="260">
        <v>1</v>
      </c>
      <c r="CZ101" s="255">
        <v>0</v>
      </c>
    </row>
    <row r="102" spans="1:104" ht="12.75" customHeight="1" x14ac:dyDescent="0.2">
      <c r="A102" s="467"/>
      <c r="B102" s="468"/>
      <c r="C102" s="534" t="s">
        <v>1127</v>
      </c>
      <c r="D102" s="534"/>
      <c r="E102" s="469">
        <f>5*312.24</f>
        <v>1561.2</v>
      </c>
      <c r="F102" s="470"/>
      <c r="G102" s="471"/>
      <c r="M102" s="472" t="s">
        <v>849</v>
      </c>
      <c r="O102" s="260"/>
    </row>
    <row r="103" spans="1:104" x14ac:dyDescent="0.2">
      <c r="A103" s="461">
        <v>14</v>
      </c>
      <c r="B103" s="462" t="s">
        <v>850</v>
      </c>
      <c r="C103" s="463" t="s">
        <v>851</v>
      </c>
      <c r="D103" s="464" t="s">
        <v>36</v>
      </c>
      <c r="E103" s="465">
        <f>E104</f>
        <v>487.68</v>
      </c>
      <c r="F103" s="465"/>
      <c r="G103" s="466">
        <f>E103*F103</f>
        <v>0</v>
      </c>
      <c r="O103" s="260">
        <v>2</v>
      </c>
      <c r="AA103" s="255">
        <v>1</v>
      </c>
      <c r="AB103" s="255">
        <v>1</v>
      </c>
      <c r="AC103" s="255">
        <v>1</v>
      </c>
      <c r="AZ103" s="255">
        <v>1</v>
      </c>
      <c r="BA103" s="255">
        <f>IF(AZ103=1,G103,0)</f>
        <v>0</v>
      </c>
      <c r="BB103" s="255">
        <f>IF(AZ103=2,G103,0)</f>
        <v>0</v>
      </c>
      <c r="BC103" s="255">
        <f>IF(AZ103=3,G103,0)</f>
        <v>0</v>
      </c>
      <c r="BD103" s="255">
        <f>IF(AZ103=4,G103,0)</f>
        <v>0</v>
      </c>
      <c r="BE103" s="255">
        <f>IF(AZ103=5,G103,0)</f>
        <v>0</v>
      </c>
      <c r="CA103" s="260">
        <v>1</v>
      </c>
      <c r="CB103" s="260">
        <v>1</v>
      </c>
      <c r="CZ103" s="255">
        <v>0</v>
      </c>
    </row>
    <row r="104" spans="1:104" ht="12.75" customHeight="1" x14ac:dyDescent="0.2">
      <c r="A104" s="467"/>
      <c r="B104" s="468"/>
      <c r="C104" s="534" t="s">
        <v>847</v>
      </c>
      <c r="D104" s="534"/>
      <c r="E104" s="469">
        <f>E98</f>
        <v>487.68</v>
      </c>
      <c r="F104" s="470"/>
      <c r="G104" s="471"/>
      <c r="M104" s="472" t="s">
        <v>852</v>
      </c>
      <c r="O104" s="260"/>
    </row>
    <row r="105" spans="1:104" x14ac:dyDescent="0.2">
      <c r="A105" s="461">
        <v>15</v>
      </c>
      <c r="B105" s="462" t="s">
        <v>575</v>
      </c>
      <c r="C105" s="463" t="s">
        <v>576</v>
      </c>
      <c r="D105" s="464" t="s">
        <v>36</v>
      </c>
      <c r="E105" s="465">
        <v>1107.5999999999999</v>
      </c>
      <c r="F105" s="465"/>
      <c r="G105" s="466">
        <f>E105*F105</f>
        <v>0</v>
      </c>
      <c r="O105" s="260">
        <v>2</v>
      </c>
      <c r="AA105" s="255">
        <v>1</v>
      </c>
      <c r="AB105" s="255">
        <v>1</v>
      </c>
      <c r="AC105" s="255">
        <v>1</v>
      </c>
      <c r="AZ105" s="255">
        <v>1</v>
      </c>
      <c r="BA105" s="255">
        <f>IF(AZ105=1,G105,0)</f>
        <v>0</v>
      </c>
      <c r="BB105" s="255">
        <f>IF(AZ105=2,G105,0)</f>
        <v>0</v>
      </c>
      <c r="BC105" s="255">
        <f>IF(AZ105=3,G105,0)</f>
        <v>0</v>
      </c>
      <c r="BD105" s="255">
        <f>IF(AZ105=4,G105,0)</f>
        <v>0</v>
      </c>
      <c r="BE105" s="255">
        <f>IF(AZ105=5,G105,0)</f>
        <v>0</v>
      </c>
      <c r="CA105" s="260">
        <v>1</v>
      </c>
      <c r="CB105" s="260">
        <v>1</v>
      </c>
      <c r="CZ105" s="255">
        <v>0</v>
      </c>
    </row>
    <row r="106" spans="1:104" ht="12.75" customHeight="1" x14ac:dyDescent="0.2">
      <c r="A106" s="467"/>
      <c r="B106" s="468"/>
      <c r="C106" s="534" t="s">
        <v>853</v>
      </c>
      <c r="D106" s="534"/>
      <c r="E106" s="469">
        <v>312.24</v>
      </c>
      <c r="F106" s="470"/>
      <c r="G106" s="471"/>
      <c r="M106" s="472" t="s">
        <v>853</v>
      </c>
      <c r="O106" s="260"/>
    </row>
    <row r="107" spans="1:104" x14ac:dyDescent="0.2">
      <c r="A107" s="461">
        <v>16</v>
      </c>
      <c r="B107" s="528" t="s">
        <v>749</v>
      </c>
      <c r="C107" s="463" t="s">
        <v>750</v>
      </c>
      <c r="D107" s="515" t="s">
        <v>36</v>
      </c>
      <c r="E107" s="465">
        <f>E106</f>
        <v>312.24</v>
      </c>
      <c r="F107" s="465"/>
      <c r="G107" s="466">
        <f>E107*F107</f>
        <v>0</v>
      </c>
      <c r="O107" s="260">
        <v>2</v>
      </c>
      <c r="AA107" s="255">
        <v>1</v>
      </c>
      <c r="AB107" s="255">
        <v>1</v>
      </c>
      <c r="AC107" s="255">
        <v>1</v>
      </c>
      <c r="AZ107" s="255">
        <v>1</v>
      </c>
      <c r="BA107" s="255">
        <f>IF(AZ107=1,G107,0)</f>
        <v>0</v>
      </c>
      <c r="BB107" s="255">
        <f>IF(AZ107=2,G107,0)</f>
        <v>0</v>
      </c>
      <c r="BC107" s="255">
        <f>IF(AZ107=3,G107,0)</f>
        <v>0</v>
      </c>
      <c r="BD107" s="255">
        <f>IF(AZ107=4,G107,0)</f>
        <v>0</v>
      </c>
      <c r="BE107" s="255">
        <f>IF(AZ107=5,G107,0)</f>
        <v>0</v>
      </c>
      <c r="CA107" s="260">
        <v>1</v>
      </c>
      <c r="CB107" s="260">
        <v>1</v>
      </c>
      <c r="CZ107" s="255">
        <v>0</v>
      </c>
    </row>
    <row r="108" spans="1:104" s="287" customFormat="1" ht="15.75" customHeight="1" x14ac:dyDescent="0.2">
      <c r="A108" s="512">
        <v>17</v>
      </c>
      <c r="B108" s="513" t="s">
        <v>578</v>
      </c>
      <c r="C108" s="514" t="s">
        <v>579</v>
      </c>
      <c r="D108" s="515" t="s">
        <v>36</v>
      </c>
      <c r="E108" s="516">
        <v>487.67579999999998</v>
      </c>
      <c r="F108" s="516"/>
      <c r="G108" s="517">
        <f>E108*F108</f>
        <v>0</v>
      </c>
      <c r="H108" s="255"/>
      <c r="I108" s="255"/>
      <c r="J108" s="255"/>
      <c r="O108" s="518">
        <v>2</v>
      </c>
      <c r="AA108" s="287">
        <v>1</v>
      </c>
      <c r="AB108" s="287">
        <v>1</v>
      </c>
      <c r="AC108" s="287">
        <v>1</v>
      </c>
      <c r="AZ108" s="287">
        <v>1</v>
      </c>
      <c r="BA108" s="287">
        <f>IF(AZ108=1,G108,0)</f>
        <v>0</v>
      </c>
      <c r="BB108" s="287">
        <f>IF(AZ108=2,G108,0)</f>
        <v>0</v>
      </c>
      <c r="BC108" s="287">
        <f>IF(AZ108=3,G108,0)</f>
        <v>0</v>
      </c>
      <c r="BD108" s="287">
        <f>IF(AZ108=4,G108,0)</f>
        <v>0</v>
      </c>
      <c r="BE108" s="287">
        <f>IF(AZ108=5,G108,0)</f>
        <v>0</v>
      </c>
      <c r="CA108" s="518">
        <v>1</v>
      </c>
      <c r="CB108" s="518">
        <v>1</v>
      </c>
      <c r="CZ108" s="287">
        <v>0</v>
      </c>
    </row>
    <row r="109" spans="1:104" ht="12.75" customHeight="1" x14ac:dyDescent="0.2">
      <c r="A109" s="467"/>
      <c r="B109" s="468"/>
      <c r="C109" s="534" t="s">
        <v>854</v>
      </c>
      <c r="D109" s="534"/>
      <c r="E109" s="469">
        <v>693.03</v>
      </c>
      <c r="F109" s="470"/>
      <c r="G109" s="471"/>
      <c r="M109" s="472" t="s">
        <v>854</v>
      </c>
      <c r="O109" s="260"/>
    </row>
    <row r="110" spans="1:104" ht="12.75" customHeight="1" x14ac:dyDescent="0.2">
      <c r="A110" s="467"/>
      <c r="B110" s="468"/>
      <c r="C110" s="534" t="s">
        <v>855</v>
      </c>
      <c r="D110" s="534"/>
      <c r="E110" s="469">
        <v>-261.69</v>
      </c>
      <c r="F110" s="470"/>
      <c r="G110" s="471"/>
      <c r="M110" s="472" t="s">
        <v>855</v>
      </c>
      <c r="O110" s="260"/>
    </row>
    <row r="111" spans="1:104" ht="12.75" customHeight="1" x14ac:dyDescent="0.2">
      <c r="A111" s="467"/>
      <c r="B111" s="468"/>
      <c r="C111" s="534" t="s">
        <v>856</v>
      </c>
      <c r="D111" s="534"/>
      <c r="E111" s="469">
        <v>-1.7549999999999999</v>
      </c>
      <c r="F111" s="470"/>
      <c r="G111" s="471"/>
      <c r="M111" s="472" t="s">
        <v>856</v>
      </c>
      <c r="O111" s="260"/>
    </row>
    <row r="112" spans="1:104" ht="12.75" customHeight="1" x14ac:dyDescent="0.2">
      <c r="A112" s="467"/>
      <c r="B112" s="468"/>
      <c r="C112" s="534" t="s">
        <v>857</v>
      </c>
      <c r="D112" s="534"/>
      <c r="E112" s="469">
        <v>43.518999999999998</v>
      </c>
      <c r="F112" s="470"/>
      <c r="G112" s="471"/>
      <c r="M112" s="472" t="s">
        <v>857</v>
      </c>
      <c r="O112" s="260"/>
    </row>
    <row r="113" spans="1:104" ht="12.75" customHeight="1" x14ac:dyDescent="0.2">
      <c r="A113" s="467"/>
      <c r="B113" s="468"/>
      <c r="C113" s="534" t="s">
        <v>858</v>
      </c>
      <c r="D113" s="534"/>
      <c r="E113" s="469">
        <v>8.6240000000000006</v>
      </c>
      <c r="F113" s="470"/>
      <c r="G113" s="471"/>
      <c r="M113" s="472" t="s">
        <v>858</v>
      </c>
      <c r="O113" s="260"/>
    </row>
    <row r="114" spans="1:104" ht="12.75" customHeight="1" x14ac:dyDescent="0.2">
      <c r="A114" s="467"/>
      <c r="B114" s="468"/>
      <c r="C114" s="534" t="s">
        <v>859</v>
      </c>
      <c r="D114" s="534"/>
      <c r="E114" s="469">
        <v>5.9478</v>
      </c>
      <c r="F114" s="470"/>
      <c r="G114" s="471"/>
      <c r="M114" s="472" t="s">
        <v>859</v>
      </c>
      <c r="O114" s="260"/>
    </row>
    <row r="115" spans="1:104" ht="22.5" x14ac:dyDescent="0.2">
      <c r="A115" s="461">
        <v>18</v>
      </c>
      <c r="B115" s="462" t="s">
        <v>583</v>
      </c>
      <c r="C115" s="463" t="s">
        <v>860</v>
      </c>
      <c r="D115" s="464" t="s">
        <v>36</v>
      </c>
      <c r="E115" s="465">
        <v>206.7783</v>
      </c>
      <c r="F115" s="465"/>
      <c r="G115" s="466">
        <f>E115*F115</f>
        <v>0</v>
      </c>
      <c r="O115" s="260">
        <v>2</v>
      </c>
      <c r="AA115" s="255">
        <v>1</v>
      </c>
      <c r="AB115" s="255">
        <v>1</v>
      </c>
      <c r="AC115" s="255">
        <v>1</v>
      </c>
      <c r="AZ115" s="255">
        <v>1</v>
      </c>
      <c r="BA115" s="255">
        <f>IF(AZ115=1,G115,0)</f>
        <v>0</v>
      </c>
      <c r="BB115" s="255">
        <f>IF(AZ115=2,G115,0)</f>
        <v>0</v>
      </c>
      <c r="BC115" s="255">
        <f>IF(AZ115=3,G115,0)</f>
        <v>0</v>
      </c>
      <c r="BD115" s="255">
        <f>IF(AZ115=4,G115,0)</f>
        <v>0</v>
      </c>
      <c r="BE115" s="255">
        <f>IF(AZ115=5,G115,0)</f>
        <v>0</v>
      </c>
      <c r="CA115" s="260">
        <v>1</v>
      </c>
      <c r="CB115" s="260">
        <v>1</v>
      </c>
      <c r="CZ115" s="255">
        <v>1.7</v>
      </c>
    </row>
    <row r="116" spans="1:104" ht="12.75" customHeight="1" x14ac:dyDescent="0.2">
      <c r="A116" s="467"/>
      <c r="B116" s="468"/>
      <c r="C116" s="534" t="s">
        <v>861</v>
      </c>
      <c r="D116" s="534"/>
      <c r="E116" s="469">
        <v>225.34399999999999</v>
      </c>
      <c r="F116" s="470"/>
      <c r="G116" s="471"/>
      <c r="M116" s="472" t="s">
        <v>861</v>
      </c>
      <c r="O116" s="260"/>
    </row>
    <row r="117" spans="1:104" ht="12.75" customHeight="1" x14ac:dyDescent="0.2">
      <c r="A117" s="467"/>
      <c r="B117" s="468"/>
      <c r="C117" s="534" t="s">
        <v>862</v>
      </c>
      <c r="D117" s="534"/>
      <c r="E117" s="469">
        <v>-19.001300000000001</v>
      </c>
      <c r="F117" s="470"/>
      <c r="G117" s="471"/>
      <c r="M117" s="472" t="s">
        <v>862</v>
      </c>
      <c r="O117" s="260"/>
    </row>
    <row r="118" spans="1:104" ht="12.75" customHeight="1" x14ac:dyDescent="0.2">
      <c r="A118" s="467"/>
      <c r="B118" s="468"/>
      <c r="C118" s="534" t="s">
        <v>863</v>
      </c>
      <c r="D118" s="534"/>
      <c r="E118" s="469">
        <v>-2.0720999999999998</v>
      </c>
      <c r="F118" s="470"/>
      <c r="G118" s="471"/>
      <c r="M118" s="472" t="s">
        <v>863</v>
      </c>
      <c r="O118" s="260"/>
    </row>
    <row r="119" spans="1:104" ht="12.75" customHeight="1" x14ac:dyDescent="0.2">
      <c r="A119" s="467"/>
      <c r="B119" s="468"/>
      <c r="C119" s="534" t="s">
        <v>864</v>
      </c>
      <c r="D119" s="534"/>
      <c r="E119" s="469">
        <v>2.5076999999999998</v>
      </c>
      <c r="F119" s="470"/>
      <c r="G119" s="471"/>
      <c r="M119" s="472" t="s">
        <v>864</v>
      </c>
      <c r="O119" s="260"/>
    </row>
    <row r="120" spans="1:104" x14ac:dyDescent="0.2">
      <c r="A120" s="461">
        <v>19</v>
      </c>
      <c r="B120" s="462" t="s">
        <v>865</v>
      </c>
      <c r="C120" s="463" t="s">
        <v>866</v>
      </c>
      <c r="D120" s="464" t="s">
        <v>36</v>
      </c>
      <c r="E120" s="465">
        <v>21.587299999999999</v>
      </c>
      <c r="F120" s="465"/>
      <c r="G120" s="466">
        <f>E120*F120</f>
        <v>0</v>
      </c>
      <c r="O120" s="260">
        <v>2</v>
      </c>
      <c r="AA120" s="255">
        <v>1</v>
      </c>
      <c r="AB120" s="255">
        <v>1</v>
      </c>
      <c r="AC120" s="255">
        <v>1</v>
      </c>
      <c r="AZ120" s="255">
        <v>1</v>
      </c>
      <c r="BA120" s="255">
        <f>IF(AZ120=1,G120,0)</f>
        <v>0</v>
      </c>
      <c r="BB120" s="255">
        <f>IF(AZ120=2,G120,0)</f>
        <v>0</v>
      </c>
      <c r="BC120" s="255">
        <f>IF(AZ120=3,G120,0)</f>
        <v>0</v>
      </c>
      <c r="BD120" s="255">
        <f>IF(AZ120=4,G120,0)</f>
        <v>0</v>
      </c>
      <c r="BE120" s="255">
        <f>IF(AZ120=5,G120,0)</f>
        <v>0</v>
      </c>
      <c r="CA120" s="260">
        <v>1</v>
      </c>
      <c r="CB120" s="260">
        <v>1</v>
      </c>
      <c r="CZ120" s="255">
        <v>0</v>
      </c>
    </row>
    <row r="121" spans="1:104" ht="12.75" customHeight="1" x14ac:dyDescent="0.2">
      <c r="A121" s="467"/>
      <c r="B121" s="468"/>
      <c r="C121" s="534" t="s">
        <v>867</v>
      </c>
      <c r="D121" s="534"/>
      <c r="E121" s="469">
        <v>0</v>
      </c>
      <c r="F121" s="470"/>
      <c r="G121" s="471"/>
      <c r="M121" s="472" t="s">
        <v>867</v>
      </c>
      <c r="O121" s="260"/>
    </row>
    <row r="122" spans="1:104" ht="12.75" customHeight="1" x14ac:dyDescent="0.2">
      <c r="A122" s="467"/>
      <c r="B122" s="468"/>
      <c r="C122" s="534" t="s">
        <v>868</v>
      </c>
      <c r="D122" s="534"/>
      <c r="E122" s="469">
        <v>16.402000000000001</v>
      </c>
      <c r="F122" s="470"/>
      <c r="G122" s="471"/>
      <c r="M122" s="472" t="s">
        <v>868</v>
      </c>
      <c r="O122" s="260"/>
    </row>
    <row r="123" spans="1:104" ht="12.75" customHeight="1" x14ac:dyDescent="0.2">
      <c r="A123" s="467"/>
      <c r="B123" s="468"/>
      <c r="C123" s="534" t="s">
        <v>869</v>
      </c>
      <c r="D123" s="534"/>
      <c r="E123" s="469">
        <v>5.1852999999999998</v>
      </c>
      <c r="F123" s="470"/>
      <c r="G123" s="471"/>
      <c r="M123" s="472" t="s">
        <v>869</v>
      </c>
      <c r="O123" s="260"/>
    </row>
    <row r="124" spans="1:104" x14ac:dyDescent="0.2">
      <c r="A124" s="461">
        <v>20</v>
      </c>
      <c r="B124" s="462" t="s">
        <v>586</v>
      </c>
      <c r="C124" s="463" t="s">
        <v>587</v>
      </c>
      <c r="D124" s="464" t="s">
        <v>27</v>
      </c>
      <c r="E124" s="465">
        <v>625.25</v>
      </c>
      <c r="F124" s="465"/>
      <c r="G124" s="466">
        <f>E124*F124</f>
        <v>0</v>
      </c>
      <c r="O124" s="260">
        <v>2</v>
      </c>
      <c r="AA124" s="255">
        <v>1</v>
      </c>
      <c r="AB124" s="255">
        <v>1</v>
      </c>
      <c r="AC124" s="255">
        <v>1</v>
      </c>
      <c r="AZ124" s="255">
        <v>1</v>
      </c>
      <c r="BA124" s="255">
        <f>IF(AZ124=1,G124,0)</f>
        <v>0</v>
      </c>
      <c r="BB124" s="255">
        <f>IF(AZ124=2,G124,0)</f>
        <v>0</v>
      </c>
      <c r="BC124" s="255">
        <f>IF(AZ124=3,G124,0)</f>
        <v>0</v>
      </c>
      <c r="BD124" s="255">
        <f>IF(AZ124=4,G124,0)</f>
        <v>0</v>
      </c>
      <c r="BE124" s="255">
        <f>IF(AZ124=5,G124,0)</f>
        <v>0</v>
      </c>
      <c r="CA124" s="260">
        <v>1</v>
      </c>
      <c r="CB124" s="260">
        <v>1</v>
      </c>
      <c r="CZ124" s="255">
        <v>0</v>
      </c>
    </row>
    <row r="125" spans="1:104" ht="12.75" customHeight="1" x14ac:dyDescent="0.2">
      <c r="A125" s="467"/>
      <c r="B125" s="468"/>
      <c r="C125" s="534" t="s">
        <v>870</v>
      </c>
      <c r="D125" s="534"/>
      <c r="E125" s="469">
        <v>625.25</v>
      </c>
      <c r="F125" s="470"/>
      <c r="G125" s="471"/>
      <c r="M125" s="472" t="s">
        <v>870</v>
      </c>
      <c r="O125" s="260"/>
    </row>
    <row r="126" spans="1:104" x14ac:dyDescent="0.2">
      <c r="A126" s="461">
        <v>21</v>
      </c>
      <c r="B126" s="462" t="s">
        <v>589</v>
      </c>
      <c r="C126" s="463" t="s">
        <v>590</v>
      </c>
      <c r="D126" s="464" t="s">
        <v>27</v>
      </c>
      <c r="E126" s="465">
        <v>622.79480000000001</v>
      </c>
      <c r="F126" s="465"/>
      <c r="G126" s="466">
        <f>E126*F126</f>
        <v>0</v>
      </c>
      <c r="O126" s="260">
        <v>2</v>
      </c>
      <c r="AA126" s="255">
        <v>1</v>
      </c>
      <c r="AB126" s="255">
        <v>1</v>
      </c>
      <c r="AC126" s="255">
        <v>1</v>
      </c>
      <c r="AZ126" s="255">
        <v>1</v>
      </c>
      <c r="BA126" s="255">
        <f>IF(AZ126=1,G126,0)</f>
        <v>0</v>
      </c>
      <c r="BB126" s="255">
        <f>IF(AZ126=2,G126,0)</f>
        <v>0</v>
      </c>
      <c r="BC126" s="255">
        <f>IF(AZ126=3,G126,0)</f>
        <v>0</v>
      </c>
      <c r="BD126" s="255">
        <f>IF(AZ126=4,G126,0)</f>
        <v>0</v>
      </c>
      <c r="BE126" s="255">
        <f>IF(AZ126=5,G126,0)</f>
        <v>0</v>
      </c>
      <c r="CA126" s="260">
        <v>1</v>
      </c>
      <c r="CB126" s="260">
        <v>1</v>
      </c>
      <c r="CZ126" s="255">
        <v>0</v>
      </c>
    </row>
    <row r="127" spans="1:104" ht="12.75" customHeight="1" x14ac:dyDescent="0.2">
      <c r="A127" s="467"/>
      <c r="B127" s="468"/>
      <c r="C127" s="534" t="s">
        <v>871</v>
      </c>
      <c r="D127" s="534"/>
      <c r="E127" s="469">
        <v>622.79480000000001</v>
      </c>
      <c r="F127" s="470"/>
      <c r="G127" s="471"/>
      <c r="M127" s="472" t="s">
        <v>871</v>
      </c>
      <c r="O127" s="260"/>
    </row>
    <row r="128" spans="1:104" x14ac:dyDescent="0.2">
      <c r="A128" s="461">
        <v>22</v>
      </c>
      <c r="B128" s="462" t="s">
        <v>872</v>
      </c>
      <c r="C128" s="463" t="s">
        <v>873</v>
      </c>
      <c r="D128" s="464" t="s">
        <v>874</v>
      </c>
      <c r="E128" s="465">
        <v>40.3733</v>
      </c>
      <c r="F128" s="465"/>
      <c r="G128" s="466">
        <f>E128*F128</f>
        <v>0</v>
      </c>
      <c r="O128" s="260">
        <v>2</v>
      </c>
      <c r="AA128" s="255">
        <v>3</v>
      </c>
      <c r="AB128" s="255">
        <v>1</v>
      </c>
      <c r="AC128" s="255">
        <v>583415065</v>
      </c>
      <c r="AZ128" s="255">
        <v>1</v>
      </c>
      <c r="BA128" s="255">
        <f>IF(AZ128=1,G128,0)</f>
        <v>0</v>
      </c>
      <c r="BB128" s="255">
        <f>IF(AZ128=2,G128,0)</f>
        <v>0</v>
      </c>
      <c r="BC128" s="255">
        <f>IF(AZ128=3,G128,0)</f>
        <v>0</v>
      </c>
      <c r="BD128" s="255">
        <f>IF(AZ128=4,G128,0)</f>
        <v>0</v>
      </c>
      <c r="BE128" s="255">
        <f>IF(AZ128=5,G128,0)</f>
        <v>0</v>
      </c>
      <c r="CA128" s="260">
        <v>3</v>
      </c>
      <c r="CB128" s="260">
        <v>1</v>
      </c>
      <c r="CZ128" s="255">
        <v>1</v>
      </c>
    </row>
    <row r="129" spans="1:104" ht="12.75" customHeight="1" x14ac:dyDescent="0.2">
      <c r="A129" s="467"/>
      <c r="B129" s="468"/>
      <c r="C129" s="534" t="s">
        <v>875</v>
      </c>
      <c r="D129" s="534"/>
      <c r="E129" s="469">
        <v>40.3733</v>
      </c>
      <c r="F129" s="470"/>
      <c r="G129" s="471"/>
      <c r="M129" s="472" t="s">
        <v>875</v>
      </c>
      <c r="O129" s="260"/>
    </row>
    <row r="130" spans="1:104" x14ac:dyDescent="0.2">
      <c r="A130" s="473"/>
      <c r="B130" s="474" t="s">
        <v>198</v>
      </c>
      <c r="C130" s="475" t="str">
        <f>CONCATENATE(B5," ",C5)</f>
        <v>1 Zemní práce</v>
      </c>
      <c r="D130" s="476"/>
      <c r="E130" s="477"/>
      <c r="F130" s="478"/>
      <c r="G130" s="479">
        <f>SUM(G5:G129)</f>
        <v>0</v>
      </c>
      <c r="O130" s="260">
        <v>4</v>
      </c>
      <c r="BA130" s="268">
        <f>SUM(BA5:BA129)</f>
        <v>0</v>
      </c>
      <c r="BB130" s="268">
        <f>SUM(BB5:BB129)</f>
        <v>0</v>
      </c>
      <c r="BC130" s="268">
        <f>SUM(BC5:BC129)</f>
        <v>0</v>
      </c>
      <c r="BD130" s="268">
        <f>SUM(BD5:BD129)</f>
        <v>0</v>
      </c>
      <c r="BE130" s="268">
        <f>SUM(BE5:BE129)</f>
        <v>0</v>
      </c>
    </row>
    <row r="131" spans="1:104" x14ac:dyDescent="0.2">
      <c r="A131" s="455" t="s">
        <v>193</v>
      </c>
      <c r="B131" s="456" t="s">
        <v>591</v>
      </c>
      <c r="C131" s="457" t="s">
        <v>592</v>
      </c>
      <c r="D131" s="458"/>
      <c r="E131" s="459"/>
      <c r="F131" s="459"/>
      <c r="G131" s="460"/>
      <c r="O131" s="260">
        <v>1</v>
      </c>
    </row>
    <row r="132" spans="1:104" x14ac:dyDescent="0.2">
      <c r="A132" s="461">
        <v>27</v>
      </c>
      <c r="B132" s="462" t="s">
        <v>593</v>
      </c>
      <c r="C132" s="463" t="s">
        <v>594</v>
      </c>
      <c r="D132" s="464" t="s">
        <v>36</v>
      </c>
      <c r="E132" s="465">
        <v>57.423999999999999</v>
      </c>
      <c r="F132" s="465"/>
      <c r="G132" s="466">
        <f>E132*F132</f>
        <v>0</v>
      </c>
      <c r="O132" s="260">
        <v>2</v>
      </c>
      <c r="AA132" s="255">
        <v>1</v>
      </c>
      <c r="AB132" s="255">
        <v>0</v>
      </c>
      <c r="AC132" s="255">
        <v>0</v>
      </c>
      <c r="AZ132" s="255">
        <v>1</v>
      </c>
      <c r="BA132" s="255">
        <f>IF(AZ132=1,G132,0)</f>
        <v>0</v>
      </c>
      <c r="BB132" s="255">
        <f>IF(AZ132=2,G132,0)</f>
        <v>0</v>
      </c>
      <c r="BC132" s="255">
        <f>IF(AZ132=3,G132,0)</f>
        <v>0</v>
      </c>
      <c r="BD132" s="255">
        <f>IF(AZ132=4,G132,0)</f>
        <v>0</v>
      </c>
      <c r="BE132" s="255">
        <f>IF(AZ132=5,G132,0)</f>
        <v>0</v>
      </c>
      <c r="CA132" s="260">
        <v>1</v>
      </c>
      <c r="CB132" s="260">
        <v>0</v>
      </c>
      <c r="CZ132" s="255">
        <v>1.1322000000000001</v>
      </c>
    </row>
    <row r="133" spans="1:104" ht="12.75" customHeight="1" x14ac:dyDescent="0.2">
      <c r="A133" s="467"/>
      <c r="B133" s="468"/>
      <c r="C133" s="534" t="s">
        <v>876</v>
      </c>
      <c r="D133" s="534"/>
      <c r="E133" s="469">
        <v>56.335999999999999</v>
      </c>
      <c r="F133" s="470"/>
      <c r="G133" s="471"/>
      <c r="M133" s="472" t="s">
        <v>876</v>
      </c>
      <c r="O133" s="260"/>
    </row>
    <row r="134" spans="1:104" ht="12.75" customHeight="1" x14ac:dyDescent="0.2">
      <c r="A134" s="467"/>
      <c r="B134" s="468"/>
      <c r="C134" s="534" t="s">
        <v>877</v>
      </c>
      <c r="D134" s="534"/>
      <c r="E134" s="469">
        <v>1.0880000000000001</v>
      </c>
      <c r="F134" s="470"/>
      <c r="G134" s="471"/>
      <c r="M134" s="472" t="s">
        <v>877</v>
      </c>
      <c r="O134" s="260"/>
    </row>
    <row r="135" spans="1:104" x14ac:dyDescent="0.2">
      <c r="A135" s="461">
        <v>28</v>
      </c>
      <c r="B135" s="462" t="s">
        <v>878</v>
      </c>
      <c r="C135" s="463" t="s">
        <v>879</v>
      </c>
      <c r="D135" s="464" t="s">
        <v>36</v>
      </c>
      <c r="E135" s="465">
        <v>3.9279999999999999</v>
      </c>
      <c r="F135" s="465"/>
      <c r="G135" s="466">
        <f>E135*F135</f>
        <v>0</v>
      </c>
      <c r="O135" s="260">
        <v>2</v>
      </c>
      <c r="AA135" s="255">
        <v>1</v>
      </c>
      <c r="AB135" s="255">
        <v>1</v>
      </c>
      <c r="AC135" s="255">
        <v>1</v>
      </c>
      <c r="AZ135" s="255">
        <v>1</v>
      </c>
      <c r="BA135" s="255">
        <f>IF(AZ135=1,G135,0)</f>
        <v>0</v>
      </c>
      <c r="BB135" s="255">
        <f>IF(AZ135=2,G135,0)</f>
        <v>0</v>
      </c>
      <c r="BC135" s="255">
        <f>IF(AZ135=3,G135,0)</f>
        <v>0</v>
      </c>
      <c r="BD135" s="255">
        <f>IF(AZ135=4,G135,0)</f>
        <v>0</v>
      </c>
      <c r="BE135" s="255">
        <f>IF(AZ135=5,G135,0)</f>
        <v>0</v>
      </c>
      <c r="CA135" s="260">
        <v>1</v>
      </c>
      <c r="CB135" s="260">
        <v>1</v>
      </c>
      <c r="CZ135" s="255">
        <v>1.8907700000000001</v>
      </c>
    </row>
    <row r="136" spans="1:104" ht="12.75" customHeight="1" x14ac:dyDescent="0.2">
      <c r="A136" s="467"/>
      <c r="B136" s="468"/>
      <c r="C136" s="534" t="s">
        <v>880</v>
      </c>
      <c r="D136" s="534"/>
      <c r="E136" s="469">
        <v>3.1280000000000001</v>
      </c>
      <c r="F136" s="470"/>
      <c r="G136" s="471"/>
      <c r="M136" s="472" t="s">
        <v>880</v>
      </c>
      <c r="O136" s="260"/>
    </row>
    <row r="137" spans="1:104" ht="12.75" customHeight="1" x14ac:dyDescent="0.2">
      <c r="A137" s="467"/>
      <c r="B137" s="468"/>
      <c r="C137" s="534" t="s">
        <v>881</v>
      </c>
      <c r="D137" s="534"/>
      <c r="E137" s="469">
        <v>0.8</v>
      </c>
      <c r="F137" s="470"/>
      <c r="G137" s="471"/>
      <c r="M137" s="472" t="s">
        <v>881</v>
      </c>
      <c r="O137" s="260"/>
    </row>
    <row r="138" spans="1:104" x14ac:dyDescent="0.2">
      <c r="A138" s="461">
        <v>29</v>
      </c>
      <c r="B138" s="462" t="s">
        <v>882</v>
      </c>
      <c r="C138" s="463" t="s">
        <v>883</v>
      </c>
      <c r="D138" s="464" t="s">
        <v>36</v>
      </c>
      <c r="E138" s="465">
        <v>1.728</v>
      </c>
      <c r="F138" s="465"/>
      <c r="G138" s="466">
        <f>E138*F138</f>
        <v>0</v>
      </c>
      <c r="O138" s="260">
        <v>2</v>
      </c>
      <c r="AA138" s="255">
        <v>1</v>
      </c>
      <c r="AB138" s="255">
        <v>1</v>
      </c>
      <c r="AC138" s="255">
        <v>1</v>
      </c>
      <c r="AZ138" s="255">
        <v>1</v>
      </c>
      <c r="BA138" s="255">
        <f>IF(AZ138=1,G138,0)</f>
        <v>0</v>
      </c>
      <c r="BB138" s="255">
        <f>IF(AZ138=2,G138,0)</f>
        <v>0</v>
      </c>
      <c r="BC138" s="255">
        <f>IF(AZ138=3,G138,0)</f>
        <v>0</v>
      </c>
      <c r="BD138" s="255">
        <f>IF(AZ138=4,G138,0)</f>
        <v>0</v>
      </c>
      <c r="BE138" s="255">
        <f>IF(AZ138=5,G138,0)</f>
        <v>0</v>
      </c>
      <c r="CA138" s="260">
        <v>1</v>
      </c>
      <c r="CB138" s="260">
        <v>1</v>
      </c>
      <c r="CZ138" s="255">
        <v>2.5</v>
      </c>
    </row>
    <row r="139" spans="1:104" ht="12.75" customHeight="1" x14ac:dyDescent="0.2">
      <c r="A139" s="467"/>
      <c r="B139" s="468"/>
      <c r="C139" s="534" t="s">
        <v>884</v>
      </c>
      <c r="D139" s="534"/>
      <c r="E139" s="469">
        <v>1.728</v>
      </c>
      <c r="F139" s="470"/>
      <c r="G139" s="471"/>
      <c r="M139" s="472" t="s">
        <v>884</v>
      </c>
      <c r="O139" s="260"/>
    </row>
    <row r="140" spans="1:104" x14ac:dyDescent="0.2">
      <c r="A140" s="461">
        <v>30</v>
      </c>
      <c r="B140" s="462" t="s">
        <v>885</v>
      </c>
      <c r="C140" s="463" t="s">
        <v>886</v>
      </c>
      <c r="D140" s="464" t="s">
        <v>27</v>
      </c>
      <c r="E140" s="465">
        <v>1.68</v>
      </c>
      <c r="F140" s="465"/>
      <c r="G140" s="466">
        <f>E140*F140</f>
        <v>0</v>
      </c>
      <c r="O140" s="260">
        <v>2</v>
      </c>
      <c r="AA140" s="255">
        <v>1</v>
      </c>
      <c r="AB140" s="255">
        <v>0</v>
      </c>
      <c r="AC140" s="255">
        <v>0</v>
      </c>
      <c r="AZ140" s="255">
        <v>1</v>
      </c>
      <c r="BA140" s="255">
        <f>IF(AZ140=1,G140,0)</f>
        <v>0</v>
      </c>
      <c r="BB140" s="255">
        <f>IF(AZ140=2,G140,0)</f>
        <v>0</v>
      </c>
      <c r="BC140" s="255">
        <f>IF(AZ140=3,G140,0)</f>
        <v>0</v>
      </c>
      <c r="BD140" s="255">
        <f>IF(AZ140=4,G140,0)</f>
        <v>0</v>
      </c>
      <c r="BE140" s="255">
        <f>IF(AZ140=5,G140,0)</f>
        <v>0</v>
      </c>
      <c r="CA140" s="260">
        <v>1</v>
      </c>
      <c r="CB140" s="260">
        <v>0</v>
      </c>
      <c r="CZ140" s="255">
        <v>4.4099999999999999E-3</v>
      </c>
    </row>
    <row r="141" spans="1:104" ht="12.75" customHeight="1" x14ac:dyDescent="0.2">
      <c r="A141" s="467"/>
      <c r="B141" s="468"/>
      <c r="C141" s="534" t="s">
        <v>887</v>
      </c>
      <c r="D141" s="534"/>
      <c r="E141" s="469">
        <v>1.68</v>
      </c>
      <c r="F141" s="470"/>
      <c r="G141" s="471"/>
      <c r="M141" s="472" t="s">
        <v>887</v>
      </c>
      <c r="O141" s="260"/>
    </row>
    <row r="142" spans="1:104" x14ac:dyDescent="0.2">
      <c r="A142" s="473"/>
      <c r="B142" s="474" t="s">
        <v>198</v>
      </c>
      <c r="C142" s="475" t="str">
        <f>CONCATENATE(B131," ",C131)</f>
        <v>45 Podkladní a vedlejší konstrukce</v>
      </c>
      <c r="D142" s="476"/>
      <c r="E142" s="477"/>
      <c r="F142" s="478"/>
      <c r="G142" s="479">
        <f>SUM(G131:G141)</f>
        <v>0</v>
      </c>
      <c r="O142" s="260">
        <v>4</v>
      </c>
      <c r="BA142" s="268">
        <f>SUM(BA131:BA141)</f>
        <v>0</v>
      </c>
      <c r="BB142" s="268">
        <f>SUM(BB131:BB141)</f>
        <v>0</v>
      </c>
      <c r="BC142" s="268">
        <f>SUM(BC131:BC141)</f>
        <v>0</v>
      </c>
      <c r="BD142" s="268">
        <f>SUM(BD131:BD141)</f>
        <v>0</v>
      </c>
      <c r="BE142" s="268">
        <f>SUM(BE131:BE141)</f>
        <v>0</v>
      </c>
    </row>
    <row r="143" spans="1:104" x14ac:dyDescent="0.2">
      <c r="A143" s="455" t="s">
        <v>193</v>
      </c>
      <c r="B143" s="456" t="s">
        <v>601</v>
      </c>
      <c r="C143" s="457" t="s">
        <v>602</v>
      </c>
      <c r="D143" s="458"/>
      <c r="E143" s="459"/>
      <c r="F143" s="459"/>
      <c r="G143" s="460"/>
      <c r="O143" s="260">
        <v>1</v>
      </c>
    </row>
    <row r="144" spans="1:104" x14ac:dyDescent="0.2">
      <c r="A144" s="461">
        <v>31</v>
      </c>
      <c r="B144" s="462" t="s">
        <v>888</v>
      </c>
      <c r="C144" s="463" t="s">
        <v>889</v>
      </c>
      <c r="D144" s="464" t="s">
        <v>29</v>
      </c>
      <c r="E144" s="465">
        <v>78</v>
      </c>
      <c r="F144" s="465"/>
      <c r="G144" s="466">
        <f>E144*F144</f>
        <v>0</v>
      </c>
      <c r="O144" s="260">
        <v>2</v>
      </c>
      <c r="AA144" s="255">
        <v>1</v>
      </c>
      <c r="AB144" s="255">
        <v>1</v>
      </c>
      <c r="AC144" s="255">
        <v>1</v>
      </c>
      <c r="AZ144" s="255">
        <v>1</v>
      </c>
      <c r="BA144" s="255">
        <f>IF(AZ144=1,G144,0)</f>
        <v>0</v>
      </c>
      <c r="BB144" s="255">
        <f>IF(AZ144=2,G144,0)</f>
        <v>0</v>
      </c>
      <c r="BC144" s="255">
        <f>IF(AZ144=3,G144,0)</f>
        <v>0</v>
      </c>
      <c r="BD144" s="255">
        <f>IF(AZ144=4,G144,0)</f>
        <v>0</v>
      </c>
      <c r="BE144" s="255">
        <f>IF(AZ144=5,G144,0)</f>
        <v>0</v>
      </c>
      <c r="CA144" s="260">
        <v>1</v>
      </c>
      <c r="CB144" s="260">
        <v>1</v>
      </c>
      <c r="CZ144" s="255">
        <v>0</v>
      </c>
    </row>
    <row r="145" spans="1:104" ht="12.75" customHeight="1" x14ac:dyDescent="0.2">
      <c r="A145" s="467"/>
      <c r="B145" s="468"/>
      <c r="C145" s="534" t="s">
        <v>890</v>
      </c>
      <c r="D145" s="534"/>
      <c r="E145" s="469">
        <v>78</v>
      </c>
      <c r="F145" s="470"/>
      <c r="G145" s="471"/>
      <c r="M145" s="472" t="s">
        <v>890</v>
      </c>
      <c r="O145" s="260"/>
    </row>
    <row r="146" spans="1:104" x14ac:dyDescent="0.2">
      <c r="A146" s="461">
        <v>32</v>
      </c>
      <c r="B146" s="462" t="s">
        <v>891</v>
      </c>
      <c r="C146" s="463" t="s">
        <v>892</v>
      </c>
      <c r="D146" s="464" t="s">
        <v>29</v>
      </c>
      <c r="E146" s="465">
        <v>96.8</v>
      </c>
      <c r="F146" s="465"/>
      <c r="G146" s="466">
        <f>E146*F146</f>
        <v>0</v>
      </c>
      <c r="O146" s="260">
        <v>2</v>
      </c>
      <c r="AA146" s="255">
        <v>1</v>
      </c>
      <c r="AB146" s="255">
        <v>1</v>
      </c>
      <c r="AC146" s="255">
        <v>1</v>
      </c>
      <c r="AZ146" s="255">
        <v>1</v>
      </c>
      <c r="BA146" s="255">
        <f>IF(AZ146=1,G146,0)</f>
        <v>0</v>
      </c>
      <c r="BB146" s="255">
        <f>IF(AZ146=2,G146,0)</f>
        <v>0</v>
      </c>
      <c r="BC146" s="255">
        <f>IF(AZ146=3,G146,0)</f>
        <v>0</v>
      </c>
      <c r="BD146" s="255">
        <f>IF(AZ146=4,G146,0)</f>
        <v>0</v>
      </c>
      <c r="BE146" s="255">
        <f>IF(AZ146=5,G146,0)</f>
        <v>0</v>
      </c>
      <c r="CA146" s="260">
        <v>1</v>
      </c>
      <c r="CB146" s="260">
        <v>1</v>
      </c>
      <c r="CZ146" s="255">
        <v>2.0000000000000002E-5</v>
      </c>
    </row>
    <row r="147" spans="1:104" ht="12.75" customHeight="1" x14ac:dyDescent="0.2">
      <c r="A147" s="467"/>
      <c r="B147" s="468"/>
      <c r="C147" s="534" t="s">
        <v>893</v>
      </c>
      <c r="D147" s="534"/>
      <c r="E147" s="469">
        <v>2</v>
      </c>
      <c r="F147" s="470"/>
      <c r="G147" s="471"/>
      <c r="M147" s="472" t="s">
        <v>893</v>
      </c>
      <c r="O147" s="260"/>
    </row>
    <row r="148" spans="1:104" ht="12.75" customHeight="1" x14ac:dyDescent="0.2">
      <c r="A148" s="467"/>
      <c r="B148" s="468"/>
      <c r="C148" s="534" t="s">
        <v>894</v>
      </c>
      <c r="D148" s="534"/>
      <c r="E148" s="469">
        <v>11.1</v>
      </c>
      <c r="F148" s="470"/>
      <c r="G148" s="471"/>
      <c r="M148" s="472" t="s">
        <v>894</v>
      </c>
      <c r="O148" s="260"/>
    </row>
    <row r="149" spans="1:104" ht="12.75" customHeight="1" x14ac:dyDescent="0.2">
      <c r="A149" s="467"/>
      <c r="B149" s="468"/>
      <c r="C149" s="534" t="s">
        <v>895</v>
      </c>
      <c r="D149" s="534"/>
      <c r="E149" s="469">
        <v>0</v>
      </c>
      <c r="F149" s="470"/>
      <c r="G149" s="471"/>
      <c r="M149" s="472" t="s">
        <v>895</v>
      </c>
      <c r="O149" s="260"/>
    </row>
    <row r="150" spans="1:104" ht="12.75" customHeight="1" x14ac:dyDescent="0.2">
      <c r="A150" s="467"/>
      <c r="B150" s="468"/>
      <c r="C150" s="534" t="s">
        <v>896</v>
      </c>
      <c r="D150" s="534"/>
      <c r="E150" s="469">
        <v>23.5</v>
      </c>
      <c r="F150" s="470"/>
      <c r="G150" s="471"/>
      <c r="M150" s="472" t="s">
        <v>896</v>
      </c>
      <c r="O150" s="260"/>
    </row>
    <row r="151" spans="1:104" ht="12.75" customHeight="1" x14ac:dyDescent="0.2">
      <c r="A151" s="467"/>
      <c r="B151" s="468"/>
      <c r="C151" s="534" t="s">
        <v>897</v>
      </c>
      <c r="D151" s="534"/>
      <c r="E151" s="469">
        <v>8.6999999999999993</v>
      </c>
      <c r="F151" s="470"/>
      <c r="G151" s="471"/>
      <c r="M151" s="472" t="s">
        <v>897</v>
      </c>
      <c r="O151" s="260"/>
    </row>
    <row r="152" spans="1:104" ht="12.75" customHeight="1" x14ac:dyDescent="0.2">
      <c r="A152" s="467"/>
      <c r="B152" s="468"/>
      <c r="C152" s="534" t="s">
        <v>898</v>
      </c>
      <c r="D152" s="534"/>
      <c r="E152" s="469">
        <v>22.5</v>
      </c>
      <c r="F152" s="470"/>
      <c r="G152" s="471"/>
      <c r="M152" s="472" t="s">
        <v>898</v>
      </c>
      <c r="O152" s="260"/>
    </row>
    <row r="153" spans="1:104" ht="12.75" customHeight="1" x14ac:dyDescent="0.2">
      <c r="A153" s="467"/>
      <c r="B153" s="468"/>
      <c r="C153" s="534" t="s">
        <v>899</v>
      </c>
      <c r="D153" s="534"/>
      <c r="E153" s="469">
        <v>21.5</v>
      </c>
      <c r="F153" s="470"/>
      <c r="G153" s="471"/>
      <c r="M153" s="472" t="s">
        <v>899</v>
      </c>
      <c r="O153" s="260"/>
    </row>
    <row r="154" spans="1:104" ht="12.75" customHeight="1" x14ac:dyDescent="0.2">
      <c r="A154" s="467"/>
      <c r="B154" s="468"/>
      <c r="C154" s="534" t="s">
        <v>900</v>
      </c>
      <c r="D154" s="534"/>
      <c r="E154" s="469">
        <v>6</v>
      </c>
      <c r="F154" s="470"/>
      <c r="G154" s="471"/>
      <c r="M154" s="472" t="s">
        <v>900</v>
      </c>
      <c r="O154" s="260"/>
    </row>
    <row r="155" spans="1:104" ht="12.75" customHeight="1" x14ac:dyDescent="0.2">
      <c r="A155" s="467"/>
      <c r="B155" s="468"/>
      <c r="C155" s="534" t="s">
        <v>901</v>
      </c>
      <c r="D155" s="534"/>
      <c r="E155" s="469">
        <v>1.5</v>
      </c>
      <c r="F155" s="470"/>
      <c r="G155" s="471"/>
      <c r="M155" s="472" t="s">
        <v>901</v>
      </c>
      <c r="O155" s="260"/>
    </row>
    <row r="156" spans="1:104" x14ac:dyDescent="0.2">
      <c r="A156" s="461">
        <v>33</v>
      </c>
      <c r="B156" s="462" t="s">
        <v>902</v>
      </c>
      <c r="C156" s="463" t="s">
        <v>903</v>
      </c>
      <c r="D156" s="464" t="s">
        <v>29</v>
      </c>
      <c r="E156" s="465">
        <v>251.5</v>
      </c>
      <c r="F156" s="465"/>
      <c r="G156" s="466">
        <f>E156*F156</f>
        <v>0</v>
      </c>
      <c r="O156" s="260">
        <v>2</v>
      </c>
      <c r="AA156" s="255">
        <v>1</v>
      </c>
      <c r="AB156" s="255">
        <v>1</v>
      </c>
      <c r="AC156" s="255">
        <v>1</v>
      </c>
      <c r="AZ156" s="255">
        <v>1</v>
      </c>
      <c r="BA156" s="255">
        <f>IF(AZ156=1,G156,0)</f>
        <v>0</v>
      </c>
      <c r="BB156" s="255">
        <f>IF(AZ156=2,G156,0)</f>
        <v>0</v>
      </c>
      <c r="BC156" s="255">
        <f>IF(AZ156=3,G156,0)</f>
        <v>0</v>
      </c>
      <c r="BD156" s="255">
        <f>IF(AZ156=4,G156,0)</f>
        <v>0</v>
      </c>
      <c r="BE156" s="255">
        <f>IF(AZ156=5,G156,0)</f>
        <v>0</v>
      </c>
      <c r="CA156" s="260">
        <v>1</v>
      </c>
      <c r="CB156" s="260">
        <v>1</v>
      </c>
      <c r="CZ156" s="255">
        <v>1E-4</v>
      </c>
    </row>
    <row r="157" spans="1:104" ht="12.75" customHeight="1" x14ac:dyDescent="0.2">
      <c r="A157" s="467"/>
      <c r="B157" s="468"/>
      <c r="C157" s="534" t="s">
        <v>904</v>
      </c>
      <c r="D157" s="534"/>
      <c r="E157" s="469">
        <v>0</v>
      </c>
      <c r="F157" s="470"/>
      <c r="G157" s="471"/>
      <c r="M157" s="472" t="s">
        <v>904</v>
      </c>
      <c r="O157" s="260"/>
    </row>
    <row r="158" spans="1:104" ht="12.75" customHeight="1" x14ac:dyDescent="0.2">
      <c r="A158" s="467"/>
      <c r="B158" s="468"/>
      <c r="C158" s="534" t="s">
        <v>905</v>
      </c>
      <c r="D158" s="534"/>
      <c r="E158" s="469">
        <v>17</v>
      </c>
      <c r="F158" s="470"/>
      <c r="G158" s="471"/>
      <c r="M158" s="472" t="s">
        <v>905</v>
      </c>
      <c r="O158" s="260"/>
    </row>
    <row r="159" spans="1:104" ht="12.75" customHeight="1" x14ac:dyDescent="0.2">
      <c r="A159" s="467"/>
      <c r="B159" s="468"/>
      <c r="C159" s="534" t="s">
        <v>906</v>
      </c>
      <c r="D159" s="534"/>
      <c r="E159" s="469">
        <v>16.5</v>
      </c>
      <c r="F159" s="470"/>
      <c r="G159" s="471"/>
      <c r="M159" s="472" t="s">
        <v>906</v>
      </c>
      <c r="O159" s="260"/>
    </row>
    <row r="160" spans="1:104" ht="12.75" customHeight="1" x14ac:dyDescent="0.2">
      <c r="A160" s="467"/>
      <c r="B160" s="468"/>
      <c r="C160" s="534" t="s">
        <v>907</v>
      </c>
      <c r="D160" s="534"/>
      <c r="E160" s="469">
        <v>17.7</v>
      </c>
      <c r="F160" s="470"/>
      <c r="G160" s="471"/>
      <c r="M160" s="472" t="s">
        <v>907</v>
      </c>
      <c r="O160" s="260"/>
    </row>
    <row r="161" spans="1:15" ht="12.75" customHeight="1" x14ac:dyDescent="0.2">
      <c r="A161" s="467"/>
      <c r="B161" s="468"/>
      <c r="C161" s="534" t="s">
        <v>908</v>
      </c>
      <c r="D161" s="534"/>
      <c r="E161" s="469">
        <v>15</v>
      </c>
      <c r="F161" s="470"/>
      <c r="G161" s="471"/>
      <c r="M161" s="472" t="s">
        <v>908</v>
      </c>
      <c r="O161" s="260"/>
    </row>
    <row r="162" spans="1:15" ht="12.75" customHeight="1" x14ac:dyDescent="0.2">
      <c r="A162" s="467"/>
      <c r="B162" s="468"/>
      <c r="C162" s="534" t="s">
        <v>909</v>
      </c>
      <c r="D162" s="534"/>
      <c r="E162" s="469">
        <v>17.7</v>
      </c>
      <c r="F162" s="470"/>
      <c r="G162" s="471"/>
      <c r="M162" s="472" t="s">
        <v>909</v>
      </c>
      <c r="O162" s="260"/>
    </row>
    <row r="163" spans="1:15" ht="12.75" customHeight="1" x14ac:dyDescent="0.2">
      <c r="A163" s="467"/>
      <c r="B163" s="468"/>
      <c r="C163" s="534" t="s">
        <v>910</v>
      </c>
      <c r="D163" s="534"/>
      <c r="E163" s="469">
        <v>8.4</v>
      </c>
      <c r="F163" s="470"/>
      <c r="G163" s="471"/>
      <c r="M163" s="472" t="s">
        <v>910</v>
      </c>
      <c r="O163" s="260"/>
    </row>
    <row r="164" spans="1:15" ht="12.75" customHeight="1" x14ac:dyDescent="0.2">
      <c r="A164" s="467"/>
      <c r="B164" s="468"/>
      <c r="C164" s="534" t="s">
        <v>911</v>
      </c>
      <c r="D164" s="534"/>
      <c r="E164" s="469">
        <v>4.5</v>
      </c>
      <c r="F164" s="470"/>
      <c r="G164" s="471"/>
      <c r="M164" s="472" t="s">
        <v>911</v>
      </c>
      <c r="O164" s="260"/>
    </row>
    <row r="165" spans="1:15" ht="12.75" customHeight="1" x14ac:dyDescent="0.2">
      <c r="A165" s="467"/>
      <c r="B165" s="468"/>
      <c r="C165" s="534" t="s">
        <v>912</v>
      </c>
      <c r="D165" s="534"/>
      <c r="E165" s="469">
        <v>3</v>
      </c>
      <c r="F165" s="470"/>
      <c r="G165" s="471"/>
      <c r="M165" s="472" t="s">
        <v>912</v>
      </c>
      <c r="O165" s="260"/>
    </row>
    <row r="166" spans="1:15" ht="12.75" customHeight="1" x14ac:dyDescent="0.2">
      <c r="A166" s="467"/>
      <c r="B166" s="468"/>
      <c r="C166" s="535" t="s">
        <v>821</v>
      </c>
      <c r="D166" s="535"/>
      <c r="E166" s="498">
        <v>99.800000000000011</v>
      </c>
      <c r="F166" s="470"/>
      <c r="G166" s="471"/>
      <c r="M166" s="472" t="s">
        <v>821</v>
      </c>
      <c r="O166" s="260"/>
    </row>
    <row r="167" spans="1:15" ht="12.75" customHeight="1" x14ac:dyDescent="0.2">
      <c r="A167" s="467"/>
      <c r="B167" s="468"/>
      <c r="C167" s="534" t="s">
        <v>913</v>
      </c>
      <c r="D167" s="534"/>
      <c r="E167" s="469">
        <v>0</v>
      </c>
      <c r="F167" s="470"/>
      <c r="G167" s="471"/>
      <c r="M167" s="472" t="s">
        <v>913</v>
      </c>
      <c r="O167" s="260"/>
    </row>
    <row r="168" spans="1:15" ht="12.75" customHeight="1" x14ac:dyDescent="0.2">
      <c r="A168" s="467"/>
      <c r="B168" s="468"/>
      <c r="C168" s="534" t="s">
        <v>914</v>
      </c>
      <c r="D168" s="534"/>
      <c r="E168" s="469">
        <v>25.7</v>
      </c>
      <c r="F168" s="470"/>
      <c r="G168" s="471"/>
      <c r="M168" s="472" t="s">
        <v>914</v>
      </c>
      <c r="O168" s="260"/>
    </row>
    <row r="169" spans="1:15" ht="12.75" customHeight="1" x14ac:dyDescent="0.2">
      <c r="A169" s="467"/>
      <c r="B169" s="468"/>
      <c r="C169" s="534" t="s">
        <v>915</v>
      </c>
      <c r="D169" s="534"/>
      <c r="E169" s="469">
        <v>10.5</v>
      </c>
      <c r="F169" s="470"/>
      <c r="G169" s="471"/>
      <c r="M169" s="472" t="s">
        <v>915</v>
      </c>
      <c r="O169" s="260"/>
    </row>
    <row r="170" spans="1:15" ht="12.75" customHeight="1" x14ac:dyDescent="0.2">
      <c r="A170" s="467"/>
      <c r="B170" s="468"/>
      <c r="C170" s="534" t="s">
        <v>916</v>
      </c>
      <c r="D170" s="534"/>
      <c r="E170" s="469">
        <v>25.6</v>
      </c>
      <c r="F170" s="470"/>
      <c r="G170" s="471"/>
      <c r="M170" s="472" t="s">
        <v>916</v>
      </c>
      <c r="O170" s="260"/>
    </row>
    <row r="171" spans="1:15" ht="12.75" customHeight="1" x14ac:dyDescent="0.2">
      <c r="A171" s="467"/>
      <c r="B171" s="468"/>
      <c r="C171" s="534" t="s">
        <v>917</v>
      </c>
      <c r="D171" s="534"/>
      <c r="E171" s="469">
        <v>35.200000000000003</v>
      </c>
      <c r="F171" s="470"/>
      <c r="G171" s="471"/>
      <c r="M171" s="472" t="s">
        <v>917</v>
      </c>
      <c r="O171" s="260"/>
    </row>
    <row r="172" spans="1:15" ht="12.75" customHeight="1" x14ac:dyDescent="0.2">
      <c r="A172" s="467"/>
      <c r="B172" s="468"/>
      <c r="C172" s="534" t="s">
        <v>918</v>
      </c>
      <c r="D172" s="534"/>
      <c r="E172" s="469">
        <v>10</v>
      </c>
      <c r="F172" s="470"/>
      <c r="G172" s="471"/>
      <c r="M172" s="472" t="s">
        <v>918</v>
      </c>
      <c r="O172" s="260"/>
    </row>
    <row r="173" spans="1:15" ht="12.75" customHeight="1" x14ac:dyDescent="0.2">
      <c r="A173" s="467"/>
      <c r="B173" s="468"/>
      <c r="C173" s="534" t="s">
        <v>919</v>
      </c>
      <c r="D173" s="534"/>
      <c r="E173" s="469">
        <v>29.3</v>
      </c>
      <c r="F173" s="470"/>
      <c r="G173" s="471"/>
      <c r="M173" s="472" t="s">
        <v>919</v>
      </c>
      <c r="O173" s="260"/>
    </row>
    <row r="174" spans="1:15" ht="12.75" customHeight="1" x14ac:dyDescent="0.2">
      <c r="A174" s="467"/>
      <c r="B174" s="468"/>
      <c r="C174" s="534" t="s">
        <v>920</v>
      </c>
      <c r="D174" s="534"/>
      <c r="E174" s="469">
        <v>7.3</v>
      </c>
      <c r="F174" s="470"/>
      <c r="G174" s="471"/>
      <c r="M174" s="472" t="s">
        <v>920</v>
      </c>
      <c r="O174" s="260"/>
    </row>
    <row r="175" spans="1:15" ht="12.75" customHeight="1" x14ac:dyDescent="0.2">
      <c r="A175" s="467"/>
      <c r="B175" s="468"/>
      <c r="C175" s="534" t="s">
        <v>921</v>
      </c>
      <c r="D175" s="534"/>
      <c r="E175" s="469">
        <v>8.1</v>
      </c>
      <c r="F175" s="470"/>
      <c r="G175" s="471"/>
      <c r="M175" s="472" t="s">
        <v>921</v>
      </c>
      <c r="O175" s="260"/>
    </row>
    <row r="176" spans="1:15" ht="12.75" customHeight="1" x14ac:dyDescent="0.2">
      <c r="A176" s="467"/>
      <c r="B176" s="468"/>
      <c r="C176" s="535" t="s">
        <v>821</v>
      </c>
      <c r="D176" s="535"/>
      <c r="E176" s="498">
        <v>151.70000000000002</v>
      </c>
      <c r="F176" s="470"/>
      <c r="G176" s="471"/>
      <c r="M176" s="472" t="s">
        <v>821</v>
      </c>
      <c r="O176" s="260"/>
    </row>
    <row r="177" spans="1:104" x14ac:dyDescent="0.2">
      <c r="A177" s="461">
        <v>34</v>
      </c>
      <c r="B177" s="462" t="s">
        <v>922</v>
      </c>
      <c r="C177" s="463" t="s">
        <v>923</v>
      </c>
      <c r="D177" s="464" t="s">
        <v>29</v>
      </c>
      <c r="E177" s="465">
        <v>344.3</v>
      </c>
      <c r="F177" s="465"/>
      <c r="G177" s="466">
        <f>E177*F177</f>
        <v>0</v>
      </c>
      <c r="O177" s="260">
        <v>2</v>
      </c>
      <c r="AA177" s="255">
        <v>1</v>
      </c>
      <c r="AB177" s="255">
        <v>1</v>
      </c>
      <c r="AC177" s="255">
        <v>1</v>
      </c>
      <c r="AZ177" s="255">
        <v>1</v>
      </c>
      <c r="BA177" s="255">
        <f>IF(AZ177=1,G177,0)</f>
        <v>0</v>
      </c>
      <c r="BB177" s="255">
        <f>IF(AZ177=2,G177,0)</f>
        <v>0</v>
      </c>
      <c r="BC177" s="255">
        <f>IF(AZ177=3,G177,0)</f>
        <v>0</v>
      </c>
      <c r="BD177" s="255">
        <f>IF(AZ177=4,G177,0)</f>
        <v>0</v>
      </c>
      <c r="BE177" s="255">
        <f>IF(AZ177=5,G177,0)</f>
        <v>0</v>
      </c>
      <c r="CA177" s="260">
        <v>1</v>
      </c>
      <c r="CB177" s="260">
        <v>1</v>
      </c>
      <c r="CZ177" s="255">
        <v>1.1E-4</v>
      </c>
    </row>
    <row r="178" spans="1:104" ht="12.75" customHeight="1" x14ac:dyDescent="0.2">
      <c r="A178" s="467"/>
      <c r="B178" s="468"/>
      <c r="C178" s="534" t="s">
        <v>924</v>
      </c>
      <c r="D178" s="534"/>
      <c r="E178" s="469">
        <v>0</v>
      </c>
      <c r="F178" s="470"/>
      <c r="G178" s="471"/>
      <c r="M178" s="472" t="s">
        <v>924</v>
      </c>
      <c r="O178" s="260"/>
    </row>
    <row r="179" spans="1:104" ht="12.75" customHeight="1" x14ac:dyDescent="0.2">
      <c r="A179" s="467"/>
      <c r="B179" s="468"/>
      <c r="C179" s="534" t="s">
        <v>925</v>
      </c>
      <c r="D179" s="534"/>
      <c r="E179" s="469">
        <v>172.7</v>
      </c>
      <c r="F179" s="470"/>
      <c r="G179" s="471"/>
      <c r="M179" s="472" t="s">
        <v>925</v>
      </c>
      <c r="O179" s="260"/>
    </row>
    <row r="180" spans="1:104" ht="12.75" customHeight="1" x14ac:dyDescent="0.2">
      <c r="A180" s="467"/>
      <c r="B180" s="468"/>
      <c r="C180" s="534" t="s">
        <v>926</v>
      </c>
      <c r="D180" s="534"/>
      <c r="E180" s="469">
        <v>114.1</v>
      </c>
      <c r="F180" s="470"/>
      <c r="G180" s="471"/>
      <c r="M180" s="472" t="s">
        <v>926</v>
      </c>
      <c r="O180" s="260"/>
    </row>
    <row r="181" spans="1:104" ht="12.75" customHeight="1" x14ac:dyDescent="0.2">
      <c r="A181" s="467"/>
      <c r="B181" s="468"/>
      <c r="C181" s="534" t="s">
        <v>927</v>
      </c>
      <c r="D181" s="534"/>
      <c r="E181" s="469">
        <v>57.5</v>
      </c>
      <c r="F181" s="470"/>
      <c r="G181" s="471"/>
      <c r="M181" s="472" t="s">
        <v>927</v>
      </c>
      <c r="O181" s="260"/>
    </row>
    <row r="182" spans="1:104" x14ac:dyDescent="0.2">
      <c r="A182" s="461">
        <v>35</v>
      </c>
      <c r="B182" s="462" t="s">
        <v>928</v>
      </c>
      <c r="C182" s="463" t="s">
        <v>929</v>
      </c>
      <c r="D182" s="464" t="s">
        <v>29</v>
      </c>
      <c r="E182" s="465">
        <v>13.1</v>
      </c>
      <c r="F182" s="465"/>
      <c r="G182" s="466">
        <f>E182*F182</f>
        <v>0</v>
      </c>
      <c r="O182" s="260">
        <v>2</v>
      </c>
      <c r="AA182" s="255">
        <v>1</v>
      </c>
      <c r="AB182" s="255">
        <v>1</v>
      </c>
      <c r="AC182" s="255">
        <v>1</v>
      </c>
      <c r="AZ182" s="255">
        <v>1</v>
      </c>
      <c r="BA182" s="255">
        <f>IF(AZ182=1,G182,0)</f>
        <v>0</v>
      </c>
      <c r="BB182" s="255">
        <f>IF(AZ182=2,G182,0)</f>
        <v>0</v>
      </c>
      <c r="BC182" s="255">
        <f>IF(AZ182=3,G182,0)</f>
        <v>0</v>
      </c>
      <c r="BD182" s="255">
        <f>IF(AZ182=4,G182,0)</f>
        <v>0</v>
      </c>
      <c r="BE182" s="255">
        <f>IF(AZ182=5,G182,0)</f>
        <v>0</v>
      </c>
      <c r="CA182" s="260">
        <v>1</v>
      </c>
      <c r="CB182" s="260">
        <v>1</v>
      </c>
      <c r="CZ182" s="255">
        <v>1.6000000000000001E-4</v>
      </c>
    </row>
    <row r="183" spans="1:104" ht="12.75" customHeight="1" x14ac:dyDescent="0.2">
      <c r="A183" s="467"/>
      <c r="B183" s="468"/>
      <c r="C183" s="534" t="s">
        <v>930</v>
      </c>
      <c r="D183" s="534"/>
      <c r="E183" s="469">
        <v>0</v>
      </c>
      <c r="F183" s="470"/>
      <c r="G183" s="471"/>
      <c r="M183" s="472" t="s">
        <v>930</v>
      </c>
      <c r="O183" s="260"/>
    </row>
    <row r="184" spans="1:104" ht="12.75" customHeight="1" x14ac:dyDescent="0.2">
      <c r="A184" s="467"/>
      <c r="B184" s="468"/>
      <c r="C184" s="534" t="s">
        <v>931</v>
      </c>
      <c r="D184" s="534"/>
      <c r="E184" s="469">
        <v>5.6</v>
      </c>
      <c r="F184" s="470"/>
      <c r="G184" s="471"/>
      <c r="M184" s="472" t="s">
        <v>931</v>
      </c>
      <c r="O184" s="260"/>
    </row>
    <row r="185" spans="1:104" ht="12.75" customHeight="1" x14ac:dyDescent="0.2">
      <c r="A185" s="467"/>
      <c r="B185" s="468"/>
      <c r="C185" s="534" t="s">
        <v>932</v>
      </c>
      <c r="D185" s="534"/>
      <c r="E185" s="469">
        <v>7.5</v>
      </c>
      <c r="F185" s="470"/>
      <c r="G185" s="471"/>
      <c r="M185" s="472" t="s">
        <v>932</v>
      </c>
      <c r="O185" s="260"/>
    </row>
    <row r="186" spans="1:104" x14ac:dyDescent="0.2">
      <c r="A186" s="461">
        <v>36</v>
      </c>
      <c r="B186" s="462" t="s">
        <v>933</v>
      </c>
      <c r="C186" s="463" t="s">
        <v>934</v>
      </c>
      <c r="D186" s="464" t="s">
        <v>203</v>
      </c>
      <c r="E186" s="465">
        <v>134</v>
      </c>
      <c r="F186" s="465"/>
      <c r="G186" s="466">
        <f>E186*F186</f>
        <v>0</v>
      </c>
      <c r="O186" s="260">
        <v>2</v>
      </c>
      <c r="AA186" s="255">
        <v>1</v>
      </c>
      <c r="AB186" s="255">
        <v>1</v>
      </c>
      <c r="AC186" s="255">
        <v>1</v>
      </c>
      <c r="AZ186" s="255">
        <v>1</v>
      </c>
      <c r="BA186" s="255">
        <f>IF(AZ186=1,G186,0)</f>
        <v>0</v>
      </c>
      <c r="BB186" s="255">
        <f>IF(AZ186=2,G186,0)</f>
        <v>0</v>
      </c>
      <c r="BC186" s="255">
        <f>IF(AZ186=3,G186,0)</f>
        <v>0</v>
      </c>
      <c r="BD186" s="255">
        <f>IF(AZ186=4,G186,0)</f>
        <v>0</v>
      </c>
      <c r="BE186" s="255">
        <f>IF(AZ186=5,G186,0)</f>
        <v>0</v>
      </c>
      <c r="CA186" s="260">
        <v>1</v>
      </c>
      <c r="CB186" s="260">
        <v>1</v>
      </c>
      <c r="CZ186" s="255">
        <v>1.0000000000000001E-5</v>
      </c>
    </row>
    <row r="187" spans="1:104" ht="12.75" customHeight="1" x14ac:dyDescent="0.2">
      <c r="A187" s="467"/>
      <c r="B187" s="468"/>
      <c r="C187" s="534" t="s">
        <v>935</v>
      </c>
      <c r="D187" s="534"/>
      <c r="E187" s="469">
        <v>0</v>
      </c>
      <c r="F187" s="470"/>
      <c r="G187" s="471"/>
      <c r="M187" s="472" t="s">
        <v>935</v>
      </c>
      <c r="O187" s="260"/>
    </row>
    <row r="188" spans="1:104" ht="12.75" customHeight="1" x14ac:dyDescent="0.2">
      <c r="A188" s="467"/>
      <c r="B188" s="468"/>
      <c r="C188" s="534" t="s">
        <v>936</v>
      </c>
      <c r="D188" s="534"/>
      <c r="E188" s="469">
        <v>0</v>
      </c>
      <c r="F188" s="470"/>
      <c r="G188" s="471"/>
      <c r="M188" s="472" t="s">
        <v>936</v>
      </c>
      <c r="O188" s="260"/>
    </row>
    <row r="189" spans="1:104" ht="12.75" customHeight="1" x14ac:dyDescent="0.2">
      <c r="A189" s="467"/>
      <c r="B189" s="468"/>
      <c r="C189" s="534" t="s">
        <v>937</v>
      </c>
      <c r="D189" s="534"/>
      <c r="E189" s="469">
        <v>102</v>
      </c>
      <c r="F189" s="470"/>
      <c r="G189" s="471"/>
      <c r="M189" s="472" t="s">
        <v>937</v>
      </c>
      <c r="O189" s="260"/>
    </row>
    <row r="190" spans="1:104" ht="12.75" customHeight="1" x14ac:dyDescent="0.2">
      <c r="A190" s="467"/>
      <c r="B190" s="468"/>
      <c r="C190" s="534" t="s">
        <v>938</v>
      </c>
      <c r="D190" s="534"/>
      <c r="E190" s="469">
        <v>4</v>
      </c>
      <c r="F190" s="470"/>
      <c r="G190" s="471"/>
      <c r="M190" s="472" t="s">
        <v>938</v>
      </c>
      <c r="O190" s="260"/>
    </row>
    <row r="191" spans="1:104" ht="12.75" customHeight="1" x14ac:dyDescent="0.2">
      <c r="A191" s="467"/>
      <c r="B191" s="468"/>
      <c r="C191" s="534" t="s">
        <v>939</v>
      </c>
      <c r="D191" s="534"/>
      <c r="E191" s="469">
        <v>1</v>
      </c>
      <c r="F191" s="470"/>
      <c r="G191" s="471"/>
      <c r="M191" s="472" t="s">
        <v>939</v>
      </c>
      <c r="O191" s="260"/>
    </row>
    <row r="192" spans="1:104" ht="12.75" customHeight="1" x14ac:dyDescent="0.2">
      <c r="A192" s="467"/>
      <c r="B192" s="468"/>
      <c r="C192" s="534" t="s">
        <v>940</v>
      </c>
      <c r="D192" s="534"/>
      <c r="E192" s="469">
        <v>6</v>
      </c>
      <c r="F192" s="470"/>
      <c r="G192" s="471"/>
      <c r="M192" s="472" t="s">
        <v>940</v>
      </c>
      <c r="O192" s="260"/>
    </row>
    <row r="193" spans="1:15" ht="12.75" customHeight="1" x14ac:dyDescent="0.2">
      <c r="A193" s="467"/>
      <c r="B193" s="468"/>
      <c r="C193" s="535" t="s">
        <v>821</v>
      </c>
      <c r="D193" s="535"/>
      <c r="E193" s="498">
        <v>113</v>
      </c>
      <c r="F193" s="470"/>
      <c r="G193" s="471"/>
      <c r="M193" s="472" t="s">
        <v>821</v>
      </c>
      <c r="O193" s="260"/>
    </row>
    <row r="194" spans="1:15" ht="12.75" customHeight="1" x14ac:dyDescent="0.2">
      <c r="A194" s="467"/>
      <c r="B194" s="468"/>
      <c r="C194" s="534" t="s">
        <v>904</v>
      </c>
      <c r="D194" s="534"/>
      <c r="E194" s="469">
        <v>0</v>
      </c>
      <c r="F194" s="470"/>
      <c r="G194" s="471"/>
      <c r="M194" s="472" t="s">
        <v>904</v>
      </c>
      <c r="O194" s="260"/>
    </row>
    <row r="195" spans="1:15" ht="12.75" customHeight="1" x14ac:dyDescent="0.2">
      <c r="A195" s="467"/>
      <c r="B195" s="468"/>
      <c r="C195" s="534" t="s">
        <v>941</v>
      </c>
      <c r="D195" s="534"/>
      <c r="E195" s="469">
        <v>0</v>
      </c>
      <c r="F195" s="470"/>
      <c r="G195" s="471"/>
      <c r="M195" s="472" t="s">
        <v>941</v>
      </c>
      <c r="O195" s="260"/>
    </row>
    <row r="196" spans="1:15" ht="12.75" customHeight="1" x14ac:dyDescent="0.2">
      <c r="A196" s="467"/>
      <c r="B196" s="468"/>
      <c r="C196" s="534" t="s">
        <v>942</v>
      </c>
      <c r="D196" s="534"/>
      <c r="E196" s="469">
        <v>2</v>
      </c>
      <c r="F196" s="470"/>
      <c r="G196" s="471"/>
      <c r="M196" s="472" t="s">
        <v>942</v>
      </c>
      <c r="O196" s="260"/>
    </row>
    <row r="197" spans="1:15" ht="12.75" customHeight="1" x14ac:dyDescent="0.2">
      <c r="A197" s="467"/>
      <c r="B197" s="468"/>
      <c r="C197" s="534" t="s">
        <v>943</v>
      </c>
      <c r="D197" s="534"/>
      <c r="E197" s="469">
        <v>1</v>
      </c>
      <c r="F197" s="470"/>
      <c r="G197" s="471"/>
      <c r="M197" s="472" t="s">
        <v>943</v>
      </c>
      <c r="O197" s="260"/>
    </row>
    <row r="198" spans="1:15" ht="12.75" customHeight="1" x14ac:dyDescent="0.2">
      <c r="A198" s="467"/>
      <c r="B198" s="468"/>
      <c r="C198" s="534" t="s">
        <v>944</v>
      </c>
      <c r="D198" s="534"/>
      <c r="E198" s="469">
        <v>1</v>
      </c>
      <c r="F198" s="470"/>
      <c r="G198" s="471"/>
      <c r="M198" s="472" t="s">
        <v>944</v>
      </c>
      <c r="O198" s="260"/>
    </row>
    <row r="199" spans="1:15" ht="12.75" customHeight="1" x14ac:dyDescent="0.2">
      <c r="A199" s="467"/>
      <c r="B199" s="468"/>
      <c r="C199" s="535" t="s">
        <v>821</v>
      </c>
      <c r="D199" s="535"/>
      <c r="E199" s="498">
        <v>4</v>
      </c>
      <c r="F199" s="470"/>
      <c r="G199" s="471"/>
      <c r="M199" s="472" t="s">
        <v>821</v>
      </c>
      <c r="O199" s="260"/>
    </row>
    <row r="200" spans="1:15" ht="12.75" customHeight="1" x14ac:dyDescent="0.2">
      <c r="A200" s="467"/>
      <c r="B200" s="468"/>
      <c r="C200" s="534" t="s">
        <v>945</v>
      </c>
      <c r="D200" s="534"/>
      <c r="E200" s="469">
        <v>0</v>
      </c>
      <c r="F200" s="470"/>
      <c r="G200" s="471"/>
      <c r="M200" s="472" t="s">
        <v>945</v>
      </c>
      <c r="O200" s="260"/>
    </row>
    <row r="201" spans="1:15" ht="12.75" customHeight="1" x14ac:dyDescent="0.2">
      <c r="A201" s="467"/>
      <c r="B201" s="468"/>
      <c r="C201" s="534" t="s">
        <v>946</v>
      </c>
      <c r="D201" s="534"/>
      <c r="E201" s="469">
        <v>1</v>
      </c>
      <c r="F201" s="470"/>
      <c r="G201" s="471"/>
      <c r="M201" s="472" t="s">
        <v>946</v>
      </c>
      <c r="O201" s="260"/>
    </row>
    <row r="202" spans="1:15" ht="12.75" customHeight="1" x14ac:dyDescent="0.2">
      <c r="A202" s="467"/>
      <c r="B202" s="468"/>
      <c r="C202" s="535" t="s">
        <v>821</v>
      </c>
      <c r="D202" s="535"/>
      <c r="E202" s="498">
        <v>1</v>
      </c>
      <c r="F202" s="470"/>
      <c r="G202" s="471"/>
      <c r="M202" s="472" t="s">
        <v>821</v>
      </c>
      <c r="O202" s="260"/>
    </row>
    <row r="203" spans="1:15" ht="12.75" customHeight="1" x14ac:dyDescent="0.2">
      <c r="A203" s="467"/>
      <c r="B203" s="468"/>
      <c r="C203" s="534" t="s">
        <v>947</v>
      </c>
      <c r="D203" s="534"/>
      <c r="E203" s="469">
        <v>0</v>
      </c>
      <c r="F203" s="470"/>
      <c r="G203" s="471"/>
      <c r="M203" s="472" t="s">
        <v>947</v>
      </c>
      <c r="O203" s="260"/>
    </row>
    <row r="204" spans="1:15" ht="12.75" customHeight="1" x14ac:dyDescent="0.2">
      <c r="A204" s="467"/>
      <c r="B204" s="468"/>
      <c r="C204" s="534" t="s">
        <v>948</v>
      </c>
      <c r="D204" s="534"/>
      <c r="E204" s="469">
        <v>7</v>
      </c>
      <c r="F204" s="470"/>
      <c r="G204" s="471"/>
      <c r="M204" s="472" t="s">
        <v>948</v>
      </c>
      <c r="O204" s="260"/>
    </row>
    <row r="205" spans="1:15" ht="12.75" customHeight="1" x14ac:dyDescent="0.2">
      <c r="A205" s="467"/>
      <c r="B205" s="468"/>
      <c r="C205" s="534" t="s">
        <v>939</v>
      </c>
      <c r="D205" s="534"/>
      <c r="E205" s="469">
        <v>1</v>
      </c>
      <c r="F205" s="470"/>
      <c r="G205" s="471"/>
      <c r="M205" s="472" t="s">
        <v>939</v>
      </c>
      <c r="O205" s="260"/>
    </row>
    <row r="206" spans="1:15" ht="12.75" customHeight="1" x14ac:dyDescent="0.2">
      <c r="A206" s="467"/>
      <c r="B206" s="468"/>
      <c r="C206" s="535" t="s">
        <v>821</v>
      </c>
      <c r="D206" s="535"/>
      <c r="E206" s="498">
        <v>8</v>
      </c>
      <c r="F206" s="470"/>
      <c r="G206" s="471"/>
      <c r="M206" s="472" t="s">
        <v>821</v>
      </c>
      <c r="O206" s="260"/>
    </row>
    <row r="207" spans="1:15" ht="12.75" customHeight="1" x14ac:dyDescent="0.2">
      <c r="A207" s="467"/>
      <c r="B207" s="468"/>
      <c r="C207" s="534" t="s">
        <v>913</v>
      </c>
      <c r="D207" s="534"/>
      <c r="E207" s="469">
        <v>0</v>
      </c>
      <c r="F207" s="470"/>
      <c r="G207" s="471"/>
      <c r="M207" s="472" t="s">
        <v>913</v>
      </c>
      <c r="O207" s="260"/>
    </row>
    <row r="208" spans="1:15" ht="12.75" customHeight="1" x14ac:dyDescent="0.2">
      <c r="A208" s="467"/>
      <c r="B208" s="468"/>
      <c r="C208" s="534" t="s">
        <v>945</v>
      </c>
      <c r="D208" s="534"/>
      <c r="E208" s="469">
        <v>0</v>
      </c>
      <c r="F208" s="470"/>
      <c r="G208" s="471"/>
      <c r="M208" s="472" t="s">
        <v>945</v>
      </c>
      <c r="O208" s="260"/>
    </row>
    <row r="209" spans="1:104" ht="12.75" customHeight="1" x14ac:dyDescent="0.2">
      <c r="A209" s="467"/>
      <c r="B209" s="468"/>
      <c r="C209" s="534" t="s">
        <v>949</v>
      </c>
      <c r="D209" s="534"/>
      <c r="E209" s="469">
        <v>2</v>
      </c>
      <c r="F209" s="470"/>
      <c r="G209" s="471"/>
      <c r="M209" s="472" t="s">
        <v>949</v>
      </c>
      <c r="O209" s="260"/>
    </row>
    <row r="210" spans="1:104" ht="12.75" customHeight="1" x14ac:dyDescent="0.2">
      <c r="A210" s="467"/>
      <c r="B210" s="468"/>
      <c r="C210" s="534" t="s">
        <v>944</v>
      </c>
      <c r="D210" s="534"/>
      <c r="E210" s="469">
        <v>1</v>
      </c>
      <c r="F210" s="470"/>
      <c r="G210" s="471"/>
      <c r="M210" s="472" t="s">
        <v>944</v>
      </c>
      <c r="O210" s="260"/>
    </row>
    <row r="211" spans="1:104" ht="12.75" customHeight="1" x14ac:dyDescent="0.2">
      <c r="A211" s="467"/>
      <c r="B211" s="468"/>
      <c r="C211" s="535" t="s">
        <v>821</v>
      </c>
      <c r="D211" s="535"/>
      <c r="E211" s="498">
        <v>3</v>
      </c>
      <c r="F211" s="470"/>
      <c r="G211" s="471"/>
      <c r="M211" s="472" t="s">
        <v>821</v>
      </c>
      <c r="O211" s="260"/>
    </row>
    <row r="212" spans="1:104" ht="12.75" customHeight="1" x14ac:dyDescent="0.2">
      <c r="A212" s="467"/>
      <c r="B212" s="468"/>
      <c r="C212" s="534" t="s">
        <v>950</v>
      </c>
      <c r="D212" s="534"/>
      <c r="E212" s="469">
        <v>0</v>
      </c>
      <c r="F212" s="470"/>
      <c r="G212" s="471"/>
      <c r="M212" s="472" t="s">
        <v>950</v>
      </c>
      <c r="O212" s="260"/>
    </row>
    <row r="213" spans="1:104" ht="12.75" customHeight="1" x14ac:dyDescent="0.2">
      <c r="A213" s="467"/>
      <c r="B213" s="468"/>
      <c r="C213" s="534" t="s">
        <v>951</v>
      </c>
      <c r="D213" s="534"/>
      <c r="E213" s="469">
        <v>1</v>
      </c>
      <c r="F213" s="470"/>
      <c r="G213" s="471"/>
      <c r="M213" s="472" t="s">
        <v>951</v>
      </c>
      <c r="O213" s="260"/>
    </row>
    <row r="214" spans="1:104" ht="12.75" customHeight="1" x14ac:dyDescent="0.2">
      <c r="A214" s="467"/>
      <c r="B214" s="468"/>
      <c r="C214" s="534" t="s">
        <v>952</v>
      </c>
      <c r="D214" s="534"/>
      <c r="E214" s="469">
        <v>1</v>
      </c>
      <c r="F214" s="470"/>
      <c r="G214" s="471"/>
      <c r="M214" s="472" t="s">
        <v>952</v>
      </c>
      <c r="O214" s="260"/>
    </row>
    <row r="215" spans="1:104" ht="12.75" customHeight="1" x14ac:dyDescent="0.2">
      <c r="A215" s="467"/>
      <c r="B215" s="468"/>
      <c r="C215" s="535" t="s">
        <v>821</v>
      </c>
      <c r="D215" s="535"/>
      <c r="E215" s="498">
        <v>2</v>
      </c>
      <c r="F215" s="470"/>
      <c r="G215" s="471"/>
      <c r="M215" s="472" t="s">
        <v>821</v>
      </c>
      <c r="O215" s="260"/>
    </row>
    <row r="216" spans="1:104" ht="12.75" customHeight="1" x14ac:dyDescent="0.2">
      <c r="A216" s="467"/>
      <c r="B216" s="468"/>
      <c r="C216" s="534" t="s">
        <v>953</v>
      </c>
      <c r="D216" s="534"/>
      <c r="E216" s="469">
        <v>0</v>
      </c>
      <c r="F216" s="470"/>
      <c r="G216" s="471"/>
      <c r="M216" s="472" t="s">
        <v>953</v>
      </c>
      <c r="O216" s="260"/>
    </row>
    <row r="217" spans="1:104" ht="12.75" customHeight="1" x14ac:dyDescent="0.2">
      <c r="A217" s="467"/>
      <c r="B217" s="468"/>
      <c r="C217" s="534" t="s">
        <v>954</v>
      </c>
      <c r="D217" s="534"/>
      <c r="E217" s="469">
        <v>2</v>
      </c>
      <c r="F217" s="470"/>
      <c r="G217" s="471"/>
      <c r="M217" s="472" t="s">
        <v>954</v>
      </c>
      <c r="O217" s="260"/>
    </row>
    <row r="218" spans="1:104" ht="12.75" customHeight="1" x14ac:dyDescent="0.2">
      <c r="A218" s="467"/>
      <c r="B218" s="468"/>
      <c r="C218" s="534" t="s">
        <v>955</v>
      </c>
      <c r="D218" s="534"/>
      <c r="E218" s="469">
        <v>1</v>
      </c>
      <c r="F218" s="470"/>
      <c r="G218" s="471"/>
      <c r="M218" s="472" t="s">
        <v>955</v>
      </c>
      <c r="O218" s="260"/>
    </row>
    <row r="219" spans="1:104" ht="12.75" customHeight="1" x14ac:dyDescent="0.2">
      <c r="A219" s="467"/>
      <c r="B219" s="468"/>
      <c r="C219" s="535" t="s">
        <v>821</v>
      </c>
      <c r="D219" s="535"/>
      <c r="E219" s="498">
        <v>3</v>
      </c>
      <c r="F219" s="470"/>
      <c r="G219" s="471"/>
      <c r="M219" s="472" t="s">
        <v>821</v>
      </c>
      <c r="O219" s="260"/>
    </row>
    <row r="220" spans="1:104" x14ac:dyDescent="0.2">
      <c r="A220" s="461">
        <v>37</v>
      </c>
      <c r="B220" s="462" t="s">
        <v>956</v>
      </c>
      <c r="C220" s="463" t="s">
        <v>957</v>
      </c>
      <c r="D220" s="464" t="s">
        <v>203</v>
      </c>
      <c r="E220" s="465">
        <v>45</v>
      </c>
      <c r="F220" s="465"/>
      <c r="G220" s="466">
        <f>E220*F220</f>
        <v>0</v>
      </c>
      <c r="O220" s="260">
        <v>2</v>
      </c>
      <c r="AA220" s="255">
        <v>1</v>
      </c>
      <c r="AB220" s="255">
        <v>1</v>
      </c>
      <c r="AC220" s="255">
        <v>1</v>
      </c>
      <c r="AZ220" s="255">
        <v>1</v>
      </c>
      <c r="BA220" s="255">
        <f>IF(AZ220=1,G220,0)</f>
        <v>0</v>
      </c>
      <c r="BB220" s="255">
        <f>IF(AZ220=2,G220,0)</f>
        <v>0</v>
      </c>
      <c r="BC220" s="255">
        <f>IF(AZ220=3,G220,0)</f>
        <v>0</v>
      </c>
      <c r="BD220" s="255">
        <f>IF(AZ220=4,G220,0)</f>
        <v>0</v>
      </c>
      <c r="BE220" s="255">
        <f>IF(AZ220=5,G220,0)</f>
        <v>0</v>
      </c>
      <c r="CA220" s="260">
        <v>1</v>
      </c>
      <c r="CB220" s="260">
        <v>1</v>
      </c>
      <c r="CZ220" s="255">
        <v>3.0000000000000001E-5</v>
      </c>
    </row>
    <row r="221" spans="1:104" ht="12.75" customHeight="1" x14ac:dyDescent="0.2">
      <c r="A221" s="467"/>
      <c r="B221" s="468"/>
      <c r="C221" s="534" t="s">
        <v>958</v>
      </c>
      <c r="D221" s="534"/>
      <c r="E221" s="469">
        <v>0</v>
      </c>
      <c r="F221" s="470"/>
      <c r="G221" s="471"/>
      <c r="M221" s="472" t="s">
        <v>958</v>
      </c>
      <c r="O221" s="260"/>
    </row>
    <row r="222" spans="1:104" ht="12.75" customHeight="1" x14ac:dyDescent="0.2">
      <c r="A222" s="467"/>
      <c r="B222" s="468"/>
      <c r="C222" s="534" t="s">
        <v>959</v>
      </c>
      <c r="D222" s="534"/>
      <c r="E222" s="469">
        <v>0</v>
      </c>
      <c r="F222" s="470"/>
      <c r="G222" s="471"/>
      <c r="M222" s="472" t="s">
        <v>959</v>
      </c>
      <c r="O222" s="260"/>
    </row>
    <row r="223" spans="1:104" ht="12.75" customHeight="1" x14ac:dyDescent="0.2">
      <c r="A223" s="467"/>
      <c r="B223" s="468"/>
      <c r="C223" s="534" t="s">
        <v>960</v>
      </c>
      <c r="D223" s="534"/>
      <c r="E223" s="469">
        <v>1</v>
      </c>
      <c r="F223" s="470"/>
      <c r="G223" s="471"/>
      <c r="M223" s="472" t="s">
        <v>960</v>
      </c>
      <c r="O223" s="260"/>
    </row>
    <row r="224" spans="1:104" ht="12.75" customHeight="1" x14ac:dyDescent="0.2">
      <c r="A224" s="467"/>
      <c r="B224" s="468"/>
      <c r="C224" s="535" t="s">
        <v>821</v>
      </c>
      <c r="D224" s="535"/>
      <c r="E224" s="498">
        <v>1</v>
      </c>
      <c r="F224" s="470"/>
      <c r="G224" s="471"/>
      <c r="M224" s="472" t="s">
        <v>821</v>
      </c>
      <c r="O224" s="260"/>
    </row>
    <row r="225" spans="1:104" ht="12.75" customHeight="1" x14ac:dyDescent="0.2">
      <c r="A225" s="467"/>
      <c r="B225" s="468"/>
      <c r="C225" s="534" t="s">
        <v>961</v>
      </c>
      <c r="D225" s="534"/>
      <c r="E225" s="469">
        <v>0</v>
      </c>
      <c r="F225" s="470"/>
      <c r="G225" s="471"/>
      <c r="M225" s="472" t="s">
        <v>961</v>
      </c>
      <c r="O225" s="260"/>
    </row>
    <row r="226" spans="1:104" ht="12.75" customHeight="1" x14ac:dyDescent="0.2">
      <c r="A226" s="467"/>
      <c r="B226" s="468"/>
      <c r="C226" s="534" t="s">
        <v>962</v>
      </c>
      <c r="D226" s="534"/>
      <c r="E226" s="469">
        <v>3</v>
      </c>
      <c r="F226" s="470"/>
      <c r="G226" s="471"/>
      <c r="M226" s="472" t="s">
        <v>962</v>
      </c>
      <c r="O226" s="260"/>
    </row>
    <row r="227" spans="1:104" ht="12.75" customHeight="1" x14ac:dyDescent="0.2">
      <c r="A227" s="467"/>
      <c r="B227" s="468"/>
      <c r="C227" s="534" t="s">
        <v>963</v>
      </c>
      <c r="D227" s="534"/>
      <c r="E227" s="469">
        <v>1</v>
      </c>
      <c r="F227" s="470"/>
      <c r="G227" s="471"/>
      <c r="M227" s="472" t="s">
        <v>963</v>
      </c>
      <c r="O227" s="260"/>
    </row>
    <row r="228" spans="1:104" ht="12.75" customHeight="1" x14ac:dyDescent="0.2">
      <c r="A228" s="467"/>
      <c r="B228" s="468"/>
      <c r="C228" s="535" t="s">
        <v>821</v>
      </c>
      <c r="D228" s="535"/>
      <c r="E228" s="498">
        <v>4</v>
      </c>
      <c r="F228" s="470"/>
      <c r="G228" s="471"/>
      <c r="M228" s="472" t="s">
        <v>821</v>
      </c>
      <c r="O228" s="260"/>
    </row>
    <row r="229" spans="1:104" ht="12.75" customHeight="1" x14ac:dyDescent="0.2">
      <c r="A229" s="467"/>
      <c r="B229" s="468"/>
      <c r="C229" s="534" t="s">
        <v>964</v>
      </c>
      <c r="D229" s="534"/>
      <c r="E229" s="469">
        <v>0</v>
      </c>
      <c r="F229" s="470"/>
      <c r="G229" s="471"/>
      <c r="M229" s="472" t="s">
        <v>964</v>
      </c>
      <c r="O229" s="260"/>
    </row>
    <row r="230" spans="1:104" ht="12.75" customHeight="1" x14ac:dyDescent="0.2">
      <c r="A230" s="467"/>
      <c r="B230" s="468"/>
      <c r="C230" s="534" t="s">
        <v>965</v>
      </c>
      <c r="D230" s="534"/>
      <c r="E230" s="469">
        <v>16</v>
      </c>
      <c r="F230" s="470"/>
      <c r="G230" s="471"/>
      <c r="M230" s="472" t="s">
        <v>965</v>
      </c>
      <c r="O230" s="260"/>
    </row>
    <row r="231" spans="1:104" ht="12.75" customHeight="1" x14ac:dyDescent="0.2">
      <c r="A231" s="467"/>
      <c r="B231" s="468"/>
      <c r="C231" s="534" t="s">
        <v>966</v>
      </c>
      <c r="D231" s="534"/>
      <c r="E231" s="469">
        <v>2</v>
      </c>
      <c r="F231" s="470"/>
      <c r="G231" s="471"/>
      <c r="M231" s="472" t="s">
        <v>966</v>
      </c>
      <c r="O231" s="260"/>
    </row>
    <row r="232" spans="1:104" ht="12.75" customHeight="1" x14ac:dyDescent="0.2">
      <c r="A232" s="467"/>
      <c r="B232" s="468"/>
      <c r="C232" s="535" t="s">
        <v>821</v>
      </c>
      <c r="D232" s="535"/>
      <c r="E232" s="498">
        <v>18</v>
      </c>
      <c r="F232" s="470"/>
      <c r="G232" s="471"/>
      <c r="M232" s="472" t="s">
        <v>821</v>
      </c>
      <c r="O232" s="260"/>
    </row>
    <row r="233" spans="1:104" ht="12.75" customHeight="1" x14ac:dyDescent="0.2">
      <c r="A233" s="467"/>
      <c r="B233" s="468"/>
      <c r="C233" s="534" t="s">
        <v>967</v>
      </c>
      <c r="D233" s="534"/>
      <c r="E233" s="469">
        <v>0</v>
      </c>
      <c r="F233" s="470"/>
      <c r="G233" s="471"/>
      <c r="M233" s="472" t="s">
        <v>967</v>
      </c>
      <c r="O233" s="260"/>
    </row>
    <row r="234" spans="1:104" ht="12.75" customHeight="1" x14ac:dyDescent="0.2">
      <c r="A234" s="467"/>
      <c r="B234" s="468"/>
      <c r="C234" s="534" t="s">
        <v>968</v>
      </c>
      <c r="D234" s="534"/>
      <c r="E234" s="469">
        <v>22</v>
      </c>
      <c r="F234" s="470"/>
      <c r="G234" s="471"/>
      <c r="M234" s="472" t="s">
        <v>968</v>
      </c>
      <c r="O234" s="260"/>
    </row>
    <row r="235" spans="1:104" ht="12.75" customHeight="1" x14ac:dyDescent="0.2">
      <c r="A235" s="467"/>
      <c r="B235" s="468"/>
      <c r="C235" s="535" t="s">
        <v>821</v>
      </c>
      <c r="D235" s="535"/>
      <c r="E235" s="498">
        <v>22</v>
      </c>
      <c r="F235" s="470"/>
      <c r="G235" s="471"/>
      <c r="I235" s="519"/>
      <c r="M235" s="472" t="s">
        <v>821</v>
      </c>
      <c r="O235" s="260"/>
    </row>
    <row r="236" spans="1:104" x14ac:dyDescent="0.2">
      <c r="A236" s="461">
        <v>38</v>
      </c>
      <c r="B236" s="462" t="s">
        <v>969</v>
      </c>
      <c r="C236" s="463" t="s">
        <v>970</v>
      </c>
      <c r="D236" s="464" t="s">
        <v>203</v>
      </c>
      <c r="E236" s="465">
        <v>1</v>
      </c>
      <c r="F236" s="465"/>
      <c r="G236" s="466">
        <f>E236*F236</f>
        <v>0</v>
      </c>
      <c r="O236" s="260">
        <v>2</v>
      </c>
      <c r="AA236" s="255">
        <v>1</v>
      </c>
      <c r="AB236" s="255">
        <v>1</v>
      </c>
      <c r="AC236" s="255">
        <v>1</v>
      </c>
      <c r="AZ236" s="255">
        <v>1</v>
      </c>
      <c r="BA236" s="255">
        <f>IF(AZ236=1,G236,0)</f>
        <v>0</v>
      </c>
      <c r="BB236" s="255">
        <f>IF(AZ236=2,G236,0)</f>
        <v>0</v>
      </c>
      <c r="BC236" s="255">
        <f>IF(AZ236=3,G236,0)</f>
        <v>0</v>
      </c>
      <c r="BD236" s="255">
        <f>IF(AZ236=4,G236,0)</f>
        <v>0</v>
      </c>
      <c r="BE236" s="255">
        <f>IF(AZ236=5,G236,0)</f>
        <v>0</v>
      </c>
      <c r="CA236" s="260">
        <v>1</v>
      </c>
      <c r="CB236" s="260">
        <v>1</v>
      </c>
      <c r="CZ236" s="255">
        <v>2.0000000000000002E-5</v>
      </c>
    </row>
    <row r="237" spans="1:104" ht="12.75" customHeight="1" x14ac:dyDescent="0.2">
      <c r="A237" s="467"/>
      <c r="B237" s="468"/>
      <c r="C237" s="534" t="s">
        <v>936</v>
      </c>
      <c r="D237" s="534"/>
      <c r="E237" s="469">
        <v>0</v>
      </c>
      <c r="F237" s="470"/>
      <c r="G237" s="471"/>
      <c r="M237" s="472" t="s">
        <v>936</v>
      </c>
      <c r="O237" s="260"/>
    </row>
    <row r="238" spans="1:104" ht="12.75" customHeight="1" x14ac:dyDescent="0.2">
      <c r="A238" s="467"/>
      <c r="B238" s="468"/>
      <c r="C238" s="534" t="s">
        <v>971</v>
      </c>
      <c r="D238" s="534"/>
      <c r="E238" s="469">
        <v>1</v>
      </c>
      <c r="F238" s="470"/>
      <c r="G238" s="471"/>
      <c r="M238" s="472" t="s">
        <v>971</v>
      </c>
      <c r="O238" s="260"/>
    </row>
    <row r="239" spans="1:104" x14ac:dyDescent="0.2">
      <c r="A239" s="461">
        <v>39</v>
      </c>
      <c r="B239" s="462" t="s">
        <v>972</v>
      </c>
      <c r="C239" s="463" t="s">
        <v>973</v>
      </c>
      <c r="D239" s="464" t="s">
        <v>203</v>
      </c>
      <c r="E239" s="465">
        <v>3</v>
      </c>
      <c r="F239" s="465"/>
      <c r="G239" s="466">
        <f>E239*F239</f>
        <v>0</v>
      </c>
      <c r="O239" s="260">
        <v>2</v>
      </c>
      <c r="AA239" s="255">
        <v>1</v>
      </c>
      <c r="AB239" s="255">
        <v>1</v>
      </c>
      <c r="AC239" s="255">
        <v>1</v>
      </c>
      <c r="AZ239" s="255">
        <v>1</v>
      </c>
      <c r="BA239" s="255">
        <f>IF(AZ239=1,G239,0)</f>
        <v>0</v>
      </c>
      <c r="BB239" s="255">
        <f>IF(AZ239=2,G239,0)</f>
        <v>0</v>
      </c>
      <c r="BC239" s="255">
        <f>IF(AZ239=3,G239,0)</f>
        <v>0</v>
      </c>
      <c r="BD239" s="255">
        <f>IF(AZ239=4,G239,0)</f>
        <v>0</v>
      </c>
      <c r="BE239" s="255">
        <f>IF(AZ239=5,G239,0)</f>
        <v>0</v>
      </c>
      <c r="CA239" s="260">
        <v>1</v>
      </c>
      <c r="CB239" s="260">
        <v>1</v>
      </c>
      <c r="CZ239" s="255">
        <v>3.0000000000000001E-5</v>
      </c>
    </row>
    <row r="240" spans="1:104" ht="12.75" customHeight="1" x14ac:dyDescent="0.2">
      <c r="A240" s="467"/>
      <c r="B240" s="468"/>
      <c r="C240" s="534" t="s">
        <v>941</v>
      </c>
      <c r="D240" s="534"/>
      <c r="E240" s="469">
        <v>0</v>
      </c>
      <c r="F240" s="470"/>
      <c r="G240" s="471"/>
      <c r="M240" s="472" t="s">
        <v>941</v>
      </c>
      <c r="O240" s="260"/>
    </row>
    <row r="241" spans="1:104" ht="12.75" customHeight="1" x14ac:dyDescent="0.2">
      <c r="A241" s="467"/>
      <c r="B241" s="468"/>
      <c r="C241" s="534" t="s">
        <v>974</v>
      </c>
      <c r="D241" s="534"/>
      <c r="E241" s="469">
        <v>1</v>
      </c>
      <c r="F241" s="470"/>
      <c r="G241" s="471"/>
      <c r="M241" s="472" t="s">
        <v>974</v>
      </c>
      <c r="O241" s="260"/>
    </row>
    <row r="242" spans="1:104" ht="12.75" customHeight="1" x14ac:dyDescent="0.2">
      <c r="A242" s="467"/>
      <c r="B242" s="468"/>
      <c r="C242" s="534" t="s">
        <v>945</v>
      </c>
      <c r="D242" s="534"/>
      <c r="E242" s="469">
        <v>0</v>
      </c>
      <c r="F242" s="470"/>
      <c r="G242" s="471"/>
      <c r="M242" s="472" t="s">
        <v>945</v>
      </c>
      <c r="O242" s="260"/>
    </row>
    <row r="243" spans="1:104" ht="12.75" customHeight="1" x14ac:dyDescent="0.2">
      <c r="A243" s="467"/>
      <c r="B243" s="468"/>
      <c r="C243" s="534" t="s">
        <v>975</v>
      </c>
      <c r="D243" s="534"/>
      <c r="E243" s="469">
        <v>1</v>
      </c>
      <c r="F243" s="470"/>
      <c r="G243" s="471"/>
      <c r="M243" s="472" t="s">
        <v>975</v>
      </c>
      <c r="O243" s="260"/>
    </row>
    <row r="244" spans="1:104" ht="12.75" customHeight="1" x14ac:dyDescent="0.2">
      <c r="A244" s="467"/>
      <c r="B244" s="468"/>
      <c r="C244" s="534" t="s">
        <v>976</v>
      </c>
      <c r="D244" s="534"/>
      <c r="E244" s="469">
        <v>1</v>
      </c>
      <c r="F244" s="470"/>
      <c r="G244" s="471"/>
      <c r="M244" s="472" t="s">
        <v>976</v>
      </c>
      <c r="O244" s="260"/>
    </row>
    <row r="245" spans="1:104" x14ac:dyDescent="0.2">
      <c r="A245" s="461">
        <v>40</v>
      </c>
      <c r="B245" s="462" t="s">
        <v>977</v>
      </c>
      <c r="C245" s="463" t="s">
        <v>978</v>
      </c>
      <c r="D245" s="464" t="s">
        <v>647</v>
      </c>
      <c r="E245" s="465">
        <v>17</v>
      </c>
      <c r="F245" s="465"/>
      <c r="G245" s="466">
        <f>E245*F245</f>
        <v>0</v>
      </c>
      <c r="O245" s="260">
        <v>2</v>
      </c>
      <c r="AA245" s="255">
        <v>1</v>
      </c>
      <c r="AB245" s="255">
        <v>1</v>
      </c>
      <c r="AC245" s="255">
        <v>1</v>
      </c>
      <c r="AZ245" s="255">
        <v>1</v>
      </c>
      <c r="BA245" s="255">
        <f>IF(AZ245=1,G245,0)</f>
        <v>0</v>
      </c>
      <c r="BB245" s="255">
        <f>IF(AZ245=2,G245,0)</f>
        <v>0</v>
      </c>
      <c r="BC245" s="255">
        <f>IF(AZ245=3,G245,0)</f>
        <v>0</v>
      </c>
      <c r="BD245" s="255">
        <f>IF(AZ245=4,G245,0)</f>
        <v>0</v>
      </c>
      <c r="BE245" s="255">
        <f>IF(AZ245=5,G245,0)</f>
        <v>0</v>
      </c>
      <c r="CA245" s="260">
        <v>1</v>
      </c>
      <c r="CB245" s="260">
        <v>1</v>
      </c>
      <c r="CZ245" s="255">
        <v>1.1E-4</v>
      </c>
    </row>
    <row r="246" spans="1:104" x14ac:dyDescent="0.2">
      <c r="A246" s="461">
        <v>41</v>
      </c>
      <c r="B246" s="462" t="s">
        <v>979</v>
      </c>
      <c r="C246" s="463" t="s">
        <v>980</v>
      </c>
      <c r="D246" s="464" t="s">
        <v>647</v>
      </c>
      <c r="E246" s="465">
        <v>2</v>
      </c>
      <c r="F246" s="465"/>
      <c r="G246" s="466">
        <f>E246*F246</f>
        <v>0</v>
      </c>
      <c r="O246" s="260">
        <v>2</v>
      </c>
      <c r="AA246" s="255">
        <v>1</v>
      </c>
      <c r="AB246" s="255">
        <v>1</v>
      </c>
      <c r="AC246" s="255">
        <v>1</v>
      </c>
      <c r="AZ246" s="255">
        <v>1</v>
      </c>
      <c r="BA246" s="255">
        <f>IF(AZ246=1,G246,0)</f>
        <v>0</v>
      </c>
      <c r="BB246" s="255">
        <f>IF(AZ246=2,G246,0)</f>
        <v>0</v>
      </c>
      <c r="BC246" s="255">
        <f>IF(AZ246=3,G246,0)</f>
        <v>0</v>
      </c>
      <c r="BD246" s="255">
        <f>IF(AZ246=4,G246,0)</f>
        <v>0</v>
      </c>
      <c r="BE246" s="255">
        <f>IF(AZ246=5,G246,0)</f>
        <v>0</v>
      </c>
      <c r="CA246" s="260">
        <v>1</v>
      </c>
      <c r="CB246" s="260">
        <v>1</v>
      </c>
      <c r="CZ246" s="255">
        <v>1.2999999999999999E-4</v>
      </c>
    </row>
    <row r="247" spans="1:104" x14ac:dyDescent="0.2">
      <c r="A247" s="461">
        <v>42</v>
      </c>
      <c r="B247" s="462" t="s">
        <v>981</v>
      </c>
      <c r="C247" s="463" t="s">
        <v>982</v>
      </c>
      <c r="D247" s="464" t="s">
        <v>29</v>
      </c>
      <c r="E247" s="465">
        <v>714.92499999999995</v>
      </c>
      <c r="F247" s="465"/>
      <c r="G247" s="466">
        <f>E247*F247</f>
        <v>0</v>
      </c>
      <c r="O247" s="260">
        <v>2</v>
      </c>
      <c r="AA247" s="255">
        <v>1</v>
      </c>
      <c r="AB247" s="255">
        <v>1</v>
      </c>
      <c r="AC247" s="255">
        <v>1</v>
      </c>
      <c r="AZ247" s="255">
        <v>1</v>
      </c>
      <c r="BA247" s="255">
        <f>IF(AZ247=1,G247,0)</f>
        <v>0</v>
      </c>
      <c r="BB247" s="255">
        <f>IF(AZ247=2,G247,0)</f>
        <v>0</v>
      </c>
      <c r="BC247" s="255">
        <f>IF(AZ247=3,G247,0)</f>
        <v>0</v>
      </c>
      <c r="BD247" s="255">
        <f>IF(AZ247=4,G247,0)</f>
        <v>0</v>
      </c>
      <c r="BE247" s="255">
        <f>IF(AZ247=5,G247,0)</f>
        <v>0</v>
      </c>
      <c r="CA247" s="260">
        <v>1</v>
      </c>
      <c r="CB247" s="260">
        <v>1</v>
      </c>
      <c r="CZ247" s="255">
        <v>0</v>
      </c>
    </row>
    <row r="248" spans="1:104" ht="12.75" customHeight="1" x14ac:dyDescent="0.2">
      <c r="A248" s="467"/>
      <c r="B248" s="468"/>
      <c r="C248" s="534" t="s">
        <v>983</v>
      </c>
      <c r="D248" s="534"/>
      <c r="E248" s="469">
        <v>714.92499999999995</v>
      </c>
      <c r="F248" s="470"/>
      <c r="G248" s="471"/>
      <c r="M248" s="472" t="s">
        <v>983</v>
      </c>
      <c r="O248" s="260"/>
    </row>
    <row r="249" spans="1:104" x14ac:dyDescent="0.2">
      <c r="A249" s="461">
        <v>43</v>
      </c>
      <c r="B249" s="462" t="s">
        <v>984</v>
      </c>
      <c r="C249" s="463" t="s">
        <v>985</v>
      </c>
      <c r="D249" s="464" t="s">
        <v>203</v>
      </c>
      <c r="E249" s="465">
        <v>3</v>
      </c>
      <c r="F249" s="465"/>
      <c r="G249" s="466">
        <f>E249*F249</f>
        <v>0</v>
      </c>
      <c r="O249" s="260">
        <v>2</v>
      </c>
      <c r="AA249" s="255">
        <v>1</v>
      </c>
      <c r="AB249" s="255">
        <v>1</v>
      </c>
      <c r="AC249" s="255">
        <v>1</v>
      </c>
      <c r="AZ249" s="255">
        <v>1</v>
      </c>
      <c r="BA249" s="255">
        <f>IF(AZ249=1,G249,0)</f>
        <v>0</v>
      </c>
      <c r="BB249" s="255">
        <f>IF(AZ249=2,G249,0)</f>
        <v>0</v>
      </c>
      <c r="BC249" s="255">
        <f>IF(AZ249=3,G249,0)</f>
        <v>0</v>
      </c>
      <c r="BD249" s="255">
        <f>IF(AZ249=4,G249,0)</f>
        <v>0</v>
      </c>
      <c r="BE249" s="255">
        <f>IF(AZ249=5,G249,0)</f>
        <v>0</v>
      </c>
      <c r="CA249" s="260">
        <v>1</v>
      </c>
      <c r="CB249" s="260">
        <v>1</v>
      </c>
      <c r="CZ249" s="255">
        <v>0</v>
      </c>
    </row>
    <row r="250" spans="1:104" x14ac:dyDescent="0.2">
      <c r="A250" s="461">
        <v>44</v>
      </c>
      <c r="B250" s="462" t="s">
        <v>986</v>
      </c>
      <c r="C250" s="463" t="s">
        <v>987</v>
      </c>
      <c r="D250" s="464" t="s">
        <v>203</v>
      </c>
      <c r="E250" s="465">
        <v>55</v>
      </c>
      <c r="F250" s="465"/>
      <c r="G250" s="466">
        <f>E250*F250</f>
        <v>0</v>
      </c>
      <c r="O250" s="260">
        <v>2</v>
      </c>
      <c r="AA250" s="255">
        <v>1</v>
      </c>
      <c r="AB250" s="255">
        <v>1</v>
      </c>
      <c r="AC250" s="255">
        <v>1</v>
      </c>
      <c r="AZ250" s="255">
        <v>1</v>
      </c>
      <c r="BA250" s="255">
        <f>IF(AZ250=1,G250,0)</f>
        <v>0</v>
      </c>
      <c r="BB250" s="255">
        <f>IF(AZ250=2,G250,0)</f>
        <v>0</v>
      </c>
      <c r="BC250" s="255">
        <f>IF(AZ250=3,G250,0)</f>
        <v>0</v>
      </c>
      <c r="BD250" s="255">
        <f>IF(AZ250=4,G250,0)</f>
        <v>0</v>
      </c>
      <c r="BE250" s="255">
        <f>IF(AZ250=5,G250,0)</f>
        <v>0</v>
      </c>
      <c r="CA250" s="260">
        <v>1</v>
      </c>
      <c r="CB250" s="260">
        <v>1</v>
      </c>
      <c r="CZ250" s="255">
        <v>0.14494000000000001</v>
      </c>
    </row>
    <row r="251" spans="1:104" ht="12.75" customHeight="1" x14ac:dyDescent="0.2">
      <c r="A251" s="467"/>
      <c r="B251" s="468"/>
      <c r="C251" s="534" t="s">
        <v>988</v>
      </c>
      <c r="D251" s="534"/>
      <c r="E251" s="469">
        <v>51</v>
      </c>
      <c r="F251" s="470"/>
      <c r="G251" s="471"/>
      <c r="M251" s="472" t="s">
        <v>988</v>
      </c>
      <c r="O251" s="260"/>
    </row>
    <row r="252" spans="1:104" ht="12.75" customHeight="1" x14ac:dyDescent="0.2">
      <c r="A252" s="467"/>
      <c r="B252" s="468"/>
      <c r="C252" s="534" t="s">
        <v>989</v>
      </c>
      <c r="D252" s="534"/>
      <c r="E252" s="469">
        <v>4</v>
      </c>
      <c r="F252" s="470"/>
      <c r="G252" s="471"/>
      <c r="M252" s="472" t="s">
        <v>989</v>
      </c>
      <c r="O252" s="260"/>
    </row>
    <row r="253" spans="1:104" x14ac:dyDescent="0.2">
      <c r="A253" s="461">
        <v>45</v>
      </c>
      <c r="B253" s="462" t="s">
        <v>990</v>
      </c>
      <c r="C253" s="463" t="s">
        <v>991</v>
      </c>
      <c r="D253" s="464" t="s">
        <v>95</v>
      </c>
      <c r="E253" s="465">
        <v>1</v>
      </c>
      <c r="F253" s="465"/>
      <c r="G253" s="466">
        <f>E253*F253</f>
        <v>0</v>
      </c>
      <c r="O253" s="260">
        <v>2</v>
      </c>
      <c r="AA253" s="255">
        <v>1</v>
      </c>
      <c r="AB253" s="255">
        <v>1</v>
      </c>
      <c r="AC253" s="255">
        <v>1</v>
      </c>
      <c r="AZ253" s="255">
        <v>1</v>
      </c>
      <c r="BA253" s="255">
        <f>IF(AZ253=1,G253,0)</f>
        <v>0</v>
      </c>
      <c r="BB253" s="255">
        <f>IF(AZ253=2,G253,0)</f>
        <v>0</v>
      </c>
      <c r="BC253" s="255">
        <f>IF(AZ253=3,G253,0)</f>
        <v>0</v>
      </c>
      <c r="BD253" s="255">
        <f>IF(AZ253=4,G253,0)</f>
        <v>0</v>
      </c>
      <c r="BE253" s="255">
        <f>IF(AZ253=5,G253,0)</f>
        <v>0</v>
      </c>
      <c r="CA253" s="260">
        <v>1</v>
      </c>
      <c r="CB253" s="260">
        <v>1</v>
      </c>
      <c r="CZ253" s="255">
        <v>0</v>
      </c>
    </row>
    <row r="254" spans="1:104" x14ac:dyDescent="0.2">
      <c r="A254" s="461">
        <v>47</v>
      </c>
      <c r="B254" s="462" t="s">
        <v>992</v>
      </c>
      <c r="C254" s="463" t="s">
        <v>993</v>
      </c>
      <c r="D254" s="464" t="s">
        <v>29</v>
      </c>
      <c r="E254" s="465">
        <v>705.7</v>
      </c>
      <c r="F254" s="465"/>
      <c r="G254" s="466">
        <f>E254*F254</f>
        <v>0</v>
      </c>
      <c r="O254" s="260">
        <v>2</v>
      </c>
      <c r="AA254" s="255">
        <v>1</v>
      </c>
      <c r="AB254" s="255">
        <v>1</v>
      </c>
      <c r="AC254" s="255">
        <v>1</v>
      </c>
      <c r="AZ254" s="255">
        <v>1</v>
      </c>
      <c r="BA254" s="255">
        <f>IF(AZ254=1,G254,0)</f>
        <v>0</v>
      </c>
      <c r="BB254" s="255">
        <f>IF(AZ254=2,G254,0)</f>
        <v>0</v>
      </c>
      <c r="BC254" s="255">
        <f>IF(AZ254=3,G254,0)</f>
        <v>0</v>
      </c>
      <c r="BD254" s="255">
        <f>IF(AZ254=4,G254,0)</f>
        <v>0</v>
      </c>
      <c r="BE254" s="255">
        <f>IF(AZ254=5,G254,0)</f>
        <v>0</v>
      </c>
      <c r="CA254" s="260">
        <v>1</v>
      </c>
      <c r="CB254" s="260">
        <v>1</v>
      </c>
      <c r="CZ254" s="255">
        <v>0</v>
      </c>
    </row>
    <row r="255" spans="1:104" ht="22.5" x14ac:dyDescent="0.2">
      <c r="A255" s="461">
        <v>48</v>
      </c>
      <c r="B255" s="462" t="s">
        <v>994</v>
      </c>
      <c r="C255" s="463" t="s">
        <v>995</v>
      </c>
      <c r="D255" s="464" t="s">
        <v>203</v>
      </c>
      <c r="E255" s="465">
        <v>1</v>
      </c>
      <c r="F255" s="465"/>
      <c r="G255" s="466">
        <f>E255*F255</f>
        <v>0</v>
      </c>
      <c r="O255" s="260">
        <v>2</v>
      </c>
      <c r="AA255" s="255">
        <v>2</v>
      </c>
      <c r="AB255" s="255">
        <v>1</v>
      </c>
      <c r="AC255" s="255">
        <v>1</v>
      </c>
      <c r="AZ255" s="255">
        <v>1</v>
      </c>
      <c r="BA255" s="255">
        <f>IF(AZ255=1,G255,0)</f>
        <v>0</v>
      </c>
      <c r="BB255" s="255">
        <f>IF(AZ255=2,G255,0)</f>
        <v>0</v>
      </c>
      <c r="BC255" s="255">
        <f>IF(AZ255=3,G255,0)</f>
        <v>0</v>
      </c>
      <c r="BD255" s="255">
        <f>IF(AZ255=4,G255,0)</f>
        <v>0</v>
      </c>
      <c r="BE255" s="255">
        <f>IF(AZ255=5,G255,0)</f>
        <v>0</v>
      </c>
      <c r="CA255" s="260">
        <v>2</v>
      </c>
      <c r="CB255" s="260">
        <v>1</v>
      </c>
      <c r="CZ255" s="255">
        <v>5.883E-2</v>
      </c>
    </row>
    <row r="256" spans="1:104" ht="12.75" customHeight="1" x14ac:dyDescent="0.2">
      <c r="A256" s="467"/>
      <c r="B256" s="468"/>
      <c r="C256" s="534" t="s">
        <v>996</v>
      </c>
      <c r="D256" s="534"/>
      <c r="E256" s="469">
        <v>1</v>
      </c>
      <c r="F256" s="470"/>
      <c r="G256" s="471"/>
      <c r="M256" s="472" t="s">
        <v>996</v>
      </c>
      <c r="O256" s="260"/>
    </row>
    <row r="257" spans="1:104" ht="22.5" x14ac:dyDescent="0.2">
      <c r="A257" s="461">
        <v>49</v>
      </c>
      <c r="B257" s="462" t="s">
        <v>997</v>
      </c>
      <c r="C257" s="463" t="s">
        <v>998</v>
      </c>
      <c r="D257" s="464" t="s">
        <v>203</v>
      </c>
      <c r="E257" s="465">
        <v>1</v>
      </c>
      <c r="F257" s="465"/>
      <c r="G257" s="466">
        <f>E257*F257</f>
        <v>0</v>
      </c>
      <c r="O257" s="260">
        <v>2</v>
      </c>
      <c r="AA257" s="255">
        <v>2</v>
      </c>
      <c r="AB257" s="255">
        <v>1</v>
      </c>
      <c r="AC257" s="255">
        <v>1</v>
      </c>
      <c r="AZ257" s="255">
        <v>1</v>
      </c>
      <c r="BA257" s="255">
        <f>IF(AZ257=1,G257,0)</f>
        <v>0</v>
      </c>
      <c r="BB257" s="255">
        <f>IF(AZ257=2,G257,0)</f>
        <v>0</v>
      </c>
      <c r="BC257" s="255">
        <f>IF(AZ257=3,G257,0)</f>
        <v>0</v>
      </c>
      <c r="BD257" s="255">
        <f>IF(AZ257=4,G257,0)</f>
        <v>0</v>
      </c>
      <c r="BE257" s="255">
        <f>IF(AZ257=5,G257,0)</f>
        <v>0</v>
      </c>
      <c r="CA257" s="260">
        <v>2</v>
      </c>
      <c r="CB257" s="260">
        <v>1</v>
      </c>
      <c r="CZ257" s="255">
        <v>6.0130000000000003E-2</v>
      </c>
    </row>
    <row r="258" spans="1:104" ht="12.75" customHeight="1" x14ac:dyDescent="0.2">
      <c r="A258" s="467"/>
      <c r="B258" s="468"/>
      <c r="C258" s="534" t="s">
        <v>999</v>
      </c>
      <c r="D258" s="534"/>
      <c r="E258" s="469">
        <v>1</v>
      </c>
      <c r="F258" s="470"/>
      <c r="G258" s="471"/>
      <c r="M258" s="472" t="s">
        <v>999</v>
      </c>
      <c r="O258" s="260"/>
    </row>
    <row r="259" spans="1:104" ht="22.5" x14ac:dyDescent="0.2">
      <c r="A259" s="461">
        <v>50</v>
      </c>
      <c r="B259" s="462" t="s">
        <v>1000</v>
      </c>
      <c r="C259" s="463" t="s">
        <v>1001</v>
      </c>
      <c r="D259" s="464" t="s">
        <v>203</v>
      </c>
      <c r="E259" s="465">
        <v>1</v>
      </c>
      <c r="F259" s="465"/>
      <c r="G259" s="466">
        <f>E259*F259</f>
        <v>0</v>
      </c>
      <c r="O259" s="260">
        <v>2</v>
      </c>
      <c r="AA259" s="255">
        <v>2</v>
      </c>
      <c r="AB259" s="255">
        <v>1</v>
      </c>
      <c r="AC259" s="255">
        <v>1</v>
      </c>
      <c r="AZ259" s="255">
        <v>1</v>
      </c>
      <c r="BA259" s="255">
        <f>IF(AZ259=1,G259,0)</f>
        <v>0</v>
      </c>
      <c r="BB259" s="255">
        <f>IF(AZ259=2,G259,0)</f>
        <v>0</v>
      </c>
      <c r="BC259" s="255">
        <f>IF(AZ259=3,G259,0)</f>
        <v>0</v>
      </c>
      <c r="BD259" s="255">
        <f>IF(AZ259=4,G259,0)</f>
        <v>0</v>
      </c>
      <c r="BE259" s="255">
        <f>IF(AZ259=5,G259,0)</f>
        <v>0</v>
      </c>
      <c r="CA259" s="260">
        <v>2</v>
      </c>
      <c r="CB259" s="260">
        <v>1</v>
      </c>
      <c r="CZ259" s="255">
        <v>6.0130000000000003E-2</v>
      </c>
    </row>
    <row r="260" spans="1:104" ht="12.75" customHeight="1" x14ac:dyDescent="0.2">
      <c r="A260" s="467"/>
      <c r="B260" s="468"/>
      <c r="C260" s="534" t="s">
        <v>1002</v>
      </c>
      <c r="D260" s="534"/>
      <c r="E260" s="469">
        <v>1</v>
      </c>
      <c r="F260" s="470"/>
      <c r="G260" s="471"/>
      <c r="M260" s="472" t="s">
        <v>1002</v>
      </c>
      <c r="O260" s="260"/>
    </row>
    <row r="261" spans="1:104" ht="22.5" x14ac:dyDescent="0.2">
      <c r="A261" s="461">
        <v>51</v>
      </c>
      <c r="B261" s="462" t="s">
        <v>1003</v>
      </c>
      <c r="C261" s="463" t="s">
        <v>1004</v>
      </c>
      <c r="D261" s="464" t="s">
        <v>203</v>
      </c>
      <c r="E261" s="465">
        <v>4</v>
      </c>
      <c r="F261" s="465"/>
      <c r="G261" s="466">
        <f>E261*F261</f>
        <v>0</v>
      </c>
      <c r="O261" s="260">
        <v>2</v>
      </c>
      <c r="AA261" s="255">
        <v>2</v>
      </c>
      <c r="AB261" s="255">
        <v>1</v>
      </c>
      <c r="AC261" s="255">
        <v>1</v>
      </c>
      <c r="AZ261" s="255">
        <v>1</v>
      </c>
      <c r="BA261" s="255">
        <f>IF(AZ261=1,G261,0)</f>
        <v>0</v>
      </c>
      <c r="BB261" s="255">
        <f>IF(AZ261=2,G261,0)</f>
        <v>0</v>
      </c>
      <c r="BC261" s="255">
        <f>IF(AZ261=3,G261,0)</f>
        <v>0</v>
      </c>
      <c r="BD261" s="255">
        <f>IF(AZ261=4,G261,0)</f>
        <v>0</v>
      </c>
      <c r="BE261" s="255">
        <f>IF(AZ261=5,G261,0)</f>
        <v>0</v>
      </c>
      <c r="CA261" s="260">
        <v>2</v>
      </c>
      <c r="CB261" s="260">
        <v>1</v>
      </c>
      <c r="CZ261" s="255">
        <v>6.0929999999999998E-2</v>
      </c>
    </row>
    <row r="262" spans="1:104" ht="12.75" customHeight="1" x14ac:dyDescent="0.2">
      <c r="A262" s="467"/>
      <c r="B262" s="468"/>
      <c r="C262" s="534" t="s">
        <v>1005</v>
      </c>
      <c r="D262" s="534"/>
      <c r="E262" s="469">
        <v>4</v>
      </c>
      <c r="F262" s="470"/>
      <c r="G262" s="471"/>
      <c r="M262" s="472" t="s">
        <v>1005</v>
      </c>
      <c r="O262" s="260"/>
    </row>
    <row r="263" spans="1:104" ht="22.5" x14ac:dyDescent="0.2">
      <c r="A263" s="461">
        <v>52</v>
      </c>
      <c r="B263" s="462" t="s">
        <v>1006</v>
      </c>
      <c r="C263" s="463" t="s">
        <v>1007</v>
      </c>
      <c r="D263" s="464" t="s">
        <v>203</v>
      </c>
      <c r="E263" s="465">
        <v>3</v>
      </c>
      <c r="F263" s="465"/>
      <c r="G263" s="466">
        <f>E263*F263</f>
        <v>0</v>
      </c>
      <c r="O263" s="260">
        <v>2</v>
      </c>
      <c r="AA263" s="255">
        <v>2</v>
      </c>
      <c r="AB263" s="255">
        <v>1</v>
      </c>
      <c r="AC263" s="255">
        <v>1</v>
      </c>
      <c r="AZ263" s="255">
        <v>1</v>
      </c>
      <c r="BA263" s="255">
        <f>IF(AZ263=1,G263,0)</f>
        <v>0</v>
      </c>
      <c r="BB263" s="255">
        <f>IF(AZ263=2,G263,0)</f>
        <v>0</v>
      </c>
      <c r="BC263" s="255">
        <f>IF(AZ263=3,G263,0)</f>
        <v>0</v>
      </c>
      <c r="BD263" s="255">
        <f>IF(AZ263=4,G263,0)</f>
        <v>0</v>
      </c>
      <c r="BE263" s="255">
        <f>IF(AZ263=5,G263,0)</f>
        <v>0</v>
      </c>
      <c r="CA263" s="260">
        <v>2</v>
      </c>
      <c r="CB263" s="260">
        <v>1</v>
      </c>
      <c r="CZ263" s="255">
        <v>6.5920000000000006E-2</v>
      </c>
    </row>
    <row r="264" spans="1:104" ht="12.75" customHeight="1" x14ac:dyDescent="0.2">
      <c r="A264" s="467"/>
      <c r="B264" s="468"/>
      <c r="C264" s="534" t="s">
        <v>1008</v>
      </c>
      <c r="D264" s="534"/>
      <c r="E264" s="469">
        <v>3</v>
      </c>
      <c r="F264" s="470"/>
      <c r="G264" s="471"/>
      <c r="M264" s="472" t="s">
        <v>1008</v>
      </c>
      <c r="O264" s="260"/>
    </row>
    <row r="265" spans="1:104" ht="12.75" customHeight="1" x14ac:dyDescent="0.2">
      <c r="A265" s="467"/>
      <c r="B265" s="468"/>
      <c r="C265" s="510"/>
      <c r="D265" s="510"/>
      <c r="E265" s="511"/>
      <c r="F265" s="470"/>
      <c r="G265" s="471"/>
      <c r="M265" s="472"/>
      <c r="O265" s="260"/>
    </row>
    <row r="266" spans="1:104" ht="22.5" x14ac:dyDescent="0.2">
      <c r="A266" s="461">
        <v>53</v>
      </c>
      <c r="B266" s="462" t="s">
        <v>1009</v>
      </c>
      <c r="C266" s="463" t="s">
        <v>1010</v>
      </c>
      <c r="D266" s="464" t="s">
        <v>203</v>
      </c>
      <c r="E266" s="465">
        <v>6</v>
      </c>
      <c r="F266" s="465"/>
      <c r="G266" s="466">
        <f>E266*F266</f>
        <v>0</v>
      </c>
      <c r="O266" s="260">
        <v>2</v>
      </c>
      <c r="AA266" s="255">
        <v>2</v>
      </c>
      <c r="AB266" s="255">
        <v>1</v>
      </c>
      <c r="AC266" s="255">
        <v>1</v>
      </c>
      <c r="AZ266" s="255">
        <v>1</v>
      </c>
      <c r="BA266" s="255">
        <f>IF(AZ266=1,G266,0)</f>
        <v>0</v>
      </c>
      <c r="BB266" s="255">
        <f>IF(AZ266=2,G266,0)</f>
        <v>0</v>
      </c>
      <c r="BC266" s="255">
        <f>IF(AZ266=3,G266,0)</f>
        <v>0</v>
      </c>
      <c r="BD266" s="255">
        <f>IF(AZ266=4,G266,0)</f>
        <v>0</v>
      </c>
      <c r="BE266" s="255">
        <f>IF(AZ266=5,G266,0)</f>
        <v>0</v>
      </c>
      <c r="CA266" s="260">
        <v>2</v>
      </c>
      <c r="CB266" s="260">
        <v>1</v>
      </c>
      <c r="CZ266" s="255">
        <v>6.6720000000000002E-2</v>
      </c>
    </row>
    <row r="267" spans="1:104" ht="12.75" customHeight="1" x14ac:dyDescent="0.2">
      <c r="A267" s="467"/>
      <c r="B267" s="468"/>
      <c r="C267" s="534" t="s">
        <v>1011</v>
      </c>
      <c r="D267" s="534"/>
      <c r="E267" s="469">
        <v>6</v>
      </c>
      <c r="F267" s="470"/>
      <c r="G267" s="471"/>
      <c r="M267" s="472" t="s">
        <v>1011</v>
      </c>
      <c r="O267" s="260"/>
    </row>
    <row r="268" spans="1:104" ht="22.5" x14ac:dyDescent="0.2">
      <c r="A268" s="461">
        <v>54</v>
      </c>
      <c r="B268" s="462" t="s">
        <v>1012</v>
      </c>
      <c r="C268" s="463" t="s">
        <v>1013</v>
      </c>
      <c r="D268" s="464" t="s">
        <v>203</v>
      </c>
      <c r="E268" s="465">
        <v>1</v>
      </c>
      <c r="F268" s="465"/>
      <c r="G268" s="466">
        <f>E268*F268</f>
        <v>0</v>
      </c>
      <c r="O268" s="260">
        <v>2</v>
      </c>
      <c r="AA268" s="255">
        <v>2</v>
      </c>
      <c r="AB268" s="255">
        <v>1</v>
      </c>
      <c r="AC268" s="255">
        <v>1</v>
      </c>
      <c r="AZ268" s="255">
        <v>1</v>
      </c>
      <c r="BA268" s="255">
        <f>IF(AZ268=1,G268,0)</f>
        <v>0</v>
      </c>
      <c r="BB268" s="255">
        <f>IF(AZ268=2,G268,0)</f>
        <v>0</v>
      </c>
      <c r="BC268" s="255">
        <f>IF(AZ268=3,G268,0)</f>
        <v>0</v>
      </c>
      <c r="BD268" s="255">
        <f>IF(AZ268=4,G268,0)</f>
        <v>0</v>
      </c>
      <c r="BE268" s="255">
        <f>IF(AZ268=5,G268,0)</f>
        <v>0</v>
      </c>
      <c r="CA268" s="260">
        <v>2</v>
      </c>
      <c r="CB268" s="260">
        <v>1</v>
      </c>
      <c r="CZ268" s="255">
        <v>7.1830000000000005E-2</v>
      </c>
    </row>
    <row r="269" spans="1:104" ht="12.75" customHeight="1" x14ac:dyDescent="0.2">
      <c r="A269" s="467"/>
      <c r="B269" s="468"/>
      <c r="C269" s="534" t="s">
        <v>1014</v>
      </c>
      <c r="D269" s="534"/>
      <c r="E269" s="469">
        <v>1</v>
      </c>
      <c r="F269" s="470"/>
      <c r="G269" s="471"/>
      <c r="M269" s="472" t="s">
        <v>1014</v>
      </c>
      <c r="O269" s="260"/>
    </row>
    <row r="270" spans="1:104" x14ac:dyDescent="0.2">
      <c r="A270" s="461">
        <v>55</v>
      </c>
      <c r="B270" s="462" t="s">
        <v>1015</v>
      </c>
      <c r="C270" s="463" t="s">
        <v>1016</v>
      </c>
      <c r="D270" s="464" t="s">
        <v>29</v>
      </c>
      <c r="E270" s="465">
        <v>98.251999999999995</v>
      </c>
      <c r="F270" s="465"/>
      <c r="G270" s="466">
        <f>E270*F270</f>
        <v>0</v>
      </c>
      <c r="O270" s="260">
        <v>2</v>
      </c>
      <c r="AA270" s="255">
        <v>3</v>
      </c>
      <c r="AB270" s="255">
        <v>1</v>
      </c>
      <c r="AC270" s="255">
        <v>28611001</v>
      </c>
      <c r="AZ270" s="255">
        <v>1</v>
      </c>
      <c r="BA270" s="255">
        <f>IF(AZ270=1,G270,0)</f>
        <v>0</v>
      </c>
      <c r="BB270" s="255">
        <f>IF(AZ270=2,G270,0)</f>
        <v>0</v>
      </c>
      <c r="BC270" s="255">
        <f>IF(AZ270=3,G270,0)</f>
        <v>0</v>
      </c>
      <c r="BD270" s="255">
        <f>IF(AZ270=4,G270,0)</f>
        <v>0</v>
      </c>
      <c r="BE270" s="255">
        <f>IF(AZ270=5,G270,0)</f>
        <v>0</v>
      </c>
      <c r="CA270" s="260">
        <v>3</v>
      </c>
      <c r="CB270" s="260">
        <v>1</v>
      </c>
      <c r="CZ270" s="255">
        <v>1.5E-3</v>
      </c>
    </row>
    <row r="271" spans="1:104" ht="12.75" customHeight="1" x14ac:dyDescent="0.2">
      <c r="A271" s="467"/>
      <c r="B271" s="468"/>
      <c r="C271" s="534" t="s">
        <v>1017</v>
      </c>
      <c r="D271" s="534"/>
      <c r="E271" s="469">
        <v>98.251999999999995</v>
      </c>
      <c r="F271" s="470"/>
      <c r="G271" s="471"/>
      <c r="M271" s="472" t="s">
        <v>1017</v>
      </c>
      <c r="O271" s="260"/>
    </row>
    <row r="272" spans="1:104" x14ac:dyDescent="0.2">
      <c r="A272" s="461">
        <v>56</v>
      </c>
      <c r="B272" s="462" t="s">
        <v>1018</v>
      </c>
      <c r="C272" s="463" t="s">
        <v>1019</v>
      </c>
      <c r="D272" s="464" t="s">
        <v>29</v>
      </c>
      <c r="E272" s="465">
        <v>255.27250000000001</v>
      </c>
      <c r="F272" s="465"/>
      <c r="G272" s="466">
        <f>E272*F272</f>
        <v>0</v>
      </c>
      <c r="O272" s="260">
        <v>2</v>
      </c>
      <c r="AA272" s="255">
        <v>3</v>
      </c>
      <c r="AB272" s="255">
        <v>1</v>
      </c>
      <c r="AC272" s="255">
        <v>28611002</v>
      </c>
      <c r="AZ272" s="255">
        <v>1</v>
      </c>
      <c r="BA272" s="255">
        <f>IF(AZ272=1,G272,0)</f>
        <v>0</v>
      </c>
      <c r="BB272" s="255">
        <f>IF(AZ272=2,G272,0)</f>
        <v>0</v>
      </c>
      <c r="BC272" s="255">
        <f>IF(AZ272=3,G272,0)</f>
        <v>0</v>
      </c>
      <c r="BD272" s="255">
        <f>IF(AZ272=4,G272,0)</f>
        <v>0</v>
      </c>
      <c r="BE272" s="255">
        <f>IF(AZ272=5,G272,0)</f>
        <v>0</v>
      </c>
      <c r="CA272" s="260">
        <v>3</v>
      </c>
      <c r="CB272" s="260">
        <v>1</v>
      </c>
      <c r="CZ272" s="255">
        <v>1.6999999999999999E-3</v>
      </c>
    </row>
    <row r="273" spans="1:104" ht="12.75" customHeight="1" x14ac:dyDescent="0.2">
      <c r="A273" s="467"/>
      <c r="B273" s="468"/>
      <c r="C273" s="534" t="s">
        <v>1020</v>
      </c>
      <c r="D273" s="534"/>
      <c r="E273" s="469">
        <v>255.27250000000001</v>
      </c>
      <c r="F273" s="470"/>
      <c r="G273" s="471"/>
      <c r="M273" s="472" t="s">
        <v>1020</v>
      </c>
      <c r="O273" s="260"/>
    </row>
    <row r="274" spans="1:104" x14ac:dyDescent="0.2">
      <c r="A274" s="461">
        <v>57</v>
      </c>
      <c r="B274" s="462" t="s">
        <v>1021</v>
      </c>
      <c r="C274" s="463" t="s">
        <v>1022</v>
      </c>
      <c r="D274" s="464" t="s">
        <v>29</v>
      </c>
      <c r="E274" s="465">
        <v>153.97550000000001</v>
      </c>
      <c r="F274" s="465"/>
      <c r="G274" s="466">
        <f>E274*F274</f>
        <v>0</v>
      </c>
      <c r="O274" s="260">
        <v>2</v>
      </c>
      <c r="AA274" s="255">
        <v>3</v>
      </c>
      <c r="AB274" s="255">
        <v>1</v>
      </c>
      <c r="AC274" s="255">
        <v>28611003</v>
      </c>
      <c r="AZ274" s="255">
        <v>1</v>
      </c>
      <c r="BA274" s="255">
        <f>IF(AZ274=1,G274,0)</f>
        <v>0</v>
      </c>
      <c r="BB274" s="255">
        <f>IF(AZ274=2,G274,0)</f>
        <v>0</v>
      </c>
      <c r="BC274" s="255">
        <f>IF(AZ274=3,G274,0)</f>
        <v>0</v>
      </c>
      <c r="BD274" s="255">
        <f>IF(AZ274=4,G274,0)</f>
        <v>0</v>
      </c>
      <c r="BE274" s="255">
        <f>IF(AZ274=5,G274,0)</f>
        <v>0</v>
      </c>
      <c r="CA274" s="260">
        <v>3</v>
      </c>
      <c r="CB274" s="260">
        <v>1</v>
      </c>
      <c r="CZ274" s="255">
        <v>3.2000000000000002E-3</v>
      </c>
    </row>
    <row r="275" spans="1:104" ht="12.75" customHeight="1" x14ac:dyDescent="0.2">
      <c r="A275" s="467"/>
      <c r="B275" s="468"/>
      <c r="C275" s="534" t="s">
        <v>1023</v>
      </c>
      <c r="D275" s="534"/>
      <c r="E275" s="469">
        <v>153.97550000000001</v>
      </c>
      <c r="F275" s="470"/>
      <c r="G275" s="471"/>
      <c r="M275" s="472" t="s">
        <v>1023</v>
      </c>
      <c r="O275" s="260"/>
    </row>
    <row r="276" spans="1:104" x14ac:dyDescent="0.2">
      <c r="A276" s="461">
        <v>58</v>
      </c>
      <c r="B276" s="462" t="s">
        <v>1024</v>
      </c>
      <c r="C276" s="463" t="s">
        <v>1025</v>
      </c>
      <c r="D276" s="464" t="s">
        <v>29</v>
      </c>
      <c r="E276" s="465">
        <v>349.46449999999999</v>
      </c>
      <c r="F276" s="465"/>
      <c r="G276" s="466">
        <f>E276*F276</f>
        <v>0</v>
      </c>
      <c r="O276" s="260">
        <v>2</v>
      </c>
      <c r="AA276" s="255">
        <v>3</v>
      </c>
      <c r="AB276" s="255">
        <v>1</v>
      </c>
      <c r="AC276" s="255">
        <v>28611005</v>
      </c>
      <c r="AZ276" s="255">
        <v>1</v>
      </c>
      <c r="BA276" s="255">
        <f>IF(AZ276=1,G276,0)</f>
        <v>0</v>
      </c>
      <c r="BB276" s="255">
        <f>IF(AZ276=2,G276,0)</f>
        <v>0</v>
      </c>
      <c r="BC276" s="255">
        <f>IF(AZ276=3,G276,0)</f>
        <v>0</v>
      </c>
      <c r="BD276" s="255">
        <f>IF(AZ276=4,G276,0)</f>
        <v>0</v>
      </c>
      <c r="BE276" s="255">
        <f>IF(AZ276=5,G276,0)</f>
        <v>0</v>
      </c>
      <c r="CA276" s="260">
        <v>3</v>
      </c>
      <c r="CB276" s="260">
        <v>1</v>
      </c>
      <c r="CZ276" s="255">
        <v>4.1999999999999997E-3</v>
      </c>
    </row>
    <row r="277" spans="1:104" ht="12.75" customHeight="1" x14ac:dyDescent="0.2">
      <c r="A277" s="467"/>
      <c r="B277" s="468"/>
      <c r="C277" s="534" t="s">
        <v>1026</v>
      </c>
      <c r="D277" s="534"/>
      <c r="E277" s="469">
        <v>349.46449999999999</v>
      </c>
      <c r="F277" s="470"/>
      <c r="G277" s="471"/>
      <c r="M277" s="472" t="s">
        <v>1026</v>
      </c>
      <c r="O277" s="260"/>
    </row>
    <row r="278" spans="1:104" x14ac:dyDescent="0.2">
      <c r="A278" s="461">
        <v>59</v>
      </c>
      <c r="B278" s="462" t="s">
        <v>1027</v>
      </c>
      <c r="C278" s="463" t="s">
        <v>1028</v>
      </c>
      <c r="D278" s="464" t="s">
        <v>29</v>
      </c>
      <c r="E278" s="465">
        <v>13.2965</v>
      </c>
      <c r="F278" s="465"/>
      <c r="G278" s="466">
        <f>E278*F278</f>
        <v>0</v>
      </c>
      <c r="O278" s="260">
        <v>2</v>
      </c>
      <c r="AA278" s="255">
        <v>3</v>
      </c>
      <c r="AB278" s="255">
        <v>1</v>
      </c>
      <c r="AC278" s="255">
        <v>28611006</v>
      </c>
      <c r="AZ278" s="255">
        <v>1</v>
      </c>
      <c r="BA278" s="255">
        <f>IF(AZ278=1,G278,0)</f>
        <v>0</v>
      </c>
      <c r="BB278" s="255">
        <f>IF(AZ278=2,G278,0)</f>
        <v>0</v>
      </c>
      <c r="BC278" s="255">
        <f>IF(AZ278=3,G278,0)</f>
        <v>0</v>
      </c>
      <c r="BD278" s="255">
        <f>IF(AZ278=4,G278,0)</f>
        <v>0</v>
      </c>
      <c r="BE278" s="255">
        <f>IF(AZ278=5,G278,0)</f>
        <v>0</v>
      </c>
      <c r="CA278" s="260">
        <v>3</v>
      </c>
      <c r="CB278" s="260">
        <v>1</v>
      </c>
      <c r="CZ278" s="255">
        <v>7.1999999999999998E-3</v>
      </c>
    </row>
    <row r="279" spans="1:104" ht="12.75" customHeight="1" x14ac:dyDescent="0.2">
      <c r="A279" s="467"/>
      <c r="B279" s="468"/>
      <c r="C279" s="534" t="s">
        <v>1029</v>
      </c>
      <c r="D279" s="534"/>
      <c r="E279" s="469">
        <v>13.2965</v>
      </c>
      <c r="F279" s="470"/>
      <c r="G279" s="471"/>
      <c r="M279" s="472" t="s">
        <v>1029</v>
      </c>
      <c r="O279" s="260"/>
    </row>
    <row r="280" spans="1:104" x14ac:dyDescent="0.2">
      <c r="A280" s="461">
        <v>60</v>
      </c>
      <c r="B280" s="462" t="s">
        <v>1030</v>
      </c>
      <c r="C280" s="525" t="s">
        <v>1031</v>
      </c>
      <c r="D280" s="464" t="s">
        <v>29</v>
      </c>
      <c r="E280" s="465">
        <v>79.17</v>
      </c>
      <c r="F280" s="465"/>
      <c r="G280" s="466">
        <f>E280*F280</f>
        <v>0</v>
      </c>
      <c r="O280" s="260">
        <v>2</v>
      </c>
      <c r="AA280" s="255">
        <v>3</v>
      </c>
      <c r="AB280" s="255">
        <v>1</v>
      </c>
      <c r="AC280" s="255" t="s">
        <v>1030</v>
      </c>
      <c r="AZ280" s="255">
        <v>1</v>
      </c>
      <c r="BA280" s="255">
        <f>IF(AZ280=1,G280,0)</f>
        <v>0</v>
      </c>
      <c r="BB280" s="255">
        <f>IF(AZ280=2,G280,0)</f>
        <v>0</v>
      </c>
      <c r="BC280" s="255">
        <f>IF(AZ280=3,G280,0)</f>
        <v>0</v>
      </c>
      <c r="BD280" s="255">
        <f>IF(AZ280=4,G280,0)</f>
        <v>0</v>
      </c>
      <c r="BE280" s="255">
        <f>IF(AZ280=5,G280,0)</f>
        <v>0</v>
      </c>
      <c r="CA280" s="260">
        <v>3</v>
      </c>
      <c r="CB280" s="260">
        <v>1</v>
      </c>
      <c r="CZ280" s="255">
        <v>4.8000000000000001E-4</v>
      </c>
    </row>
    <row r="281" spans="1:104" ht="12.75" customHeight="1" x14ac:dyDescent="0.2">
      <c r="A281" s="467"/>
      <c r="B281" s="468"/>
      <c r="C281" s="534" t="s">
        <v>1032</v>
      </c>
      <c r="D281" s="534"/>
      <c r="E281" s="469">
        <v>79.17</v>
      </c>
      <c r="F281" s="470"/>
      <c r="G281" s="471"/>
      <c r="M281" s="472" t="s">
        <v>1032</v>
      </c>
      <c r="O281" s="260"/>
    </row>
    <row r="282" spans="1:104" x14ac:dyDescent="0.2">
      <c r="A282" s="461">
        <v>61</v>
      </c>
      <c r="B282" s="462" t="s">
        <v>1033</v>
      </c>
      <c r="C282" s="463" t="s">
        <v>1034</v>
      </c>
      <c r="D282" s="464" t="s">
        <v>203</v>
      </c>
      <c r="E282" s="465">
        <v>113</v>
      </c>
      <c r="F282" s="465"/>
      <c r="G282" s="466">
        <f t="shared" ref="G282:G297" si="0">E282*F282</f>
        <v>0</v>
      </c>
      <c r="O282" s="260">
        <v>2</v>
      </c>
      <c r="AA282" s="255">
        <v>3</v>
      </c>
      <c r="AB282" s="255">
        <v>1</v>
      </c>
      <c r="AC282" s="255">
        <v>28652001</v>
      </c>
      <c r="AZ282" s="255">
        <v>1</v>
      </c>
      <c r="BA282" s="255">
        <f t="shared" ref="BA282:BA297" si="1">IF(AZ282=1,G282,0)</f>
        <v>0</v>
      </c>
      <c r="BB282" s="255">
        <f t="shared" ref="BB282:BB297" si="2">IF(AZ282=2,G282,0)</f>
        <v>0</v>
      </c>
      <c r="BC282" s="255">
        <f t="shared" ref="BC282:BC297" si="3">IF(AZ282=3,G282,0)</f>
        <v>0</v>
      </c>
      <c r="BD282" s="255">
        <f t="shared" ref="BD282:BD297" si="4">IF(AZ282=4,G282,0)</f>
        <v>0</v>
      </c>
      <c r="BE282" s="255">
        <f t="shared" ref="BE282:BE297" si="5">IF(AZ282=5,G282,0)</f>
        <v>0</v>
      </c>
      <c r="CA282" s="260">
        <v>3</v>
      </c>
      <c r="CB282" s="260">
        <v>1</v>
      </c>
      <c r="CZ282" s="255">
        <v>2.9E-4</v>
      </c>
    </row>
    <row r="283" spans="1:104" x14ac:dyDescent="0.2">
      <c r="A283" s="461">
        <v>62</v>
      </c>
      <c r="B283" s="462" t="s">
        <v>1035</v>
      </c>
      <c r="C283" s="463" t="s">
        <v>1036</v>
      </c>
      <c r="D283" s="464" t="s">
        <v>203</v>
      </c>
      <c r="E283" s="465">
        <v>1</v>
      </c>
      <c r="F283" s="465"/>
      <c r="G283" s="466">
        <f t="shared" si="0"/>
        <v>0</v>
      </c>
      <c r="O283" s="260">
        <v>2</v>
      </c>
      <c r="AA283" s="255">
        <v>3</v>
      </c>
      <c r="AB283" s="255">
        <v>1</v>
      </c>
      <c r="AC283" s="255">
        <v>28652002</v>
      </c>
      <c r="AZ283" s="255">
        <v>1</v>
      </c>
      <c r="BA283" s="255">
        <f t="shared" si="1"/>
        <v>0</v>
      </c>
      <c r="BB283" s="255">
        <f t="shared" si="2"/>
        <v>0</v>
      </c>
      <c r="BC283" s="255">
        <f t="shared" si="3"/>
        <v>0</v>
      </c>
      <c r="BD283" s="255">
        <f t="shared" si="4"/>
        <v>0</v>
      </c>
      <c r="BE283" s="255">
        <f t="shared" si="5"/>
        <v>0</v>
      </c>
      <c r="CA283" s="260">
        <v>3</v>
      </c>
      <c r="CB283" s="260">
        <v>1</v>
      </c>
      <c r="CZ283" s="255">
        <v>3.8000000000000002E-4</v>
      </c>
    </row>
    <row r="284" spans="1:104" x14ac:dyDescent="0.2">
      <c r="A284" s="461">
        <v>63</v>
      </c>
      <c r="B284" s="462" t="s">
        <v>1037</v>
      </c>
      <c r="C284" s="463" t="s">
        <v>1038</v>
      </c>
      <c r="D284" s="464" t="s">
        <v>203</v>
      </c>
      <c r="E284" s="465">
        <v>5</v>
      </c>
      <c r="F284" s="465"/>
      <c r="G284" s="466">
        <f t="shared" si="0"/>
        <v>0</v>
      </c>
      <c r="O284" s="260">
        <v>2</v>
      </c>
      <c r="AA284" s="255">
        <v>3</v>
      </c>
      <c r="AB284" s="255">
        <v>1</v>
      </c>
      <c r="AC284" s="255">
        <v>28652003</v>
      </c>
      <c r="AZ284" s="255">
        <v>1</v>
      </c>
      <c r="BA284" s="255">
        <f t="shared" si="1"/>
        <v>0</v>
      </c>
      <c r="BB284" s="255">
        <f t="shared" si="2"/>
        <v>0</v>
      </c>
      <c r="BC284" s="255">
        <f t="shared" si="3"/>
        <v>0</v>
      </c>
      <c r="BD284" s="255">
        <f t="shared" si="4"/>
        <v>0</v>
      </c>
      <c r="BE284" s="255">
        <f t="shared" si="5"/>
        <v>0</v>
      </c>
      <c r="CA284" s="260">
        <v>3</v>
      </c>
      <c r="CB284" s="260">
        <v>1</v>
      </c>
      <c r="CZ284" s="255">
        <v>3.8000000000000002E-4</v>
      </c>
    </row>
    <row r="285" spans="1:104" x14ac:dyDescent="0.2">
      <c r="A285" s="461">
        <v>64</v>
      </c>
      <c r="B285" s="462" t="s">
        <v>1039</v>
      </c>
      <c r="C285" s="463" t="s">
        <v>1040</v>
      </c>
      <c r="D285" s="464" t="s">
        <v>203</v>
      </c>
      <c r="E285" s="465">
        <v>3</v>
      </c>
      <c r="F285" s="465"/>
      <c r="G285" s="466">
        <f t="shared" si="0"/>
        <v>0</v>
      </c>
      <c r="O285" s="260">
        <v>2</v>
      </c>
      <c r="AA285" s="255">
        <v>3</v>
      </c>
      <c r="AB285" s="255">
        <v>1</v>
      </c>
      <c r="AC285" s="255">
        <v>28652004</v>
      </c>
      <c r="AZ285" s="255">
        <v>1</v>
      </c>
      <c r="BA285" s="255">
        <f t="shared" si="1"/>
        <v>0</v>
      </c>
      <c r="BB285" s="255">
        <f t="shared" si="2"/>
        <v>0</v>
      </c>
      <c r="BC285" s="255">
        <f t="shared" si="3"/>
        <v>0</v>
      </c>
      <c r="BD285" s="255">
        <f t="shared" si="4"/>
        <v>0</v>
      </c>
      <c r="BE285" s="255">
        <f t="shared" si="5"/>
        <v>0</v>
      </c>
      <c r="CA285" s="260">
        <v>3</v>
      </c>
      <c r="CB285" s="260">
        <v>1</v>
      </c>
      <c r="CZ285" s="255">
        <v>3.8000000000000002E-4</v>
      </c>
    </row>
    <row r="286" spans="1:104" x14ac:dyDescent="0.2">
      <c r="A286" s="461">
        <v>65</v>
      </c>
      <c r="B286" s="462" t="s">
        <v>1041</v>
      </c>
      <c r="C286" s="463" t="s">
        <v>1042</v>
      </c>
      <c r="D286" s="464" t="s">
        <v>203</v>
      </c>
      <c r="E286" s="465">
        <v>1</v>
      </c>
      <c r="F286" s="465"/>
      <c r="G286" s="466">
        <f t="shared" si="0"/>
        <v>0</v>
      </c>
      <c r="O286" s="260">
        <v>2</v>
      </c>
      <c r="AA286" s="255">
        <v>3</v>
      </c>
      <c r="AB286" s="255">
        <v>1</v>
      </c>
      <c r="AC286" s="255">
        <v>28652005</v>
      </c>
      <c r="AZ286" s="255">
        <v>1</v>
      </c>
      <c r="BA286" s="255">
        <f t="shared" si="1"/>
        <v>0</v>
      </c>
      <c r="BB286" s="255">
        <f t="shared" si="2"/>
        <v>0</v>
      </c>
      <c r="BC286" s="255">
        <f t="shared" si="3"/>
        <v>0</v>
      </c>
      <c r="BD286" s="255">
        <f t="shared" si="4"/>
        <v>0</v>
      </c>
      <c r="BE286" s="255">
        <f t="shared" si="5"/>
        <v>0</v>
      </c>
      <c r="CA286" s="260">
        <v>3</v>
      </c>
      <c r="CB286" s="260">
        <v>1</v>
      </c>
      <c r="CZ286" s="255">
        <v>1E-3</v>
      </c>
    </row>
    <row r="287" spans="1:104" x14ac:dyDescent="0.2">
      <c r="A287" s="461">
        <v>66</v>
      </c>
      <c r="B287" s="462" t="s">
        <v>1043</v>
      </c>
      <c r="C287" s="463" t="s">
        <v>1044</v>
      </c>
      <c r="D287" s="464" t="s">
        <v>203</v>
      </c>
      <c r="E287" s="465">
        <v>1</v>
      </c>
      <c r="F287" s="465"/>
      <c r="G287" s="466">
        <f t="shared" si="0"/>
        <v>0</v>
      </c>
      <c r="O287" s="260">
        <v>2</v>
      </c>
      <c r="AA287" s="255">
        <v>3</v>
      </c>
      <c r="AB287" s="255">
        <v>1</v>
      </c>
      <c r="AC287" s="255">
        <v>28652006</v>
      </c>
      <c r="AZ287" s="255">
        <v>1</v>
      </c>
      <c r="BA287" s="255">
        <f t="shared" si="1"/>
        <v>0</v>
      </c>
      <c r="BB287" s="255">
        <f t="shared" si="2"/>
        <v>0</v>
      </c>
      <c r="BC287" s="255">
        <f t="shared" si="3"/>
        <v>0</v>
      </c>
      <c r="BD287" s="255">
        <f t="shared" si="4"/>
        <v>0</v>
      </c>
      <c r="BE287" s="255">
        <f t="shared" si="5"/>
        <v>0</v>
      </c>
      <c r="CA287" s="260">
        <v>3</v>
      </c>
      <c r="CB287" s="260">
        <v>1</v>
      </c>
      <c r="CZ287" s="255">
        <v>2.7000000000000001E-3</v>
      </c>
    </row>
    <row r="288" spans="1:104" x14ac:dyDescent="0.2">
      <c r="A288" s="461">
        <v>67</v>
      </c>
      <c r="B288" s="462" t="s">
        <v>1045</v>
      </c>
      <c r="C288" s="463" t="s">
        <v>1046</v>
      </c>
      <c r="D288" s="464" t="s">
        <v>203</v>
      </c>
      <c r="E288" s="465">
        <v>2</v>
      </c>
      <c r="F288" s="465"/>
      <c r="G288" s="466">
        <f t="shared" si="0"/>
        <v>0</v>
      </c>
      <c r="O288" s="260">
        <v>2</v>
      </c>
      <c r="AA288" s="255">
        <v>3</v>
      </c>
      <c r="AB288" s="255">
        <v>1</v>
      </c>
      <c r="AC288" s="255">
        <v>28652007</v>
      </c>
      <c r="AZ288" s="255">
        <v>1</v>
      </c>
      <c r="BA288" s="255">
        <f t="shared" si="1"/>
        <v>0</v>
      </c>
      <c r="BB288" s="255">
        <f t="shared" si="2"/>
        <v>0</v>
      </c>
      <c r="BC288" s="255">
        <f t="shared" si="3"/>
        <v>0</v>
      </c>
      <c r="BD288" s="255">
        <f t="shared" si="4"/>
        <v>0</v>
      </c>
      <c r="BE288" s="255">
        <f t="shared" si="5"/>
        <v>0</v>
      </c>
      <c r="CA288" s="260">
        <v>3</v>
      </c>
      <c r="CB288" s="260">
        <v>1</v>
      </c>
      <c r="CZ288" s="255">
        <v>2.7000000000000001E-3</v>
      </c>
    </row>
    <row r="289" spans="1:104" x14ac:dyDescent="0.2">
      <c r="A289" s="461">
        <v>68</v>
      </c>
      <c r="B289" s="462" t="s">
        <v>1047</v>
      </c>
      <c r="C289" s="463" t="s">
        <v>1048</v>
      </c>
      <c r="D289" s="464" t="s">
        <v>203</v>
      </c>
      <c r="E289" s="465">
        <v>8</v>
      </c>
      <c r="F289" s="465"/>
      <c r="G289" s="466">
        <f t="shared" si="0"/>
        <v>0</v>
      </c>
      <c r="O289" s="260">
        <v>2</v>
      </c>
      <c r="AA289" s="255">
        <v>3</v>
      </c>
      <c r="AB289" s="255">
        <v>1</v>
      </c>
      <c r="AC289" s="255">
        <v>28652008</v>
      </c>
      <c r="AZ289" s="255">
        <v>1</v>
      </c>
      <c r="BA289" s="255">
        <f t="shared" si="1"/>
        <v>0</v>
      </c>
      <c r="BB289" s="255">
        <f t="shared" si="2"/>
        <v>0</v>
      </c>
      <c r="BC289" s="255">
        <f t="shared" si="3"/>
        <v>0</v>
      </c>
      <c r="BD289" s="255">
        <f t="shared" si="4"/>
        <v>0</v>
      </c>
      <c r="BE289" s="255">
        <f t="shared" si="5"/>
        <v>0</v>
      </c>
      <c r="CA289" s="260">
        <v>3</v>
      </c>
      <c r="CB289" s="260">
        <v>1</v>
      </c>
      <c r="CZ289" s="255">
        <v>2.7999999999999998E-4</v>
      </c>
    </row>
    <row r="290" spans="1:104" x14ac:dyDescent="0.2">
      <c r="A290" s="461">
        <v>69</v>
      </c>
      <c r="B290" s="462" t="s">
        <v>1049</v>
      </c>
      <c r="C290" s="463" t="s">
        <v>1050</v>
      </c>
      <c r="D290" s="464" t="s">
        <v>203</v>
      </c>
      <c r="E290" s="465">
        <v>3</v>
      </c>
      <c r="F290" s="465"/>
      <c r="G290" s="466">
        <f t="shared" si="0"/>
        <v>0</v>
      </c>
      <c r="O290" s="260">
        <v>2</v>
      </c>
      <c r="AA290" s="255">
        <v>3</v>
      </c>
      <c r="AB290" s="255">
        <v>1</v>
      </c>
      <c r="AC290" s="255">
        <v>28652009</v>
      </c>
      <c r="AZ290" s="255">
        <v>1</v>
      </c>
      <c r="BA290" s="255">
        <f t="shared" si="1"/>
        <v>0</v>
      </c>
      <c r="BB290" s="255">
        <f t="shared" si="2"/>
        <v>0</v>
      </c>
      <c r="BC290" s="255">
        <f t="shared" si="3"/>
        <v>0</v>
      </c>
      <c r="BD290" s="255">
        <f t="shared" si="4"/>
        <v>0</v>
      </c>
      <c r="BE290" s="255">
        <f t="shared" si="5"/>
        <v>0</v>
      </c>
      <c r="CA290" s="260">
        <v>3</v>
      </c>
      <c r="CB290" s="260">
        <v>1</v>
      </c>
      <c r="CZ290" s="255">
        <v>4.2000000000000002E-4</v>
      </c>
    </row>
    <row r="291" spans="1:104" x14ac:dyDescent="0.2">
      <c r="A291" s="461">
        <v>70</v>
      </c>
      <c r="B291" s="462" t="s">
        <v>1051</v>
      </c>
      <c r="C291" s="463" t="s">
        <v>1052</v>
      </c>
      <c r="D291" s="464" t="s">
        <v>203</v>
      </c>
      <c r="E291" s="465">
        <v>2</v>
      </c>
      <c r="F291" s="465"/>
      <c r="G291" s="466">
        <f t="shared" si="0"/>
        <v>0</v>
      </c>
      <c r="O291" s="260">
        <v>2</v>
      </c>
      <c r="AA291" s="255">
        <v>3</v>
      </c>
      <c r="AB291" s="255">
        <v>1</v>
      </c>
      <c r="AC291" s="255">
        <v>28652010</v>
      </c>
      <c r="AZ291" s="255">
        <v>1</v>
      </c>
      <c r="BA291" s="255">
        <f t="shared" si="1"/>
        <v>0</v>
      </c>
      <c r="BB291" s="255">
        <f t="shared" si="2"/>
        <v>0</v>
      </c>
      <c r="BC291" s="255">
        <f t="shared" si="3"/>
        <v>0</v>
      </c>
      <c r="BD291" s="255">
        <f t="shared" si="4"/>
        <v>0</v>
      </c>
      <c r="BE291" s="255">
        <f t="shared" si="5"/>
        <v>0</v>
      </c>
      <c r="CA291" s="260">
        <v>3</v>
      </c>
      <c r="CB291" s="260">
        <v>1</v>
      </c>
      <c r="CZ291" s="255">
        <v>4.8000000000000001E-4</v>
      </c>
    </row>
    <row r="292" spans="1:104" x14ac:dyDescent="0.2">
      <c r="A292" s="461">
        <v>71</v>
      </c>
      <c r="B292" s="462" t="s">
        <v>1053</v>
      </c>
      <c r="C292" s="463" t="s">
        <v>1054</v>
      </c>
      <c r="D292" s="464" t="s">
        <v>203</v>
      </c>
      <c r="E292" s="465">
        <v>1</v>
      </c>
      <c r="F292" s="465"/>
      <c r="G292" s="466">
        <f t="shared" si="0"/>
        <v>0</v>
      </c>
      <c r="O292" s="260">
        <v>2</v>
      </c>
      <c r="AA292" s="255">
        <v>3</v>
      </c>
      <c r="AB292" s="255">
        <v>1</v>
      </c>
      <c r="AC292" s="255">
        <v>28652011</v>
      </c>
      <c r="AZ292" s="255">
        <v>1</v>
      </c>
      <c r="BA292" s="255">
        <f t="shared" si="1"/>
        <v>0</v>
      </c>
      <c r="BB292" s="255">
        <f t="shared" si="2"/>
        <v>0</v>
      </c>
      <c r="BC292" s="255">
        <f t="shared" si="3"/>
        <v>0</v>
      </c>
      <c r="BD292" s="255">
        <f t="shared" si="4"/>
        <v>0</v>
      </c>
      <c r="BE292" s="255">
        <f t="shared" si="5"/>
        <v>0</v>
      </c>
      <c r="CA292" s="260">
        <v>3</v>
      </c>
      <c r="CB292" s="260">
        <v>1</v>
      </c>
      <c r="CZ292" s="255">
        <v>6.7000000000000002E-4</v>
      </c>
    </row>
    <row r="293" spans="1:104" x14ac:dyDescent="0.2">
      <c r="A293" s="461">
        <v>72</v>
      </c>
      <c r="B293" s="462" t="s">
        <v>1055</v>
      </c>
      <c r="C293" s="463" t="s">
        <v>1056</v>
      </c>
      <c r="D293" s="464" t="s">
        <v>203</v>
      </c>
      <c r="E293" s="465">
        <v>4</v>
      </c>
      <c r="F293" s="465"/>
      <c r="G293" s="466">
        <f t="shared" si="0"/>
        <v>0</v>
      </c>
      <c r="O293" s="260">
        <v>2</v>
      </c>
      <c r="AA293" s="255">
        <v>3</v>
      </c>
      <c r="AB293" s="255">
        <v>1</v>
      </c>
      <c r="AC293" s="255">
        <v>28652012</v>
      </c>
      <c r="AZ293" s="255">
        <v>1</v>
      </c>
      <c r="BA293" s="255">
        <f t="shared" si="1"/>
        <v>0</v>
      </c>
      <c r="BB293" s="255">
        <f t="shared" si="2"/>
        <v>0</v>
      </c>
      <c r="BC293" s="255">
        <f t="shared" si="3"/>
        <v>0</v>
      </c>
      <c r="BD293" s="255">
        <f t="shared" si="4"/>
        <v>0</v>
      </c>
      <c r="BE293" s="255">
        <f t="shared" si="5"/>
        <v>0</v>
      </c>
      <c r="CA293" s="260">
        <v>3</v>
      </c>
      <c r="CB293" s="260">
        <v>1</v>
      </c>
      <c r="CZ293" s="255">
        <v>7.6000000000000004E-4</v>
      </c>
    </row>
    <row r="294" spans="1:104" x14ac:dyDescent="0.2">
      <c r="A294" s="461">
        <v>73</v>
      </c>
      <c r="B294" s="462" t="s">
        <v>1057</v>
      </c>
      <c r="C294" s="463" t="s">
        <v>1058</v>
      </c>
      <c r="D294" s="464" t="s">
        <v>203</v>
      </c>
      <c r="E294" s="465">
        <v>18</v>
      </c>
      <c r="F294" s="465"/>
      <c r="G294" s="466">
        <f t="shared" si="0"/>
        <v>0</v>
      </c>
      <c r="O294" s="260">
        <v>2</v>
      </c>
      <c r="AA294" s="255">
        <v>3</v>
      </c>
      <c r="AB294" s="255">
        <v>1</v>
      </c>
      <c r="AC294" s="255">
        <v>28652013</v>
      </c>
      <c r="AZ294" s="255">
        <v>1</v>
      </c>
      <c r="BA294" s="255">
        <f t="shared" si="1"/>
        <v>0</v>
      </c>
      <c r="BB294" s="255">
        <f t="shared" si="2"/>
        <v>0</v>
      </c>
      <c r="BC294" s="255">
        <f t="shared" si="3"/>
        <v>0</v>
      </c>
      <c r="BD294" s="255">
        <f t="shared" si="4"/>
        <v>0</v>
      </c>
      <c r="BE294" s="255">
        <f t="shared" si="5"/>
        <v>0</v>
      </c>
      <c r="CA294" s="260">
        <v>3</v>
      </c>
      <c r="CB294" s="260">
        <v>1</v>
      </c>
      <c r="CZ294" s="255">
        <v>7.6000000000000004E-4</v>
      </c>
    </row>
    <row r="295" spans="1:104" x14ac:dyDescent="0.2">
      <c r="A295" s="461">
        <v>74</v>
      </c>
      <c r="B295" s="462" t="s">
        <v>1059</v>
      </c>
      <c r="C295" s="463" t="s">
        <v>1060</v>
      </c>
      <c r="D295" s="464" t="s">
        <v>203</v>
      </c>
      <c r="E295" s="465">
        <v>22</v>
      </c>
      <c r="F295" s="465"/>
      <c r="G295" s="466">
        <f t="shared" si="0"/>
        <v>0</v>
      </c>
      <c r="O295" s="260">
        <v>2</v>
      </c>
      <c r="AA295" s="255">
        <v>3</v>
      </c>
      <c r="AB295" s="255">
        <v>1</v>
      </c>
      <c r="AC295" s="255">
        <v>28652014</v>
      </c>
      <c r="AZ295" s="255">
        <v>1</v>
      </c>
      <c r="BA295" s="255">
        <f t="shared" si="1"/>
        <v>0</v>
      </c>
      <c r="BB295" s="255">
        <f t="shared" si="2"/>
        <v>0</v>
      </c>
      <c r="BC295" s="255">
        <f t="shared" si="3"/>
        <v>0</v>
      </c>
      <c r="BD295" s="255">
        <f t="shared" si="4"/>
        <v>0</v>
      </c>
      <c r="BE295" s="255">
        <f t="shared" si="5"/>
        <v>0</v>
      </c>
      <c r="CA295" s="260">
        <v>3</v>
      </c>
      <c r="CB295" s="260">
        <v>1</v>
      </c>
      <c r="CZ295" s="255">
        <v>1.6000000000000001E-3</v>
      </c>
    </row>
    <row r="296" spans="1:104" ht="22.5" x14ac:dyDescent="0.2">
      <c r="A296" s="461">
        <v>75</v>
      </c>
      <c r="B296" s="462" t="s">
        <v>1061</v>
      </c>
      <c r="C296" s="525" t="s">
        <v>1062</v>
      </c>
      <c r="D296" s="464" t="s">
        <v>203</v>
      </c>
      <c r="E296" s="465">
        <v>3</v>
      </c>
      <c r="F296" s="465"/>
      <c r="G296" s="466">
        <f t="shared" si="0"/>
        <v>0</v>
      </c>
      <c r="O296" s="260">
        <v>2</v>
      </c>
      <c r="AA296" s="255">
        <v>3</v>
      </c>
      <c r="AB296" s="255">
        <v>1</v>
      </c>
      <c r="AC296" s="255">
        <v>286700001</v>
      </c>
      <c r="AZ296" s="255">
        <v>1</v>
      </c>
      <c r="BA296" s="255">
        <f t="shared" si="1"/>
        <v>0</v>
      </c>
      <c r="BB296" s="255">
        <f t="shared" si="2"/>
        <v>0</v>
      </c>
      <c r="BC296" s="255">
        <f t="shared" si="3"/>
        <v>0</v>
      </c>
      <c r="BD296" s="255">
        <f t="shared" si="4"/>
        <v>0</v>
      </c>
      <c r="BE296" s="255">
        <f t="shared" si="5"/>
        <v>0</v>
      </c>
      <c r="CA296" s="260">
        <v>3</v>
      </c>
      <c r="CB296" s="260">
        <v>1</v>
      </c>
      <c r="CZ296" s="255">
        <v>4.2000000000000003E-2</v>
      </c>
    </row>
    <row r="297" spans="1:104" ht="22.5" x14ac:dyDescent="0.2">
      <c r="A297" s="461">
        <v>76</v>
      </c>
      <c r="B297" s="462" t="s">
        <v>1063</v>
      </c>
      <c r="C297" s="463" t="s">
        <v>1064</v>
      </c>
      <c r="D297" s="464" t="s">
        <v>203</v>
      </c>
      <c r="E297" s="465">
        <v>38</v>
      </c>
      <c r="F297" s="465"/>
      <c r="G297" s="466">
        <f t="shared" si="0"/>
        <v>0</v>
      </c>
      <c r="O297" s="260">
        <v>2</v>
      </c>
      <c r="AA297" s="255">
        <v>3</v>
      </c>
      <c r="AB297" s="255">
        <v>1</v>
      </c>
      <c r="AC297" s="255">
        <v>28680001</v>
      </c>
      <c r="AZ297" s="255">
        <v>1</v>
      </c>
      <c r="BA297" s="255">
        <f t="shared" si="1"/>
        <v>0</v>
      </c>
      <c r="BB297" s="255">
        <f t="shared" si="2"/>
        <v>0</v>
      </c>
      <c r="BC297" s="255">
        <f t="shared" si="3"/>
        <v>0</v>
      </c>
      <c r="BD297" s="255">
        <f t="shared" si="4"/>
        <v>0</v>
      </c>
      <c r="BE297" s="255">
        <f t="shared" si="5"/>
        <v>0</v>
      </c>
      <c r="CA297" s="260">
        <v>3</v>
      </c>
      <c r="CB297" s="260">
        <v>1</v>
      </c>
      <c r="CZ297" s="255">
        <v>4.2000000000000003E-2</v>
      </c>
    </row>
    <row r="298" spans="1:104" ht="12.75" customHeight="1" x14ac:dyDescent="0.2">
      <c r="A298" s="467"/>
      <c r="B298" s="468"/>
      <c r="C298" s="534" t="s">
        <v>1065</v>
      </c>
      <c r="D298" s="534"/>
      <c r="E298" s="469">
        <v>0</v>
      </c>
      <c r="F298" s="470"/>
      <c r="G298" s="471"/>
      <c r="M298" s="472" t="s">
        <v>1065</v>
      </c>
      <c r="O298" s="260"/>
    </row>
    <row r="299" spans="1:104" ht="12.75" customHeight="1" x14ac:dyDescent="0.2">
      <c r="A299" s="467"/>
      <c r="B299" s="468"/>
      <c r="C299" s="534" t="s">
        <v>1066</v>
      </c>
      <c r="D299" s="534"/>
      <c r="E299" s="469">
        <v>38</v>
      </c>
      <c r="F299" s="470"/>
      <c r="G299" s="471"/>
      <c r="M299" s="472" t="s">
        <v>1066</v>
      </c>
      <c r="O299" s="260"/>
    </row>
    <row r="300" spans="1:104" ht="22.5" x14ac:dyDescent="0.2">
      <c r="A300" s="461">
        <v>77</v>
      </c>
      <c r="B300" s="462" t="s">
        <v>1067</v>
      </c>
      <c r="C300" s="463" t="s">
        <v>1068</v>
      </c>
      <c r="D300" s="464" t="s">
        <v>203</v>
      </c>
      <c r="E300" s="465">
        <v>13</v>
      </c>
      <c r="F300" s="465"/>
      <c r="G300" s="466">
        <f>E300*F300</f>
        <v>0</v>
      </c>
      <c r="O300" s="260">
        <v>2</v>
      </c>
      <c r="AA300" s="255">
        <v>3</v>
      </c>
      <c r="AB300" s="255">
        <v>1</v>
      </c>
      <c r="AC300" s="255">
        <v>28680002</v>
      </c>
      <c r="AZ300" s="255">
        <v>1</v>
      </c>
      <c r="BA300" s="255">
        <f>IF(AZ300=1,G300,0)</f>
        <v>0</v>
      </c>
      <c r="BB300" s="255">
        <f>IF(AZ300=2,G300,0)</f>
        <v>0</v>
      </c>
      <c r="BC300" s="255">
        <f>IF(AZ300=3,G300,0)</f>
        <v>0</v>
      </c>
      <c r="BD300" s="255">
        <f>IF(AZ300=4,G300,0)</f>
        <v>0</v>
      </c>
      <c r="BE300" s="255">
        <f>IF(AZ300=5,G300,0)</f>
        <v>0</v>
      </c>
      <c r="CA300" s="260">
        <v>3</v>
      </c>
      <c r="CB300" s="260">
        <v>1</v>
      </c>
      <c r="CZ300" s="255">
        <v>6.6000000000000003E-2</v>
      </c>
    </row>
    <row r="301" spans="1:104" ht="12.75" customHeight="1" x14ac:dyDescent="0.2">
      <c r="A301" s="467"/>
      <c r="B301" s="468"/>
      <c r="C301" s="534" t="s">
        <v>1069</v>
      </c>
      <c r="D301" s="534"/>
      <c r="E301" s="469">
        <v>0</v>
      </c>
      <c r="F301" s="470"/>
      <c r="G301" s="471"/>
      <c r="M301" s="472" t="s">
        <v>1069</v>
      </c>
      <c r="O301" s="260"/>
    </row>
    <row r="302" spans="1:104" ht="12.75" customHeight="1" x14ac:dyDescent="0.2">
      <c r="A302" s="467"/>
      <c r="B302" s="468"/>
      <c r="C302" s="534" t="s">
        <v>1070</v>
      </c>
      <c r="D302" s="534"/>
      <c r="E302" s="469">
        <v>13</v>
      </c>
      <c r="F302" s="470"/>
      <c r="G302" s="471"/>
      <c r="M302" s="472" t="s">
        <v>1071</v>
      </c>
      <c r="O302" s="260"/>
    </row>
    <row r="303" spans="1:104" ht="22.5" x14ac:dyDescent="0.2">
      <c r="A303" s="461">
        <v>78</v>
      </c>
      <c r="B303" s="462" t="s">
        <v>1072</v>
      </c>
      <c r="C303" s="463" t="s">
        <v>1073</v>
      </c>
      <c r="D303" s="464" t="s">
        <v>203</v>
      </c>
      <c r="E303" s="465">
        <v>2</v>
      </c>
      <c r="F303" s="465"/>
      <c r="G303" s="466">
        <f>E303*F303</f>
        <v>0</v>
      </c>
      <c r="O303" s="260">
        <v>2</v>
      </c>
      <c r="AA303" s="255">
        <v>3</v>
      </c>
      <c r="AB303" s="255">
        <v>1</v>
      </c>
      <c r="AC303" s="255">
        <v>28680003</v>
      </c>
      <c r="AZ303" s="255">
        <v>1</v>
      </c>
      <c r="BA303" s="255">
        <f>IF(AZ303=1,G303,0)</f>
        <v>0</v>
      </c>
      <c r="BB303" s="255">
        <f>IF(AZ303=2,G303,0)</f>
        <v>0</v>
      </c>
      <c r="BC303" s="255">
        <f>IF(AZ303=3,G303,0)</f>
        <v>0</v>
      </c>
      <c r="BD303" s="255">
        <f>IF(AZ303=4,G303,0)</f>
        <v>0</v>
      </c>
      <c r="BE303" s="255">
        <f>IF(AZ303=5,G303,0)</f>
        <v>0</v>
      </c>
      <c r="CA303" s="260">
        <v>3</v>
      </c>
      <c r="CB303" s="260">
        <v>1</v>
      </c>
      <c r="CZ303" s="255">
        <v>6.8000000000000005E-2</v>
      </c>
    </row>
    <row r="304" spans="1:104" ht="22.5" x14ac:dyDescent="0.2">
      <c r="A304" s="461">
        <v>79</v>
      </c>
      <c r="B304" s="462" t="s">
        <v>1074</v>
      </c>
      <c r="C304" s="463" t="s">
        <v>1075</v>
      </c>
      <c r="D304" s="464" t="s">
        <v>203</v>
      </c>
      <c r="E304" s="465">
        <v>2</v>
      </c>
      <c r="F304" s="465"/>
      <c r="G304" s="466">
        <f>E304*F304</f>
        <v>0</v>
      </c>
      <c r="O304" s="260">
        <v>2</v>
      </c>
      <c r="AA304" s="255">
        <v>3</v>
      </c>
      <c r="AB304" s="255">
        <v>1</v>
      </c>
      <c r="AC304" s="255">
        <v>28680003</v>
      </c>
      <c r="AZ304" s="255">
        <v>1</v>
      </c>
      <c r="BA304" s="255">
        <f>IF(AZ304=1,G304,0)</f>
        <v>0</v>
      </c>
      <c r="BB304" s="255">
        <f>IF(AZ304=2,G304,0)</f>
        <v>0</v>
      </c>
      <c r="BC304" s="255">
        <f>IF(AZ304=3,G304,0)</f>
        <v>0</v>
      </c>
      <c r="BD304" s="255">
        <f>IF(AZ304=4,G304,0)</f>
        <v>0</v>
      </c>
      <c r="BE304" s="255">
        <f>IF(AZ304=5,G304,0)</f>
        <v>0</v>
      </c>
      <c r="CA304" s="260">
        <v>3</v>
      </c>
      <c r="CB304" s="260">
        <v>1</v>
      </c>
      <c r="CZ304" s="255">
        <v>6.8000000000000005E-2</v>
      </c>
    </row>
    <row r="305" spans="1:104" ht="22.5" x14ac:dyDescent="0.2">
      <c r="A305" s="461">
        <v>80</v>
      </c>
      <c r="B305" s="462" t="s">
        <v>1076</v>
      </c>
      <c r="C305" s="463" t="s">
        <v>1077</v>
      </c>
      <c r="D305" s="464" t="s">
        <v>95</v>
      </c>
      <c r="E305" s="465">
        <v>1</v>
      </c>
      <c r="F305" s="465"/>
      <c r="G305" s="466">
        <f>E305*F305</f>
        <v>0</v>
      </c>
      <c r="O305" s="260">
        <v>2</v>
      </c>
      <c r="AA305" s="255">
        <v>3</v>
      </c>
      <c r="AB305" s="255">
        <v>1</v>
      </c>
      <c r="AC305" s="255">
        <v>28697900</v>
      </c>
      <c r="AZ305" s="255">
        <v>1</v>
      </c>
      <c r="BA305" s="255">
        <f>IF(AZ305=1,G305,0)</f>
        <v>0</v>
      </c>
      <c r="BB305" s="255">
        <f>IF(AZ305=2,G305,0)</f>
        <v>0</v>
      </c>
      <c r="BC305" s="255">
        <f>IF(AZ305=3,G305,0)</f>
        <v>0</v>
      </c>
      <c r="BD305" s="255">
        <f>IF(AZ305=4,G305,0)</f>
        <v>0</v>
      </c>
      <c r="BE305" s="255">
        <f>IF(AZ305=5,G305,0)</f>
        <v>0</v>
      </c>
      <c r="CA305" s="260">
        <v>3</v>
      </c>
      <c r="CB305" s="260">
        <v>1</v>
      </c>
      <c r="CZ305" s="255">
        <v>0</v>
      </c>
    </row>
    <row r="306" spans="1:104" x14ac:dyDescent="0.2">
      <c r="A306" s="461"/>
      <c r="B306" s="462"/>
      <c r="C306" s="463" t="s">
        <v>1131</v>
      </c>
      <c r="D306" s="464" t="s">
        <v>203</v>
      </c>
      <c r="E306" s="465">
        <v>1</v>
      </c>
      <c r="F306" s="465"/>
      <c r="G306" s="466"/>
      <c r="O306" s="260"/>
      <c r="CA306" s="260"/>
      <c r="CB306" s="260"/>
    </row>
    <row r="307" spans="1:104" x14ac:dyDescent="0.2">
      <c r="A307" s="461"/>
      <c r="B307" s="462"/>
      <c r="C307" s="463" t="s">
        <v>1078</v>
      </c>
      <c r="D307" s="464" t="s">
        <v>203</v>
      </c>
      <c r="E307" s="465">
        <v>23</v>
      </c>
      <c r="F307" s="465"/>
      <c r="G307" s="466"/>
      <c r="O307" s="260"/>
      <c r="CA307" s="260"/>
      <c r="CB307" s="260"/>
    </row>
    <row r="308" spans="1:104" x14ac:dyDescent="0.2">
      <c r="A308" s="461"/>
      <c r="B308" s="462"/>
      <c r="C308" s="463" t="s">
        <v>1079</v>
      </c>
      <c r="D308" s="464" t="s">
        <v>203</v>
      </c>
      <c r="E308" s="465">
        <v>22</v>
      </c>
      <c r="F308" s="465"/>
      <c r="G308" s="466"/>
      <c r="O308" s="260"/>
      <c r="CA308" s="260"/>
      <c r="CB308" s="260"/>
    </row>
    <row r="309" spans="1:104" ht="22.5" x14ac:dyDescent="0.2">
      <c r="A309" s="461"/>
      <c r="B309" s="462"/>
      <c r="C309" s="463" t="s">
        <v>1080</v>
      </c>
      <c r="D309" s="464" t="s">
        <v>203</v>
      </c>
      <c r="E309" s="465">
        <v>8</v>
      </c>
      <c r="F309" s="465"/>
      <c r="G309" s="466"/>
      <c r="O309" s="260"/>
      <c r="CA309" s="260"/>
      <c r="CB309" s="260"/>
    </row>
    <row r="310" spans="1:104" x14ac:dyDescent="0.2">
      <c r="A310" s="461"/>
      <c r="B310" s="462"/>
      <c r="C310" s="463" t="s">
        <v>1081</v>
      </c>
      <c r="D310" s="464" t="s">
        <v>203</v>
      </c>
      <c r="E310" s="465">
        <v>152</v>
      </c>
      <c r="F310" s="465"/>
      <c r="G310" s="466"/>
      <c r="O310" s="260"/>
      <c r="CA310" s="260"/>
      <c r="CB310" s="260"/>
    </row>
    <row r="311" spans="1:104" x14ac:dyDescent="0.2">
      <c r="A311" s="461"/>
      <c r="B311" s="462"/>
      <c r="C311" s="463" t="s">
        <v>1082</v>
      </c>
      <c r="D311" s="464" t="s">
        <v>203</v>
      </c>
      <c r="E311" s="465">
        <v>8</v>
      </c>
      <c r="F311" s="465"/>
      <c r="G311" s="466"/>
      <c r="O311" s="260"/>
      <c r="CA311" s="260"/>
      <c r="CB311" s="260"/>
    </row>
    <row r="312" spans="1:104" x14ac:dyDescent="0.2">
      <c r="A312" s="461"/>
      <c r="B312" s="462"/>
      <c r="C312" s="463" t="s">
        <v>1083</v>
      </c>
      <c r="D312" s="464" t="s">
        <v>203</v>
      </c>
      <c r="E312" s="465">
        <v>24</v>
      </c>
      <c r="F312" s="465"/>
      <c r="G312" s="466"/>
      <c r="O312" s="260"/>
      <c r="CA312" s="260"/>
      <c r="CB312" s="260"/>
    </row>
    <row r="313" spans="1:104" x14ac:dyDescent="0.2">
      <c r="A313" s="461"/>
      <c r="B313" s="462"/>
      <c r="C313" s="463" t="s">
        <v>1084</v>
      </c>
      <c r="D313" s="464" t="s">
        <v>203</v>
      </c>
      <c r="E313" s="465">
        <v>2</v>
      </c>
      <c r="F313" s="465"/>
      <c r="G313" s="466"/>
      <c r="O313" s="260"/>
      <c r="CA313" s="260"/>
      <c r="CB313" s="260"/>
    </row>
    <row r="314" spans="1:104" x14ac:dyDescent="0.2">
      <c r="A314" s="461"/>
      <c r="B314" s="462"/>
      <c r="C314" s="463" t="s">
        <v>1085</v>
      </c>
      <c r="D314" s="464" t="s">
        <v>27</v>
      </c>
      <c r="E314" s="465">
        <v>80</v>
      </c>
      <c r="F314" s="465"/>
      <c r="G314" s="466"/>
      <c r="O314" s="260"/>
      <c r="CA314" s="260"/>
      <c r="CB314" s="260"/>
    </row>
    <row r="315" spans="1:104" ht="22.5" x14ac:dyDescent="0.2">
      <c r="A315" s="461"/>
      <c r="B315" s="462"/>
      <c r="C315" s="463" t="s">
        <v>1086</v>
      </c>
      <c r="D315" s="464" t="s">
        <v>27</v>
      </c>
      <c r="E315" s="465">
        <v>40</v>
      </c>
      <c r="F315" s="465"/>
      <c r="G315" s="466"/>
      <c r="O315" s="260"/>
      <c r="CA315" s="260"/>
      <c r="CB315" s="260"/>
    </row>
    <row r="316" spans="1:104" ht="23.25" customHeight="1" x14ac:dyDescent="0.2">
      <c r="A316" s="461">
        <v>81</v>
      </c>
      <c r="B316" s="462" t="s">
        <v>1087</v>
      </c>
      <c r="C316" s="463" t="s">
        <v>1088</v>
      </c>
      <c r="D316" s="464" t="s">
        <v>203</v>
      </c>
      <c r="E316" s="465">
        <v>1</v>
      </c>
      <c r="F316" s="465"/>
      <c r="G316" s="466">
        <f>E316*F316</f>
        <v>0</v>
      </c>
      <c r="O316" s="260">
        <v>2</v>
      </c>
      <c r="AA316" s="255">
        <v>3</v>
      </c>
      <c r="AB316" s="255">
        <v>1</v>
      </c>
      <c r="AC316" s="255">
        <v>28697903</v>
      </c>
      <c r="AZ316" s="255">
        <v>1</v>
      </c>
      <c r="BA316" s="255">
        <f>IF(AZ316=1,G316,0)</f>
        <v>0</v>
      </c>
      <c r="BB316" s="255">
        <f>IF(AZ316=2,G316,0)</f>
        <v>0</v>
      </c>
      <c r="BC316" s="255">
        <f>IF(AZ316=3,G316,0)</f>
        <v>0</v>
      </c>
      <c r="BD316" s="255">
        <f>IF(AZ316=4,G316,0)</f>
        <v>0</v>
      </c>
      <c r="BE316" s="255">
        <f>IF(AZ316=5,G316,0)</f>
        <v>0</v>
      </c>
      <c r="CA316" s="260">
        <v>3</v>
      </c>
      <c r="CB316" s="260">
        <v>1</v>
      </c>
      <c r="CZ316" s="255">
        <v>0</v>
      </c>
    </row>
    <row r="317" spans="1:104" x14ac:dyDescent="0.2">
      <c r="A317" s="461"/>
      <c r="B317" s="462"/>
      <c r="C317" s="463" t="s">
        <v>1089</v>
      </c>
      <c r="D317" s="464" t="s">
        <v>203</v>
      </c>
      <c r="E317" s="465">
        <v>1</v>
      </c>
      <c r="F317" s="465"/>
      <c r="G317" s="466"/>
      <c r="O317" s="260"/>
      <c r="CA317" s="260"/>
      <c r="CB317" s="260"/>
    </row>
    <row r="318" spans="1:104" x14ac:dyDescent="0.2">
      <c r="A318" s="461"/>
      <c r="B318" s="462"/>
      <c r="C318" s="463" t="s">
        <v>1090</v>
      </c>
      <c r="D318" s="464" t="s">
        <v>203</v>
      </c>
      <c r="E318" s="465">
        <v>1</v>
      </c>
      <c r="F318" s="465"/>
      <c r="G318" s="466"/>
      <c r="O318" s="260"/>
      <c r="CA318" s="260"/>
      <c r="CB318" s="260"/>
    </row>
    <row r="319" spans="1:104" x14ac:dyDescent="0.2">
      <c r="A319" s="461"/>
      <c r="B319" s="462"/>
      <c r="C319" s="463" t="s">
        <v>1091</v>
      </c>
      <c r="D319" s="464" t="s">
        <v>203</v>
      </c>
      <c r="E319" s="465">
        <v>1</v>
      </c>
      <c r="F319" s="465"/>
      <c r="G319" s="466"/>
      <c r="O319" s="260"/>
      <c r="CA319" s="260"/>
      <c r="CB319" s="260"/>
    </row>
    <row r="320" spans="1:104" x14ac:dyDescent="0.2">
      <c r="A320" s="461"/>
      <c r="B320" s="462"/>
      <c r="C320" s="463" t="s">
        <v>1092</v>
      </c>
      <c r="D320" s="464" t="s">
        <v>203</v>
      </c>
      <c r="E320" s="465">
        <v>1</v>
      </c>
      <c r="F320" s="465"/>
      <c r="G320" s="466"/>
      <c r="O320" s="260"/>
      <c r="CA320" s="260"/>
      <c r="CB320" s="260"/>
    </row>
    <row r="321" spans="1:104" x14ac:dyDescent="0.2">
      <c r="A321" s="461"/>
      <c r="B321" s="462"/>
      <c r="C321" s="463" t="s">
        <v>1093</v>
      </c>
      <c r="D321" s="464" t="s">
        <v>203</v>
      </c>
      <c r="E321" s="465">
        <v>1</v>
      </c>
      <c r="F321" s="465"/>
      <c r="G321" s="466"/>
      <c r="O321" s="260"/>
      <c r="CA321" s="260"/>
      <c r="CB321" s="260"/>
    </row>
    <row r="322" spans="1:104" x14ac:dyDescent="0.2">
      <c r="A322" s="461"/>
      <c r="B322" s="462"/>
      <c r="C322" s="463" t="s">
        <v>1094</v>
      </c>
      <c r="D322" s="464" t="s">
        <v>203</v>
      </c>
      <c r="E322" s="465">
        <v>2</v>
      </c>
      <c r="F322" s="465"/>
      <c r="G322" s="466"/>
      <c r="O322" s="260"/>
      <c r="CA322" s="260"/>
      <c r="CB322" s="260"/>
    </row>
    <row r="323" spans="1:104" ht="22.5" x14ac:dyDescent="0.2">
      <c r="A323" s="461">
        <v>82</v>
      </c>
      <c r="B323" s="462" t="s">
        <v>1095</v>
      </c>
      <c r="C323" s="463" t="s">
        <v>1096</v>
      </c>
      <c r="D323" s="464" t="s">
        <v>203</v>
      </c>
      <c r="E323" s="465">
        <v>1</v>
      </c>
      <c r="F323" s="465"/>
      <c r="G323" s="466">
        <f>E323*F323</f>
        <v>0</v>
      </c>
      <c r="O323" s="260">
        <v>2</v>
      </c>
      <c r="AA323" s="255">
        <v>3</v>
      </c>
      <c r="AB323" s="255">
        <v>1</v>
      </c>
      <c r="AC323" s="255">
        <v>28697904</v>
      </c>
      <c r="AZ323" s="255">
        <v>1</v>
      </c>
      <c r="BA323" s="255">
        <f>IF(AZ323=1,G323,0)</f>
        <v>0</v>
      </c>
      <c r="BB323" s="255">
        <f>IF(AZ323=2,G323,0)</f>
        <v>0</v>
      </c>
      <c r="BC323" s="255">
        <f>IF(AZ323=3,G323,0)</f>
        <v>0</v>
      </c>
      <c r="BD323" s="255">
        <f>IF(AZ323=4,G323,0)</f>
        <v>0</v>
      </c>
      <c r="BE323" s="255">
        <f>IF(AZ323=5,G323,0)</f>
        <v>0</v>
      </c>
      <c r="CA323" s="260">
        <v>3</v>
      </c>
      <c r="CB323" s="260">
        <v>1</v>
      </c>
      <c r="CZ323" s="255">
        <v>0</v>
      </c>
    </row>
    <row r="324" spans="1:104" x14ac:dyDescent="0.2">
      <c r="A324" s="461"/>
      <c r="B324" s="462"/>
      <c r="C324" s="463" t="s">
        <v>1089</v>
      </c>
      <c r="D324" s="464" t="s">
        <v>203</v>
      </c>
      <c r="E324" s="465">
        <v>1</v>
      </c>
      <c r="F324" s="465"/>
      <c r="G324" s="466"/>
      <c r="O324" s="260"/>
      <c r="CA324" s="260"/>
      <c r="CB324" s="260"/>
    </row>
    <row r="325" spans="1:104" x14ac:dyDescent="0.2">
      <c r="A325" s="461"/>
      <c r="B325" s="462"/>
      <c r="C325" s="463" t="s">
        <v>1097</v>
      </c>
      <c r="D325" s="464" t="s">
        <v>203</v>
      </c>
      <c r="E325" s="465">
        <v>1</v>
      </c>
      <c r="F325" s="465"/>
      <c r="G325" s="466"/>
      <c r="O325" s="260"/>
      <c r="CA325" s="260"/>
      <c r="CB325" s="260"/>
    </row>
    <row r="326" spans="1:104" x14ac:dyDescent="0.2">
      <c r="A326" s="461"/>
      <c r="B326" s="462"/>
      <c r="C326" s="463" t="s">
        <v>1098</v>
      </c>
      <c r="D326" s="464" t="s">
        <v>203</v>
      </c>
      <c r="E326" s="465">
        <v>1</v>
      </c>
      <c r="F326" s="465"/>
      <c r="G326" s="466"/>
      <c r="O326" s="260"/>
      <c r="CA326" s="260"/>
      <c r="CB326" s="260"/>
    </row>
    <row r="327" spans="1:104" x14ac:dyDescent="0.2">
      <c r="A327" s="461"/>
      <c r="B327" s="462"/>
      <c r="C327" s="463" t="s">
        <v>1094</v>
      </c>
      <c r="D327" s="464" t="s">
        <v>203</v>
      </c>
      <c r="E327" s="465">
        <v>2</v>
      </c>
      <c r="F327" s="465"/>
      <c r="G327" s="466"/>
      <c r="O327" s="260"/>
      <c r="CA327" s="260"/>
      <c r="CB327" s="260"/>
    </row>
    <row r="328" spans="1:104" x14ac:dyDescent="0.2">
      <c r="A328" s="473"/>
      <c r="B328" s="474" t="s">
        <v>198</v>
      </c>
      <c r="C328" s="475" t="str">
        <f>CONCATENATE(B143," ",C143)</f>
        <v>8 Trubní vedení</v>
      </c>
      <c r="D328" s="476"/>
      <c r="E328" s="477"/>
      <c r="F328" s="478"/>
      <c r="G328" s="479">
        <f>SUM(G143:G327)</f>
        <v>0</v>
      </c>
      <c r="O328" s="260">
        <v>4</v>
      </c>
      <c r="BA328" s="268">
        <f>SUM(BA143:BA327)</f>
        <v>0</v>
      </c>
      <c r="BB328" s="268">
        <f>SUM(BB143:BB327)</f>
        <v>0</v>
      </c>
      <c r="BC328" s="268">
        <f>SUM(BC143:BC327)</f>
        <v>0</v>
      </c>
      <c r="BD328" s="268">
        <f>SUM(BD143:BD327)</f>
        <v>0</v>
      </c>
      <c r="BE328" s="268">
        <f>SUM(BE143:BE327)</f>
        <v>0</v>
      </c>
    </row>
    <row r="329" spans="1:104" x14ac:dyDescent="0.2">
      <c r="A329" s="455" t="s">
        <v>193</v>
      </c>
      <c r="B329" s="456" t="s">
        <v>729</v>
      </c>
      <c r="C329" s="457" t="s">
        <v>123</v>
      </c>
      <c r="D329" s="458"/>
      <c r="E329" s="459"/>
      <c r="F329" s="459"/>
      <c r="G329" s="460"/>
      <c r="O329" s="260">
        <v>1</v>
      </c>
    </row>
    <row r="330" spans="1:104" x14ac:dyDescent="0.2">
      <c r="A330" s="461">
        <v>83</v>
      </c>
      <c r="B330" s="462" t="s">
        <v>1099</v>
      </c>
      <c r="C330" s="463" t="s">
        <v>1100</v>
      </c>
      <c r="D330" s="464" t="s">
        <v>29</v>
      </c>
      <c r="E330" s="465">
        <v>80</v>
      </c>
      <c r="F330" s="465"/>
      <c r="G330" s="466">
        <f>E330*F330</f>
        <v>0</v>
      </c>
      <c r="O330" s="260">
        <v>2</v>
      </c>
      <c r="AA330" s="255">
        <v>1</v>
      </c>
      <c r="AB330" s="255">
        <v>0</v>
      </c>
      <c r="AC330" s="255">
        <v>0</v>
      </c>
      <c r="AZ330" s="255">
        <v>1</v>
      </c>
      <c r="BA330" s="255">
        <f>IF(AZ330=1,G330,0)</f>
        <v>0</v>
      </c>
      <c r="BB330" s="255">
        <f>IF(AZ330=2,G330,0)</f>
        <v>0</v>
      </c>
      <c r="BC330" s="255">
        <f>IF(AZ330=3,G330,0)</f>
        <v>0</v>
      </c>
      <c r="BD330" s="255">
        <f>IF(AZ330=4,G330,0)</f>
        <v>0</v>
      </c>
      <c r="BE330" s="255">
        <f>IF(AZ330=5,G330,0)</f>
        <v>0</v>
      </c>
      <c r="CA330" s="260">
        <v>1</v>
      </c>
      <c r="CB330" s="260">
        <v>0</v>
      </c>
      <c r="CZ330" s="255">
        <v>5.9000000000000003E-4</v>
      </c>
    </row>
    <row r="331" spans="1:104" ht="12.75" customHeight="1" x14ac:dyDescent="0.2">
      <c r="A331" s="467"/>
      <c r="B331" s="468"/>
      <c r="C331" s="534" t="s">
        <v>1101</v>
      </c>
      <c r="D331" s="534"/>
      <c r="E331" s="469">
        <v>80</v>
      </c>
      <c r="F331" s="470"/>
      <c r="G331" s="471"/>
      <c r="M331" s="472" t="s">
        <v>1101</v>
      </c>
      <c r="O331" s="260"/>
    </row>
    <row r="332" spans="1:104" x14ac:dyDescent="0.2">
      <c r="A332" s="461">
        <v>84</v>
      </c>
      <c r="B332" s="462" t="s">
        <v>1102</v>
      </c>
      <c r="C332" s="463" t="s">
        <v>1103</v>
      </c>
      <c r="D332" s="464" t="s">
        <v>203</v>
      </c>
      <c r="E332" s="465">
        <v>5</v>
      </c>
      <c r="F332" s="465"/>
      <c r="G332" s="466">
        <f>E332*F332</f>
        <v>0</v>
      </c>
      <c r="O332" s="260">
        <v>2</v>
      </c>
      <c r="AA332" s="255">
        <v>1</v>
      </c>
      <c r="AB332" s="255">
        <v>0</v>
      </c>
      <c r="AC332" s="255">
        <v>0</v>
      </c>
      <c r="AZ332" s="255">
        <v>1</v>
      </c>
      <c r="BA332" s="255">
        <f>IF(AZ332=1,G332,0)</f>
        <v>0</v>
      </c>
      <c r="BB332" s="255">
        <f>IF(AZ332=2,G332,0)</f>
        <v>0</v>
      </c>
      <c r="BC332" s="255">
        <f>IF(AZ332=3,G332,0)</f>
        <v>0</v>
      </c>
      <c r="BD332" s="255">
        <f>IF(AZ332=4,G332,0)</f>
        <v>0</v>
      </c>
      <c r="BE332" s="255">
        <f>IF(AZ332=5,G332,0)</f>
        <v>0</v>
      </c>
      <c r="CA332" s="260">
        <v>1</v>
      </c>
      <c r="CB332" s="260">
        <v>0</v>
      </c>
      <c r="CZ332" s="255">
        <v>0</v>
      </c>
    </row>
    <row r="333" spans="1:104" x14ac:dyDescent="0.2">
      <c r="A333" s="461">
        <v>85</v>
      </c>
      <c r="B333" s="462" t="s">
        <v>733</v>
      </c>
      <c r="C333" s="463" t="s">
        <v>734</v>
      </c>
      <c r="D333" s="464" t="s">
        <v>203</v>
      </c>
      <c r="E333" s="465">
        <v>1</v>
      </c>
      <c r="F333" s="465"/>
      <c r="G333" s="466">
        <f>E333*F333</f>
        <v>0</v>
      </c>
      <c r="O333" s="260">
        <v>2</v>
      </c>
      <c r="AA333" s="255">
        <v>1</v>
      </c>
      <c r="AB333" s="255">
        <v>1</v>
      </c>
      <c r="AC333" s="255">
        <v>1</v>
      </c>
      <c r="AZ333" s="255">
        <v>1</v>
      </c>
      <c r="BA333" s="255">
        <f>IF(AZ333=1,G333,0)</f>
        <v>0</v>
      </c>
      <c r="BB333" s="255">
        <f>IF(AZ333=2,G333,0)</f>
        <v>0</v>
      </c>
      <c r="BC333" s="255">
        <f>IF(AZ333=3,G333,0)</f>
        <v>0</v>
      </c>
      <c r="BD333" s="255">
        <f>IF(AZ333=4,G333,0)</f>
        <v>0</v>
      </c>
      <c r="BE333" s="255">
        <f>IF(AZ333=5,G333,0)</f>
        <v>0</v>
      </c>
      <c r="CA333" s="260">
        <v>1</v>
      </c>
      <c r="CB333" s="260">
        <v>1</v>
      </c>
      <c r="CZ333" s="255">
        <v>1.33E-3</v>
      </c>
    </row>
    <row r="334" spans="1:104" ht="12.75" customHeight="1" x14ac:dyDescent="0.2">
      <c r="A334" s="467"/>
      <c r="B334" s="468"/>
      <c r="C334" s="534" t="s">
        <v>1104</v>
      </c>
      <c r="D334" s="534"/>
      <c r="E334" s="469">
        <v>1</v>
      </c>
      <c r="F334" s="470"/>
      <c r="G334" s="471"/>
      <c r="M334" s="472" t="s">
        <v>1104</v>
      </c>
      <c r="O334" s="260"/>
    </row>
    <row r="335" spans="1:104" x14ac:dyDescent="0.2">
      <c r="A335" s="473"/>
      <c r="B335" s="474" t="s">
        <v>198</v>
      </c>
      <c r="C335" s="475" t="str">
        <f>CONCATENATE(B329," ",C329)</f>
        <v>96 Bourání konstrukcí</v>
      </c>
      <c r="D335" s="476"/>
      <c r="E335" s="477"/>
      <c r="F335" s="478"/>
      <c r="G335" s="479">
        <f>SUM(G329:G334)</f>
        <v>0</v>
      </c>
      <c r="O335" s="260">
        <v>4</v>
      </c>
      <c r="BA335" s="268">
        <f>SUM(BA329:BA334)</f>
        <v>0</v>
      </c>
      <c r="BB335" s="268">
        <f>SUM(BB329:BB334)</f>
        <v>0</v>
      </c>
      <c r="BC335" s="268">
        <f>SUM(BC329:BC334)</f>
        <v>0</v>
      </c>
      <c r="BD335" s="268">
        <f>SUM(BD329:BD334)</f>
        <v>0</v>
      </c>
      <c r="BE335" s="268">
        <f>SUM(BE329:BE334)</f>
        <v>0</v>
      </c>
    </row>
    <row r="336" spans="1:104" x14ac:dyDescent="0.2">
      <c r="A336" s="455" t="s">
        <v>193</v>
      </c>
      <c r="B336" s="456" t="s">
        <v>736</v>
      </c>
      <c r="C336" s="457" t="s">
        <v>737</v>
      </c>
      <c r="D336" s="458"/>
      <c r="E336" s="459"/>
      <c r="F336" s="459"/>
      <c r="G336" s="460"/>
      <c r="O336" s="260">
        <v>1</v>
      </c>
    </row>
    <row r="337" spans="1:104" x14ac:dyDescent="0.2">
      <c r="A337" s="461">
        <v>86</v>
      </c>
      <c r="B337" s="462" t="s">
        <v>1105</v>
      </c>
      <c r="C337" s="463" t="s">
        <v>1106</v>
      </c>
      <c r="D337" s="464" t="s">
        <v>16</v>
      </c>
      <c r="E337" s="465">
        <v>484.04508546</v>
      </c>
      <c r="F337" s="465"/>
      <c r="G337" s="466">
        <f>E337*F337</f>
        <v>0</v>
      </c>
      <c r="O337" s="260">
        <v>2</v>
      </c>
      <c r="AA337" s="255">
        <v>7</v>
      </c>
      <c r="AB337" s="255">
        <v>1</v>
      </c>
      <c r="AC337" s="255">
        <v>2</v>
      </c>
      <c r="AZ337" s="255">
        <v>1</v>
      </c>
      <c r="BA337" s="255">
        <f>IF(AZ337=1,G337,0)</f>
        <v>0</v>
      </c>
      <c r="BB337" s="255">
        <f>IF(AZ337=2,G337,0)</f>
        <v>0</v>
      </c>
      <c r="BC337" s="255">
        <f>IF(AZ337=3,G337,0)</f>
        <v>0</v>
      </c>
      <c r="BD337" s="255">
        <f>IF(AZ337=4,G337,0)</f>
        <v>0</v>
      </c>
      <c r="BE337" s="255">
        <f>IF(AZ337=5,G337,0)</f>
        <v>0</v>
      </c>
      <c r="CA337" s="260">
        <v>7</v>
      </c>
      <c r="CB337" s="260">
        <v>1</v>
      </c>
      <c r="CZ337" s="255">
        <v>0</v>
      </c>
    </row>
    <row r="338" spans="1:104" x14ac:dyDescent="0.2">
      <c r="A338" s="473"/>
      <c r="B338" s="474" t="s">
        <v>198</v>
      </c>
      <c r="C338" s="475" t="str">
        <f>CONCATENATE(B336," ",C336)</f>
        <v>99 Staveništní přesun hmot</v>
      </c>
      <c r="D338" s="476"/>
      <c r="E338" s="477"/>
      <c r="F338" s="478"/>
      <c r="G338" s="479">
        <f>SUM(G336:G337)</f>
        <v>0</v>
      </c>
      <c r="O338" s="260">
        <v>4</v>
      </c>
      <c r="BA338" s="268">
        <f>SUM(BA336:BA337)</f>
        <v>0</v>
      </c>
      <c r="BB338" s="268">
        <f>SUM(BB336:BB337)</f>
        <v>0</v>
      </c>
      <c r="BC338" s="268">
        <f>SUM(BC336:BC337)</f>
        <v>0</v>
      </c>
      <c r="BD338" s="268">
        <f>SUM(BD336:BD337)</f>
        <v>0</v>
      </c>
      <c r="BE338" s="268">
        <f>SUM(BE336:BE337)</f>
        <v>0</v>
      </c>
    </row>
    <row r="339" spans="1:104" x14ac:dyDescent="0.2">
      <c r="A339" s="455" t="s">
        <v>193</v>
      </c>
      <c r="B339" s="456" t="s">
        <v>1107</v>
      </c>
      <c r="C339" s="457" t="s">
        <v>1108</v>
      </c>
      <c r="D339" s="458"/>
      <c r="E339" s="459"/>
      <c r="F339" s="459"/>
      <c r="G339" s="460"/>
      <c r="O339" s="260">
        <v>1</v>
      </c>
    </row>
    <row r="340" spans="1:104" x14ac:dyDescent="0.2">
      <c r="A340" s="461">
        <v>87</v>
      </c>
      <c r="B340" s="462" t="s">
        <v>1109</v>
      </c>
      <c r="C340" s="463" t="s">
        <v>1110</v>
      </c>
      <c r="D340" s="464" t="s">
        <v>203</v>
      </c>
      <c r="E340" s="465">
        <v>4</v>
      </c>
      <c r="F340" s="465"/>
      <c r="G340" s="466">
        <f>E340*F340</f>
        <v>0</v>
      </c>
      <c r="O340" s="260">
        <v>2</v>
      </c>
      <c r="AA340" s="255">
        <v>1</v>
      </c>
      <c r="AB340" s="255">
        <v>7</v>
      </c>
      <c r="AC340" s="255">
        <v>7</v>
      </c>
      <c r="AZ340" s="255">
        <v>2</v>
      </c>
      <c r="BA340" s="255">
        <f>IF(AZ340=1,G340,0)</f>
        <v>0</v>
      </c>
      <c r="BB340" s="255">
        <f>IF(AZ340=2,G340,0)</f>
        <v>0</v>
      </c>
      <c r="BC340" s="255">
        <f>IF(AZ340=3,G340,0)</f>
        <v>0</v>
      </c>
      <c r="BD340" s="255">
        <f>IF(AZ340=4,G340,0)</f>
        <v>0</v>
      </c>
      <c r="BE340" s="255">
        <f>IF(AZ340=5,G340,0)</f>
        <v>0</v>
      </c>
      <c r="CA340" s="260">
        <v>1</v>
      </c>
      <c r="CB340" s="260">
        <v>7</v>
      </c>
      <c r="CZ340" s="255">
        <v>2.1139999999999999E-2</v>
      </c>
    </row>
    <row r="341" spans="1:104" ht="12.75" customHeight="1" x14ac:dyDescent="0.2">
      <c r="A341" s="467"/>
      <c r="B341" s="468"/>
      <c r="C341" s="534" t="s">
        <v>1111</v>
      </c>
      <c r="D341" s="534"/>
      <c r="E341" s="469">
        <v>4</v>
      </c>
      <c r="F341" s="470"/>
      <c r="G341" s="471"/>
      <c r="M341" s="472" t="s">
        <v>1111</v>
      </c>
      <c r="O341" s="260"/>
    </row>
    <row r="342" spans="1:104" x14ac:dyDescent="0.2">
      <c r="A342" s="461">
        <v>88</v>
      </c>
      <c r="B342" s="462" t="s">
        <v>1112</v>
      </c>
      <c r="C342" s="463" t="s">
        <v>1113</v>
      </c>
      <c r="D342" s="464" t="s">
        <v>203</v>
      </c>
      <c r="E342" s="465">
        <v>4</v>
      </c>
      <c r="F342" s="465"/>
      <c r="G342" s="466">
        <f>E342*F342</f>
        <v>0</v>
      </c>
      <c r="O342" s="260">
        <v>2</v>
      </c>
      <c r="AA342" s="255">
        <v>1</v>
      </c>
      <c r="AB342" s="255">
        <v>7</v>
      </c>
      <c r="AC342" s="255">
        <v>7</v>
      </c>
      <c r="AZ342" s="255">
        <v>2</v>
      </c>
      <c r="BA342" s="255">
        <f>IF(AZ342=1,G342,0)</f>
        <v>0</v>
      </c>
      <c r="BB342" s="255">
        <f>IF(AZ342=2,G342,0)</f>
        <v>0</v>
      </c>
      <c r="BC342" s="255">
        <f>IF(AZ342=3,G342,0)</f>
        <v>0</v>
      </c>
      <c r="BD342" s="255">
        <f>IF(AZ342=4,G342,0)</f>
        <v>0</v>
      </c>
      <c r="BE342" s="255">
        <f>IF(AZ342=5,G342,0)</f>
        <v>0</v>
      </c>
      <c r="CA342" s="260">
        <v>1</v>
      </c>
      <c r="CB342" s="260">
        <v>7</v>
      </c>
      <c r="CZ342" s="255">
        <v>0</v>
      </c>
    </row>
    <row r="343" spans="1:104" ht="12.75" customHeight="1" x14ac:dyDescent="0.2">
      <c r="A343" s="467"/>
      <c r="B343" s="468"/>
      <c r="C343" s="534" t="s">
        <v>1111</v>
      </c>
      <c r="D343" s="534"/>
      <c r="E343" s="469">
        <v>4</v>
      </c>
      <c r="F343" s="470"/>
      <c r="G343" s="471"/>
      <c r="M343" s="472" t="s">
        <v>1111</v>
      </c>
      <c r="O343" s="260"/>
    </row>
    <row r="344" spans="1:104" x14ac:dyDescent="0.2">
      <c r="A344" s="461">
        <v>89</v>
      </c>
      <c r="B344" s="462" t="s">
        <v>1114</v>
      </c>
      <c r="C344" s="463" t="s">
        <v>1115</v>
      </c>
      <c r="D344" s="464" t="s">
        <v>203</v>
      </c>
      <c r="E344" s="465">
        <v>4</v>
      </c>
      <c r="F344" s="465"/>
      <c r="G344" s="466">
        <f>E344*F344</f>
        <v>0</v>
      </c>
      <c r="O344" s="260">
        <v>2</v>
      </c>
      <c r="AA344" s="255">
        <v>1</v>
      </c>
      <c r="AB344" s="255">
        <v>7</v>
      </c>
      <c r="AC344" s="255">
        <v>7</v>
      </c>
      <c r="AZ344" s="255">
        <v>2</v>
      </c>
      <c r="BA344" s="255">
        <f>IF(AZ344=1,G344,0)</f>
        <v>0</v>
      </c>
      <c r="BB344" s="255">
        <f>IF(AZ344=2,G344,0)</f>
        <v>0</v>
      </c>
      <c r="BC344" s="255">
        <f>IF(AZ344=3,G344,0)</f>
        <v>0</v>
      </c>
      <c r="BD344" s="255">
        <f>IF(AZ344=4,G344,0)</f>
        <v>0</v>
      </c>
      <c r="BE344" s="255">
        <f>IF(AZ344=5,G344,0)</f>
        <v>0</v>
      </c>
      <c r="CA344" s="260">
        <v>1</v>
      </c>
      <c r="CB344" s="260">
        <v>7</v>
      </c>
      <c r="CZ344" s="255">
        <v>0</v>
      </c>
    </row>
    <row r="345" spans="1:104" x14ac:dyDescent="0.2">
      <c r="A345" s="461">
        <v>90</v>
      </c>
      <c r="B345" s="462" t="s">
        <v>1116</v>
      </c>
      <c r="C345" s="463" t="s">
        <v>1117</v>
      </c>
      <c r="D345" s="464" t="s">
        <v>306</v>
      </c>
      <c r="E345" s="530">
        <v>1.7</v>
      </c>
      <c r="F345" s="465"/>
      <c r="G345" s="466">
        <f>SUM(G340:G344)*E345%</f>
        <v>0</v>
      </c>
      <c r="O345" s="260">
        <v>2</v>
      </c>
      <c r="AA345" s="255">
        <v>7</v>
      </c>
      <c r="AB345" s="255">
        <v>1002</v>
      </c>
      <c r="AC345" s="255">
        <v>5</v>
      </c>
      <c r="AZ345" s="255">
        <v>2</v>
      </c>
      <c r="BA345" s="255">
        <f>IF(AZ345=1,G345,0)</f>
        <v>0</v>
      </c>
      <c r="BB345" s="255">
        <f>IF(AZ345=2,G345,0)</f>
        <v>0</v>
      </c>
      <c r="BC345" s="255">
        <f>IF(AZ345=3,G345,0)</f>
        <v>0</v>
      </c>
      <c r="BD345" s="255">
        <f>IF(AZ345=4,G345,0)</f>
        <v>0</v>
      </c>
      <c r="BE345" s="255">
        <f>IF(AZ345=5,G345,0)</f>
        <v>0</v>
      </c>
      <c r="CA345" s="260">
        <v>7</v>
      </c>
      <c r="CB345" s="260">
        <v>1002</v>
      </c>
      <c r="CZ345" s="255">
        <v>0</v>
      </c>
    </row>
    <row r="346" spans="1:104" x14ac:dyDescent="0.2">
      <c r="A346" s="473"/>
      <c r="B346" s="474" t="s">
        <v>198</v>
      </c>
      <c r="C346" s="475" t="str">
        <f>CONCATENATE(B339," ",C339)</f>
        <v>721 Vnitřní kanalizace</v>
      </c>
      <c r="D346" s="476"/>
      <c r="E346" s="477"/>
      <c r="F346" s="478"/>
      <c r="G346" s="479">
        <f>SUM(G339:G345)</f>
        <v>0</v>
      </c>
      <c r="O346" s="260">
        <v>4</v>
      </c>
      <c r="BA346" s="268">
        <f>SUM(BA339:BA345)</f>
        <v>0</v>
      </c>
      <c r="BB346" s="268">
        <f>SUM(BB339:BB345)</f>
        <v>0</v>
      </c>
      <c r="BC346" s="268">
        <f>SUM(BC339:BC345)</f>
        <v>0</v>
      </c>
      <c r="BD346" s="268">
        <f>SUM(BD339:BD345)</f>
        <v>0</v>
      </c>
      <c r="BE346" s="268">
        <f>SUM(BE339:BE345)</f>
        <v>0</v>
      </c>
    </row>
    <row r="347" spans="1:104" x14ac:dyDescent="0.2">
      <c r="A347" s="455" t="s">
        <v>193</v>
      </c>
      <c r="B347" s="456" t="s">
        <v>740</v>
      </c>
      <c r="C347" s="457" t="s">
        <v>741</v>
      </c>
      <c r="D347" s="458"/>
      <c r="E347" s="459"/>
      <c r="F347" s="459"/>
      <c r="G347" s="460"/>
      <c r="O347" s="260">
        <v>1</v>
      </c>
    </row>
    <row r="348" spans="1:104" x14ac:dyDescent="0.2">
      <c r="A348" s="461">
        <v>91</v>
      </c>
      <c r="B348" s="462" t="s">
        <v>742</v>
      </c>
      <c r="C348" s="463" t="s">
        <v>743</v>
      </c>
      <c r="D348" s="464" t="s">
        <v>16</v>
      </c>
      <c r="E348" s="465">
        <v>8.0135199999999998</v>
      </c>
      <c r="F348" s="465"/>
      <c r="G348" s="466">
        <f>E348*F348</f>
        <v>0</v>
      </c>
      <c r="O348" s="260">
        <v>2</v>
      </c>
      <c r="AA348" s="255">
        <v>8</v>
      </c>
      <c r="AB348" s="255">
        <v>0</v>
      </c>
      <c r="AC348" s="255">
        <v>3</v>
      </c>
      <c r="AZ348" s="255">
        <v>1</v>
      </c>
      <c r="BA348" s="255">
        <f>IF(AZ348=1,G348,0)</f>
        <v>0</v>
      </c>
      <c r="BB348" s="255">
        <f>IF(AZ348=2,G348,0)</f>
        <v>0</v>
      </c>
      <c r="BC348" s="255">
        <f>IF(AZ348=3,G348,0)</f>
        <v>0</v>
      </c>
      <c r="BD348" s="255">
        <f>IF(AZ348=4,G348,0)</f>
        <v>0</v>
      </c>
      <c r="BE348" s="255">
        <f>IF(AZ348=5,G348,0)</f>
        <v>0</v>
      </c>
      <c r="CA348" s="260">
        <v>8</v>
      </c>
      <c r="CB348" s="260">
        <v>0</v>
      </c>
      <c r="CZ348" s="255">
        <v>0</v>
      </c>
    </row>
    <row r="349" spans="1:104" ht="15" customHeight="1" x14ac:dyDescent="0.2">
      <c r="A349" s="461">
        <v>92</v>
      </c>
      <c r="B349" s="462" t="s">
        <v>744</v>
      </c>
      <c r="C349" s="463" t="s">
        <v>745</v>
      </c>
      <c r="D349" s="464" t="s">
        <v>16</v>
      </c>
      <c r="E349" s="465">
        <v>152.25688</v>
      </c>
      <c r="F349" s="465"/>
      <c r="G349" s="466">
        <f>E349*F349</f>
        <v>0</v>
      </c>
      <c r="O349" s="260">
        <v>2</v>
      </c>
      <c r="AA349" s="255">
        <v>8</v>
      </c>
      <c r="AB349" s="255">
        <v>0</v>
      </c>
      <c r="AC349" s="255">
        <v>3</v>
      </c>
      <c r="AZ349" s="255">
        <v>1</v>
      </c>
      <c r="BA349" s="255">
        <f>IF(AZ349=1,G349,0)</f>
        <v>0</v>
      </c>
      <c r="BB349" s="255">
        <f>IF(AZ349=2,G349,0)</f>
        <v>0</v>
      </c>
      <c r="BC349" s="255">
        <f>IF(AZ349=3,G349,0)</f>
        <v>0</v>
      </c>
      <c r="BD349" s="255">
        <f>IF(AZ349=4,G349,0)</f>
        <v>0</v>
      </c>
      <c r="BE349" s="255">
        <f>IF(AZ349=5,G349,0)</f>
        <v>0</v>
      </c>
      <c r="CA349" s="260">
        <v>8</v>
      </c>
      <c r="CB349" s="260">
        <v>0</v>
      </c>
      <c r="CZ349" s="255">
        <v>0</v>
      </c>
    </row>
    <row r="350" spans="1:104" x14ac:dyDescent="0.2">
      <c r="A350" s="461">
        <v>93</v>
      </c>
      <c r="B350" s="462" t="s">
        <v>746</v>
      </c>
      <c r="C350" s="463" t="s">
        <v>747</v>
      </c>
      <c r="D350" s="464" t="s">
        <v>16</v>
      </c>
      <c r="E350" s="465">
        <v>8.0135199999999998</v>
      </c>
      <c r="F350" s="465"/>
      <c r="G350" s="466">
        <f>E350*F350</f>
        <v>0</v>
      </c>
      <c r="O350" s="260">
        <v>2</v>
      </c>
      <c r="AA350" s="255">
        <v>8</v>
      </c>
      <c r="AB350" s="255">
        <v>0</v>
      </c>
      <c r="AC350" s="255">
        <v>3</v>
      </c>
      <c r="AZ350" s="255">
        <v>1</v>
      </c>
      <c r="BA350" s="255">
        <f>IF(AZ350=1,G350,0)</f>
        <v>0</v>
      </c>
      <c r="BB350" s="255">
        <f>IF(AZ350=2,G350,0)</f>
        <v>0</v>
      </c>
      <c r="BC350" s="255">
        <f>IF(AZ350=3,G350,0)</f>
        <v>0</v>
      </c>
      <c r="BD350" s="255">
        <f>IF(AZ350=4,G350,0)</f>
        <v>0</v>
      </c>
      <c r="BE350" s="255">
        <f>IF(AZ350=5,G350,0)</f>
        <v>0</v>
      </c>
      <c r="CA350" s="260">
        <v>8</v>
      </c>
      <c r="CB350" s="260">
        <v>0</v>
      </c>
      <c r="CZ350" s="255">
        <v>0</v>
      </c>
    </row>
    <row r="351" spans="1:104" x14ac:dyDescent="0.2">
      <c r="A351" s="461">
        <v>94</v>
      </c>
      <c r="B351" s="527" t="s">
        <v>754</v>
      </c>
      <c r="C351" s="463" t="s">
        <v>748</v>
      </c>
      <c r="D351" s="464" t="s">
        <v>16</v>
      </c>
      <c r="E351" s="465">
        <v>8.0135199999999998</v>
      </c>
      <c r="F351" s="465"/>
      <c r="G351" s="466">
        <f>E351*F351</f>
        <v>0</v>
      </c>
      <c r="O351" s="260">
        <v>2</v>
      </c>
      <c r="AA351" s="255">
        <v>8</v>
      </c>
      <c r="AB351" s="255">
        <v>0</v>
      </c>
      <c r="AC351" s="255">
        <v>3</v>
      </c>
      <c r="AZ351" s="255">
        <v>1</v>
      </c>
      <c r="BA351" s="255">
        <f>IF(AZ351=1,G351,0)</f>
        <v>0</v>
      </c>
      <c r="BB351" s="255">
        <f>IF(AZ351=2,G351,0)</f>
        <v>0</v>
      </c>
      <c r="BC351" s="255">
        <f>IF(AZ351=3,G351,0)</f>
        <v>0</v>
      </c>
      <c r="BD351" s="255">
        <f>IF(AZ351=4,G351,0)</f>
        <v>0</v>
      </c>
      <c r="BE351" s="255">
        <f>IF(AZ351=5,G351,0)</f>
        <v>0</v>
      </c>
      <c r="CA351" s="260">
        <v>8</v>
      </c>
      <c r="CB351" s="260">
        <v>0</v>
      </c>
      <c r="CZ351" s="255">
        <v>0</v>
      </c>
    </row>
    <row r="352" spans="1:104" x14ac:dyDescent="0.2">
      <c r="A352" s="473"/>
      <c r="B352" s="474" t="s">
        <v>198</v>
      </c>
      <c r="C352" s="475" t="str">
        <f>CONCATENATE(B347," ",C347)</f>
        <v>D96 Přesuny suti a vybouraných hmot</v>
      </c>
      <c r="D352" s="476"/>
      <c r="E352" s="477"/>
      <c r="F352" s="478"/>
      <c r="G352" s="479">
        <f>SUM(G347:G351)</f>
        <v>0</v>
      </c>
      <c r="O352" s="260">
        <v>4</v>
      </c>
      <c r="BA352" s="268">
        <f>SUM(BA347:BA351)</f>
        <v>0</v>
      </c>
      <c r="BB352" s="268">
        <f>SUM(BB347:BB351)</f>
        <v>0</v>
      </c>
      <c r="BC352" s="268">
        <f>SUM(BC347:BC351)</f>
        <v>0</v>
      </c>
      <c r="BD352" s="268">
        <f>SUM(BD347:BD351)</f>
        <v>0</v>
      </c>
      <c r="BE352" s="268">
        <f>SUM(BE347:BE351)</f>
        <v>0</v>
      </c>
    </row>
    <row r="353" spans="1:7" x14ac:dyDescent="0.2">
      <c r="E353" s="255"/>
    </row>
    <row r="354" spans="1:7" x14ac:dyDescent="0.2">
      <c r="E354" s="255"/>
    </row>
    <row r="355" spans="1:7" x14ac:dyDescent="0.2">
      <c r="E355" s="255"/>
    </row>
    <row r="356" spans="1:7" x14ac:dyDescent="0.2">
      <c r="E356" s="255"/>
    </row>
    <row r="357" spans="1:7" x14ac:dyDescent="0.2">
      <c r="E357" s="255"/>
    </row>
    <row r="358" spans="1:7" x14ac:dyDescent="0.2">
      <c r="E358" s="255"/>
    </row>
    <row r="359" spans="1:7" x14ac:dyDescent="0.2">
      <c r="E359" s="255"/>
    </row>
    <row r="360" spans="1:7" x14ac:dyDescent="0.2">
      <c r="E360" s="255"/>
    </row>
    <row r="361" spans="1:7" x14ac:dyDescent="0.2">
      <c r="E361" s="255"/>
    </row>
    <row r="362" spans="1:7" x14ac:dyDescent="0.2">
      <c r="E362" s="255"/>
    </row>
    <row r="363" spans="1:7" x14ac:dyDescent="0.2">
      <c r="E363" s="255"/>
    </row>
    <row r="364" spans="1:7" ht="24" customHeight="1" x14ac:dyDescent="0.25">
      <c r="A364" s="509" t="s">
        <v>1118</v>
      </c>
      <c r="B364" s="509"/>
      <c r="E364" s="255"/>
    </row>
    <row r="365" spans="1:7" x14ac:dyDescent="0.2">
      <c r="E365" s="255"/>
    </row>
    <row r="366" spans="1:7" ht="18.75" customHeight="1" x14ac:dyDescent="0.25">
      <c r="B366" s="283" t="s">
        <v>753</v>
      </c>
      <c r="E366" s="255"/>
    </row>
    <row r="367" spans="1:7" ht="18.75" customHeight="1" x14ac:dyDescent="0.2">
      <c r="A367" s="500" t="s">
        <v>12</v>
      </c>
      <c r="B367" s="501" t="s">
        <v>124</v>
      </c>
      <c r="C367" s="501"/>
      <c r="D367" s="501"/>
      <c r="E367" s="501"/>
      <c r="F367" s="501"/>
      <c r="G367" s="520">
        <f>G130</f>
        <v>0</v>
      </c>
    </row>
    <row r="368" spans="1:7" ht="18.75" customHeight="1" x14ac:dyDescent="0.2">
      <c r="A368" s="502" t="s">
        <v>591</v>
      </c>
      <c r="B368" s="503" t="s">
        <v>592</v>
      </c>
      <c r="C368" s="503"/>
      <c r="D368" s="503"/>
      <c r="E368" s="503"/>
      <c r="F368" s="503"/>
      <c r="G368" s="521">
        <f>G142</f>
        <v>0</v>
      </c>
    </row>
    <row r="369" spans="1:7" ht="18.75" customHeight="1" x14ac:dyDescent="0.2">
      <c r="A369" s="502" t="s">
        <v>601</v>
      </c>
      <c r="B369" s="503" t="s">
        <v>602</v>
      </c>
      <c r="C369" s="503"/>
      <c r="D369" s="503"/>
      <c r="E369" s="503"/>
      <c r="F369" s="503"/>
      <c r="G369" s="521">
        <f>G328</f>
        <v>0</v>
      </c>
    </row>
    <row r="370" spans="1:7" ht="18.75" customHeight="1" x14ac:dyDescent="0.2">
      <c r="A370" s="502" t="s">
        <v>729</v>
      </c>
      <c r="B370" s="503" t="s">
        <v>123</v>
      </c>
      <c r="C370" s="503"/>
      <c r="D370" s="503"/>
      <c r="E370" s="503"/>
      <c r="F370" s="503"/>
      <c r="G370" s="521">
        <f>G335</f>
        <v>0</v>
      </c>
    </row>
    <row r="371" spans="1:7" ht="18.75" customHeight="1" x14ac:dyDescent="0.2">
      <c r="A371" s="502" t="s">
        <v>736</v>
      </c>
      <c r="B371" s="503" t="s">
        <v>737</v>
      </c>
      <c r="C371" s="503"/>
      <c r="D371" s="503"/>
      <c r="E371" s="503"/>
      <c r="F371" s="503"/>
      <c r="G371" s="521">
        <f>G338</f>
        <v>0</v>
      </c>
    </row>
    <row r="372" spans="1:7" ht="18.75" customHeight="1" x14ac:dyDescent="0.2">
      <c r="A372" s="502" t="s">
        <v>1107</v>
      </c>
      <c r="B372" s="503" t="s">
        <v>1108</v>
      </c>
      <c r="C372" s="503"/>
      <c r="D372" s="503"/>
      <c r="E372" s="503"/>
      <c r="F372" s="503"/>
      <c r="G372" s="521">
        <f>G346</f>
        <v>0</v>
      </c>
    </row>
    <row r="373" spans="1:7" ht="18.75" customHeight="1" thickBot="1" x14ac:dyDescent="0.25">
      <c r="A373" s="504" t="s">
        <v>740</v>
      </c>
      <c r="B373" s="505" t="s">
        <v>741</v>
      </c>
      <c r="C373" s="505"/>
      <c r="D373" s="505"/>
      <c r="E373" s="505"/>
      <c r="F373" s="505"/>
      <c r="G373" s="522">
        <f>G352</f>
        <v>0</v>
      </c>
    </row>
    <row r="374" spans="1:7" s="287" customFormat="1" ht="21" customHeight="1" thickBot="1" x14ac:dyDescent="0.25">
      <c r="B374" s="506" t="s">
        <v>1119</v>
      </c>
      <c r="C374" s="507"/>
      <c r="D374" s="508"/>
      <c r="E374" s="508"/>
      <c r="F374" s="507"/>
      <c r="G374" s="523">
        <f>SUM(G367:G373)</f>
        <v>0</v>
      </c>
    </row>
    <row r="375" spans="1:7" x14ac:dyDescent="0.2">
      <c r="E375" s="255"/>
    </row>
    <row r="376" spans="1:7" x14ac:dyDescent="0.2">
      <c r="E376" s="255"/>
    </row>
    <row r="377" spans="1:7" x14ac:dyDescent="0.2">
      <c r="E377" s="255"/>
    </row>
    <row r="378" spans="1:7" x14ac:dyDescent="0.2">
      <c r="E378" s="255"/>
    </row>
    <row r="379" spans="1:7" x14ac:dyDescent="0.2">
      <c r="E379" s="255"/>
    </row>
    <row r="380" spans="1:7" x14ac:dyDescent="0.2">
      <c r="E380" s="255"/>
    </row>
    <row r="381" spans="1:7" x14ac:dyDescent="0.2">
      <c r="E381" s="255"/>
    </row>
    <row r="382" spans="1:7" x14ac:dyDescent="0.2">
      <c r="E382" s="255"/>
    </row>
    <row r="383" spans="1:7" x14ac:dyDescent="0.2">
      <c r="E383" s="255"/>
    </row>
    <row r="384" spans="1:7" x14ac:dyDescent="0.2">
      <c r="E384" s="255"/>
    </row>
    <row r="385" spans="5:5" x14ac:dyDescent="0.2">
      <c r="E385" s="255"/>
    </row>
    <row r="386" spans="5:5" x14ac:dyDescent="0.2">
      <c r="E386" s="255"/>
    </row>
    <row r="387" spans="5:5" x14ac:dyDescent="0.2">
      <c r="E387" s="255"/>
    </row>
    <row r="388" spans="5:5" x14ac:dyDescent="0.2">
      <c r="E388" s="255"/>
    </row>
    <row r="389" spans="5:5" x14ac:dyDescent="0.2">
      <c r="E389" s="255"/>
    </row>
    <row r="390" spans="5:5" x14ac:dyDescent="0.2">
      <c r="E390" s="255"/>
    </row>
    <row r="391" spans="5:5" x14ac:dyDescent="0.2">
      <c r="E391" s="255"/>
    </row>
    <row r="392" spans="5:5" x14ac:dyDescent="0.2">
      <c r="E392" s="255"/>
    </row>
    <row r="393" spans="5:5" x14ac:dyDescent="0.2">
      <c r="E393" s="255"/>
    </row>
    <row r="394" spans="5:5" x14ac:dyDescent="0.2">
      <c r="E394" s="255"/>
    </row>
    <row r="395" spans="5:5" x14ac:dyDescent="0.2">
      <c r="E395" s="255"/>
    </row>
    <row r="396" spans="5:5" x14ac:dyDescent="0.2">
      <c r="E396" s="255"/>
    </row>
    <row r="397" spans="5:5" x14ac:dyDescent="0.2">
      <c r="E397" s="255"/>
    </row>
    <row r="398" spans="5:5" x14ac:dyDescent="0.2">
      <c r="E398" s="255"/>
    </row>
    <row r="399" spans="5:5" x14ac:dyDescent="0.2">
      <c r="E399" s="255"/>
    </row>
    <row r="400" spans="5:5" x14ac:dyDescent="0.2">
      <c r="E400" s="255"/>
    </row>
    <row r="401" spans="5:5" x14ac:dyDescent="0.2">
      <c r="E401" s="255"/>
    </row>
    <row r="402" spans="5:5" x14ac:dyDescent="0.2">
      <c r="E402" s="255"/>
    </row>
    <row r="403" spans="5:5" x14ac:dyDescent="0.2">
      <c r="E403" s="255"/>
    </row>
    <row r="404" spans="5:5" x14ac:dyDescent="0.2">
      <c r="E404" s="255"/>
    </row>
    <row r="405" spans="5:5" x14ac:dyDescent="0.2">
      <c r="E405" s="255"/>
    </row>
    <row r="406" spans="5:5" x14ac:dyDescent="0.2">
      <c r="E406" s="255"/>
    </row>
    <row r="407" spans="5:5" x14ac:dyDescent="0.2">
      <c r="E407" s="255"/>
    </row>
    <row r="408" spans="5:5" x14ac:dyDescent="0.2">
      <c r="E408" s="255"/>
    </row>
    <row r="409" spans="5:5" x14ac:dyDescent="0.2">
      <c r="E409" s="255"/>
    </row>
    <row r="410" spans="5:5" x14ac:dyDescent="0.2">
      <c r="E410" s="255"/>
    </row>
    <row r="411" spans="5:5" x14ac:dyDescent="0.2">
      <c r="E411" s="255"/>
    </row>
    <row r="412" spans="5:5" x14ac:dyDescent="0.2">
      <c r="E412" s="255"/>
    </row>
    <row r="413" spans="5:5" x14ac:dyDescent="0.2">
      <c r="E413" s="255"/>
    </row>
    <row r="414" spans="5:5" x14ac:dyDescent="0.2">
      <c r="E414" s="255"/>
    </row>
    <row r="415" spans="5:5" x14ac:dyDescent="0.2">
      <c r="E415" s="255"/>
    </row>
    <row r="416" spans="5:5" x14ac:dyDescent="0.2">
      <c r="E416" s="255"/>
    </row>
    <row r="417" spans="1:7" x14ac:dyDescent="0.2">
      <c r="E417" s="255"/>
    </row>
    <row r="418" spans="1:7" x14ac:dyDescent="0.2">
      <c r="E418" s="255"/>
    </row>
    <row r="419" spans="1:7" x14ac:dyDescent="0.2">
      <c r="A419" s="269"/>
      <c r="B419" s="269"/>
    </row>
    <row r="420" spans="1:7" x14ac:dyDescent="0.2">
      <c r="C420" s="270"/>
      <c r="D420" s="270"/>
      <c r="E420" s="271"/>
      <c r="F420" s="270"/>
      <c r="G420" s="272"/>
    </row>
    <row r="421" spans="1:7" x14ac:dyDescent="0.2">
      <c r="A421" s="269"/>
      <c r="B421" s="269"/>
    </row>
  </sheetData>
  <sheetProtection selectLockedCells="1" selectUnlockedCells="1"/>
  <mergeCells count="224">
    <mergeCell ref="C7:D7"/>
    <mergeCell ref="C10:D10"/>
    <mergeCell ref="C17:D17"/>
    <mergeCell ref="C18:D18"/>
    <mergeCell ref="C19:D19"/>
    <mergeCell ref="C20:D20"/>
    <mergeCell ref="C21:D21"/>
    <mergeCell ref="C22:D22"/>
    <mergeCell ref="C11:D11"/>
    <mergeCell ref="C12:D12"/>
    <mergeCell ref="C13:D13"/>
    <mergeCell ref="C14:D14"/>
    <mergeCell ref="C15:D15"/>
    <mergeCell ref="C16:D16"/>
    <mergeCell ref="C29:D29"/>
    <mergeCell ref="C30:D30"/>
    <mergeCell ref="C31:D31"/>
    <mergeCell ref="C32:D32"/>
    <mergeCell ref="C33:D33"/>
    <mergeCell ref="C34:D34"/>
    <mergeCell ref="C23:D23"/>
    <mergeCell ref="C24:D24"/>
    <mergeCell ref="C25:D25"/>
    <mergeCell ref="C26:D26"/>
    <mergeCell ref="C27:D27"/>
    <mergeCell ref="C28:D28"/>
    <mergeCell ref="C41:D41"/>
    <mergeCell ref="C42:D42"/>
    <mergeCell ref="C43:D43"/>
    <mergeCell ref="C44:D44"/>
    <mergeCell ref="C45:D45"/>
    <mergeCell ref="C46:D46"/>
    <mergeCell ref="C35:D35"/>
    <mergeCell ref="C36:D36"/>
    <mergeCell ref="C37:D37"/>
    <mergeCell ref="C38:D38"/>
    <mergeCell ref="C39:D39"/>
    <mergeCell ref="C40:D40"/>
    <mergeCell ref="C53:D53"/>
    <mergeCell ref="C54:D54"/>
    <mergeCell ref="C55:D55"/>
    <mergeCell ref="C56:D56"/>
    <mergeCell ref="C57:D57"/>
    <mergeCell ref="C58:D58"/>
    <mergeCell ref="C47:D47"/>
    <mergeCell ref="C48:D48"/>
    <mergeCell ref="C49:D49"/>
    <mergeCell ref="C50:D50"/>
    <mergeCell ref="C51:D51"/>
    <mergeCell ref="C52:D52"/>
    <mergeCell ref="C65:D65"/>
    <mergeCell ref="C66:D66"/>
    <mergeCell ref="C67:D67"/>
    <mergeCell ref="C68:D68"/>
    <mergeCell ref="C69:D69"/>
    <mergeCell ref="C70:D70"/>
    <mergeCell ref="C59:D59"/>
    <mergeCell ref="C60:D60"/>
    <mergeCell ref="C61:D61"/>
    <mergeCell ref="C62:D62"/>
    <mergeCell ref="C63:D63"/>
    <mergeCell ref="C64:D64"/>
    <mergeCell ref="C77:D77"/>
    <mergeCell ref="C78:D78"/>
    <mergeCell ref="C79:D79"/>
    <mergeCell ref="C80:D80"/>
    <mergeCell ref="C81:D81"/>
    <mergeCell ref="C84:D84"/>
    <mergeCell ref="C71:D71"/>
    <mergeCell ref="C72:D72"/>
    <mergeCell ref="C73:D73"/>
    <mergeCell ref="C74:D74"/>
    <mergeCell ref="C75:D75"/>
    <mergeCell ref="C76:D76"/>
    <mergeCell ref="C96:D96"/>
    <mergeCell ref="C98:D98"/>
    <mergeCell ref="C100:D100"/>
    <mergeCell ref="C102:D102"/>
    <mergeCell ref="C86:D86"/>
    <mergeCell ref="C87:D87"/>
    <mergeCell ref="C88:D88"/>
    <mergeCell ref="C90:D90"/>
    <mergeCell ref="C91:D91"/>
    <mergeCell ref="C92:D92"/>
    <mergeCell ref="C110:D110"/>
    <mergeCell ref="C111:D111"/>
    <mergeCell ref="C112:D112"/>
    <mergeCell ref="C113:D113"/>
    <mergeCell ref="C114:D114"/>
    <mergeCell ref="C116:D116"/>
    <mergeCell ref="C104:D104"/>
    <mergeCell ref="C106:D106"/>
    <mergeCell ref="C109:D109"/>
    <mergeCell ref="C133:D133"/>
    <mergeCell ref="C134:D134"/>
    <mergeCell ref="C136:D136"/>
    <mergeCell ref="C137:D137"/>
    <mergeCell ref="C139:D139"/>
    <mergeCell ref="C125:D125"/>
    <mergeCell ref="C127:D127"/>
    <mergeCell ref="C129:D129"/>
    <mergeCell ref="C117:D117"/>
    <mergeCell ref="C118:D118"/>
    <mergeCell ref="C119:D119"/>
    <mergeCell ref="C121:D121"/>
    <mergeCell ref="C122:D122"/>
    <mergeCell ref="C123:D123"/>
    <mergeCell ref="C151:D151"/>
    <mergeCell ref="C152:D152"/>
    <mergeCell ref="C153:D153"/>
    <mergeCell ref="C154:D154"/>
    <mergeCell ref="C155:D155"/>
    <mergeCell ref="C157:D157"/>
    <mergeCell ref="C141:D141"/>
    <mergeCell ref="C145:D145"/>
    <mergeCell ref="C147:D147"/>
    <mergeCell ref="C148:D148"/>
    <mergeCell ref="C149:D149"/>
    <mergeCell ref="C150:D150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76:D176"/>
    <mergeCell ref="C178:D178"/>
    <mergeCell ref="C179:D179"/>
    <mergeCell ref="C180:D180"/>
    <mergeCell ref="C181:D181"/>
    <mergeCell ref="C183:D183"/>
    <mergeCell ref="C170:D170"/>
    <mergeCell ref="C171:D171"/>
    <mergeCell ref="C172:D172"/>
    <mergeCell ref="C173:D173"/>
    <mergeCell ref="C174:D174"/>
    <mergeCell ref="C175:D175"/>
    <mergeCell ref="C191:D191"/>
    <mergeCell ref="C192:D192"/>
    <mergeCell ref="C193:D193"/>
    <mergeCell ref="C194:D194"/>
    <mergeCell ref="C195:D195"/>
    <mergeCell ref="C196:D196"/>
    <mergeCell ref="C184:D184"/>
    <mergeCell ref="C185:D185"/>
    <mergeCell ref="C187:D187"/>
    <mergeCell ref="C188:D188"/>
    <mergeCell ref="C189:D189"/>
    <mergeCell ref="C190:D190"/>
    <mergeCell ref="C203:D203"/>
    <mergeCell ref="C204:D204"/>
    <mergeCell ref="C205:D205"/>
    <mergeCell ref="C206:D206"/>
    <mergeCell ref="C207:D207"/>
    <mergeCell ref="C208:D208"/>
    <mergeCell ref="C197:D197"/>
    <mergeCell ref="C198:D198"/>
    <mergeCell ref="C199:D199"/>
    <mergeCell ref="C200:D200"/>
    <mergeCell ref="C201:D201"/>
    <mergeCell ref="C202:D202"/>
    <mergeCell ref="C215:D215"/>
    <mergeCell ref="C216:D216"/>
    <mergeCell ref="C217:D217"/>
    <mergeCell ref="C218:D218"/>
    <mergeCell ref="C219:D219"/>
    <mergeCell ref="C221:D221"/>
    <mergeCell ref="C209:D209"/>
    <mergeCell ref="C210:D210"/>
    <mergeCell ref="C211:D211"/>
    <mergeCell ref="C212:D212"/>
    <mergeCell ref="C213:D213"/>
    <mergeCell ref="C214:D214"/>
    <mergeCell ref="C228:D228"/>
    <mergeCell ref="C229:D229"/>
    <mergeCell ref="C230:D230"/>
    <mergeCell ref="C231:D231"/>
    <mergeCell ref="C232:D232"/>
    <mergeCell ref="C233:D233"/>
    <mergeCell ref="C222:D222"/>
    <mergeCell ref="C223:D223"/>
    <mergeCell ref="C224:D224"/>
    <mergeCell ref="C225:D225"/>
    <mergeCell ref="C226:D226"/>
    <mergeCell ref="C227:D227"/>
    <mergeCell ref="C242:D242"/>
    <mergeCell ref="C243:D243"/>
    <mergeCell ref="C244:D244"/>
    <mergeCell ref="C248:D248"/>
    <mergeCell ref="C251:D251"/>
    <mergeCell ref="C252:D252"/>
    <mergeCell ref="C234:D234"/>
    <mergeCell ref="C235:D235"/>
    <mergeCell ref="C237:D237"/>
    <mergeCell ref="C238:D238"/>
    <mergeCell ref="C240:D240"/>
    <mergeCell ref="C241:D241"/>
    <mergeCell ref="C269:D269"/>
    <mergeCell ref="C271:D271"/>
    <mergeCell ref="C273:D273"/>
    <mergeCell ref="C275:D275"/>
    <mergeCell ref="C277:D277"/>
    <mergeCell ref="C279:D279"/>
    <mergeCell ref="C256:D256"/>
    <mergeCell ref="C258:D258"/>
    <mergeCell ref="C260:D260"/>
    <mergeCell ref="C262:D262"/>
    <mergeCell ref="C264:D264"/>
    <mergeCell ref="C267:D267"/>
    <mergeCell ref="C334:D334"/>
    <mergeCell ref="C341:D341"/>
    <mergeCell ref="C343:D343"/>
    <mergeCell ref="C281:D281"/>
    <mergeCell ref="C298:D298"/>
    <mergeCell ref="C299:D299"/>
    <mergeCell ref="C301:D301"/>
    <mergeCell ref="C302:D302"/>
    <mergeCell ref="C331:D331"/>
  </mergeCells>
  <pageMargins left="0.53" right="0.39374999999999999" top="0.59027777777777779" bottom="0.98402777777777772" header="0.51180555555555551" footer="0.51180555555555551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20</vt:i4>
      </vt:variant>
    </vt:vector>
  </HeadingPairs>
  <TitlesOfParts>
    <vt:vector size="26" baseType="lpstr">
      <vt:lpstr>reka</vt:lpstr>
      <vt:lpstr>pol.</vt:lpstr>
      <vt:lpstr>vegetační up.</vt:lpstr>
      <vt:lpstr>elektro</vt:lpstr>
      <vt:lpstr>vodovod</vt:lpstr>
      <vt:lpstr>kanalizace</vt:lpstr>
      <vt:lpstr>vodovod!HSV</vt:lpstr>
      <vt:lpstr>elektro!Názvy_tisku</vt:lpstr>
      <vt:lpstr>kanalizace!Názvy_tisku</vt:lpstr>
      <vt:lpstr>pol.!Názvy_tisku</vt:lpstr>
      <vt:lpstr>'vegetační up.'!Názvy_tisku</vt:lpstr>
      <vt:lpstr>vodovod!Názvy_tisku</vt:lpstr>
      <vt:lpstr>elektro!Oblast_tisku</vt:lpstr>
      <vt:lpstr>kanalizace!Oblast_tisku</vt:lpstr>
      <vt:lpstr>pol.!Oblast_tisku</vt:lpstr>
      <vt:lpstr>reka!Oblast_tisku</vt:lpstr>
      <vt:lpstr>'vegetační up.'!Oblast_tisku</vt:lpstr>
      <vt:lpstr>vodovod!Oblast_tisku</vt:lpstr>
      <vt:lpstr>vodovod!PSV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ROZTYLY</dc:creator>
  <cp:lastModifiedBy>Renata Horová</cp:lastModifiedBy>
  <cp:lastPrinted>2021-03-22T12:03:17Z</cp:lastPrinted>
  <dcterms:created xsi:type="dcterms:W3CDTF">2020-08-10T16:06:45Z</dcterms:created>
  <dcterms:modified xsi:type="dcterms:W3CDTF">2021-03-25T18:03:21Z</dcterms:modified>
</cp:coreProperties>
</file>