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SMI\VZ\2021\32_ZŠ TGM Sanace suter_zdí, obnova kanalizace\VZMR\dodatečná informace\"/>
    </mc:Choice>
  </mc:AlternateContent>
  <xr:revisionPtr revIDLastSave="0" documentId="8_{353E6096-97F8-4D5D-9A48-98D555D08C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Pol'!$A$1:$U$204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94" i="12" l="1"/>
  <c r="F39" i="1" s="1"/>
  <c r="G9" i="12"/>
  <c r="M9" i="12" s="1"/>
  <c r="I9" i="12"/>
  <c r="K9" i="12"/>
  <c r="O9" i="12"/>
  <c r="Q9" i="12"/>
  <c r="U9" i="12"/>
  <c r="G13" i="12"/>
  <c r="AD194" i="12" s="1"/>
  <c r="G39" i="1" s="1"/>
  <c r="G40" i="1" s="1"/>
  <c r="G25" i="1" s="1"/>
  <c r="G26" i="1" s="1"/>
  <c r="I13" i="12"/>
  <c r="K13" i="12"/>
  <c r="O13" i="12"/>
  <c r="Q13" i="12"/>
  <c r="U13" i="12"/>
  <c r="G17" i="12"/>
  <c r="M17" i="12" s="1"/>
  <c r="I17" i="12"/>
  <c r="K17" i="12"/>
  <c r="O17" i="12"/>
  <c r="Q17" i="12"/>
  <c r="Q8" i="12" s="1"/>
  <c r="U17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32" i="12"/>
  <c r="M32" i="12" s="1"/>
  <c r="I32" i="12"/>
  <c r="K32" i="12"/>
  <c r="O32" i="12"/>
  <c r="Q32" i="12"/>
  <c r="U32" i="12"/>
  <c r="G33" i="12"/>
  <c r="I33" i="12"/>
  <c r="K33" i="12"/>
  <c r="O33" i="12"/>
  <c r="Q33" i="12"/>
  <c r="U33" i="12"/>
  <c r="G37" i="12"/>
  <c r="I37" i="12"/>
  <c r="K37" i="12"/>
  <c r="M37" i="12"/>
  <c r="O37" i="12"/>
  <c r="Q37" i="12"/>
  <c r="U37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I48" i="1" s="1"/>
  <c r="G61" i="12"/>
  <c r="M61" i="12" s="1"/>
  <c r="I61" i="12"/>
  <c r="K61" i="12"/>
  <c r="O61" i="12"/>
  <c r="Q61" i="12"/>
  <c r="U61" i="12"/>
  <c r="G65" i="12"/>
  <c r="M65" i="12" s="1"/>
  <c r="I65" i="12"/>
  <c r="K65" i="12"/>
  <c r="O65" i="12"/>
  <c r="Q65" i="12"/>
  <c r="U65" i="12"/>
  <c r="G69" i="12"/>
  <c r="I69" i="12"/>
  <c r="K69" i="12"/>
  <c r="M69" i="12"/>
  <c r="O69" i="12"/>
  <c r="Q69" i="12"/>
  <c r="U69" i="12"/>
  <c r="G78" i="12"/>
  <c r="M78" i="12" s="1"/>
  <c r="I78" i="12"/>
  <c r="K78" i="12"/>
  <c r="O78" i="12"/>
  <c r="Q78" i="12"/>
  <c r="U78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9" i="12"/>
  <c r="G88" i="12" s="1"/>
  <c r="I49" i="1" s="1"/>
  <c r="I89" i="12"/>
  <c r="K89" i="12"/>
  <c r="O89" i="12"/>
  <c r="O88" i="12" s="1"/>
  <c r="Q89" i="12"/>
  <c r="U89" i="12"/>
  <c r="G93" i="12"/>
  <c r="I93" i="12"/>
  <c r="K93" i="12"/>
  <c r="M93" i="12"/>
  <c r="O93" i="12"/>
  <c r="Q93" i="12"/>
  <c r="Q88" i="12" s="1"/>
  <c r="U93" i="12"/>
  <c r="G99" i="12"/>
  <c r="I99" i="12"/>
  <c r="K99" i="12"/>
  <c r="M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6" i="12"/>
  <c r="M106" i="12" s="1"/>
  <c r="I106" i="12"/>
  <c r="K106" i="12"/>
  <c r="O106" i="12"/>
  <c r="Q106" i="12"/>
  <c r="U106" i="12"/>
  <c r="G110" i="12"/>
  <c r="M110" i="12" s="1"/>
  <c r="I110" i="12"/>
  <c r="K110" i="12"/>
  <c r="O110" i="12"/>
  <c r="Q110" i="12"/>
  <c r="U110" i="12"/>
  <c r="G114" i="12"/>
  <c r="M114" i="12" s="1"/>
  <c r="I114" i="12"/>
  <c r="K114" i="12"/>
  <c r="O114" i="12"/>
  <c r="Q114" i="12"/>
  <c r="U114" i="12"/>
  <c r="I120" i="12"/>
  <c r="Q120" i="12"/>
  <c r="G121" i="12"/>
  <c r="M121" i="12" s="1"/>
  <c r="M120" i="12" s="1"/>
  <c r="I121" i="12"/>
  <c r="K121" i="12"/>
  <c r="K120" i="12" s="1"/>
  <c r="O121" i="12"/>
  <c r="O120" i="12" s="1"/>
  <c r="Q121" i="12"/>
  <c r="U121" i="12"/>
  <c r="U120" i="12" s="1"/>
  <c r="G125" i="12"/>
  <c r="I52" i="1" s="1"/>
  <c r="G126" i="12"/>
  <c r="I126" i="12"/>
  <c r="I125" i="12" s="1"/>
  <c r="K126" i="12"/>
  <c r="K125" i="12" s="1"/>
  <c r="M126" i="12"/>
  <c r="M125" i="12" s="1"/>
  <c r="O126" i="12"/>
  <c r="O125" i="12" s="1"/>
  <c r="Q126" i="12"/>
  <c r="Q125" i="12" s="1"/>
  <c r="U126" i="12"/>
  <c r="U125" i="12" s="1"/>
  <c r="M131" i="12"/>
  <c r="Q131" i="12"/>
  <c r="G132" i="12"/>
  <c r="G131" i="12" s="1"/>
  <c r="I53" i="1" s="1"/>
  <c r="I132" i="12"/>
  <c r="I131" i="12" s="1"/>
  <c r="K132" i="12"/>
  <c r="K131" i="12" s="1"/>
  <c r="M132" i="12"/>
  <c r="O132" i="12"/>
  <c r="O131" i="12" s="1"/>
  <c r="Q132" i="12"/>
  <c r="U132" i="12"/>
  <c r="U131" i="12" s="1"/>
  <c r="G140" i="12"/>
  <c r="I140" i="12"/>
  <c r="K140" i="12"/>
  <c r="K139" i="12" s="1"/>
  <c r="O140" i="12"/>
  <c r="Q140" i="12"/>
  <c r="U140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Q139" i="12" s="1"/>
  <c r="U146" i="12"/>
  <c r="G147" i="12"/>
  <c r="M147" i="12" s="1"/>
  <c r="I147" i="12"/>
  <c r="K147" i="12"/>
  <c r="O147" i="12"/>
  <c r="Q147" i="12"/>
  <c r="U147" i="12"/>
  <c r="G150" i="12"/>
  <c r="M150" i="12" s="1"/>
  <c r="I150" i="12"/>
  <c r="K150" i="12"/>
  <c r="K149" i="12" s="1"/>
  <c r="O150" i="12"/>
  <c r="Q150" i="12"/>
  <c r="U150" i="12"/>
  <c r="U149" i="12" s="1"/>
  <c r="G157" i="12"/>
  <c r="M157" i="12" s="1"/>
  <c r="I157" i="12"/>
  <c r="K157" i="12"/>
  <c r="O157" i="12"/>
  <c r="Q157" i="12"/>
  <c r="U157" i="12"/>
  <c r="Q159" i="12"/>
  <c r="G160" i="12"/>
  <c r="M160" i="12" s="1"/>
  <c r="I160" i="12"/>
  <c r="I159" i="12" s="1"/>
  <c r="K160" i="12"/>
  <c r="K159" i="12" s="1"/>
  <c r="O160" i="12"/>
  <c r="Q160" i="12"/>
  <c r="U160" i="12"/>
  <c r="U159" i="12" s="1"/>
  <c r="G165" i="12"/>
  <c r="M165" i="12" s="1"/>
  <c r="I165" i="12"/>
  <c r="K165" i="12"/>
  <c r="O165" i="12"/>
  <c r="Q165" i="12"/>
  <c r="U165" i="12"/>
  <c r="G169" i="12"/>
  <c r="G168" i="12" s="1"/>
  <c r="I57" i="1" s="1"/>
  <c r="I169" i="12"/>
  <c r="K169" i="12"/>
  <c r="O169" i="12"/>
  <c r="Q169" i="12"/>
  <c r="U169" i="12"/>
  <c r="G173" i="12"/>
  <c r="M173" i="12" s="1"/>
  <c r="I173" i="12"/>
  <c r="I168" i="12" s="1"/>
  <c r="K173" i="12"/>
  <c r="O173" i="12"/>
  <c r="Q173" i="12"/>
  <c r="U173" i="12"/>
  <c r="G177" i="12"/>
  <c r="I177" i="12"/>
  <c r="K177" i="12"/>
  <c r="M177" i="12"/>
  <c r="O177" i="12"/>
  <c r="Q177" i="12"/>
  <c r="U177" i="12"/>
  <c r="G179" i="12"/>
  <c r="M179" i="12" s="1"/>
  <c r="I179" i="12"/>
  <c r="K179" i="12"/>
  <c r="O179" i="12"/>
  <c r="Q179" i="12"/>
  <c r="U179" i="12"/>
  <c r="G180" i="12"/>
  <c r="I58" i="1" s="1"/>
  <c r="O180" i="12"/>
  <c r="G181" i="12"/>
  <c r="M181" i="12" s="1"/>
  <c r="M180" i="12" s="1"/>
  <c r="I181" i="12"/>
  <c r="I180" i="12" s="1"/>
  <c r="K181" i="12"/>
  <c r="K180" i="12" s="1"/>
  <c r="O181" i="12"/>
  <c r="Q181" i="12"/>
  <c r="Q180" i="12" s="1"/>
  <c r="U181" i="12"/>
  <c r="U180" i="12" s="1"/>
  <c r="G183" i="12"/>
  <c r="M183" i="12" s="1"/>
  <c r="M182" i="12" s="1"/>
  <c r="I183" i="12"/>
  <c r="I182" i="12" s="1"/>
  <c r="K183" i="12"/>
  <c r="K182" i="12" s="1"/>
  <c r="O183" i="12"/>
  <c r="O182" i="12" s="1"/>
  <c r="Q183" i="12"/>
  <c r="Q182" i="12" s="1"/>
  <c r="U183" i="12"/>
  <c r="U182" i="12" s="1"/>
  <c r="G189" i="12"/>
  <c r="M189" i="12" s="1"/>
  <c r="M188" i="12" s="1"/>
  <c r="I189" i="12"/>
  <c r="K189" i="12"/>
  <c r="K188" i="12" s="1"/>
  <c r="O189" i="12"/>
  <c r="Q189" i="12"/>
  <c r="U189" i="12"/>
  <c r="G190" i="12"/>
  <c r="M190" i="12" s="1"/>
  <c r="I190" i="12"/>
  <c r="K190" i="12"/>
  <c r="O190" i="12"/>
  <c r="O188" i="12" s="1"/>
  <c r="Q190" i="12"/>
  <c r="U190" i="12"/>
  <c r="G191" i="12"/>
  <c r="M191" i="12" s="1"/>
  <c r="I191" i="12"/>
  <c r="K191" i="12"/>
  <c r="O191" i="12"/>
  <c r="Q191" i="12"/>
  <c r="U191" i="12"/>
  <c r="G192" i="12"/>
  <c r="M192" i="12" s="1"/>
  <c r="I192" i="12"/>
  <c r="K192" i="12"/>
  <c r="O192" i="12"/>
  <c r="Q192" i="12"/>
  <c r="U192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60" i="12" l="1"/>
  <c r="H39" i="1"/>
  <c r="H40" i="1" s="1"/>
  <c r="F40" i="1"/>
  <c r="G28" i="1" s="1"/>
  <c r="M169" i="12"/>
  <c r="M168" i="12" s="1"/>
  <c r="M149" i="12"/>
  <c r="G139" i="12"/>
  <c r="I54" i="1" s="1"/>
  <c r="U98" i="12"/>
  <c r="O98" i="12"/>
  <c r="I88" i="12"/>
  <c r="I60" i="12"/>
  <c r="O8" i="12"/>
  <c r="M13" i="12"/>
  <c r="K8" i="12"/>
  <c r="U188" i="12"/>
  <c r="U168" i="12"/>
  <c r="O149" i="12"/>
  <c r="O139" i="12"/>
  <c r="U139" i="12"/>
  <c r="K98" i="12"/>
  <c r="I98" i="12"/>
  <c r="U60" i="12"/>
  <c r="I8" i="12"/>
  <c r="G159" i="12"/>
  <c r="I56" i="1" s="1"/>
  <c r="I188" i="12"/>
  <c r="Q188" i="12"/>
  <c r="G182" i="12"/>
  <c r="I59" i="1" s="1"/>
  <c r="I17" i="1" s="1"/>
  <c r="Q168" i="12"/>
  <c r="O159" i="12"/>
  <c r="Q149" i="12"/>
  <c r="U88" i="12"/>
  <c r="O168" i="12"/>
  <c r="O60" i="12"/>
  <c r="Q60" i="12"/>
  <c r="G8" i="12"/>
  <c r="U8" i="12"/>
  <c r="K168" i="12"/>
  <c r="M159" i="12"/>
  <c r="I149" i="12"/>
  <c r="G149" i="12"/>
  <c r="I55" i="1" s="1"/>
  <c r="I139" i="12"/>
  <c r="Q98" i="12"/>
  <c r="K88" i="12"/>
  <c r="K60" i="12"/>
  <c r="M98" i="12"/>
  <c r="G120" i="12"/>
  <c r="I51" i="1" s="1"/>
  <c r="G98" i="12"/>
  <c r="I50" i="1" s="1"/>
  <c r="G188" i="12"/>
  <c r="I60" i="1" s="1"/>
  <c r="M140" i="12"/>
  <c r="M139" i="12" s="1"/>
  <c r="M89" i="12"/>
  <c r="M88" i="12" s="1"/>
  <c r="M33" i="12"/>
  <c r="M8" i="12" s="1"/>
  <c r="I39" i="1"/>
  <c r="I40" i="1" s="1"/>
  <c r="J39" i="1" s="1"/>
  <c r="J40" i="1" s="1"/>
  <c r="G23" i="1" l="1"/>
  <c r="G24" i="1" s="1"/>
  <c r="G29" i="1" s="1"/>
  <c r="G194" i="12"/>
  <c r="I47" i="1"/>
  <c r="I16" i="1" s="1"/>
  <c r="I21" i="1" s="1"/>
  <c r="I19" i="1"/>
  <c r="I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<sst xmlns="http://schemas.openxmlformats.org/spreadsheetml/2006/main" count="662" uniqueCount="331">
  <si>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</si>
  <si>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</si>
  <si>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</si>
  <si>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</si>
  <si>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</si>
  <si>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</si>
  <si>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</si>
  <si>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</si>
  <si>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</si>
  <si>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</si>
  <si>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</si>
  <si>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</si>
  <si>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</si>
  <si>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</si>
  <si>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</si>
  <si>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</si>
  <si>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</si>
  <si>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</si>
  <si>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</si>
  <si>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</si>
  <si>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</si>
  <si>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</si>
  <si>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</si>
  <si>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</si>
  <si>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</si>
  <si>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</si>
  <si>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</si>
  <si>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</si>
  <si>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</si>
  <si>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</si>
  <si>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</si>
  <si>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</si>
  <si>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</si>
  <si>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</si>
  <si>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</si>
  <si>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</si>
  <si>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</si>
  <si>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</si>
  <si>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</si>
  <si>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</si>
  <si>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</si>
  <si>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</si>
  <si>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</si>
  <si>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TGM Český Krumlov</t>
  </si>
  <si>
    <t>Rozpočet:</t>
  </si>
  <si>
    <t>Misto</t>
  </si>
  <si>
    <t>Ivo Heřmánek</t>
  </si>
  <si>
    <t>ZŠ TG Masaryka - Sanace suterénních zdí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</si>
  <si>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</si>
  <si>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</si>
  <si>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</si>
  <si>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</si>
  <si>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</si>
  <si>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</si>
  <si>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Brno-Židenice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</si>
  <si>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</si>
  <si>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</si>
  <si>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</si>
  <si>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</si>
  <si>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</si>
  <si>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</si>
  <si>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</si>
  <si>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</si>
  <si>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</si>
  <si>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</si>
  <si>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</si>
  <si>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</si>
  <si>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</si>
  <si>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</si>
  <si>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</si>
  <si>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</si>
  <si>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</si>
  <si>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</si>
  <si>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</si>
  <si>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</si>
  <si>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</si>
  <si>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</si>
  <si>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</si>
  <si>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</si>
  <si>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</si>
  <si>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</si>
  <si>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</si>
  <si>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</si>
  <si>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</si>
  <si>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</si>
  <si>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</si>
  <si>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</si>
  <si>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</si>
  <si>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</si>
  <si>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</si>
  <si>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</si>
  <si>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</si>
  <si>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</si>
  <si>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</si>
  <si>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</si>
  <si>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</si>
  <si>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</si>
  <si>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</si>
  <si>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</si>
  <si>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</si>
  <si>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</si>
  <si>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</si>
  <si>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</si>
  <si>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</si>
  <si>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</si>
  <si>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</si>
  <si>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</si>
  <si>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</si>
  <si>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</si>
  <si>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</si>
  <si>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</si>
  <si>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</si>
  <si>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</si>
  <si>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</si>
  <si>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113108310R00</t>
  </si>
  <si>
    <t>Odstranění asfaltové vrstvy pl. do 50 m2, tl.10 cm</t>
  </si>
  <si>
    <t>m2</t>
  </si>
  <si>
    <t>POL1_0</t>
  </si>
  <si>
    <t>dvůr - napojení do šachty:4,0*1,5</t>
  </si>
  <si>
    <t>VV</t>
  </si>
  <si>
    <t>západní část - chodník:(19,55+15,55+12,0)*1,5</t>
  </si>
  <si>
    <t>napojení do šachty:4,0*1,5</t>
  </si>
  <si>
    <t>113106121R00</t>
  </si>
  <si>
    <t>Rozebrání dlažeb z betonových dlaždic na sucho</t>
  </si>
  <si>
    <t>ve dvoře:5*1,6</t>
  </si>
  <si>
    <t>západní část terasa:4*2,0+12*2,0</t>
  </si>
  <si>
    <t>u pomníku:8*2,0</t>
  </si>
  <si>
    <t>113201011RA0</t>
  </si>
  <si>
    <t>Vytrhání obrubníků silničních</t>
  </si>
  <si>
    <t>m</t>
  </si>
  <si>
    <t>POL2_0</t>
  </si>
  <si>
    <t>západní část - chodník:19,55+20,0</t>
  </si>
  <si>
    <t>120901121R00</t>
  </si>
  <si>
    <t>Bourání konstrukcí z prostého betonu v odkopávkách</t>
  </si>
  <si>
    <t>m3</t>
  </si>
  <si>
    <t>betomové žlaby:(10,0+15,0)*0,6*0,2</t>
  </si>
  <si>
    <t>základy pod schod stupni:10</t>
  </si>
  <si>
    <t>130001101R00</t>
  </si>
  <si>
    <t>Příplatek za ztížené hloubení v blízkosti vedení, příplatek za ruční výkopy</t>
  </si>
  <si>
    <t>132301111R00</t>
  </si>
  <si>
    <t>Hloubení rýh š.do 60 cm v hor.4 do 100 m3</t>
  </si>
  <si>
    <t>dvůr - zatravněná část:(1,6 +29,0)*(0,75+1,5)/2*2,2 +2*0,8*2,2</t>
  </si>
  <si>
    <t>dvůr - valounky:(7,8+19,15)*(0,75+1,5)/2*2,2</t>
  </si>
  <si>
    <t>dvůr - napojení do šachty:4,0*1,5*(2,2+2,6)/2</t>
  </si>
  <si>
    <t>západní část - chodník:(19,55+15,55+12,0)*(0,75+1,5)/2*2,2</t>
  </si>
  <si>
    <t>západní část - terasa:(4,3+12,2)*(0,75+2,0)/2*3,0</t>
  </si>
  <si>
    <t>napojení šachty:4,0*1,5*(2,2+2,4)/2</t>
  </si>
  <si>
    <t>u pomníku:(1,0+7,45+14,3)*(0,75+2,0)/2*3,0</t>
  </si>
  <si>
    <t>napojení do šachty:8,0*1,5*3,0</t>
  </si>
  <si>
    <t>151101112R00</t>
  </si>
  <si>
    <t>Odstranění pažení stěn rýh - příložné - hl. do 4 m</t>
  </si>
  <si>
    <t>151101102R00</t>
  </si>
  <si>
    <t>Pažení a rozepření stěn rýh - příložné - hl.do 4 m</t>
  </si>
  <si>
    <t>dvůr - napojení do šachty:4,0*2,4*2</t>
  </si>
  <si>
    <t>napojení šachty:4,0*2,3*2</t>
  </si>
  <si>
    <t>napojení do šachty:8,0*3,0*2</t>
  </si>
  <si>
    <t>162301101R00</t>
  </si>
  <si>
    <t>Vodorovné přemístění výkopku z hor.1-4 do 500 m</t>
  </si>
  <si>
    <t>výkopek na meziskládku:488,635</t>
  </si>
  <si>
    <t>zemina pro zásyp:384,8737</t>
  </si>
  <si>
    <t>162701105R00</t>
  </si>
  <si>
    <t>Vodorovné přemístění výkopku z hor.1-4 do 10000 m</t>
  </si>
  <si>
    <t>přebytečná zemina:488,635-384,8737</t>
  </si>
  <si>
    <t>asfaltová vrstva:76,65*0,1</t>
  </si>
  <si>
    <t>167101101R00</t>
  </si>
  <si>
    <t>Nakládání výkopku z hor.1-4 v množství do 100 m3</t>
  </si>
  <si>
    <t>zemina pro zásyp:384,87375</t>
  </si>
  <si>
    <t>přebytečná zemina:103,7613</t>
  </si>
  <si>
    <t>171201201R00</t>
  </si>
  <si>
    <t>Uložení sypaniny na skl.-sypanina</t>
  </si>
  <si>
    <t>174101101R00</t>
  </si>
  <si>
    <t>Zásyp jam, rýh, šachet se zhutněním</t>
  </si>
  <si>
    <t>dvůr - zatravněná část:(1,6 +29,0)*(0,85+1,5)/2*1,75 +2*0,8*2,2</t>
  </si>
  <si>
    <t>dvůr - valounky:(7,8+19,15)*(0,85+1,5)/2*1,75</t>
  </si>
  <si>
    <t>západní část - chodník:(19,55+15,55+12,0)*(0,85+1,5)/2*1,25</t>
  </si>
  <si>
    <t>západní část - terasa:(4,3+12,2)*(0,85+2,0)/2*2,35</t>
  </si>
  <si>
    <t>napojení šachty:4,0*1,5*(1,9+2,1)/2</t>
  </si>
  <si>
    <t>u pomníku:(1,0+7,45+14,3)*(0,85+2,0)/2*2,35</t>
  </si>
  <si>
    <t>199000002R00</t>
  </si>
  <si>
    <t>Poplatek za skládku horniny 1- 4</t>
  </si>
  <si>
    <t>979990112R00</t>
  </si>
  <si>
    <t>Poplatek za skládku suti-obal.kam.-asfalt do 30x30</t>
  </si>
  <si>
    <t>t</t>
  </si>
  <si>
    <t>211971110R00</t>
  </si>
  <si>
    <t>Opláštění žeber z geotextilie o sklonu do 1 : 2,5</t>
  </si>
  <si>
    <t>dvůr:(1,6 +29,0 +7,8+19,15)*2,0</t>
  </si>
  <si>
    <t>západní část:(19,55+15,55+12,0 +4,3+12,2)*2,0</t>
  </si>
  <si>
    <t>u pomníku:(1,0+7,45+14,3)*2,0</t>
  </si>
  <si>
    <t>212571121R00</t>
  </si>
  <si>
    <t>Výplň odvodňov. trativodů kamen. drobným těženým</t>
  </si>
  <si>
    <t>dvůr:(1,6 +29,0 +7,8+19,15)*0,8*0,25</t>
  </si>
  <si>
    <t>západní část:(19,55+15,55+12,0 +4,3+12,2)*0,8*0,25</t>
  </si>
  <si>
    <t>u pomníku:(1,0+7,45+14,3)*0,8*0,25</t>
  </si>
  <si>
    <t>212572111R00</t>
  </si>
  <si>
    <t>Lože trativodu ze štěrkopísku tříděného</t>
  </si>
  <si>
    <t>ve dvoře:(7,8+19,15+1,6+29)*0,75*0,1</t>
  </si>
  <si>
    <t>západní část:(1,0+19,55+15,55+12,0+4,3+12,2)*0,75*0,1</t>
  </si>
  <si>
    <t>z ulice:(1,0+7,45+14,3)*0,75*0,1</t>
  </si>
  <si>
    <t>Mezisoučet</t>
  </si>
  <si>
    <t>obsyp drenáže pískem:</t>
  </si>
  <si>
    <t>dvůr:(1,6 +29,0 +7,8+19,15)*0,8*0,1</t>
  </si>
  <si>
    <t>západní část:(19,55+15,55+12,0 +4,3+12,2)*0,8*0,1</t>
  </si>
  <si>
    <t>u pomníku:(1,0+7,45+14,3)*0,8*0,1</t>
  </si>
  <si>
    <t>212755114RX1</t>
  </si>
  <si>
    <t>Trativody z drenážních trubek DN 10 cm bez lože, PVC</t>
  </si>
  <si>
    <t>dvůr:1,6 +29,0 +7,8+19,15 +4,0</t>
  </si>
  <si>
    <t>západní část:19,55+15,55+12,0 +4,3+12,2 +4,0</t>
  </si>
  <si>
    <t>u pomníku:1,0+7,45+14,3 +8,0</t>
  </si>
  <si>
    <t>21275511402</t>
  </si>
  <si>
    <t>Drenážní šachtice prům 300mm, vč. víka</t>
  </si>
  <si>
    <t>2,5*10+3,5*6</t>
  </si>
  <si>
    <t>28160611401</t>
  </si>
  <si>
    <t>Chem.injektáž zdiva cihelného tl. 90 cm</t>
  </si>
  <si>
    <t>ve dvoře:7,8+19,15+1,6+29</t>
  </si>
  <si>
    <t>západní část:1,0+19,55+15,55+12,0+4,3+12,2</t>
  </si>
  <si>
    <t>z ulice:1,0+7,45+14,3</t>
  </si>
  <si>
    <t>434191421R00</t>
  </si>
  <si>
    <t>Osazení stupňů kamenných na desku, broušených</t>
  </si>
  <si>
    <t>u nakládací rampy:1,35</t>
  </si>
  <si>
    <t>západní průčelí:1,9+2,6</t>
  </si>
  <si>
    <t>vstup do družiny:2,35 +2,65+0,3 +2,95+0,6</t>
  </si>
  <si>
    <t>273313511R00</t>
  </si>
  <si>
    <t xml:space="preserve">Beton základových desek prostý C 12/15 </t>
  </si>
  <si>
    <t>základy pro schodiště:</t>
  </si>
  <si>
    <t>u nakládací rampy:1,35*0,3*0,2</t>
  </si>
  <si>
    <t>západní průčelí:1,9*0,3*0,2+ 2,6*0,6*0,2</t>
  </si>
  <si>
    <t>vstup do družiny:2,35*0,3*0,2 +2,65*0,6*0,2 +2,95*0,9*0,2</t>
  </si>
  <si>
    <t>564731111R00</t>
  </si>
  <si>
    <t>Podklad z kameniva drceného vel.32-63 mm,tl. 10 cm</t>
  </si>
  <si>
    <t>pod bet. dlažbou:103,2</t>
  </si>
  <si>
    <t>564851111R00</t>
  </si>
  <si>
    <t>Podklad ze štěrkodrti po zhutnění tloušťky 15 cm</t>
  </si>
  <si>
    <t>564861111R00</t>
  </si>
  <si>
    <t>Podklad ze štěrkodrti po zhutnění tloušťky 20 cm</t>
  </si>
  <si>
    <t>577151213R00</t>
  </si>
  <si>
    <t>Beton asfalt. ACO 16 obrusný, š. do 3 m, tl. 6 cm</t>
  </si>
  <si>
    <t>západní část - chodník:(19,55+15,55+12,0)*1,1</t>
  </si>
  <si>
    <t>577151223R00</t>
  </si>
  <si>
    <t>Beton asfalt. ACL 22 ložný, š. do 3 m, tl. 6 cm</t>
  </si>
  <si>
    <t>596811111RT2</t>
  </si>
  <si>
    <t>Kladení dlaždic kom.pro pěší, lože z kameniva těž., včetně dlaždic betonových HBB 30/30/3,3 cm</t>
  </si>
  <si>
    <t>dvůr - zatravněná část:(1,6 +29,0)*1,0</t>
  </si>
  <si>
    <t>dvůr - valounky:(7,8+19,15)*1,0</t>
  </si>
  <si>
    <t>u rampy:4,0*1,6</t>
  </si>
  <si>
    <t>západní část - terasa:(4,3+12,2)*1,0</t>
  </si>
  <si>
    <t>u pomníku:(1,0+7,45+14,3)*1,0</t>
  </si>
  <si>
    <t>61142002001</t>
  </si>
  <si>
    <t>Hydroizolační clona z vnitřní strany objektu</t>
  </si>
  <si>
    <t>ve dvoře:(24+30+8)*2,5</t>
  </si>
  <si>
    <t>západní část:(7+18,5+12,5+8,5)*2,5 +(3+19)*3,0</t>
  </si>
  <si>
    <t>z ulice:(7+16)*3,0</t>
  </si>
  <si>
    <t>62245113201</t>
  </si>
  <si>
    <t>Omítka vnější stěn, MC, hladká, , NA KAMENNÉM ZDIVU, vytužená sítí</t>
  </si>
  <si>
    <t>dvůr:(1,6 +29,0 +7,8+19,15)*2,2</t>
  </si>
  <si>
    <t>západní část:(19,55+15,55+12,0)*2,2</t>
  </si>
  <si>
    <t>západní část:(4,3+12,2)*3,2</t>
  </si>
  <si>
    <t>u pomníku:(1,0+7,45+14,3)*3,2</t>
  </si>
  <si>
    <t>639571210R00</t>
  </si>
  <si>
    <t>Okapový chodník podél budovy z kačírku tl. 100 mm</t>
  </si>
  <si>
    <t>dvůr - zatravněná část:(1,6 +29,0)*0,4</t>
  </si>
  <si>
    <t>dvůr - valounky:(7,8+19,15)*0,4</t>
  </si>
  <si>
    <t>u rampy:4,0*0,4</t>
  </si>
  <si>
    <t>západní část - chodník:(19,55+15,55+12,0)*0,4</t>
  </si>
  <si>
    <t>západní část - terasa:(4,3+12,2)*0,4</t>
  </si>
  <si>
    <t>u pomníku:(1,0+7,45+14,3)*0,4</t>
  </si>
  <si>
    <t>871313121RT2</t>
  </si>
  <si>
    <t>Montáž trub z plastu, gumový kroužek, DN 150, včetně dodávky trub PVC hrdlových 160x4,0x5000</t>
  </si>
  <si>
    <t>dvůr - napojení do šachty:4,0</t>
  </si>
  <si>
    <t>západní část - napojení šachty:4,0</t>
  </si>
  <si>
    <t>u pomníku napojení do šachty:8,0</t>
  </si>
  <si>
    <t>Průraz do stávajících šachet, utěsnění potrubí</t>
  </si>
  <si>
    <t>ks</t>
  </si>
  <si>
    <t>89441112105</t>
  </si>
  <si>
    <t>Šachta z prefa dílů kompletní pr.100cm výšky 300cm, včetně dna, skruží a kónusu</t>
  </si>
  <si>
    <t>kus</t>
  </si>
  <si>
    <t>89910111101</t>
  </si>
  <si>
    <t>Poklop litinový s rámem pr60cm pochozí</t>
  </si>
  <si>
    <t>899623141R00</t>
  </si>
  <si>
    <t>Obetonování potrubí nebo zdiva stok betonem C12/15</t>
  </si>
  <si>
    <t>16,0*0,4*0,6</t>
  </si>
  <si>
    <t>916561111RT7</t>
  </si>
  <si>
    <t>Osazení záhon.obrubníků do lože z C 12/15 s opěrou, včetně obrubníku   100/5/20 cm</t>
  </si>
  <si>
    <t>dvůr - zatravněná část:1,6 +29,0</t>
  </si>
  <si>
    <t>dvůr - valounky:7,8+19,15</t>
  </si>
  <si>
    <t>chodník:1,5*2</t>
  </si>
  <si>
    <t>západní část - chodník:19,55+15,55+12,0</t>
  </si>
  <si>
    <t>západní část - terasa:4,3+12,2</t>
  </si>
  <si>
    <t>u pomníku:1,0+7,45+14,3</t>
  </si>
  <si>
    <t>917762111RT8</t>
  </si>
  <si>
    <t>Osazení ležat. obrub. bet. s opěrou,lože z C 12/15, včetně obrubníku 100/15/30</t>
  </si>
  <si>
    <t>935111112R00</t>
  </si>
  <si>
    <t>Osazení přík. žlabu do štěrkopísku z bet. desek</t>
  </si>
  <si>
    <t>dvůr - zatravněná část:(1,6 +29,0)*0,2</t>
  </si>
  <si>
    <t>dvůr - valounky:(7,8+19,15)*0,2</t>
  </si>
  <si>
    <t>západní část - terasa:(4,3+12,2)*0,2</t>
  </si>
  <si>
    <t>u pomníku:(1,0+7,45+14,3)*0,2</t>
  </si>
  <si>
    <t>592452590R01</t>
  </si>
  <si>
    <t>Žlabovka betonová 200x200mm</t>
  </si>
  <si>
    <t>POL3_0</t>
  </si>
  <si>
    <t>19,36/0,2/0,2</t>
  </si>
  <si>
    <t>ztratné:0,02</t>
  </si>
  <si>
    <t>963022819R00</t>
  </si>
  <si>
    <t>Bourání kamenných.schodišťových stupňů</t>
  </si>
  <si>
    <t>978013191R00</t>
  </si>
  <si>
    <t>Otlučení omítek vnitřních stěn v rozsahu do 100 %</t>
  </si>
  <si>
    <t>979100014RA0</t>
  </si>
  <si>
    <t>Odvoz suti a vyb.hmot do 15 km, vnitrost. 25 m</t>
  </si>
  <si>
    <t>56,9234-18,183</t>
  </si>
  <si>
    <t>979990101R00</t>
  </si>
  <si>
    <t>Poplatek za sklád.suti - stavební suť</t>
  </si>
  <si>
    <t>999281105R00</t>
  </si>
  <si>
    <t>Přesun hmot pro opravy a údržbu do výšky 6 m</t>
  </si>
  <si>
    <t>711823121RT2</t>
  </si>
  <si>
    <t>Nopová fólie svisle, včetně dodávky, ukončovací lišty a uchycení</t>
  </si>
  <si>
    <t>dvůr:(1,6 +29,0 +7,8+19,15)*2,5</t>
  </si>
  <si>
    <t>západní část:(19,55+15,55+12,0)*2,5</t>
  </si>
  <si>
    <t>západní část:(4,3+12,2)*3,5</t>
  </si>
  <si>
    <t>u pomníku:(1,0+7,45+14,3)*3,5</t>
  </si>
  <si>
    <t>00512101001</t>
  </si>
  <si>
    <t>Vybudování zařízení staveniště, provoz a demontáž</t>
  </si>
  <si>
    <t>Soubor</t>
  </si>
  <si>
    <t>00521103001</t>
  </si>
  <si>
    <t>Dočasná dopravní opatření, zábory</t>
  </si>
  <si>
    <t>00524101001</t>
  </si>
  <si>
    <t>Dokumentace skutečného provedení, doklady ke kolaudaci</t>
  </si>
  <si>
    <t>005111021R</t>
  </si>
  <si>
    <t>Vytyčení inženýrských sítí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</si>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</sst>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1" t="s">
        <v>40</v>
      </c>
      <c r="C2" s="82"/>
      <c r="D2" s="235" t="s">
        <v>47</v>
      </c>
      <c r="E2" s="236"/>
      <c r="F2" s="236"/>
      <c r="G2" s="236"/>
      <c r="H2" s="236"/>
      <c r="I2" s="236"/>
      <c r="J2" s="237"/>
      <c r="O2" s="2"/>
    </row>
    <row r="3" spans="1:15" ht="23.25" customHeight="1" x14ac:dyDescent="0.2">
      <c r="A3" s="4"/>
      <c r="B3" s="83" t="s">
        <v>45</v>
      </c>
      <c r="C3" s="84"/>
      <c r="D3" s="228" t="s">
        <v>43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53</v>
      </c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/>
      <c r="E11" s="239"/>
      <c r="F11" s="239"/>
      <c r="G11" s="23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6"/>
      <c r="E12" s="226"/>
      <c r="F12" s="226"/>
      <c r="G12" s="22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7" t="s">
        <v>54</v>
      </c>
      <c r="E13" s="227"/>
      <c r="F13" s="227"/>
      <c r="G13" s="2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8"/>
      <c r="F15" s="238"/>
      <c r="G15" s="223"/>
      <c r="H15" s="223"/>
      <c r="I15" s="223" t="s">
        <v>28</v>
      </c>
      <c r="J15" s="22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8"/>
      <c r="F16" s="225"/>
      <c r="G16" s="218"/>
      <c r="H16" s="225"/>
      <c r="I16" s="218">
        <f>SUMIF(F47:F60,A16,I47:I60)+SUMIF(F47:F60,"PSU",I47:I60)</f>
        <v>0</v>
      </c>
      <c r="J16" s="21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8"/>
      <c r="F17" s="225"/>
      <c r="G17" s="218"/>
      <c r="H17" s="225"/>
      <c r="I17" s="218">
        <f>SUMIF(F47:F60,A17,I47:I60)</f>
        <v>0</v>
      </c>
      <c r="J17" s="21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8"/>
      <c r="F18" s="225"/>
      <c r="G18" s="218"/>
      <c r="H18" s="225"/>
      <c r="I18" s="218">
        <f>SUMIF(F47:F60,A18,I47:I60)</f>
        <v>0</v>
      </c>
      <c r="J18" s="219"/>
    </row>
    <row r="19" spans="1:10" ht="23.25" customHeight="1" x14ac:dyDescent="0.2">
      <c r="A19" s="141" t="s">
        <v>85</v>
      </c>
      <c r="B19" s="142" t="s">
        <v>26</v>
      </c>
      <c r="C19" s="58"/>
      <c r="D19" s="59"/>
      <c r="E19" s="218"/>
      <c r="F19" s="225"/>
      <c r="G19" s="218"/>
      <c r="H19" s="225"/>
      <c r="I19" s="218">
        <f>SUMIF(F47:F60,A19,I47:I60)</f>
        <v>0</v>
      </c>
      <c r="J19" s="219"/>
    </row>
    <row r="20" spans="1:10" ht="23.25" customHeight="1" x14ac:dyDescent="0.2">
      <c r="A20" s="141" t="s">
        <v>86</v>
      </c>
      <c r="B20" s="142" t="s">
        <v>27</v>
      </c>
      <c r="C20" s="58"/>
      <c r="D20" s="59"/>
      <c r="E20" s="218"/>
      <c r="F20" s="225"/>
      <c r="G20" s="218"/>
      <c r="H20" s="225"/>
      <c r="I20" s="218">
        <f>SUMIF(F47:F60,A20,I47:I60)</f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0"/>
      <c r="F21" s="221"/>
      <c r="G21" s="220"/>
      <c r="H21" s="221"/>
      <c r="I21" s="220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6">
        <f>ZakladDPHSniVypocet</f>
        <v>0</v>
      </c>
      <c r="H23" s="217"/>
      <c r="I23" s="21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1">
        <f>ZakladDPHSni*SazbaDPH1/100</f>
        <v>0</v>
      </c>
      <c r="H24" s="242"/>
      <c r="I24" s="24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6">
        <f>ZakladDPHZaklVypocet</f>
        <v>0</v>
      </c>
      <c r="H25" s="217"/>
      <c r="I25" s="21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ZakladDPHZakl*SazbaDPH2/100</f>
        <v>0</v>
      </c>
      <c r="H26" s="213"/>
      <c r="I26" s="21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4">
        <f>0</f>
        <v>0</v>
      </c>
      <c r="H27" s="214"/>
      <c r="I27" s="21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2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5">
        <f>ZakladDPHSni+DPHSni+ZakladDPHZakl+DPHZakl+Zaokrouhleni</f>
        <v>0</v>
      </c>
      <c r="H29" s="215"/>
      <c r="I29" s="215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44543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3"/>
      <c r="D39" s="244"/>
      <c r="E39" s="244"/>
      <c r="F39" s="108">
        <f>' Pol'!AC194</f>
        <v>0</v>
      </c>
      <c r="G39" s="109">
        <f>' Pol'!AD194</f>
        <v>0</v>
      </c>
      <c r="H39" s="110">
        <f>(F39*SazbaDPH1/100)+(G39*SazbaDPH2/100)</f>
        <v>0</v>
      </c>
      <c r="I39" s="110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97"/>
      <c r="B40" s="245" t="s">
        <v>55</v>
      </c>
      <c r="C40" s="246"/>
      <c r="D40" s="246"/>
      <c r="E40" s="24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58</v>
      </c>
      <c r="G46" s="129"/>
      <c r="H46" s="129"/>
      <c r="I46" s="248" t="s">
        <v>28</v>
      </c>
      <c r="J46" s="248"/>
    </row>
    <row r="47" spans="1:10" ht="25.5" customHeight="1" x14ac:dyDescent="0.2">
      <c r="A47" s="122"/>
      <c r="B47" s="130" t="s">
        <v>59</v>
      </c>
      <c r="C47" s="250" t="s">
        <v>60</v>
      </c>
      <c r="D47" s="251"/>
      <c r="E47" s="251"/>
      <c r="F47" s="132" t="s">
        <v>23</v>
      </c>
      <c r="G47" s="133"/>
      <c r="H47" s="133"/>
      <c r="I47" s="249">
        <f>' Pol'!G8</f>
        <v>0</v>
      </c>
      <c r="J47" s="249"/>
    </row>
    <row r="48" spans="1:10" ht="25.5" customHeight="1" x14ac:dyDescent="0.2">
      <c r="A48" s="122"/>
      <c r="B48" s="124" t="s">
        <v>61</v>
      </c>
      <c r="C48" s="233" t="s">
        <v>62</v>
      </c>
      <c r="D48" s="234"/>
      <c r="E48" s="234"/>
      <c r="F48" s="134" t="s">
        <v>23</v>
      </c>
      <c r="G48" s="135"/>
      <c r="H48" s="135"/>
      <c r="I48" s="232">
        <f>' Pol'!G60</f>
        <v>0</v>
      </c>
      <c r="J48" s="232"/>
    </row>
    <row r="49" spans="1:10" ht="25.5" customHeight="1" x14ac:dyDescent="0.2">
      <c r="A49" s="122"/>
      <c r="B49" s="124" t="s">
        <v>63</v>
      </c>
      <c r="C49" s="233" t="s">
        <v>64</v>
      </c>
      <c r="D49" s="234"/>
      <c r="E49" s="234"/>
      <c r="F49" s="134" t="s">
        <v>23</v>
      </c>
      <c r="G49" s="135"/>
      <c r="H49" s="135"/>
      <c r="I49" s="232">
        <f>' Pol'!G88</f>
        <v>0</v>
      </c>
      <c r="J49" s="232"/>
    </row>
    <row r="50" spans="1:10" ht="25.5" customHeight="1" x14ac:dyDescent="0.2">
      <c r="A50" s="122"/>
      <c r="B50" s="124" t="s">
        <v>65</v>
      </c>
      <c r="C50" s="233" t="s">
        <v>66</v>
      </c>
      <c r="D50" s="234"/>
      <c r="E50" s="234"/>
      <c r="F50" s="134" t="s">
        <v>23</v>
      </c>
      <c r="G50" s="135"/>
      <c r="H50" s="135"/>
      <c r="I50" s="232">
        <f>' Pol'!G98</f>
        <v>0</v>
      </c>
      <c r="J50" s="232"/>
    </row>
    <row r="51" spans="1:10" ht="25.5" customHeight="1" x14ac:dyDescent="0.2">
      <c r="A51" s="122"/>
      <c r="B51" s="124" t="s">
        <v>67</v>
      </c>
      <c r="C51" s="233" t="s">
        <v>68</v>
      </c>
      <c r="D51" s="234"/>
      <c r="E51" s="234"/>
      <c r="F51" s="134" t="s">
        <v>23</v>
      </c>
      <c r="G51" s="135"/>
      <c r="H51" s="135"/>
      <c r="I51" s="232">
        <f>' Pol'!G120</f>
        <v>0</v>
      </c>
      <c r="J51" s="232"/>
    </row>
    <row r="52" spans="1:10" ht="25.5" customHeight="1" x14ac:dyDescent="0.2">
      <c r="A52" s="122"/>
      <c r="B52" s="124" t="s">
        <v>69</v>
      </c>
      <c r="C52" s="233" t="s">
        <v>70</v>
      </c>
      <c r="D52" s="234"/>
      <c r="E52" s="234"/>
      <c r="F52" s="134" t="s">
        <v>23</v>
      </c>
      <c r="G52" s="135"/>
      <c r="H52" s="135"/>
      <c r="I52" s="232">
        <f>' Pol'!G125</f>
        <v>0</v>
      </c>
      <c r="J52" s="232"/>
    </row>
    <row r="53" spans="1:10" ht="25.5" customHeight="1" x14ac:dyDescent="0.2">
      <c r="A53" s="122"/>
      <c r="B53" s="124" t="s">
        <v>71</v>
      </c>
      <c r="C53" s="233" t="s">
        <v>72</v>
      </c>
      <c r="D53" s="234"/>
      <c r="E53" s="234"/>
      <c r="F53" s="134" t="s">
        <v>23</v>
      </c>
      <c r="G53" s="135"/>
      <c r="H53" s="135"/>
      <c r="I53" s="232">
        <f>' Pol'!G131</f>
        <v>0</v>
      </c>
      <c r="J53" s="232"/>
    </row>
    <row r="54" spans="1:10" ht="25.5" customHeight="1" x14ac:dyDescent="0.2">
      <c r="A54" s="122"/>
      <c r="B54" s="124" t="s">
        <v>73</v>
      </c>
      <c r="C54" s="233" t="s">
        <v>74</v>
      </c>
      <c r="D54" s="234"/>
      <c r="E54" s="234"/>
      <c r="F54" s="134" t="s">
        <v>23</v>
      </c>
      <c r="G54" s="135"/>
      <c r="H54" s="135"/>
      <c r="I54" s="232">
        <f>' Pol'!G139</f>
        <v>0</v>
      </c>
      <c r="J54" s="232"/>
    </row>
    <row r="55" spans="1:10" ht="25.5" customHeight="1" x14ac:dyDescent="0.2">
      <c r="A55" s="122"/>
      <c r="B55" s="124" t="s">
        <v>75</v>
      </c>
      <c r="C55" s="233" t="s">
        <v>76</v>
      </c>
      <c r="D55" s="234"/>
      <c r="E55" s="234"/>
      <c r="F55" s="134" t="s">
        <v>23</v>
      </c>
      <c r="G55" s="135"/>
      <c r="H55" s="135"/>
      <c r="I55" s="232">
        <f>' Pol'!G149</f>
        <v>0</v>
      </c>
      <c r="J55" s="232"/>
    </row>
    <row r="56" spans="1:10" ht="25.5" customHeight="1" x14ac:dyDescent="0.2">
      <c r="A56" s="122"/>
      <c r="B56" s="124" t="s">
        <v>77</v>
      </c>
      <c r="C56" s="233" t="s">
        <v>78</v>
      </c>
      <c r="D56" s="234"/>
      <c r="E56" s="234"/>
      <c r="F56" s="134" t="s">
        <v>23</v>
      </c>
      <c r="G56" s="135"/>
      <c r="H56" s="135"/>
      <c r="I56" s="232">
        <f>' Pol'!G159</f>
        <v>0</v>
      </c>
      <c r="J56" s="232"/>
    </row>
    <row r="57" spans="1:10" ht="25.5" customHeight="1" x14ac:dyDescent="0.2">
      <c r="A57" s="122"/>
      <c r="B57" s="124" t="s">
        <v>79</v>
      </c>
      <c r="C57" s="233" t="s">
        <v>80</v>
      </c>
      <c r="D57" s="234"/>
      <c r="E57" s="234"/>
      <c r="F57" s="134" t="s">
        <v>23</v>
      </c>
      <c r="G57" s="135"/>
      <c r="H57" s="135"/>
      <c r="I57" s="232">
        <f>' Pol'!G168</f>
        <v>0</v>
      </c>
      <c r="J57" s="232"/>
    </row>
    <row r="58" spans="1:10" ht="25.5" customHeight="1" x14ac:dyDescent="0.2">
      <c r="A58" s="122"/>
      <c r="B58" s="124" t="s">
        <v>81</v>
      </c>
      <c r="C58" s="233" t="s">
        <v>82</v>
      </c>
      <c r="D58" s="234"/>
      <c r="E58" s="234"/>
      <c r="F58" s="134" t="s">
        <v>23</v>
      </c>
      <c r="G58" s="135"/>
      <c r="H58" s="135"/>
      <c r="I58" s="232">
        <f>' Pol'!G180</f>
        <v>0</v>
      </c>
      <c r="J58" s="232"/>
    </row>
    <row r="59" spans="1:10" ht="25.5" customHeight="1" x14ac:dyDescent="0.2">
      <c r="A59" s="122"/>
      <c r="B59" s="124" t="s">
        <v>83</v>
      </c>
      <c r="C59" s="233" t="s">
        <v>84</v>
      </c>
      <c r="D59" s="234"/>
      <c r="E59" s="234"/>
      <c r="F59" s="134" t="s">
        <v>24</v>
      </c>
      <c r="G59" s="135"/>
      <c r="H59" s="135"/>
      <c r="I59" s="232">
        <f>' Pol'!G182</f>
        <v>0</v>
      </c>
      <c r="J59" s="232"/>
    </row>
    <row r="60" spans="1:10" ht="25.5" customHeight="1" x14ac:dyDescent="0.2">
      <c r="A60" s="122"/>
      <c r="B60" s="131" t="s">
        <v>85</v>
      </c>
      <c r="C60" s="254" t="s">
        <v>26</v>
      </c>
      <c r="D60" s="255"/>
      <c r="E60" s="255"/>
      <c r="F60" s="136" t="s">
        <v>85</v>
      </c>
      <c r="G60" s="137"/>
      <c r="H60" s="137"/>
      <c r="I60" s="253">
        <f>' Pol'!G188</f>
        <v>0</v>
      </c>
      <c r="J60" s="253"/>
    </row>
    <row r="61" spans="1:10" ht="25.5" customHeight="1" x14ac:dyDescent="0.2">
      <c r="A61" s="123"/>
      <c r="B61" s="127" t="s">
        <v>1</v>
      </c>
      <c r="C61" s="127"/>
      <c r="D61" s="128"/>
      <c r="E61" s="128"/>
      <c r="F61" s="138"/>
      <c r="G61" s="139"/>
      <c r="H61" s="139"/>
      <c r="I61" s="252">
        <f>SUM(I47:I60)</f>
        <v>0</v>
      </c>
      <c r="J61" s="252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  <row r="64" spans="1:10" x14ac:dyDescent="0.2">
      <c r="F64" s="140"/>
      <c r="G64" s="96"/>
      <c r="H64" s="140"/>
      <c r="I64" s="96"/>
      <c r="J6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9" t="s">
        <v>41</v>
      </c>
      <c r="B2" s="78"/>
      <c r="C2" s="258"/>
      <c r="D2" s="258"/>
      <c r="E2" s="258"/>
      <c r="F2" s="258"/>
      <c r="G2" s="259"/>
    </row>
    <row r="3" spans="1:7" ht="24.95" hidden="1" customHeight="1" x14ac:dyDescent="0.2">
      <c r="A3" s="79" t="s">
        <v>7</v>
      </c>
      <c r="B3" s="78"/>
      <c r="C3" s="258"/>
      <c r="D3" s="258"/>
      <c r="E3" s="258"/>
      <c r="F3" s="258"/>
      <c r="G3" s="259"/>
    </row>
    <row r="4" spans="1:7" ht="24.95" hidden="1" customHeight="1" x14ac:dyDescent="0.2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0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88</v>
      </c>
    </row>
    <row r="2" spans="1:60" ht="24.95" customHeight="1" x14ac:dyDescent="0.2">
      <c r="A2" s="145" t="s">
        <v>87</v>
      </c>
      <c r="B2" s="143"/>
      <c r="C2" s="273" t="s">
        <v>47</v>
      </c>
      <c r="D2" s="274"/>
      <c r="E2" s="274"/>
      <c r="F2" s="274"/>
      <c r="G2" s="275"/>
      <c r="AE2" t="s">
        <v>89</v>
      </c>
    </row>
    <row r="3" spans="1:60" ht="24.95" customHeight="1" x14ac:dyDescent="0.2">
      <c r="A3" s="146" t="s">
        <v>7</v>
      </c>
      <c r="B3" s="144"/>
      <c r="C3" s="276" t="s">
        <v>43</v>
      </c>
      <c r="D3" s="277"/>
      <c r="E3" s="277"/>
      <c r="F3" s="277"/>
      <c r="G3" s="278"/>
      <c r="AE3" t="s">
        <v>90</v>
      </c>
    </row>
    <row r="4" spans="1:60" ht="24.95" hidden="1" customHeight="1" x14ac:dyDescent="0.2">
      <c r="A4" s="146" t="s">
        <v>8</v>
      </c>
      <c r="B4" s="144"/>
      <c r="C4" s="276"/>
      <c r="D4" s="277"/>
      <c r="E4" s="277"/>
      <c r="F4" s="277"/>
      <c r="G4" s="278"/>
      <c r="AE4" t="s">
        <v>91</v>
      </c>
    </row>
    <row r="5" spans="1:60" hidden="1" x14ac:dyDescent="0.2">
      <c r="A5" s="147" t="s">
        <v>92</v>
      </c>
      <c r="B5" s="148"/>
      <c r="C5" s="149"/>
      <c r="D5" s="150"/>
      <c r="E5" s="150"/>
      <c r="F5" s="150"/>
      <c r="G5" s="151"/>
      <c r="AE5" t="s">
        <v>93</v>
      </c>
    </row>
    <row r="7" spans="1:60" ht="38.25" x14ac:dyDescent="0.2">
      <c r="A7" s="156" t="s">
        <v>94</v>
      </c>
      <c r="B7" s="157" t="s">
        <v>95</v>
      </c>
      <c r="C7" s="157" t="s">
        <v>96</v>
      </c>
      <c r="D7" s="156" t="s">
        <v>97</v>
      </c>
      <c r="E7" s="156" t="s">
        <v>98</v>
      </c>
      <c r="F7" s="152" t="s">
        <v>99</v>
      </c>
      <c r="G7" s="179" t="s">
        <v>28</v>
      </c>
      <c r="H7" s="180" t="s">
        <v>29</v>
      </c>
      <c r="I7" s="180" t="s">
        <v>100</v>
      </c>
      <c r="J7" s="180" t="s">
        <v>30</v>
      </c>
      <c r="K7" s="180" t="s">
        <v>101</v>
      </c>
      <c r="L7" s="180" t="s">
        <v>102</v>
      </c>
      <c r="M7" s="180" t="s">
        <v>103</v>
      </c>
      <c r="N7" s="180" t="s">
        <v>104</v>
      </c>
      <c r="O7" s="180" t="s">
        <v>105</v>
      </c>
      <c r="P7" s="180" t="s">
        <v>106</v>
      </c>
      <c r="Q7" s="180" t="s">
        <v>107</v>
      </c>
      <c r="R7" s="180" t="s">
        <v>108</v>
      </c>
      <c r="S7" s="180" t="s">
        <v>109</v>
      </c>
      <c r="T7" s="180" t="s">
        <v>110</v>
      </c>
      <c r="U7" s="159" t="s">
        <v>111</v>
      </c>
    </row>
    <row r="8" spans="1:60" x14ac:dyDescent="0.2">
      <c r="A8" s="181" t="s">
        <v>112</v>
      </c>
      <c r="B8" s="182" t="s">
        <v>59</v>
      </c>
      <c r="C8" s="183" t="s">
        <v>60</v>
      </c>
      <c r="D8" s="184"/>
      <c r="E8" s="185"/>
      <c r="F8" s="186"/>
      <c r="G8" s="186">
        <f>SUMIF(AE9:AE59,"&lt;&gt;NOR",G9:G59)</f>
        <v>0</v>
      </c>
      <c r="H8" s="186"/>
      <c r="I8" s="186">
        <f>SUM(I9:I59)</f>
        <v>0</v>
      </c>
      <c r="J8" s="186"/>
      <c r="K8" s="186">
        <f>SUM(K9:K59)</f>
        <v>0</v>
      </c>
      <c r="L8" s="186"/>
      <c r="M8" s="186">
        <f>SUM(M9:M59)</f>
        <v>0</v>
      </c>
      <c r="N8" s="158"/>
      <c r="O8" s="158">
        <f>SUM(O9:O59)</f>
        <v>7.3620000000000005E-2</v>
      </c>
      <c r="P8" s="158"/>
      <c r="Q8" s="158">
        <f>SUM(Q9:Q59)</f>
        <v>36.589500000000001</v>
      </c>
      <c r="R8" s="158"/>
      <c r="S8" s="158"/>
      <c r="T8" s="181"/>
      <c r="U8" s="158">
        <f>SUM(U9:U59)</f>
        <v>1121.9600000000003</v>
      </c>
      <c r="AE8" t="s">
        <v>113</v>
      </c>
    </row>
    <row r="9" spans="1:60" outlineLevel="1" x14ac:dyDescent="0.2">
      <c r="A9" s="154">
        <v>1</v>
      </c>
      <c r="B9" s="160" t="s">
        <v>114</v>
      </c>
      <c r="C9" s="199" t="s">
        <v>115</v>
      </c>
      <c r="D9" s="162" t="s">
        <v>116</v>
      </c>
      <c r="E9" s="171">
        <v>82.65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63">
        <v>0</v>
      </c>
      <c r="O9" s="163">
        <f>ROUND(E9*N9,5)</f>
        <v>0</v>
      </c>
      <c r="P9" s="163">
        <v>0.22</v>
      </c>
      <c r="Q9" s="163">
        <f>ROUND(E9*P9,5)</f>
        <v>18.183</v>
      </c>
      <c r="R9" s="163"/>
      <c r="S9" s="163"/>
      <c r="T9" s="164">
        <v>0.375</v>
      </c>
      <c r="U9" s="163">
        <f>ROUND(E9*T9,2)</f>
        <v>30.99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200" t="s">
        <v>118</v>
      </c>
      <c r="D10" s="165"/>
      <c r="E10" s="172">
        <v>6</v>
      </c>
      <c r="F10" s="177"/>
      <c r="G10" s="177"/>
      <c r="H10" s="177"/>
      <c r="I10" s="177"/>
      <c r="J10" s="177"/>
      <c r="K10" s="177"/>
      <c r="L10" s="177"/>
      <c r="M10" s="177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119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200" t="s">
        <v>120</v>
      </c>
      <c r="D11" s="165"/>
      <c r="E11" s="172">
        <v>70.650000000000006</v>
      </c>
      <c r="F11" s="177"/>
      <c r="G11" s="177"/>
      <c r="H11" s="177"/>
      <c r="I11" s="177"/>
      <c r="J11" s="177"/>
      <c r="K11" s="177"/>
      <c r="L11" s="177"/>
      <c r="M11" s="177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119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200" t="s">
        <v>121</v>
      </c>
      <c r="D12" s="165"/>
      <c r="E12" s="172">
        <v>6</v>
      </c>
      <c r="F12" s="177"/>
      <c r="G12" s="177"/>
      <c r="H12" s="177"/>
      <c r="I12" s="177"/>
      <c r="J12" s="177"/>
      <c r="K12" s="177"/>
      <c r="L12" s="177"/>
      <c r="M12" s="177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119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2</v>
      </c>
      <c r="B13" s="160" t="s">
        <v>122</v>
      </c>
      <c r="C13" s="199" t="s">
        <v>123</v>
      </c>
      <c r="D13" s="162" t="s">
        <v>116</v>
      </c>
      <c r="E13" s="171">
        <v>56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63">
        <v>0</v>
      </c>
      <c r="O13" s="163">
        <f>ROUND(E13*N13,5)</f>
        <v>0</v>
      </c>
      <c r="P13" s="163">
        <v>0.13800000000000001</v>
      </c>
      <c r="Q13" s="163">
        <f>ROUND(E13*P13,5)</f>
        <v>7.7279999999999998</v>
      </c>
      <c r="R13" s="163"/>
      <c r="S13" s="163"/>
      <c r="T13" s="164">
        <v>0.16</v>
      </c>
      <c r="U13" s="163">
        <f>ROUND(E13*T13,2)</f>
        <v>8.9600000000000009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200" t="s">
        <v>124</v>
      </c>
      <c r="D14" s="165"/>
      <c r="E14" s="172">
        <v>8</v>
      </c>
      <c r="F14" s="177"/>
      <c r="G14" s="177"/>
      <c r="H14" s="177"/>
      <c r="I14" s="177"/>
      <c r="J14" s="177"/>
      <c r="K14" s="177"/>
      <c r="L14" s="177"/>
      <c r="M14" s="177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200" t="s">
        <v>125</v>
      </c>
      <c r="D15" s="165"/>
      <c r="E15" s="172">
        <v>32</v>
      </c>
      <c r="F15" s="177"/>
      <c r="G15" s="177"/>
      <c r="H15" s="177"/>
      <c r="I15" s="177"/>
      <c r="J15" s="177"/>
      <c r="K15" s="177"/>
      <c r="L15" s="177"/>
      <c r="M15" s="177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119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200" t="s">
        <v>126</v>
      </c>
      <c r="D16" s="165"/>
      <c r="E16" s="172">
        <v>16</v>
      </c>
      <c r="F16" s="177"/>
      <c r="G16" s="177"/>
      <c r="H16" s="177"/>
      <c r="I16" s="177"/>
      <c r="J16" s="177"/>
      <c r="K16" s="177"/>
      <c r="L16" s="177"/>
      <c r="M16" s="177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119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3</v>
      </c>
      <c r="B17" s="160" t="s">
        <v>127</v>
      </c>
      <c r="C17" s="199" t="s">
        <v>128</v>
      </c>
      <c r="D17" s="162" t="s">
        <v>129</v>
      </c>
      <c r="E17" s="171">
        <v>39.549999999999997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63">
        <v>0</v>
      </c>
      <c r="O17" s="163">
        <f>ROUND(E17*N17,5)</f>
        <v>0</v>
      </c>
      <c r="P17" s="163">
        <v>0.27</v>
      </c>
      <c r="Q17" s="163">
        <f>ROUND(E17*P17,5)</f>
        <v>10.6785</v>
      </c>
      <c r="R17" s="163"/>
      <c r="S17" s="163"/>
      <c r="T17" s="164">
        <v>0.49452000000000002</v>
      </c>
      <c r="U17" s="163">
        <f>ROUND(E17*T17,2)</f>
        <v>19.559999999999999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200" t="s">
        <v>131</v>
      </c>
      <c r="D18" s="165"/>
      <c r="E18" s="172">
        <v>39.549999999999997</v>
      </c>
      <c r="F18" s="177"/>
      <c r="G18" s="177"/>
      <c r="H18" s="177"/>
      <c r="I18" s="177"/>
      <c r="J18" s="177"/>
      <c r="K18" s="177"/>
      <c r="L18" s="177"/>
      <c r="M18" s="177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119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4</v>
      </c>
      <c r="B19" s="160" t="s">
        <v>132</v>
      </c>
      <c r="C19" s="199" t="s">
        <v>133</v>
      </c>
      <c r="D19" s="162" t="s">
        <v>134</v>
      </c>
      <c r="E19" s="171">
        <v>13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16.54</v>
      </c>
      <c r="U19" s="163">
        <f>ROUND(E19*T19,2)</f>
        <v>215.02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117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200" t="s">
        <v>135</v>
      </c>
      <c r="D20" s="165"/>
      <c r="E20" s="172">
        <v>3</v>
      </c>
      <c r="F20" s="177"/>
      <c r="G20" s="177"/>
      <c r="H20" s="177"/>
      <c r="I20" s="177"/>
      <c r="J20" s="177"/>
      <c r="K20" s="177"/>
      <c r="L20" s="177"/>
      <c r="M20" s="177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119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200" t="s">
        <v>136</v>
      </c>
      <c r="D21" s="165"/>
      <c r="E21" s="172">
        <v>10</v>
      </c>
      <c r="F21" s="177"/>
      <c r="G21" s="177"/>
      <c r="H21" s="177"/>
      <c r="I21" s="177"/>
      <c r="J21" s="177"/>
      <c r="K21" s="177"/>
      <c r="L21" s="177"/>
      <c r="M21" s="177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119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5</v>
      </c>
      <c r="B22" s="160" t="s">
        <v>137</v>
      </c>
      <c r="C22" s="199" t="s">
        <v>138</v>
      </c>
      <c r="D22" s="162" t="s">
        <v>134</v>
      </c>
      <c r="E22" s="171">
        <v>100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1.7629999999999999</v>
      </c>
      <c r="U22" s="163">
        <f>ROUND(E22*T22,2)</f>
        <v>176.3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6</v>
      </c>
      <c r="B23" s="160" t="s">
        <v>139</v>
      </c>
      <c r="C23" s="199" t="s">
        <v>140</v>
      </c>
      <c r="D23" s="162" t="s">
        <v>134</v>
      </c>
      <c r="E23" s="171">
        <v>488.63499999999999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0.39</v>
      </c>
      <c r="U23" s="163">
        <f>ROUND(E23*T23,2)</f>
        <v>190.57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/>
      <c r="B24" s="160"/>
      <c r="C24" s="200" t="s">
        <v>141</v>
      </c>
      <c r="D24" s="165"/>
      <c r="E24" s="172">
        <v>79.254999999999995</v>
      </c>
      <c r="F24" s="177"/>
      <c r="G24" s="177"/>
      <c r="H24" s="177"/>
      <c r="I24" s="177"/>
      <c r="J24" s="177"/>
      <c r="K24" s="177"/>
      <c r="L24" s="177"/>
      <c r="M24" s="177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119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200" t="s">
        <v>142</v>
      </c>
      <c r="D25" s="165"/>
      <c r="E25" s="172">
        <v>66.701250000000002</v>
      </c>
      <c r="F25" s="177"/>
      <c r="G25" s="177"/>
      <c r="H25" s="177"/>
      <c r="I25" s="177"/>
      <c r="J25" s="177"/>
      <c r="K25" s="177"/>
      <c r="L25" s="177"/>
      <c r="M25" s="177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119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200" t="s">
        <v>143</v>
      </c>
      <c r="D26" s="165"/>
      <c r="E26" s="172">
        <v>14.4</v>
      </c>
      <c r="F26" s="177"/>
      <c r="G26" s="177"/>
      <c r="H26" s="177"/>
      <c r="I26" s="177"/>
      <c r="J26" s="177"/>
      <c r="K26" s="177"/>
      <c r="L26" s="177"/>
      <c r="M26" s="177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0"/>
      <c r="C27" s="200" t="s">
        <v>144</v>
      </c>
      <c r="D27" s="165"/>
      <c r="E27" s="172">
        <v>116.57250000000001</v>
      </c>
      <c r="F27" s="177"/>
      <c r="G27" s="177"/>
      <c r="H27" s="177"/>
      <c r="I27" s="177"/>
      <c r="J27" s="177"/>
      <c r="K27" s="177"/>
      <c r="L27" s="177"/>
      <c r="M27" s="177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119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200" t="s">
        <v>145</v>
      </c>
      <c r="D28" s="165"/>
      <c r="E28" s="172">
        <v>68.0625</v>
      </c>
      <c r="F28" s="177"/>
      <c r="G28" s="177"/>
      <c r="H28" s="177"/>
      <c r="I28" s="177"/>
      <c r="J28" s="177"/>
      <c r="K28" s="177"/>
      <c r="L28" s="177"/>
      <c r="M28" s="177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119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200" t="s">
        <v>146</v>
      </c>
      <c r="D29" s="165"/>
      <c r="E29" s="172">
        <v>13.8</v>
      </c>
      <c r="F29" s="177"/>
      <c r="G29" s="177"/>
      <c r="H29" s="177"/>
      <c r="I29" s="177"/>
      <c r="J29" s="177"/>
      <c r="K29" s="177"/>
      <c r="L29" s="177"/>
      <c r="M29" s="177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119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200" t="s">
        <v>147</v>
      </c>
      <c r="D30" s="165"/>
      <c r="E30" s="172">
        <v>93.84375</v>
      </c>
      <c r="F30" s="177"/>
      <c r="G30" s="177"/>
      <c r="H30" s="177"/>
      <c r="I30" s="177"/>
      <c r="J30" s="177"/>
      <c r="K30" s="177"/>
      <c r="L30" s="177"/>
      <c r="M30" s="177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119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200" t="s">
        <v>148</v>
      </c>
      <c r="D31" s="165"/>
      <c r="E31" s="172">
        <v>36</v>
      </c>
      <c r="F31" s="177"/>
      <c r="G31" s="177"/>
      <c r="H31" s="177"/>
      <c r="I31" s="177"/>
      <c r="J31" s="177"/>
      <c r="K31" s="177"/>
      <c r="L31" s="177"/>
      <c r="M31" s="177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119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7</v>
      </c>
      <c r="B32" s="160" t="s">
        <v>149</v>
      </c>
      <c r="C32" s="199" t="s">
        <v>150</v>
      </c>
      <c r="D32" s="162" t="s">
        <v>116</v>
      </c>
      <c r="E32" s="171">
        <v>85.6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0.32700000000000001</v>
      </c>
      <c r="U32" s="163">
        <f>ROUND(E32*T32,2)</f>
        <v>27.99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8</v>
      </c>
      <c r="B33" s="160" t="s">
        <v>151</v>
      </c>
      <c r="C33" s="199" t="s">
        <v>152</v>
      </c>
      <c r="D33" s="162" t="s">
        <v>116</v>
      </c>
      <c r="E33" s="171">
        <v>85.6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63">
        <v>8.5999999999999998E-4</v>
      </c>
      <c r="O33" s="163">
        <f>ROUND(E33*N33,5)</f>
        <v>7.3620000000000005E-2</v>
      </c>
      <c r="P33" s="163">
        <v>0</v>
      </c>
      <c r="Q33" s="163">
        <f>ROUND(E33*P33,5)</f>
        <v>0</v>
      </c>
      <c r="R33" s="163"/>
      <c r="S33" s="163"/>
      <c r="T33" s="164">
        <v>0.47899999999999998</v>
      </c>
      <c r="U33" s="163">
        <f>ROUND(E33*T33,2)</f>
        <v>41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117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200" t="s">
        <v>153</v>
      </c>
      <c r="D34" s="165"/>
      <c r="E34" s="172">
        <v>19.2</v>
      </c>
      <c r="F34" s="177"/>
      <c r="G34" s="177"/>
      <c r="H34" s="177"/>
      <c r="I34" s="177"/>
      <c r="J34" s="177"/>
      <c r="K34" s="177"/>
      <c r="L34" s="177"/>
      <c r="M34" s="177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119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200" t="s">
        <v>154</v>
      </c>
      <c r="D35" s="165"/>
      <c r="E35" s="172">
        <v>18.399999999999999</v>
      </c>
      <c r="F35" s="177"/>
      <c r="G35" s="177"/>
      <c r="H35" s="177"/>
      <c r="I35" s="177"/>
      <c r="J35" s="177"/>
      <c r="K35" s="177"/>
      <c r="L35" s="177"/>
      <c r="M35" s="177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119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200" t="s">
        <v>155</v>
      </c>
      <c r="D36" s="165"/>
      <c r="E36" s="172">
        <v>48</v>
      </c>
      <c r="F36" s="177"/>
      <c r="G36" s="177"/>
      <c r="H36" s="177"/>
      <c r="I36" s="177"/>
      <c r="J36" s="177"/>
      <c r="K36" s="177"/>
      <c r="L36" s="177"/>
      <c r="M36" s="177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119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9</v>
      </c>
      <c r="B37" s="160" t="s">
        <v>156</v>
      </c>
      <c r="C37" s="199" t="s">
        <v>157</v>
      </c>
      <c r="D37" s="162" t="s">
        <v>134</v>
      </c>
      <c r="E37" s="171">
        <v>873.50869999999998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1.0999999999999999E-2</v>
      </c>
      <c r="U37" s="163">
        <f>ROUND(E37*T37,2)</f>
        <v>9.61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200" t="s">
        <v>158</v>
      </c>
      <c r="D38" s="165"/>
      <c r="E38" s="172">
        <v>488.63499999999999</v>
      </c>
      <c r="F38" s="177"/>
      <c r="G38" s="177"/>
      <c r="H38" s="177"/>
      <c r="I38" s="177"/>
      <c r="J38" s="177"/>
      <c r="K38" s="177"/>
      <c r="L38" s="177"/>
      <c r="M38" s="177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119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200" t="s">
        <v>159</v>
      </c>
      <c r="D39" s="165"/>
      <c r="E39" s="172">
        <v>384.87369999999999</v>
      </c>
      <c r="F39" s="177"/>
      <c r="G39" s="177"/>
      <c r="H39" s="177"/>
      <c r="I39" s="177"/>
      <c r="J39" s="177"/>
      <c r="K39" s="177"/>
      <c r="L39" s="177"/>
      <c r="M39" s="177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119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10</v>
      </c>
      <c r="B40" s="160" t="s">
        <v>160</v>
      </c>
      <c r="C40" s="199" t="s">
        <v>161</v>
      </c>
      <c r="D40" s="162" t="s">
        <v>134</v>
      </c>
      <c r="E40" s="171">
        <v>111.4263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1.0999999999999999E-2</v>
      </c>
      <c r="U40" s="163">
        <f>ROUND(E40*T40,2)</f>
        <v>1.23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117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200" t="s">
        <v>162</v>
      </c>
      <c r="D41" s="165"/>
      <c r="E41" s="172">
        <v>103.76130000000001</v>
      </c>
      <c r="F41" s="177"/>
      <c r="G41" s="177"/>
      <c r="H41" s="177"/>
      <c r="I41" s="177"/>
      <c r="J41" s="177"/>
      <c r="K41" s="177"/>
      <c r="L41" s="177"/>
      <c r="M41" s="177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119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200" t="s">
        <v>163</v>
      </c>
      <c r="D42" s="165"/>
      <c r="E42" s="172">
        <v>7.665</v>
      </c>
      <c r="F42" s="177"/>
      <c r="G42" s="177"/>
      <c r="H42" s="177"/>
      <c r="I42" s="177"/>
      <c r="J42" s="177"/>
      <c r="K42" s="177"/>
      <c r="L42" s="177"/>
      <c r="M42" s="177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119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11</v>
      </c>
      <c r="B43" s="160" t="s">
        <v>164</v>
      </c>
      <c r="C43" s="199" t="s">
        <v>165</v>
      </c>
      <c r="D43" s="162" t="s">
        <v>134</v>
      </c>
      <c r="E43" s="171">
        <v>488.63504999999998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0.65200000000000002</v>
      </c>
      <c r="U43" s="163">
        <f>ROUND(E43*T43,2)</f>
        <v>318.58999999999997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200" t="s">
        <v>166</v>
      </c>
      <c r="D44" s="165"/>
      <c r="E44" s="172">
        <v>384.87374999999997</v>
      </c>
      <c r="F44" s="177"/>
      <c r="G44" s="177"/>
      <c r="H44" s="177"/>
      <c r="I44" s="177"/>
      <c r="J44" s="177"/>
      <c r="K44" s="177"/>
      <c r="L44" s="177"/>
      <c r="M44" s="177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119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200" t="s">
        <v>167</v>
      </c>
      <c r="D45" s="165"/>
      <c r="E45" s="172">
        <v>103.76130000000001</v>
      </c>
      <c r="F45" s="177"/>
      <c r="G45" s="177"/>
      <c r="H45" s="177"/>
      <c r="I45" s="177"/>
      <c r="J45" s="177"/>
      <c r="K45" s="177"/>
      <c r="L45" s="177"/>
      <c r="M45" s="177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119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12</v>
      </c>
      <c r="B46" s="160" t="s">
        <v>168</v>
      </c>
      <c r="C46" s="199" t="s">
        <v>169</v>
      </c>
      <c r="D46" s="162" t="s">
        <v>134</v>
      </c>
      <c r="E46" s="171">
        <v>488.63499999999999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8.9999999999999993E-3</v>
      </c>
      <c r="U46" s="163">
        <f>ROUND(E46*T46,2)</f>
        <v>4.4000000000000004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200" t="s">
        <v>158</v>
      </c>
      <c r="D47" s="165"/>
      <c r="E47" s="172">
        <v>488.63499999999999</v>
      </c>
      <c r="F47" s="177"/>
      <c r="G47" s="177"/>
      <c r="H47" s="177"/>
      <c r="I47" s="177"/>
      <c r="J47" s="177"/>
      <c r="K47" s="177"/>
      <c r="L47" s="177"/>
      <c r="M47" s="177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119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13</v>
      </c>
      <c r="B48" s="160" t="s">
        <v>170</v>
      </c>
      <c r="C48" s="199" t="s">
        <v>171</v>
      </c>
      <c r="D48" s="162" t="s">
        <v>134</v>
      </c>
      <c r="E48" s="171">
        <v>384.87374999999997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0.20200000000000001</v>
      </c>
      <c r="U48" s="163">
        <f>ROUND(E48*T48,2)</f>
        <v>77.739999999999995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0"/>
      <c r="C49" s="200" t="s">
        <v>172</v>
      </c>
      <c r="D49" s="165"/>
      <c r="E49" s="172">
        <v>66.441249999999997</v>
      </c>
      <c r="F49" s="177"/>
      <c r="G49" s="177"/>
      <c r="H49" s="177"/>
      <c r="I49" s="177"/>
      <c r="J49" s="177"/>
      <c r="K49" s="177"/>
      <c r="L49" s="177"/>
      <c r="M49" s="177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119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200" t="s">
        <v>173</v>
      </c>
      <c r="D50" s="165"/>
      <c r="E50" s="172">
        <v>55.415937499999998</v>
      </c>
      <c r="F50" s="177"/>
      <c r="G50" s="177"/>
      <c r="H50" s="177"/>
      <c r="I50" s="177"/>
      <c r="J50" s="177"/>
      <c r="K50" s="177"/>
      <c r="L50" s="177"/>
      <c r="M50" s="177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119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200" t="s">
        <v>143</v>
      </c>
      <c r="D51" s="165"/>
      <c r="E51" s="172">
        <v>14.4</v>
      </c>
      <c r="F51" s="177"/>
      <c r="G51" s="177"/>
      <c r="H51" s="177"/>
      <c r="I51" s="177"/>
      <c r="J51" s="177"/>
      <c r="K51" s="177"/>
      <c r="L51" s="177"/>
      <c r="M51" s="177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119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/>
      <c r="B52" s="160"/>
      <c r="C52" s="200" t="s">
        <v>174</v>
      </c>
      <c r="D52" s="165"/>
      <c r="E52" s="172">
        <v>69.178124999999994</v>
      </c>
      <c r="F52" s="177"/>
      <c r="G52" s="177"/>
      <c r="H52" s="177"/>
      <c r="I52" s="177"/>
      <c r="J52" s="177"/>
      <c r="K52" s="177"/>
      <c r="L52" s="177"/>
      <c r="M52" s="177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119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200" t="s">
        <v>175</v>
      </c>
      <c r="D53" s="165"/>
      <c r="E53" s="172">
        <v>55.254375000000003</v>
      </c>
      <c r="F53" s="177"/>
      <c r="G53" s="177"/>
      <c r="H53" s="177"/>
      <c r="I53" s="177"/>
      <c r="J53" s="177"/>
      <c r="K53" s="177"/>
      <c r="L53" s="177"/>
      <c r="M53" s="177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119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200" t="s">
        <v>176</v>
      </c>
      <c r="D54" s="165"/>
      <c r="E54" s="172">
        <v>12</v>
      </c>
      <c r="F54" s="177"/>
      <c r="G54" s="177"/>
      <c r="H54" s="177"/>
      <c r="I54" s="177"/>
      <c r="J54" s="177"/>
      <c r="K54" s="177"/>
      <c r="L54" s="177"/>
      <c r="M54" s="177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119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200" t="s">
        <v>177</v>
      </c>
      <c r="D55" s="165"/>
      <c r="E55" s="172">
        <v>76.184062499999996</v>
      </c>
      <c r="F55" s="177"/>
      <c r="G55" s="177"/>
      <c r="H55" s="177"/>
      <c r="I55" s="177"/>
      <c r="J55" s="177"/>
      <c r="K55" s="177"/>
      <c r="L55" s="177"/>
      <c r="M55" s="177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119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200" t="s">
        <v>148</v>
      </c>
      <c r="D56" s="165"/>
      <c r="E56" s="172">
        <v>36</v>
      </c>
      <c r="F56" s="177"/>
      <c r="G56" s="177"/>
      <c r="H56" s="177"/>
      <c r="I56" s="177"/>
      <c r="J56" s="177"/>
      <c r="K56" s="177"/>
      <c r="L56" s="177"/>
      <c r="M56" s="177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119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14</v>
      </c>
      <c r="B57" s="160" t="s">
        <v>178</v>
      </c>
      <c r="C57" s="199" t="s">
        <v>179</v>
      </c>
      <c r="D57" s="162" t="s">
        <v>134</v>
      </c>
      <c r="E57" s="171">
        <v>103.76130000000001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200" t="s">
        <v>167</v>
      </c>
      <c r="D58" s="165"/>
      <c r="E58" s="172">
        <v>103.76130000000001</v>
      </c>
      <c r="F58" s="177"/>
      <c r="G58" s="177"/>
      <c r="H58" s="177"/>
      <c r="I58" s="177"/>
      <c r="J58" s="177"/>
      <c r="K58" s="177"/>
      <c r="L58" s="177"/>
      <c r="M58" s="177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119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15</v>
      </c>
      <c r="B59" s="160" t="s">
        <v>180</v>
      </c>
      <c r="C59" s="199" t="s">
        <v>181</v>
      </c>
      <c r="D59" s="162" t="s">
        <v>182</v>
      </c>
      <c r="E59" s="171">
        <v>18.183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x14ac:dyDescent="0.2">
      <c r="A60" s="155" t="s">
        <v>112</v>
      </c>
      <c r="B60" s="161" t="s">
        <v>61</v>
      </c>
      <c r="C60" s="201" t="s">
        <v>62</v>
      </c>
      <c r="D60" s="166"/>
      <c r="E60" s="173"/>
      <c r="F60" s="178"/>
      <c r="G60" s="178">
        <f>SUMIF(AE61:AE87,"&lt;&gt;NOR",G61:G87)</f>
        <v>0</v>
      </c>
      <c r="H60" s="178"/>
      <c r="I60" s="178">
        <f>SUM(I61:I87)</f>
        <v>0</v>
      </c>
      <c r="J60" s="178"/>
      <c r="K60" s="178">
        <f>SUM(K61:K87)</f>
        <v>0</v>
      </c>
      <c r="L60" s="178"/>
      <c r="M60" s="178">
        <f>SUM(M61:M87)</f>
        <v>0</v>
      </c>
      <c r="N60" s="167"/>
      <c r="O60" s="167">
        <f>SUM(O61:O87)</f>
        <v>101.69374000000001</v>
      </c>
      <c r="P60" s="167"/>
      <c r="Q60" s="167">
        <f>SUM(Q61:Q87)</f>
        <v>0</v>
      </c>
      <c r="R60" s="167"/>
      <c r="S60" s="167"/>
      <c r="T60" s="168"/>
      <c r="U60" s="167">
        <f>SUM(U61:U87)</f>
        <v>940.56999999999994</v>
      </c>
      <c r="AE60" t="s">
        <v>113</v>
      </c>
    </row>
    <row r="61" spans="1:60" outlineLevel="1" x14ac:dyDescent="0.2">
      <c r="A61" s="154">
        <v>16</v>
      </c>
      <c r="B61" s="160" t="s">
        <v>183</v>
      </c>
      <c r="C61" s="199" t="s">
        <v>184</v>
      </c>
      <c r="D61" s="162" t="s">
        <v>116</v>
      </c>
      <c r="E61" s="171">
        <v>287.8</v>
      </c>
      <c r="F61" s="176"/>
      <c r="G61" s="177">
        <f>ROUND(E61*F61,2)</f>
        <v>0</v>
      </c>
      <c r="H61" s="176"/>
      <c r="I61" s="177">
        <f>ROUND(E61*H61,2)</f>
        <v>0</v>
      </c>
      <c r="J61" s="176"/>
      <c r="K61" s="177">
        <f>ROUND(E61*J61,2)</f>
        <v>0</v>
      </c>
      <c r="L61" s="177">
        <v>21</v>
      </c>
      <c r="M61" s="177">
        <f>G61*(1+L61/100)</f>
        <v>0</v>
      </c>
      <c r="N61" s="163">
        <v>1.8000000000000001E-4</v>
      </c>
      <c r="O61" s="163">
        <f>ROUND(E61*N61,5)</f>
        <v>5.1799999999999999E-2</v>
      </c>
      <c r="P61" s="163">
        <v>0</v>
      </c>
      <c r="Q61" s="163">
        <f>ROUND(E61*P61,5)</f>
        <v>0</v>
      </c>
      <c r="R61" s="163"/>
      <c r="S61" s="163"/>
      <c r="T61" s="164">
        <v>7.4999999999999997E-2</v>
      </c>
      <c r="U61" s="163">
        <f>ROUND(E61*T61,2)</f>
        <v>21.59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200" t="s">
        <v>185</v>
      </c>
      <c r="D62" s="165"/>
      <c r="E62" s="172">
        <v>115.1</v>
      </c>
      <c r="F62" s="177"/>
      <c r="G62" s="177"/>
      <c r="H62" s="177"/>
      <c r="I62" s="177"/>
      <c r="J62" s="177"/>
      <c r="K62" s="177"/>
      <c r="L62" s="177"/>
      <c r="M62" s="177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119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200" t="s">
        <v>186</v>
      </c>
      <c r="D63" s="165"/>
      <c r="E63" s="172">
        <v>127.2</v>
      </c>
      <c r="F63" s="177"/>
      <c r="G63" s="177"/>
      <c r="H63" s="177"/>
      <c r="I63" s="177"/>
      <c r="J63" s="177"/>
      <c r="K63" s="177"/>
      <c r="L63" s="177"/>
      <c r="M63" s="177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119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200" t="s">
        <v>187</v>
      </c>
      <c r="D64" s="165"/>
      <c r="E64" s="172">
        <v>45.5</v>
      </c>
      <c r="F64" s="177"/>
      <c r="G64" s="177"/>
      <c r="H64" s="177"/>
      <c r="I64" s="177"/>
      <c r="J64" s="177"/>
      <c r="K64" s="177"/>
      <c r="L64" s="177"/>
      <c r="M64" s="177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119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17</v>
      </c>
      <c r="B65" s="160" t="s">
        <v>188</v>
      </c>
      <c r="C65" s="199" t="s">
        <v>189</v>
      </c>
      <c r="D65" s="162" t="s">
        <v>134</v>
      </c>
      <c r="E65" s="171">
        <v>28.78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63">
        <v>1.9205000000000001</v>
      </c>
      <c r="O65" s="163">
        <f>ROUND(E65*N65,5)</f>
        <v>55.271990000000002</v>
      </c>
      <c r="P65" s="163">
        <v>0</v>
      </c>
      <c r="Q65" s="163">
        <f>ROUND(E65*P65,5)</f>
        <v>0</v>
      </c>
      <c r="R65" s="163"/>
      <c r="S65" s="163"/>
      <c r="T65" s="164">
        <v>0.76</v>
      </c>
      <c r="U65" s="163">
        <f>ROUND(E65*T65,2)</f>
        <v>21.87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200" t="s">
        <v>190</v>
      </c>
      <c r="D66" s="165"/>
      <c r="E66" s="172">
        <v>11.51</v>
      </c>
      <c r="F66" s="177"/>
      <c r="G66" s="177"/>
      <c r="H66" s="177"/>
      <c r="I66" s="177"/>
      <c r="J66" s="177"/>
      <c r="K66" s="177"/>
      <c r="L66" s="177"/>
      <c r="M66" s="177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119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/>
      <c r="B67" s="160"/>
      <c r="C67" s="200" t="s">
        <v>191</v>
      </c>
      <c r="D67" s="165"/>
      <c r="E67" s="172">
        <v>12.72</v>
      </c>
      <c r="F67" s="177"/>
      <c r="G67" s="177"/>
      <c r="H67" s="177"/>
      <c r="I67" s="177"/>
      <c r="J67" s="177"/>
      <c r="K67" s="177"/>
      <c r="L67" s="177"/>
      <c r="M67" s="177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119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200" t="s">
        <v>192</v>
      </c>
      <c r="D68" s="165"/>
      <c r="E68" s="172">
        <v>4.55</v>
      </c>
      <c r="F68" s="177"/>
      <c r="G68" s="177"/>
      <c r="H68" s="177"/>
      <c r="I68" s="177"/>
      <c r="J68" s="177"/>
      <c r="K68" s="177"/>
      <c r="L68" s="177"/>
      <c r="M68" s="177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119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18</v>
      </c>
      <c r="B69" s="160" t="s">
        <v>193</v>
      </c>
      <c r="C69" s="199" t="s">
        <v>194</v>
      </c>
      <c r="D69" s="162" t="s">
        <v>134</v>
      </c>
      <c r="E69" s="171">
        <v>22.3795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63">
        <v>1.9205000000000001</v>
      </c>
      <c r="O69" s="163">
        <f>ROUND(E69*N69,5)</f>
        <v>42.97983</v>
      </c>
      <c r="P69" s="163">
        <v>0</v>
      </c>
      <c r="Q69" s="163">
        <f>ROUND(E69*P69,5)</f>
        <v>0</v>
      </c>
      <c r="R69" s="163"/>
      <c r="S69" s="163"/>
      <c r="T69" s="164">
        <v>1.2310000000000001</v>
      </c>
      <c r="U69" s="163">
        <f>ROUND(E69*T69,2)</f>
        <v>27.55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117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200" t="s">
        <v>195</v>
      </c>
      <c r="D70" s="165"/>
      <c r="E70" s="172">
        <v>4.3162500000000001</v>
      </c>
      <c r="F70" s="177"/>
      <c r="G70" s="177"/>
      <c r="H70" s="177"/>
      <c r="I70" s="177"/>
      <c r="J70" s="177"/>
      <c r="K70" s="177"/>
      <c r="L70" s="177"/>
      <c r="M70" s="177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119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/>
      <c r="B71" s="160"/>
      <c r="C71" s="200" t="s">
        <v>196</v>
      </c>
      <c r="D71" s="165"/>
      <c r="E71" s="172">
        <v>4.8449999999999998</v>
      </c>
      <c r="F71" s="177"/>
      <c r="G71" s="177"/>
      <c r="H71" s="177"/>
      <c r="I71" s="177"/>
      <c r="J71" s="177"/>
      <c r="K71" s="177"/>
      <c r="L71" s="177"/>
      <c r="M71" s="177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119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200" t="s">
        <v>197</v>
      </c>
      <c r="D72" s="165"/>
      <c r="E72" s="172">
        <v>1.70625</v>
      </c>
      <c r="F72" s="177"/>
      <c r="G72" s="177"/>
      <c r="H72" s="177"/>
      <c r="I72" s="177"/>
      <c r="J72" s="177"/>
      <c r="K72" s="177"/>
      <c r="L72" s="177"/>
      <c r="M72" s="177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119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202" t="s">
        <v>198</v>
      </c>
      <c r="D73" s="169"/>
      <c r="E73" s="174">
        <v>10.8675</v>
      </c>
      <c r="F73" s="177"/>
      <c r="G73" s="177"/>
      <c r="H73" s="177"/>
      <c r="I73" s="177"/>
      <c r="J73" s="177"/>
      <c r="K73" s="177"/>
      <c r="L73" s="177"/>
      <c r="M73" s="177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119</v>
      </c>
      <c r="AF73" s="153">
        <v>1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200" t="s">
        <v>199</v>
      </c>
      <c r="D74" s="165"/>
      <c r="E74" s="172"/>
      <c r="F74" s="177"/>
      <c r="G74" s="177"/>
      <c r="H74" s="177"/>
      <c r="I74" s="177"/>
      <c r="J74" s="177"/>
      <c r="K74" s="177"/>
      <c r="L74" s="177"/>
      <c r="M74" s="177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119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200" t="s">
        <v>200</v>
      </c>
      <c r="D75" s="165"/>
      <c r="E75" s="172">
        <v>4.6040000000000001</v>
      </c>
      <c r="F75" s="177"/>
      <c r="G75" s="177"/>
      <c r="H75" s="177"/>
      <c r="I75" s="177"/>
      <c r="J75" s="177"/>
      <c r="K75" s="177"/>
      <c r="L75" s="177"/>
      <c r="M75" s="177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119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200" t="s">
        <v>201</v>
      </c>
      <c r="D76" s="165"/>
      <c r="E76" s="172">
        <v>5.0880000000000001</v>
      </c>
      <c r="F76" s="177"/>
      <c r="G76" s="177"/>
      <c r="H76" s="177"/>
      <c r="I76" s="177"/>
      <c r="J76" s="177"/>
      <c r="K76" s="177"/>
      <c r="L76" s="177"/>
      <c r="M76" s="177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119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200" t="s">
        <v>202</v>
      </c>
      <c r="D77" s="165"/>
      <c r="E77" s="172">
        <v>1.82</v>
      </c>
      <c r="F77" s="177"/>
      <c r="G77" s="177"/>
      <c r="H77" s="177"/>
      <c r="I77" s="177"/>
      <c r="J77" s="177"/>
      <c r="K77" s="177"/>
      <c r="L77" s="177"/>
      <c r="M77" s="177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119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54">
        <v>19</v>
      </c>
      <c r="B78" s="160" t="s">
        <v>203</v>
      </c>
      <c r="C78" s="199" t="s">
        <v>204</v>
      </c>
      <c r="D78" s="162" t="s">
        <v>129</v>
      </c>
      <c r="E78" s="171">
        <v>159.9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63">
        <v>4.8999999999999998E-4</v>
      </c>
      <c r="O78" s="163">
        <f>ROUND(E78*N78,5)</f>
        <v>7.8350000000000003E-2</v>
      </c>
      <c r="P78" s="163">
        <v>0</v>
      </c>
      <c r="Q78" s="163">
        <f>ROUND(E78*P78,5)</f>
        <v>0</v>
      </c>
      <c r="R78" s="163"/>
      <c r="S78" s="163"/>
      <c r="T78" s="164">
        <v>0.05</v>
      </c>
      <c r="U78" s="163">
        <f>ROUND(E78*T78,2)</f>
        <v>8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117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0"/>
      <c r="C79" s="200" t="s">
        <v>205</v>
      </c>
      <c r="D79" s="165"/>
      <c r="E79" s="172">
        <v>61.55</v>
      </c>
      <c r="F79" s="177"/>
      <c r="G79" s="177"/>
      <c r="H79" s="177"/>
      <c r="I79" s="177"/>
      <c r="J79" s="177"/>
      <c r="K79" s="177"/>
      <c r="L79" s="177"/>
      <c r="M79" s="177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119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200" t="s">
        <v>206</v>
      </c>
      <c r="D80" s="165"/>
      <c r="E80" s="172">
        <v>67.599999999999994</v>
      </c>
      <c r="F80" s="177"/>
      <c r="G80" s="177"/>
      <c r="H80" s="177"/>
      <c r="I80" s="177"/>
      <c r="J80" s="177"/>
      <c r="K80" s="177"/>
      <c r="L80" s="177"/>
      <c r="M80" s="177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119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200" t="s">
        <v>207</v>
      </c>
      <c r="D81" s="165"/>
      <c r="E81" s="172">
        <v>30.75</v>
      </c>
      <c r="F81" s="177"/>
      <c r="G81" s="177"/>
      <c r="H81" s="177"/>
      <c r="I81" s="177"/>
      <c r="J81" s="177"/>
      <c r="K81" s="177"/>
      <c r="L81" s="177"/>
      <c r="M81" s="177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119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20</v>
      </c>
      <c r="B82" s="160" t="s">
        <v>208</v>
      </c>
      <c r="C82" s="199" t="s">
        <v>209</v>
      </c>
      <c r="D82" s="162" t="s">
        <v>129</v>
      </c>
      <c r="E82" s="171">
        <v>46</v>
      </c>
      <c r="F82" s="176"/>
      <c r="G82" s="177">
        <f>ROUND(E82*F82,2)</f>
        <v>0</v>
      </c>
      <c r="H82" s="176"/>
      <c r="I82" s="177">
        <f>ROUND(E82*H82,2)</f>
        <v>0</v>
      </c>
      <c r="J82" s="176"/>
      <c r="K82" s="177">
        <f>ROUND(E82*J82,2)</f>
        <v>0</v>
      </c>
      <c r="L82" s="177">
        <v>21</v>
      </c>
      <c r="M82" s="177">
        <f>G82*(1+L82/100)</f>
        <v>0</v>
      </c>
      <c r="N82" s="163">
        <v>4.8999999999999998E-4</v>
      </c>
      <c r="O82" s="163">
        <f>ROUND(E82*N82,5)</f>
        <v>2.2540000000000001E-2</v>
      </c>
      <c r="P82" s="163">
        <v>0</v>
      </c>
      <c r="Q82" s="163">
        <f>ROUND(E82*P82,5)</f>
        <v>0</v>
      </c>
      <c r="R82" s="163"/>
      <c r="S82" s="163"/>
      <c r="T82" s="164">
        <v>0.05</v>
      </c>
      <c r="U82" s="163">
        <f>ROUND(E82*T82,2)</f>
        <v>2.2999999999999998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117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200" t="s">
        <v>210</v>
      </c>
      <c r="D83" s="165"/>
      <c r="E83" s="172">
        <v>46</v>
      </c>
      <c r="F83" s="177"/>
      <c r="G83" s="177"/>
      <c r="H83" s="177"/>
      <c r="I83" s="177"/>
      <c r="J83" s="177"/>
      <c r="K83" s="177"/>
      <c r="L83" s="177"/>
      <c r="M83" s="177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119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21</v>
      </c>
      <c r="B84" s="160" t="s">
        <v>211</v>
      </c>
      <c r="C84" s="199" t="s">
        <v>212</v>
      </c>
      <c r="D84" s="162" t="s">
        <v>129</v>
      </c>
      <c r="E84" s="171">
        <v>144.9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63">
        <v>2.2700000000000001E-2</v>
      </c>
      <c r="O84" s="163">
        <f>ROUND(E84*N84,5)</f>
        <v>3.2892299999999999</v>
      </c>
      <c r="P84" s="163">
        <v>0</v>
      </c>
      <c r="Q84" s="163">
        <f>ROUND(E84*P84,5)</f>
        <v>0</v>
      </c>
      <c r="R84" s="163"/>
      <c r="S84" s="163"/>
      <c r="T84" s="164">
        <v>5.93</v>
      </c>
      <c r="U84" s="163">
        <f>ROUND(E84*T84,2)</f>
        <v>859.26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117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200" t="s">
        <v>213</v>
      </c>
      <c r="D85" s="165"/>
      <c r="E85" s="172">
        <v>57.55</v>
      </c>
      <c r="F85" s="177"/>
      <c r="G85" s="177"/>
      <c r="H85" s="177"/>
      <c r="I85" s="177"/>
      <c r="J85" s="177"/>
      <c r="K85" s="177"/>
      <c r="L85" s="177"/>
      <c r="M85" s="177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119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200" t="s">
        <v>214</v>
      </c>
      <c r="D86" s="165"/>
      <c r="E86" s="172">
        <v>64.599999999999994</v>
      </c>
      <c r="F86" s="177"/>
      <c r="G86" s="177"/>
      <c r="H86" s="177"/>
      <c r="I86" s="177"/>
      <c r="J86" s="177"/>
      <c r="K86" s="177"/>
      <c r="L86" s="177"/>
      <c r="M86" s="177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119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200" t="s">
        <v>215</v>
      </c>
      <c r="D87" s="165"/>
      <c r="E87" s="172">
        <v>22.75</v>
      </c>
      <c r="F87" s="177"/>
      <c r="G87" s="177"/>
      <c r="H87" s="177"/>
      <c r="I87" s="177"/>
      <c r="J87" s="177"/>
      <c r="K87" s="177"/>
      <c r="L87" s="177"/>
      <c r="M87" s="177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119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x14ac:dyDescent="0.2">
      <c r="A88" s="155" t="s">
        <v>112</v>
      </c>
      <c r="B88" s="161" t="s">
        <v>63</v>
      </c>
      <c r="C88" s="201" t="s">
        <v>64</v>
      </c>
      <c r="D88" s="166"/>
      <c r="E88" s="173"/>
      <c r="F88" s="178"/>
      <c r="G88" s="178">
        <f>SUMIF(AE89:AE97,"&lt;&gt;NOR",G89:G97)</f>
        <v>0</v>
      </c>
      <c r="H88" s="178"/>
      <c r="I88" s="178">
        <f>SUM(I89:I97)</f>
        <v>0</v>
      </c>
      <c r="J88" s="178"/>
      <c r="K88" s="178">
        <f>SUM(K89:K97)</f>
        <v>0</v>
      </c>
      <c r="L88" s="178"/>
      <c r="M88" s="178">
        <f>SUM(M89:M97)</f>
        <v>0</v>
      </c>
      <c r="N88" s="167"/>
      <c r="O88" s="167">
        <f>SUM(O89:O97)</f>
        <v>4.2886999999999995</v>
      </c>
      <c r="P88" s="167"/>
      <c r="Q88" s="167">
        <f>SUM(Q89:Q97)</f>
        <v>0</v>
      </c>
      <c r="R88" s="167"/>
      <c r="S88" s="167"/>
      <c r="T88" s="168"/>
      <c r="U88" s="167">
        <f>SUM(U89:U97)</f>
        <v>20.54</v>
      </c>
      <c r="AE88" t="s">
        <v>113</v>
      </c>
    </row>
    <row r="89" spans="1:60" outlineLevel="1" x14ac:dyDescent="0.2">
      <c r="A89" s="154">
        <v>22</v>
      </c>
      <c r="B89" s="160" t="s">
        <v>216</v>
      </c>
      <c r="C89" s="199" t="s">
        <v>217</v>
      </c>
      <c r="D89" s="162" t="s">
        <v>129</v>
      </c>
      <c r="E89" s="171">
        <v>14.7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63">
        <v>3.4610000000000002E-2</v>
      </c>
      <c r="O89" s="163">
        <f>ROUND(E89*N89,5)</f>
        <v>0.50876999999999994</v>
      </c>
      <c r="P89" s="163">
        <v>0</v>
      </c>
      <c r="Q89" s="163">
        <f>ROUND(E89*P89,5)</f>
        <v>0</v>
      </c>
      <c r="R89" s="163"/>
      <c r="S89" s="163"/>
      <c r="T89" s="164">
        <v>1.349</v>
      </c>
      <c r="U89" s="163">
        <f>ROUND(E89*T89,2)</f>
        <v>19.829999999999998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117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200" t="s">
        <v>218</v>
      </c>
      <c r="D90" s="165"/>
      <c r="E90" s="172">
        <v>1.35</v>
      </c>
      <c r="F90" s="177"/>
      <c r="G90" s="177"/>
      <c r="H90" s="177"/>
      <c r="I90" s="177"/>
      <c r="J90" s="177"/>
      <c r="K90" s="177"/>
      <c r="L90" s="177"/>
      <c r="M90" s="177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119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200" t="s">
        <v>219</v>
      </c>
      <c r="D91" s="165"/>
      <c r="E91" s="172">
        <v>4.5</v>
      </c>
      <c r="F91" s="177"/>
      <c r="G91" s="177"/>
      <c r="H91" s="177"/>
      <c r="I91" s="177"/>
      <c r="J91" s="177"/>
      <c r="K91" s="177"/>
      <c r="L91" s="177"/>
      <c r="M91" s="177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119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0"/>
      <c r="C92" s="200" t="s">
        <v>220</v>
      </c>
      <c r="D92" s="165"/>
      <c r="E92" s="172">
        <v>8.85</v>
      </c>
      <c r="F92" s="177"/>
      <c r="G92" s="177"/>
      <c r="H92" s="177"/>
      <c r="I92" s="177"/>
      <c r="J92" s="177"/>
      <c r="K92" s="177"/>
      <c r="L92" s="177"/>
      <c r="M92" s="177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119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23</v>
      </c>
      <c r="B93" s="160" t="s">
        <v>221</v>
      </c>
      <c r="C93" s="199" t="s">
        <v>222</v>
      </c>
      <c r="D93" s="162" t="s">
        <v>134</v>
      </c>
      <c r="E93" s="171">
        <v>1.4970000000000001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63">
        <v>2.5249999999999999</v>
      </c>
      <c r="O93" s="163">
        <f>ROUND(E93*N93,5)</f>
        <v>3.7799299999999998</v>
      </c>
      <c r="P93" s="163">
        <v>0</v>
      </c>
      <c r="Q93" s="163">
        <f>ROUND(E93*P93,5)</f>
        <v>0</v>
      </c>
      <c r="R93" s="163"/>
      <c r="S93" s="163"/>
      <c r="T93" s="164">
        <v>0.47699999999999998</v>
      </c>
      <c r="U93" s="163">
        <f>ROUND(E93*T93,2)</f>
        <v>0.71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117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0"/>
      <c r="C94" s="200" t="s">
        <v>223</v>
      </c>
      <c r="D94" s="165"/>
      <c r="E94" s="172"/>
      <c r="F94" s="177"/>
      <c r="G94" s="177"/>
      <c r="H94" s="177"/>
      <c r="I94" s="177"/>
      <c r="J94" s="177"/>
      <c r="K94" s="177"/>
      <c r="L94" s="177"/>
      <c r="M94" s="177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119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200" t="s">
        <v>224</v>
      </c>
      <c r="D95" s="165"/>
      <c r="E95" s="172">
        <v>8.1000000000000003E-2</v>
      </c>
      <c r="F95" s="177"/>
      <c r="G95" s="177"/>
      <c r="H95" s="177"/>
      <c r="I95" s="177"/>
      <c r="J95" s="177"/>
      <c r="K95" s="177"/>
      <c r="L95" s="177"/>
      <c r="M95" s="177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119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200" t="s">
        <v>225</v>
      </c>
      <c r="D96" s="165"/>
      <c r="E96" s="172">
        <v>0.42599999999999999</v>
      </c>
      <c r="F96" s="177"/>
      <c r="G96" s="177"/>
      <c r="H96" s="177"/>
      <c r="I96" s="177"/>
      <c r="J96" s="177"/>
      <c r="K96" s="177"/>
      <c r="L96" s="177"/>
      <c r="M96" s="177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119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/>
      <c r="B97" s="160"/>
      <c r="C97" s="200" t="s">
        <v>226</v>
      </c>
      <c r="D97" s="165"/>
      <c r="E97" s="172">
        <v>0.99</v>
      </c>
      <c r="F97" s="177"/>
      <c r="G97" s="177"/>
      <c r="H97" s="177"/>
      <c r="I97" s="177"/>
      <c r="J97" s="177"/>
      <c r="K97" s="177"/>
      <c r="L97" s="177"/>
      <c r="M97" s="177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119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55" t="s">
        <v>112</v>
      </c>
      <c r="B98" s="161" t="s">
        <v>65</v>
      </c>
      <c r="C98" s="201" t="s">
        <v>66</v>
      </c>
      <c r="D98" s="166"/>
      <c r="E98" s="173"/>
      <c r="F98" s="178"/>
      <c r="G98" s="178">
        <f>SUMIF(AE99:AE119,"&lt;&gt;NOR",G99:G119)</f>
        <v>0</v>
      </c>
      <c r="H98" s="178"/>
      <c r="I98" s="178">
        <f>SUM(I99:I119)</f>
        <v>0</v>
      </c>
      <c r="J98" s="178"/>
      <c r="K98" s="178">
        <f>SUM(K99:K119)</f>
        <v>0</v>
      </c>
      <c r="L98" s="178"/>
      <c r="M98" s="178">
        <f>SUM(M99:M119)</f>
        <v>0</v>
      </c>
      <c r="N98" s="167"/>
      <c r="O98" s="167">
        <f>SUM(O99:O119)</f>
        <v>86.01169999999999</v>
      </c>
      <c r="P98" s="167"/>
      <c r="Q98" s="167">
        <f>SUM(Q99:Q119)</f>
        <v>0</v>
      </c>
      <c r="R98" s="167"/>
      <c r="S98" s="167"/>
      <c r="T98" s="168"/>
      <c r="U98" s="167">
        <f>SUM(U99:U119)</f>
        <v>53.930000000000007</v>
      </c>
      <c r="AE98" t="s">
        <v>113</v>
      </c>
    </row>
    <row r="99" spans="1:60" outlineLevel="1" x14ac:dyDescent="0.2">
      <c r="A99" s="154">
        <v>24</v>
      </c>
      <c r="B99" s="160" t="s">
        <v>227</v>
      </c>
      <c r="C99" s="199" t="s">
        <v>228</v>
      </c>
      <c r="D99" s="162" t="s">
        <v>116</v>
      </c>
      <c r="E99" s="171">
        <v>103.2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63">
        <v>0.19694999999999999</v>
      </c>
      <c r="O99" s="163">
        <f>ROUND(E99*N99,5)</f>
        <v>20.325240000000001</v>
      </c>
      <c r="P99" s="163">
        <v>0</v>
      </c>
      <c r="Q99" s="163">
        <f>ROUND(E99*P99,5)</f>
        <v>0</v>
      </c>
      <c r="R99" s="163"/>
      <c r="S99" s="163"/>
      <c r="T99" s="164">
        <v>2.5000000000000001E-2</v>
      </c>
      <c r="U99" s="163">
        <f>ROUND(E99*T99,2)</f>
        <v>2.58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117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200" t="s">
        <v>229</v>
      </c>
      <c r="D100" s="165"/>
      <c r="E100" s="172">
        <v>103.2</v>
      </c>
      <c r="F100" s="177"/>
      <c r="G100" s="177"/>
      <c r="H100" s="177"/>
      <c r="I100" s="177"/>
      <c r="J100" s="177"/>
      <c r="K100" s="177"/>
      <c r="L100" s="177"/>
      <c r="M100" s="177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119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25</v>
      </c>
      <c r="B101" s="160" t="s">
        <v>230</v>
      </c>
      <c r="C101" s="199" t="s">
        <v>231</v>
      </c>
      <c r="D101" s="162" t="s">
        <v>116</v>
      </c>
      <c r="E101" s="171">
        <v>70.650000000000006</v>
      </c>
      <c r="F101" s="176"/>
      <c r="G101" s="177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63">
        <v>0.33074999999999999</v>
      </c>
      <c r="O101" s="163">
        <f>ROUND(E101*N101,5)</f>
        <v>23.36749</v>
      </c>
      <c r="P101" s="163">
        <v>0</v>
      </c>
      <c r="Q101" s="163">
        <f>ROUND(E101*P101,5)</f>
        <v>0</v>
      </c>
      <c r="R101" s="163"/>
      <c r="S101" s="163"/>
      <c r="T101" s="164">
        <v>2.5999999999999999E-2</v>
      </c>
      <c r="U101" s="163">
        <f>ROUND(E101*T101,2)</f>
        <v>1.84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117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200" t="s">
        <v>120</v>
      </c>
      <c r="D102" s="165"/>
      <c r="E102" s="172">
        <v>70.650000000000006</v>
      </c>
      <c r="F102" s="177"/>
      <c r="G102" s="177"/>
      <c r="H102" s="177"/>
      <c r="I102" s="177"/>
      <c r="J102" s="177"/>
      <c r="K102" s="177"/>
      <c r="L102" s="177"/>
      <c r="M102" s="177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119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26</v>
      </c>
      <c r="B103" s="160" t="s">
        <v>232</v>
      </c>
      <c r="C103" s="199" t="s">
        <v>233</v>
      </c>
      <c r="D103" s="162" t="s">
        <v>116</v>
      </c>
      <c r="E103" s="171">
        <v>12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63">
        <v>0.441</v>
      </c>
      <c r="O103" s="163">
        <f>ROUND(E103*N103,5)</f>
        <v>5.2919999999999998</v>
      </c>
      <c r="P103" s="163">
        <v>0</v>
      </c>
      <c r="Q103" s="163">
        <f>ROUND(E103*P103,5)</f>
        <v>0</v>
      </c>
      <c r="R103" s="163"/>
      <c r="S103" s="163"/>
      <c r="T103" s="164">
        <v>2.9000000000000001E-2</v>
      </c>
      <c r="U103" s="163">
        <f>ROUND(E103*T103,2)</f>
        <v>0.35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117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200" t="s">
        <v>118</v>
      </c>
      <c r="D104" s="165"/>
      <c r="E104" s="172">
        <v>6</v>
      </c>
      <c r="F104" s="177"/>
      <c r="G104" s="177"/>
      <c r="H104" s="177"/>
      <c r="I104" s="177"/>
      <c r="J104" s="177"/>
      <c r="K104" s="177"/>
      <c r="L104" s="177"/>
      <c r="M104" s="177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119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200" t="s">
        <v>121</v>
      </c>
      <c r="D105" s="165"/>
      <c r="E105" s="172">
        <v>6</v>
      </c>
      <c r="F105" s="177"/>
      <c r="G105" s="177"/>
      <c r="H105" s="177"/>
      <c r="I105" s="177"/>
      <c r="J105" s="177"/>
      <c r="K105" s="177"/>
      <c r="L105" s="177"/>
      <c r="M105" s="177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119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27</v>
      </c>
      <c r="B106" s="160" t="s">
        <v>234</v>
      </c>
      <c r="C106" s="199" t="s">
        <v>235</v>
      </c>
      <c r="D106" s="162" t="s">
        <v>116</v>
      </c>
      <c r="E106" s="171">
        <v>63.81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63">
        <v>0.15318999999999999</v>
      </c>
      <c r="O106" s="163">
        <f>ROUND(E106*N106,5)</f>
        <v>9.7750500000000002</v>
      </c>
      <c r="P106" s="163">
        <v>0</v>
      </c>
      <c r="Q106" s="163">
        <f>ROUND(E106*P106,5)</f>
        <v>0</v>
      </c>
      <c r="R106" s="163"/>
      <c r="S106" s="163"/>
      <c r="T106" s="164">
        <v>8.2000000000000003E-2</v>
      </c>
      <c r="U106" s="163">
        <f>ROUND(E106*T106,2)</f>
        <v>5.23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117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200" t="s">
        <v>118</v>
      </c>
      <c r="D107" s="165"/>
      <c r="E107" s="172">
        <v>6</v>
      </c>
      <c r="F107" s="177"/>
      <c r="G107" s="177"/>
      <c r="H107" s="177"/>
      <c r="I107" s="177"/>
      <c r="J107" s="177"/>
      <c r="K107" s="177"/>
      <c r="L107" s="177"/>
      <c r="M107" s="177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119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200" t="s">
        <v>236</v>
      </c>
      <c r="D108" s="165"/>
      <c r="E108" s="172">
        <v>51.81</v>
      </c>
      <c r="F108" s="177"/>
      <c r="G108" s="177"/>
      <c r="H108" s="177"/>
      <c r="I108" s="177"/>
      <c r="J108" s="177"/>
      <c r="K108" s="177"/>
      <c r="L108" s="177"/>
      <c r="M108" s="177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119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200" t="s">
        <v>121</v>
      </c>
      <c r="D109" s="165"/>
      <c r="E109" s="172">
        <v>6</v>
      </c>
      <c r="F109" s="177"/>
      <c r="G109" s="177"/>
      <c r="H109" s="177"/>
      <c r="I109" s="177"/>
      <c r="J109" s="177"/>
      <c r="K109" s="177"/>
      <c r="L109" s="177"/>
      <c r="M109" s="177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119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28</v>
      </c>
      <c r="B110" s="160" t="s">
        <v>237</v>
      </c>
      <c r="C110" s="199" t="s">
        <v>238</v>
      </c>
      <c r="D110" s="162" t="s">
        <v>116</v>
      </c>
      <c r="E110" s="171">
        <v>63.81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63">
        <v>0.15382000000000001</v>
      </c>
      <c r="O110" s="163">
        <f>ROUND(E110*N110,5)</f>
        <v>9.8152500000000007</v>
      </c>
      <c r="P110" s="163">
        <v>0</v>
      </c>
      <c r="Q110" s="163">
        <f>ROUND(E110*P110,5)</f>
        <v>0</v>
      </c>
      <c r="R110" s="163"/>
      <c r="S110" s="163"/>
      <c r="T110" s="164">
        <v>8.2000000000000003E-2</v>
      </c>
      <c r="U110" s="163">
        <f>ROUND(E110*T110,2)</f>
        <v>5.23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117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200" t="s">
        <v>118</v>
      </c>
      <c r="D111" s="165"/>
      <c r="E111" s="172">
        <v>6</v>
      </c>
      <c r="F111" s="177"/>
      <c r="G111" s="177"/>
      <c r="H111" s="177"/>
      <c r="I111" s="177"/>
      <c r="J111" s="177"/>
      <c r="K111" s="177"/>
      <c r="L111" s="177"/>
      <c r="M111" s="177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119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200" t="s">
        <v>236</v>
      </c>
      <c r="D112" s="165"/>
      <c r="E112" s="172">
        <v>51.81</v>
      </c>
      <c r="F112" s="177"/>
      <c r="G112" s="177"/>
      <c r="H112" s="177"/>
      <c r="I112" s="177"/>
      <c r="J112" s="177"/>
      <c r="K112" s="177"/>
      <c r="L112" s="177"/>
      <c r="M112" s="177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119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200" t="s">
        <v>121</v>
      </c>
      <c r="D113" s="165"/>
      <c r="E113" s="172">
        <v>6</v>
      </c>
      <c r="F113" s="177"/>
      <c r="G113" s="177"/>
      <c r="H113" s="177"/>
      <c r="I113" s="177"/>
      <c r="J113" s="177"/>
      <c r="K113" s="177"/>
      <c r="L113" s="177"/>
      <c r="M113" s="177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119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54">
        <v>29</v>
      </c>
      <c r="B114" s="160" t="s">
        <v>239</v>
      </c>
      <c r="C114" s="199" t="s">
        <v>240</v>
      </c>
      <c r="D114" s="162" t="s">
        <v>116</v>
      </c>
      <c r="E114" s="171">
        <v>103.2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63">
        <v>0.16896</v>
      </c>
      <c r="O114" s="163">
        <f>ROUND(E114*N114,5)</f>
        <v>17.436669999999999</v>
      </c>
      <c r="P114" s="163">
        <v>0</v>
      </c>
      <c r="Q114" s="163">
        <f>ROUND(E114*P114,5)</f>
        <v>0</v>
      </c>
      <c r="R114" s="163"/>
      <c r="S114" s="163"/>
      <c r="T114" s="164">
        <v>0.375</v>
      </c>
      <c r="U114" s="163">
        <f>ROUND(E114*T114,2)</f>
        <v>38.700000000000003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117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200" t="s">
        <v>241</v>
      </c>
      <c r="D115" s="165"/>
      <c r="E115" s="172">
        <v>30.6</v>
      </c>
      <c r="F115" s="177"/>
      <c r="G115" s="177"/>
      <c r="H115" s="177"/>
      <c r="I115" s="177"/>
      <c r="J115" s="177"/>
      <c r="K115" s="177"/>
      <c r="L115" s="177"/>
      <c r="M115" s="177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119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0"/>
      <c r="C116" s="200" t="s">
        <v>242</v>
      </c>
      <c r="D116" s="165"/>
      <c r="E116" s="172">
        <v>26.95</v>
      </c>
      <c r="F116" s="177"/>
      <c r="G116" s="177"/>
      <c r="H116" s="177"/>
      <c r="I116" s="177"/>
      <c r="J116" s="177"/>
      <c r="K116" s="177"/>
      <c r="L116" s="177"/>
      <c r="M116" s="177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119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0"/>
      <c r="C117" s="200" t="s">
        <v>243</v>
      </c>
      <c r="D117" s="165"/>
      <c r="E117" s="172">
        <v>6.4</v>
      </c>
      <c r="F117" s="177"/>
      <c r="G117" s="177"/>
      <c r="H117" s="177"/>
      <c r="I117" s="177"/>
      <c r="J117" s="177"/>
      <c r="K117" s="177"/>
      <c r="L117" s="177"/>
      <c r="M117" s="177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119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200" t="s">
        <v>244</v>
      </c>
      <c r="D118" s="165"/>
      <c r="E118" s="172">
        <v>16.5</v>
      </c>
      <c r="F118" s="177"/>
      <c r="G118" s="177"/>
      <c r="H118" s="177"/>
      <c r="I118" s="177"/>
      <c r="J118" s="177"/>
      <c r="K118" s="177"/>
      <c r="L118" s="177"/>
      <c r="M118" s="177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119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200" t="s">
        <v>245</v>
      </c>
      <c r="D119" s="165"/>
      <c r="E119" s="172">
        <v>22.75</v>
      </c>
      <c r="F119" s="177"/>
      <c r="G119" s="177"/>
      <c r="H119" s="177"/>
      <c r="I119" s="177"/>
      <c r="J119" s="177"/>
      <c r="K119" s="177"/>
      <c r="L119" s="177"/>
      <c r="M119" s="177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119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x14ac:dyDescent="0.2">
      <c r="A120" s="155" t="s">
        <v>112</v>
      </c>
      <c r="B120" s="161" t="s">
        <v>67</v>
      </c>
      <c r="C120" s="201" t="s">
        <v>68</v>
      </c>
      <c r="D120" s="166"/>
      <c r="E120" s="173"/>
      <c r="F120" s="178"/>
      <c r="G120" s="178">
        <f>SUMIF(AE121:AE124,"&lt;&gt;NOR",G121:G124)</f>
        <v>0</v>
      </c>
      <c r="H120" s="178"/>
      <c r="I120" s="178">
        <f>SUM(I121:I124)</f>
        <v>0</v>
      </c>
      <c r="J120" s="178"/>
      <c r="K120" s="178">
        <f>SUM(K121:K124)</f>
        <v>0</v>
      </c>
      <c r="L120" s="178"/>
      <c r="M120" s="178">
        <f>SUM(M121:M124)</f>
        <v>0</v>
      </c>
      <c r="N120" s="167"/>
      <c r="O120" s="167">
        <f>SUM(O121:O124)</f>
        <v>1.5356300000000001</v>
      </c>
      <c r="P120" s="167"/>
      <c r="Q120" s="167">
        <f>SUM(Q121:Q124)</f>
        <v>0</v>
      </c>
      <c r="R120" s="167"/>
      <c r="S120" s="167"/>
      <c r="T120" s="168"/>
      <c r="U120" s="167">
        <f>SUM(U121:U124)</f>
        <v>172.26</v>
      </c>
      <c r="AE120" t="s">
        <v>113</v>
      </c>
    </row>
    <row r="121" spans="1:60" outlineLevel="1" x14ac:dyDescent="0.2">
      <c r="A121" s="154">
        <v>30</v>
      </c>
      <c r="B121" s="160" t="s">
        <v>246</v>
      </c>
      <c r="C121" s="199" t="s">
        <v>247</v>
      </c>
      <c r="D121" s="162" t="s">
        <v>116</v>
      </c>
      <c r="E121" s="171">
        <v>406.25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63">
        <v>3.7799999999999999E-3</v>
      </c>
      <c r="O121" s="163">
        <f>ROUND(E121*N121,5)</f>
        <v>1.5356300000000001</v>
      </c>
      <c r="P121" s="163">
        <v>0</v>
      </c>
      <c r="Q121" s="163">
        <f>ROUND(E121*P121,5)</f>
        <v>0</v>
      </c>
      <c r="R121" s="163"/>
      <c r="S121" s="163"/>
      <c r="T121" s="164">
        <v>0.42403000000000002</v>
      </c>
      <c r="U121" s="163">
        <f>ROUND(E121*T121,2)</f>
        <v>172.26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117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200" t="s">
        <v>248</v>
      </c>
      <c r="D122" s="165"/>
      <c r="E122" s="172">
        <v>155</v>
      </c>
      <c r="F122" s="177"/>
      <c r="G122" s="177"/>
      <c r="H122" s="177"/>
      <c r="I122" s="177"/>
      <c r="J122" s="177"/>
      <c r="K122" s="177"/>
      <c r="L122" s="177"/>
      <c r="M122" s="177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119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200" t="s">
        <v>249</v>
      </c>
      <c r="D123" s="165"/>
      <c r="E123" s="172">
        <v>182.25</v>
      </c>
      <c r="F123" s="177"/>
      <c r="G123" s="177"/>
      <c r="H123" s="177"/>
      <c r="I123" s="177"/>
      <c r="J123" s="177"/>
      <c r="K123" s="177"/>
      <c r="L123" s="177"/>
      <c r="M123" s="177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119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200" t="s">
        <v>250</v>
      </c>
      <c r="D124" s="165"/>
      <c r="E124" s="172">
        <v>69</v>
      </c>
      <c r="F124" s="177"/>
      <c r="G124" s="177"/>
      <c r="H124" s="177"/>
      <c r="I124" s="177"/>
      <c r="J124" s="177"/>
      <c r="K124" s="177"/>
      <c r="L124" s="177"/>
      <c r="M124" s="177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119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x14ac:dyDescent="0.2">
      <c r="A125" s="155" t="s">
        <v>112</v>
      </c>
      <c r="B125" s="161" t="s">
        <v>69</v>
      </c>
      <c r="C125" s="201" t="s">
        <v>70</v>
      </c>
      <c r="D125" s="166"/>
      <c r="E125" s="173"/>
      <c r="F125" s="178"/>
      <c r="G125" s="178">
        <f>SUMIF(AE126:AE130,"&lt;&gt;NOR",G126:G130)</f>
        <v>0</v>
      </c>
      <c r="H125" s="178"/>
      <c r="I125" s="178">
        <f>SUM(I126:I130)</f>
        <v>0</v>
      </c>
      <c r="J125" s="178"/>
      <c r="K125" s="178">
        <f>SUM(K126:K130)</f>
        <v>0</v>
      </c>
      <c r="L125" s="178"/>
      <c r="M125" s="178">
        <f>SUM(M126:M130)</f>
        <v>0</v>
      </c>
      <c r="N125" s="167"/>
      <c r="O125" s="167">
        <f>SUM(O126:O130)</f>
        <v>20.03679</v>
      </c>
      <c r="P125" s="167"/>
      <c r="Q125" s="167">
        <f>SUM(Q126:Q130)</f>
        <v>0</v>
      </c>
      <c r="R125" s="167"/>
      <c r="S125" s="167"/>
      <c r="T125" s="168"/>
      <c r="U125" s="167">
        <f>SUM(U126:U130)</f>
        <v>396.05</v>
      </c>
      <c r="AE125" t="s">
        <v>113</v>
      </c>
    </row>
    <row r="126" spans="1:60" ht="22.5" outlineLevel="1" x14ac:dyDescent="0.2">
      <c r="A126" s="154">
        <v>31</v>
      </c>
      <c r="B126" s="160" t="s">
        <v>251</v>
      </c>
      <c r="C126" s="199" t="s">
        <v>252</v>
      </c>
      <c r="D126" s="162" t="s">
        <v>116</v>
      </c>
      <c r="E126" s="171">
        <v>355.83</v>
      </c>
      <c r="F126" s="176"/>
      <c r="G126" s="177">
        <f>ROUND(E126*F126,2)</f>
        <v>0</v>
      </c>
      <c r="H126" s="176"/>
      <c r="I126" s="177">
        <f>ROUND(E126*H126,2)</f>
        <v>0</v>
      </c>
      <c r="J126" s="176"/>
      <c r="K126" s="177">
        <f>ROUND(E126*J126,2)</f>
        <v>0</v>
      </c>
      <c r="L126" s="177">
        <v>21</v>
      </c>
      <c r="M126" s="177">
        <f>G126*(1+L126/100)</f>
        <v>0</v>
      </c>
      <c r="N126" s="163">
        <v>5.6309999999999999E-2</v>
      </c>
      <c r="O126" s="163">
        <f>ROUND(E126*N126,5)</f>
        <v>20.03679</v>
      </c>
      <c r="P126" s="163">
        <v>0</v>
      </c>
      <c r="Q126" s="163">
        <f>ROUND(E126*P126,5)</f>
        <v>0</v>
      </c>
      <c r="R126" s="163"/>
      <c r="S126" s="163"/>
      <c r="T126" s="164">
        <v>1.11303</v>
      </c>
      <c r="U126" s="163">
        <f>ROUND(E126*T126,2)</f>
        <v>396.05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117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200" t="s">
        <v>253</v>
      </c>
      <c r="D127" s="165"/>
      <c r="E127" s="172">
        <v>126.61</v>
      </c>
      <c r="F127" s="177"/>
      <c r="G127" s="177"/>
      <c r="H127" s="177"/>
      <c r="I127" s="177"/>
      <c r="J127" s="177"/>
      <c r="K127" s="177"/>
      <c r="L127" s="177"/>
      <c r="M127" s="177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119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200" t="s">
        <v>254</v>
      </c>
      <c r="D128" s="165"/>
      <c r="E128" s="172">
        <v>103.62</v>
      </c>
      <c r="F128" s="177"/>
      <c r="G128" s="177"/>
      <c r="H128" s="177"/>
      <c r="I128" s="177"/>
      <c r="J128" s="177"/>
      <c r="K128" s="177"/>
      <c r="L128" s="177"/>
      <c r="M128" s="177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119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200" t="s">
        <v>255</v>
      </c>
      <c r="D129" s="165"/>
      <c r="E129" s="172">
        <v>52.8</v>
      </c>
      <c r="F129" s="177"/>
      <c r="G129" s="177"/>
      <c r="H129" s="177"/>
      <c r="I129" s="177"/>
      <c r="J129" s="177"/>
      <c r="K129" s="177"/>
      <c r="L129" s="177"/>
      <c r="M129" s="177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119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200" t="s">
        <v>256</v>
      </c>
      <c r="D130" s="165"/>
      <c r="E130" s="172">
        <v>72.8</v>
      </c>
      <c r="F130" s="177"/>
      <c r="G130" s="177"/>
      <c r="H130" s="177"/>
      <c r="I130" s="177"/>
      <c r="J130" s="177"/>
      <c r="K130" s="177"/>
      <c r="L130" s="177"/>
      <c r="M130" s="177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119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x14ac:dyDescent="0.2">
      <c r="A131" s="155" t="s">
        <v>112</v>
      </c>
      <c r="B131" s="161" t="s">
        <v>71</v>
      </c>
      <c r="C131" s="201" t="s">
        <v>72</v>
      </c>
      <c r="D131" s="166"/>
      <c r="E131" s="173"/>
      <c r="F131" s="178"/>
      <c r="G131" s="178">
        <f>SUMIF(AE132:AE138,"&lt;&gt;NOR",G132:G138)</f>
        <v>0</v>
      </c>
      <c r="H131" s="178"/>
      <c r="I131" s="178">
        <f>SUM(I132:I138)</f>
        <v>0</v>
      </c>
      <c r="J131" s="178"/>
      <c r="K131" s="178">
        <f>SUM(K132:K138)</f>
        <v>0</v>
      </c>
      <c r="L131" s="178"/>
      <c r="M131" s="178">
        <f>SUM(M132:M138)</f>
        <v>0</v>
      </c>
      <c r="N131" s="167"/>
      <c r="O131" s="167">
        <f>SUM(O132:O138)</f>
        <v>9.4656000000000002</v>
      </c>
      <c r="P131" s="167"/>
      <c r="Q131" s="167">
        <f>SUM(Q132:Q138)</f>
        <v>0</v>
      </c>
      <c r="R131" s="167"/>
      <c r="S131" s="167"/>
      <c r="T131" s="168"/>
      <c r="U131" s="167">
        <f>SUM(U132:U138)</f>
        <v>10.65</v>
      </c>
      <c r="AE131" t="s">
        <v>113</v>
      </c>
    </row>
    <row r="132" spans="1:60" outlineLevel="1" x14ac:dyDescent="0.2">
      <c r="A132" s="154">
        <v>32</v>
      </c>
      <c r="B132" s="160" t="s">
        <v>257</v>
      </c>
      <c r="C132" s="199" t="s">
        <v>258</v>
      </c>
      <c r="D132" s="162" t="s">
        <v>116</v>
      </c>
      <c r="E132" s="171">
        <v>59.16</v>
      </c>
      <c r="F132" s="176"/>
      <c r="G132" s="177">
        <f>ROUND(E132*F132,2)</f>
        <v>0</v>
      </c>
      <c r="H132" s="176"/>
      <c r="I132" s="177">
        <f>ROUND(E132*H132,2)</f>
        <v>0</v>
      </c>
      <c r="J132" s="176"/>
      <c r="K132" s="177">
        <f>ROUND(E132*J132,2)</f>
        <v>0</v>
      </c>
      <c r="L132" s="177">
        <v>21</v>
      </c>
      <c r="M132" s="177">
        <f>G132*(1+L132/100)</f>
        <v>0</v>
      </c>
      <c r="N132" s="163">
        <v>0.16</v>
      </c>
      <c r="O132" s="163">
        <f>ROUND(E132*N132,5)</f>
        <v>9.4656000000000002</v>
      </c>
      <c r="P132" s="163">
        <v>0</v>
      </c>
      <c r="Q132" s="163">
        <f>ROUND(E132*P132,5)</f>
        <v>0</v>
      </c>
      <c r="R132" s="163"/>
      <c r="S132" s="163"/>
      <c r="T132" s="164">
        <v>0.18</v>
      </c>
      <c r="U132" s="163">
        <f>ROUND(E132*T132,2)</f>
        <v>10.65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117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200" t="s">
        <v>259</v>
      </c>
      <c r="D133" s="165"/>
      <c r="E133" s="172">
        <v>12.24</v>
      </c>
      <c r="F133" s="177"/>
      <c r="G133" s="177"/>
      <c r="H133" s="177"/>
      <c r="I133" s="177"/>
      <c r="J133" s="177"/>
      <c r="K133" s="177"/>
      <c r="L133" s="177"/>
      <c r="M133" s="177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119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200" t="s">
        <v>260</v>
      </c>
      <c r="D134" s="165"/>
      <c r="E134" s="172">
        <v>10.78</v>
      </c>
      <c r="F134" s="177"/>
      <c r="G134" s="177"/>
      <c r="H134" s="177"/>
      <c r="I134" s="177"/>
      <c r="J134" s="177"/>
      <c r="K134" s="177"/>
      <c r="L134" s="177"/>
      <c r="M134" s="177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119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200" t="s">
        <v>261</v>
      </c>
      <c r="D135" s="165"/>
      <c r="E135" s="172">
        <v>1.6</v>
      </c>
      <c r="F135" s="177"/>
      <c r="G135" s="177"/>
      <c r="H135" s="177"/>
      <c r="I135" s="177"/>
      <c r="J135" s="177"/>
      <c r="K135" s="177"/>
      <c r="L135" s="177"/>
      <c r="M135" s="177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119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200" t="s">
        <v>262</v>
      </c>
      <c r="D136" s="165"/>
      <c r="E136" s="172">
        <v>18.84</v>
      </c>
      <c r="F136" s="177"/>
      <c r="G136" s="177"/>
      <c r="H136" s="177"/>
      <c r="I136" s="177"/>
      <c r="J136" s="177"/>
      <c r="K136" s="177"/>
      <c r="L136" s="177"/>
      <c r="M136" s="177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119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200" t="s">
        <v>263</v>
      </c>
      <c r="D137" s="165"/>
      <c r="E137" s="172">
        <v>6.6</v>
      </c>
      <c r="F137" s="177"/>
      <c r="G137" s="177"/>
      <c r="H137" s="177"/>
      <c r="I137" s="177"/>
      <c r="J137" s="177"/>
      <c r="K137" s="177"/>
      <c r="L137" s="177"/>
      <c r="M137" s="177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119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200" t="s">
        <v>264</v>
      </c>
      <c r="D138" s="165"/>
      <c r="E138" s="172">
        <v>9.1</v>
      </c>
      <c r="F138" s="177"/>
      <c r="G138" s="177"/>
      <c r="H138" s="177"/>
      <c r="I138" s="177"/>
      <c r="J138" s="177"/>
      <c r="K138" s="177"/>
      <c r="L138" s="177"/>
      <c r="M138" s="177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119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55" t="s">
        <v>112</v>
      </c>
      <c r="B139" s="161" t="s">
        <v>73</v>
      </c>
      <c r="C139" s="201" t="s">
        <v>74</v>
      </c>
      <c r="D139" s="166"/>
      <c r="E139" s="173"/>
      <c r="F139" s="178"/>
      <c r="G139" s="178">
        <f>SUMIF(AE140:AE148,"&lt;&gt;NOR",G140:G148)</f>
        <v>0</v>
      </c>
      <c r="H139" s="178"/>
      <c r="I139" s="178">
        <f>SUM(I140:I148)</f>
        <v>0</v>
      </c>
      <c r="J139" s="178"/>
      <c r="K139" s="178">
        <f>SUM(K140:K148)</f>
        <v>0</v>
      </c>
      <c r="L139" s="178"/>
      <c r="M139" s="178">
        <f>SUM(M140:M148)</f>
        <v>0</v>
      </c>
      <c r="N139" s="167"/>
      <c r="O139" s="167">
        <f>SUM(O140:O148)</f>
        <v>12.827809999999999</v>
      </c>
      <c r="P139" s="167"/>
      <c r="Q139" s="167">
        <f>SUM(Q140:Q148)</f>
        <v>0</v>
      </c>
      <c r="R139" s="167"/>
      <c r="S139" s="167"/>
      <c r="T139" s="168"/>
      <c r="U139" s="167">
        <f>SUM(U140:U148)</f>
        <v>28.23</v>
      </c>
      <c r="AE139" t="s">
        <v>113</v>
      </c>
    </row>
    <row r="140" spans="1:60" ht="22.5" outlineLevel="1" x14ac:dyDescent="0.2">
      <c r="A140" s="154">
        <v>33</v>
      </c>
      <c r="B140" s="160" t="s">
        <v>265</v>
      </c>
      <c r="C140" s="199" t="s">
        <v>266</v>
      </c>
      <c r="D140" s="162" t="s">
        <v>129</v>
      </c>
      <c r="E140" s="171">
        <v>16</v>
      </c>
      <c r="F140" s="176"/>
      <c r="G140" s="177">
        <f>ROUND(E140*F140,2)</f>
        <v>0</v>
      </c>
      <c r="H140" s="176"/>
      <c r="I140" s="177">
        <f>ROUND(E140*H140,2)</f>
        <v>0</v>
      </c>
      <c r="J140" s="176"/>
      <c r="K140" s="177">
        <f>ROUND(E140*J140,2)</f>
        <v>0</v>
      </c>
      <c r="L140" s="177">
        <v>21</v>
      </c>
      <c r="M140" s="177">
        <f>G140*(1+L140/100)</f>
        <v>0</v>
      </c>
      <c r="N140" s="163">
        <v>2.2000000000000001E-3</v>
      </c>
      <c r="O140" s="163">
        <f>ROUND(E140*N140,5)</f>
        <v>3.5200000000000002E-2</v>
      </c>
      <c r="P140" s="163">
        <v>0</v>
      </c>
      <c r="Q140" s="163">
        <f>ROUND(E140*P140,5)</f>
        <v>0</v>
      </c>
      <c r="R140" s="163"/>
      <c r="S140" s="163"/>
      <c r="T140" s="164">
        <v>6.6000000000000003E-2</v>
      </c>
      <c r="U140" s="163">
        <f>ROUND(E140*T140,2)</f>
        <v>1.06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117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200" t="s">
        <v>267</v>
      </c>
      <c r="D141" s="165"/>
      <c r="E141" s="172">
        <v>4</v>
      </c>
      <c r="F141" s="177"/>
      <c r="G141" s="177"/>
      <c r="H141" s="177"/>
      <c r="I141" s="177"/>
      <c r="J141" s="177"/>
      <c r="K141" s="177"/>
      <c r="L141" s="177"/>
      <c r="M141" s="177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119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200" t="s">
        <v>268</v>
      </c>
      <c r="D142" s="165"/>
      <c r="E142" s="172">
        <v>4</v>
      </c>
      <c r="F142" s="177"/>
      <c r="G142" s="177"/>
      <c r="H142" s="177"/>
      <c r="I142" s="177"/>
      <c r="J142" s="177"/>
      <c r="K142" s="177"/>
      <c r="L142" s="177"/>
      <c r="M142" s="177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119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200" t="s">
        <v>269</v>
      </c>
      <c r="D143" s="165"/>
      <c r="E143" s="172">
        <v>8</v>
      </c>
      <c r="F143" s="177"/>
      <c r="G143" s="177"/>
      <c r="H143" s="177"/>
      <c r="I143" s="177"/>
      <c r="J143" s="177"/>
      <c r="K143" s="177"/>
      <c r="L143" s="177"/>
      <c r="M143" s="177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119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34</v>
      </c>
      <c r="B144" s="160" t="s">
        <v>265</v>
      </c>
      <c r="C144" s="199" t="s">
        <v>270</v>
      </c>
      <c r="D144" s="162" t="s">
        <v>271</v>
      </c>
      <c r="E144" s="171">
        <v>3</v>
      </c>
      <c r="F144" s="176"/>
      <c r="G144" s="177">
        <f>ROUND(E144*F144,2)</f>
        <v>0</v>
      </c>
      <c r="H144" s="176"/>
      <c r="I144" s="177">
        <f>ROUND(E144*H144,2)</f>
        <v>0</v>
      </c>
      <c r="J144" s="176"/>
      <c r="K144" s="177">
        <f>ROUND(E144*J144,2)</f>
        <v>0</v>
      </c>
      <c r="L144" s="177">
        <v>21</v>
      </c>
      <c r="M144" s="177">
        <f>G144*(1+L144/100)</f>
        <v>0</v>
      </c>
      <c r="N144" s="163">
        <v>2.2000000000000001E-3</v>
      </c>
      <c r="O144" s="163">
        <f>ROUND(E144*N144,5)</f>
        <v>6.6E-3</v>
      </c>
      <c r="P144" s="163">
        <v>0</v>
      </c>
      <c r="Q144" s="163">
        <f>ROUND(E144*P144,5)</f>
        <v>0</v>
      </c>
      <c r="R144" s="163"/>
      <c r="S144" s="163"/>
      <c r="T144" s="164">
        <v>6.6000000000000003E-2</v>
      </c>
      <c r="U144" s="163">
        <f>ROUND(E144*T144,2)</f>
        <v>0.2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117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54">
        <v>35</v>
      </c>
      <c r="B145" s="160" t="s">
        <v>272</v>
      </c>
      <c r="C145" s="199" t="s">
        <v>273</v>
      </c>
      <c r="D145" s="162" t="s">
        <v>274</v>
      </c>
      <c r="E145" s="171">
        <v>1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63">
        <v>3.0853299999999999</v>
      </c>
      <c r="O145" s="163">
        <f>ROUND(E145*N145,5)</f>
        <v>3.0853299999999999</v>
      </c>
      <c r="P145" s="163">
        <v>0</v>
      </c>
      <c r="Q145" s="163">
        <f>ROUND(E145*P145,5)</f>
        <v>0</v>
      </c>
      <c r="R145" s="163"/>
      <c r="S145" s="163"/>
      <c r="T145" s="164">
        <v>21.292000000000002</v>
      </c>
      <c r="U145" s="163">
        <f>ROUND(E145*T145,2)</f>
        <v>21.29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117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>
        <v>36</v>
      </c>
      <c r="B146" s="160" t="s">
        <v>275</v>
      </c>
      <c r="C146" s="199" t="s">
        <v>276</v>
      </c>
      <c r="D146" s="162" t="s">
        <v>274</v>
      </c>
      <c r="E146" s="171">
        <v>1</v>
      </c>
      <c r="F146" s="176"/>
      <c r="G146" s="177">
        <f>ROUND(E146*F146,2)</f>
        <v>0</v>
      </c>
      <c r="H146" s="176"/>
      <c r="I146" s="177">
        <f>ROUND(E146*H146,2)</f>
        <v>0</v>
      </c>
      <c r="J146" s="176"/>
      <c r="K146" s="177">
        <f>ROUND(E146*J146,2)</f>
        <v>0</v>
      </c>
      <c r="L146" s="177">
        <v>21</v>
      </c>
      <c r="M146" s="177">
        <f>G146*(1+L146/100)</f>
        <v>0</v>
      </c>
      <c r="N146" s="163">
        <v>4.6800000000000001E-3</v>
      </c>
      <c r="O146" s="163">
        <f>ROUND(E146*N146,5)</f>
        <v>4.6800000000000001E-3</v>
      </c>
      <c r="P146" s="163">
        <v>0</v>
      </c>
      <c r="Q146" s="163">
        <f>ROUND(E146*P146,5)</f>
        <v>0</v>
      </c>
      <c r="R146" s="163"/>
      <c r="S146" s="163"/>
      <c r="T146" s="164">
        <v>0.68</v>
      </c>
      <c r="U146" s="163">
        <f>ROUND(E146*T146,2)</f>
        <v>0.68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117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54">
        <v>37</v>
      </c>
      <c r="B147" s="160" t="s">
        <v>277</v>
      </c>
      <c r="C147" s="199" t="s">
        <v>278</v>
      </c>
      <c r="D147" s="162" t="s">
        <v>134</v>
      </c>
      <c r="E147" s="171">
        <v>3.84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63">
        <v>2.5249999999999999</v>
      </c>
      <c r="O147" s="163">
        <f>ROUND(E147*N147,5)</f>
        <v>9.6959999999999997</v>
      </c>
      <c r="P147" s="163">
        <v>0</v>
      </c>
      <c r="Q147" s="163">
        <f>ROUND(E147*P147,5)</f>
        <v>0</v>
      </c>
      <c r="R147" s="163"/>
      <c r="S147" s="163"/>
      <c r="T147" s="164">
        <v>1.3029999999999999</v>
      </c>
      <c r="U147" s="163">
        <f>ROUND(E147*T147,2)</f>
        <v>5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117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200" t="s">
        <v>279</v>
      </c>
      <c r="D148" s="165"/>
      <c r="E148" s="172">
        <v>3.84</v>
      </c>
      <c r="F148" s="177"/>
      <c r="G148" s="177"/>
      <c r="H148" s="177"/>
      <c r="I148" s="177"/>
      <c r="J148" s="177"/>
      <c r="K148" s="177"/>
      <c r="L148" s="177"/>
      <c r="M148" s="177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119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55" t="s">
        <v>112</v>
      </c>
      <c r="B149" s="161" t="s">
        <v>75</v>
      </c>
      <c r="C149" s="201" t="s">
        <v>76</v>
      </c>
      <c r="D149" s="166"/>
      <c r="E149" s="173"/>
      <c r="F149" s="178"/>
      <c r="G149" s="178">
        <f>SUMIF(AE150:AE158,"&lt;&gt;NOR",G150:G158)</f>
        <v>0</v>
      </c>
      <c r="H149" s="178"/>
      <c r="I149" s="178">
        <f>SUM(I150:I158)</f>
        <v>0</v>
      </c>
      <c r="J149" s="178"/>
      <c r="K149" s="178">
        <f>SUM(K150:K158)</f>
        <v>0</v>
      </c>
      <c r="L149" s="178"/>
      <c r="M149" s="178">
        <f>SUM(M150:M158)</f>
        <v>0</v>
      </c>
      <c r="N149" s="167"/>
      <c r="O149" s="167">
        <f>SUM(O150:O158)</f>
        <v>29.512830000000001</v>
      </c>
      <c r="P149" s="167"/>
      <c r="Q149" s="167">
        <f>SUM(Q150:Q158)</f>
        <v>0</v>
      </c>
      <c r="R149" s="167"/>
      <c r="S149" s="167"/>
      <c r="T149" s="168"/>
      <c r="U149" s="167">
        <f>SUM(U150:U158)</f>
        <v>33.9</v>
      </c>
      <c r="AE149" t="s">
        <v>113</v>
      </c>
    </row>
    <row r="150" spans="1:60" ht="22.5" outlineLevel="1" x14ac:dyDescent="0.2">
      <c r="A150" s="154">
        <v>38</v>
      </c>
      <c r="B150" s="160" t="s">
        <v>280</v>
      </c>
      <c r="C150" s="199" t="s">
        <v>281</v>
      </c>
      <c r="D150" s="162" t="s">
        <v>129</v>
      </c>
      <c r="E150" s="171">
        <v>146.9</v>
      </c>
      <c r="F150" s="176"/>
      <c r="G150" s="177">
        <f>ROUND(E150*F150,2)</f>
        <v>0</v>
      </c>
      <c r="H150" s="176"/>
      <c r="I150" s="177">
        <f>ROUND(E150*H150,2)</f>
        <v>0</v>
      </c>
      <c r="J150" s="176"/>
      <c r="K150" s="177">
        <f>ROUND(E150*J150,2)</f>
        <v>0</v>
      </c>
      <c r="L150" s="177">
        <v>21</v>
      </c>
      <c r="M150" s="177">
        <f>G150*(1+L150/100)</f>
        <v>0</v>
      </c>
      <c r="N150" s="163">
        <v>0.12472</v>
      </c>
      <c r="O150" s="163">
        <f>ROUND(E150*N150,5)</f>
        <v>18.321370000000002</v>
      </c>
      <c r="P150" s="163">
        <v>0</v>
      </c>
      <c r="Q150" s="163">
        <f>ROUND(E150*P150,5)</f>
        <v>0</v>
      </c>
      <c r="R150" s="163"/>
      <c r="S150" s="163"/>
      <c r="T150" s="164">
        <v>0.14000000000000001</v>
      </c>
      <c r="U150" s="163">
        <f>ROUND(E150*T150,2)</f>
        <v>20.57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117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200" t="s">
        <v>282</v>
      </c>
      <c r="D151" s="165"/>
      <c r="E151" s="172">
        <v>30.6</v>
      </c>
      <c r="F151" s="177"/>
      <c r="G151" s="177"/>
      <c r="H151" s="177"/>
      <c r="I151" s="177"/>
      <c r="J151" s="177"/>
      <c r="K151" s="177"/>
      <c r="L151" s="177"/>
      <c r="M151" s="177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119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200" t="s">
        <v>283</v>
      </c>
      <c r="D152" s="165"/>
      <c r="E152" s="172">
        <v>26.95</v>
      </c>
      <c r="F152" s="177"/>
      <c r="G152" s="177"/>
      <c r="H152" s="177"/>
      <c r="I152" s="177"/>
      <c r="J152" s="177"/>
      <c r="K152" s="177"/>
      <c r="L152" s="177"/>
      <c r="M152" s="177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119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200" t="s">
        <v>284</v>
      </c>
      <c r="D153" s="165"/>
      <c r="E153" s="172">
        <v>3</v>
      </c>
      <c r="F153" s="177"/>
      <c r="G153" s="177"/>
      <c r="H153" s="177"/>
      <c r="I153" s="177"/>
      <c r="J153" s="177"/>
      <c r="K153" s="177"/>
      <c r="L153" s="177"/>
      <c r="M153" s="177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119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200" t="s">
        <v>285</v>
      </c>
      <c r="D154" s="165"/>
      <c r="E154" s="172">
        <v>47.1</v>
      </c>
      <c r="F154" s="177"/>
      <c r="G154" s="177"/>
      <c r="H154" s="177"/>
      <c r="I154" s="177"/>
      <c r="J154" s="177"/>
      <c r="K154" s="177"/>
      <c r="L154" s="177"/>
      <c r="M154" s="177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119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200" t="s">
        <v>286</v>
      </c>
      <c r="D155" s="165"/>
      <c r="E155" s="172">
        <v>16.5</v>
      </c>
      <c r="F155" s="177"/>
      <c r="G155" s="177"/>
      <c r="H155" s="177"/>
      <c r="I155" s="177"/>
      <c r="J155" s="177"/>
      <c r="K155" s="177"/>
      <c r="L155" s="177"/>
      <c r="M155" s="177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119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200" t="s">
        <v>287</v>
      </c>
      <c r="D156" s="165"/>
      <c r="E156" s="172">
        <v>22.75</v>
      </c>
      <c r="F156" s="177"/>
      <c r="G156" s="177"/>
      <c r="H156" s="177"/>
      <c r="I156" s="177"/>
      <c r="J156" s="177"/>
      <c r="K156" s="177"/>
      <c r="L156" s="177"/>
      <c r="M156" s="177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119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ht="22.5" outlineLevel="1" x14ac:dyDescent="0.2">
      <c r="A157" s="154">
        <v>39</v>
      </c>
      <c r="B157" s="160" t="s">
        <v>288</v>
      </c>
      <c r="C157" s="199" t="s">
        <v>289</v>
      </c>
      <c r="D157" s="162" t="s">
        <v>129</v>
      </c>
      <c r="E157" s="171">
        <v>39.549999999999997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63">
        <v>0.28297</v>
      </c>
      <c r="O157" s="163">
        <f>ROUND(E157*N157,5)</f>
        <v>11.191459999999999</v>
      </c>
      <c r="P157" s="163">
        <v>0</v>
      </c>
      <c r="Q157" s="163">
        <f>ROUND(E157*P157,5)</f>
        <v>0</v>
      </c>
      <c r="R157" s="163"/>
      <c r="S157" s="163"/>
      <c r="T157" s="164">
        <v>0.33704000000000001</v>
      </c>
      <c r="U157" s="163">
        <f>ROUND(E157*T157,2)</f>
        <v>13.33</v>
      </c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117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200" t="s">
        <v>131</v>
      </c>
      <c r="D158" s="165"/>
      <c r="E158" s="172">
        <v>39.549999999999997</v>
      </c>
      <c r="F158" s="177"/>
      <c r="G158" s="177"/>
      <c r="H158" s="177"/>
      <c r="I158" s="177"/>
      <c r="J158" s="177"/>
      <c r="K158" s="177"/>
      <c r="L158" s="177"/>
      <c r="M158" s="177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119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x14ac:dyDescent="0.2">
      <c r="A159" s="155" t="s">
        <v>112</v>
      </c>
      <c r="B159" s="161" t="s">
        <v>77</v>
      </c>
      <c r="C159" s="201" t="s">
        <v>78</v>
      </c>
      <c r="D159" s="166"/>
      <c r="E159" s="173"/>
      <c r="F159" s="178"/>
      <c r="G159" s="178">
        <f>SUMIF(AE160:AE167,"&lt;&gt;NOR",G160:G167)</f>
        <v>0</v>
      </c>
      <c r="H159" s="178"/>
      <c r="I159" s="178">
        <f>SUM(I160:I167)</f>
        <v>0</v>
      </c>
      <c r="J159" s="178"/>
      <c r="K159" s="178">
        <f>SUM(K160:K167)</f>
        <v>0</v>
      </c>
      <c r="L159" s="178"/>
      <c r="M159" s="178">
        <f>SUM(M160:M167)</f>
        <v>0</v>
      </c>
      <c r="N159" s="167"/>
      <c r="O159" s="167">
        <f>SUM(O160:O167)</f>
        <v>15.774139999999999</v>
      </c>
      <c r="P159" s="167"/>
      <c r="Q159" s="167">
        <f>SUM(Q160:Q167)</f>
        <v>0</v>
      </c>
      <c r="R159" s="167"/>
      <c r="S159" s="167"/>
      <c r="T159" s="168"/>
      <c r="U159" s="167">
        <f>SUM(U160:U167)</f>
        <v>8.91</v>
      </c>
      <c r="AE159" t="s">
        <v>113</v>
      </c>
    </row>
    <row r="160" spans="1:60" outlineLevel="1" x14ac:dyDescent="0.2">
      <c r="A160" s="154">
        <v>40</v>
      </c>
      <c r="B160" s="160" t="s">
        <v>290</v>
      </c>
      <c r="C160" s="199" t="s">
        <v>291</v>
      </c>
      <c r="D160" s="162" t="s">
        <v>116</v>
      </c>
      <c r="E160" s="171">
        <v>19.36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21</v>
      </c>
      <c r="M160" s="177">
        <f>G160*(1+L160/100)</f>
        <v>0</v>
      </c>
      <c r="N160" s="163">
        <v>0.15178</v>
      </c>
      <c r="O160" s="163">
        <f>ROUND(E160*N160,5)</f>
        <v>2.9384600000000001</v>
      </c>
      <c r="P160" s="163">
        <v>0</v>
      </c>
      <c r="Q160" s="163">
        <f>ROUND(E160*P160,5)</f>
        <v>0</v>
      </c>
      <c r="R160" s="163"/>
      <c r="S160" s="163"/>
      <c r="T160" s="164">
        <v>0.46</v>
      </c>
      <c r="U160" s="163">
        <f>ROUND(E160*T160,2)</f>
        <v>8.91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117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200" t="s">
        <v>292</v>
      </c>
      <c r="D161" s="165"/>
      <c r="E161" s="172">
        <v>6.12</v>
      </c>
      <c r="F161" s="177"/>
      <c r="G161" s="177"/>
      <c r="H161" s="177"/>
      <c r="I161" s="177"/>
      <c r="J161" s="177"/>
      <c r="K161" s="177"/>
      <c r="L161" s="177"/>
      <c r="M161" s="177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119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200" t="s">
        <v>293</v>
      </c>
      <c r="D162" s="165"/>
      <c r="E162" s="172">
        <v>5.39</v>
      </c>
      <c r="F162" s="177"/>
      <c r="G162" s="177"/>
      <c r="H162" s="177"/>
      <c r="I162" s="177"/>
      <c r="J162" s="177"/>
      <c r="K162" s="177"/>
      <c r="L162" s="177"/>
      <c r="M162" s="177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119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200" t="s">
        <v>294</v>
      </c>
      <c r="D163" s="165"/>
      <c r="E163" s="172">
        <v>3.3</v>
      </c>
      <c r="F163" s="177"/>
      <c r="G163" s="177"/>
      <c r="H163" s="177"/>
      <c r="I163" s="177"/>
      <c r="J163" s="177"/>
      <c r="K163" s="177"/>
      <c r="L163" s="177"/>
      <c r="M163" s="177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119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200" t="s">
        <v>295</v>
      </c>
      <c r="D164" s="165"/>
      <c r="E164" s="172">
        <v>4.55</v>
      </c>
      <c r="F164" s="177"/>
      <c r="G164" s="177"/>
      <c r="H164" s="177"/>
      <c r="I164" s="177"/>
      <c r="J164" s="177"/>
      <c r="K164" s="177"/>
      <c r="L164" s="177"/>
      <c r="M164" s="177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119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>
        <v>41</v>
      </c>
      <c r="B165" s="160" t="s">
        <v>296</v>
      </c>
      <c r="C165" s="199" t="s">
        <v>297</v>
      </c>
      <c r="D165" s="162" t="s">
        <v>274</v>
      </c>
      <c r="E165" s="171">
        <v>493.68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63">
        <v>2.5999999999999999E-2</v>
      </c>
      <c r="O165" s="163">
        <f>ROUND(E165*N165,5)</f>
        <v>12.83568</v>
      </c>
      <c r="P165" s="163">
        <v>0</v>
      </c>
      <c r="Q165" s="163">
        <f>ROUND(E165*P165,5)</f>
        <v>0</v>
      </c>
      <c r="R165" s="163"/>
      <c r="S165" s="163"/>
      <c r="T165" s="164">
        <v>0</v>
      </c>
      <c r="U165" s="163">
        <f>ROUND(E165*T165,2)</f>
        <v>0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298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200" t="s">
        <v>299</v>
      </c>
      <c r="D166" s="165"/>
      <c r="E166" s="172">
        <v>484</v>
      </c>
      <c r="F166" s="177"/>
      <c r="G166" s="177"/>
      <c r="H166" s="177"/>
      <c r="I166" s="177"/>
      <c r="J166" s="177"/>
      <c r="K166" s="177"/>
      <c r="L166" s="177"/>
      <c r="M166" s="177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119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203" t="s">
        <v>300</v>
      </c>
      <c r="D167" s="170"/>
      <c r="E167" s="175">
        <v>9.68</v>
      </c>
      <c r="F167" s="177"/>
      <c r="G167" s="177"/>
      <c r="H167" s="177"/>
      <c r="I167" s="177"/>
      <c r="J167" s="177"/>
      <c r="K167" s="177"/>
      <c r="L167" s="177"/>
      <c r="M167" s="177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119</v>
      </c>
      <c r="AF167" s="153">
        <v>4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x14ac:dyDescent="0.2">
      <c r="A168" s="155" t="s">
        <v>112</v>
      </c>
      <c r="B168" s="161" t="s">
        <v>79</v>
      </c>
      <c r="C168" s="201" t="s">
        <v>80</v>
      </c>
      <c r="D168" s="166"/>
      <c r="E168" s="173"/>
      <c r="F168" s="178"/>
      <c r="G168" s="178">
        <f>SUMIF(AE169:AE179,"&lt;&gt;NOR",G169:G179)</f>
        <v>0</v>
      </c>
      <c r="H168" s="178"/>
      <c r="I168" s="178">
        <f>SUM(I169:I179)</f>
        <v>0</v>
      </c>
      <c r="J168" s="178"/>
      <c r="K168" s="178">
        <f>SUM(K169:K179)</f>
        <v>0</v>
      </c>
      <c r="L168" s="178"/>
      <c r="M168" s="178">
        <f>SUM(M169:M179)</f>
        <v>0</v>
      </c>
      <c r="N168" s="167"/>
      <c r="O168" s="167">
        <f>SUM(O169:O179)</f>
        <v>0</v>
      </c>
      <c r="P168" s="167"/>
      <c r="Q168" s="167">
        <f>SUM(Q169:Q179)</f>
        <v>20.3339</v>
      </c>
      <c r="R168" s="167"/>
      <c r="S168" s="167"/>
      <c r="T168" s="168"/>
      <c r="U168" s="167">
        <f>SUM(U169:U179)</f>
        <v>213.64</v>
      </c>
      <c r="AE168" t="s">
        <v>113</v>
      </c>
    </row>
    <row r="169" spans="1:60" outlineLevel="1" x14ac:dyDescent="0.2">
      <c r="A169" s="154">
        <v>42</v>
      </c>
      <c r="B169" s="160" t="s">
        <v>301</v>
      </c>
      <c r="C169" s="199" t="s">
        <v>302</v>
      </c>
      <c r="D169" s="162" t="s">
        <v>129</v>
      </c>
      <c r="E169" s="171">
        <v>14.7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63">
        <v>0</v>
      </c>
      <c r="O169" s="163">
        <f>ROUND(E169*N169,5)</f>
        <v>0</v>
      </c>
      <c r="P169" s="163">
        <v>0.112</v>
      </c>
      <c r="Q169" s="163">
        <f>ROUND(E169*P169,5)</f>
        <v>1.6464000000000001</v>
      </c>
      <c r="R169" s="163"/>
      <c r="S169" s="163"/>
      <c r="T169" s="164">
        <v>0.28499999999999998</v>
      </c>
      <c r="U169" s="163">
        <f>ROUND(E169*T169,2)</f>
        <v>4.1900000000000004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117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200" t="s">
        <v>218</v>
      </c>
      <c r="D170" s="165"/>
      <c r="E170" s="172">
        <v>1.35</v>
      </c>
      <c r="F170" s="177"/>
      <c r="G170" s="177"/>
      <c r="H170" s="177"/>
      <c r="I170" s="177"/>
      <c r="J170" s="177"/>
      <c r="K170" s="177"/>
      <c r="L170" s="177"/>
      <c r="M170" s="177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119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0"/>
      <c r="C171" s="200" t="s">
        <v>219</v>
      </c>
      <c r="D171" s="165"/>
      <c r="E171" s="172">
        <v>4.5</v>
      </c>
      <c r="F171" s="177"/>
      <c r="G171" s="177"/>
      <c r="H171" s="177"/>
      <c r="I171" s="177"/>
      <c r="J171" s="177"/>
      <c r="K171" s="177"/>
      <c r="L171" s="177"/>
      <c r="M171" s="177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119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200" t="s">
        <v>220</v>
      </c>
      <c r="D172" s="165"/>
      <c r="E172" s="172">
        <v>8.85</v>
      </c>
      <c r="F172" s="177"/>
      <c r="G172" s="177"/>
      <c r="H172" s="177"/>
      <c r="I172" s="177"/>
      <c r="J172" s="177"/>
      <c r="K172" s="177"/>
      <c r="L172" s="177"/>
      <c r="M172" s="177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119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>
        <v>43</v>
      </c>
      <c r="B173" s="160" t="s">
        <v>303</v>
      </c>
      <c r="C173" s="199" t="s">
        <v>304</v>
      </c>
      <c r="D173" s="162" t="s">
        <v>116</v>
      </c>
      <c r="E173" s="171">
        <v>406.25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63">
        <v>0</v>
      </c>
      <c r="O173" s="163">
        <f>ROUND(E173*N173,5)</f>
        <v>0</v>
      </c>
      <c r="P173" s="163">
        <v>4.5999999999999999E-2</v>
      </c>
      <c r="Q173" s="163">
        <f>ROUND(E173*P173,5)</f>
        <v>18.6875</v>
      </c>
      <c r="R173" s="163"/>
      <c r="S173" s="163"/>
      <c r="T173" s="164">
        <v>0.26</v>
      </c>
      <c r="U173" s="163">
        <f>ROUND(E173*T173,2)</f>
        <v>105.63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117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200" t="s">
        <v>248</v>
      </c>
      <c r="D174" s="165"/>
      <c r="E174" s="172">
        <v>155</v>
      </c>
      <c r="F174" s="177"/>
      <c r="G174" s="177"/>
      <c r="H174" s="177"/>
      <c r="I174" s="177"/>
      <c r="J174" s="177"/>
      <c r="K174" s="177"/>
      <c r="L174" s="177"/>
      <c r="M174" s="177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119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200" t="s">
        <v>249</v>
      </c>
      <c r="D175" s="165"/>
      <c r="E175" s="172">
        <v>182.25</v>
      </c>
      <c r="F175" s="177"/>
      <c r="G175" s="177"/>
      <c r="H175" s="177"/>
      <c r="I175" s="177"/>
      <c r="J175" s="177"/>
      <c r="K175" s="177"/>
      <c r="L175" s="177"/>
      <c r="M175" s="177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119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0"/>
      <c r="C176" s="200" t="s">
        <v>250</v>
      </c>
      <c r="D176" s="165"/>
      <c r="E176" s="172">
        <v>69</v>
      </c>
      <c r="F176" s="177"/>
      <c r="G176" s="177"/>
      <c r="H176" s="177"/>
      <c r="I176" s="177"/>
      <c r="J176" s="177"/>
      <c r="K176" s="177"/>
      <c r="L176" s="177"/>
      <c r="M176" s="177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119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>
        <v>44</v>
      </c>
      <c r="B177" s="160" t="s">
        <v>305</v>
      </c>
      <c r="C177" s="199" t="s">
        <v>306</v>
      </c>
      <c r="D177" s="162" t="s">
        <v>182</v>
      </c>
      <c r="E177" s="171">
        <v>38.740400000000001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63">
        <v>0</v>
      </c>
      <c r="O177" s="163">
        <f>ROUND(E177*N177,5)</f>
        <v>0</v>
      </c>
      <c r="P177" s="163">
        <v>0</v>
      </c>
      <c r="Q177" s="163">
        <f>ROUND(E177*P177,5)</f>
        <v>0</v>
      </c>
      <c r="R177" s="163"/>
      <c r="S177" s="163"/>
      <c r="T177" s="164">
        <v>2.68</v>
      </c>
      <c r="U177" s="163">
        <f>ROUND(E177*T177,2)</f>
        <v>103.82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130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200" t="s">
        <v>307</v>
      </c>
      <c r="D178" s="165"/>
      <c r="E178" s="172">
        <v>38.740400000000001</v>
      </c>
      <c r="F178" s="177"/>
      <c r="G178" s="177"/>
      <c r="H178" s="177"/>
      <c r="I178" s="177"/>
      <c r="J178" s="177"/>
      <c r="K178" s="177"/>
      <c r="L178" s="177"/>
      <c r="M178" s="177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119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>
        <v>45</v>
      </c>
      <c r="B179" s="160" t="s">
        <v>308</v>
      </c>
      <c r="C179" s="199" t="s">
        <v>309</v>
      </c>
      <c r="D179" s="162" t="s">
        <v>182</v>
      </c>
      <c r="E179" s="171">
        <v>38.740400000000001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63">
        <v>0</v>
      </c>
      <c r="O179" s="163">
        <f>ROUND(E179*N179,5)</f>
        <v>0</v>
      </c>
      <c r="P179" s="163">
        <v>0</v>
      </c>
      <c r="Q179" s="163">
        <f>ROUND(E179*P179,5)</f>
        <v>0</v>
      </c>
      <c r="R179" s="163"/>
      <c r="S179" s="163"/>
      <c r="T179" s="164">
        <v>0</v>
      </c>
      <c r="U179" s="163">
        <f>ROUND(E179*T179,2)</f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117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x14ac:dyDescent="0.2">
      <c r="A180" s="155" t="s">
        <v>112</v>
      </c>
      <c r="B180" s="161" t="s">
        <v>81</v>
      </c>
      <c r="C180" s="201" t="s">
        <v>82</v>
      </c>
      <c r="D180" s="166"/>
      <c r="E180" s="173"/>
      <c r="F180" s="178"/>
      <c r="G180" s="178">
        <f>SUMIF(AE181:AE181,"&lt;&gt;NOR",G181:G181)</f>
        <v>0</v>
      </c>
      <c r="H180" s="178"/>
      <c r="I180" s="178">
        <f>SUM(I181:I181)</f>
        <v>0</v>
      </c>
      <c r="J180" s="178"/>
      <c r="K180" s="178">
        <f>SUM(K181:K181)</f>
        <v>0</v>
      </c>
      <c r="L180" s="178"/>
      <c r="M180" s="178">
        <f>SUM(M181:M181)</f>
        <v>0</v>
      </c>
      <c r="N180" s="167"/>
      <c r="O180" s="167">
        <f>SUM(O181:O181)</f>
        <v>0</v>
      </c>
      <c r="P180" s="167"/>
      <c r="Q180" s="167">
        <f>SUM(Q181:Q181)</f>
        <v>0</v>
      </c>
      <c r="R180" s="167"/>
      <c r="S180" s="167"/>
      <c r="T180" s="168"/>
      <c r="U180" s="167">
        <f>SUM(U181:U181)</f>
        <v>263.99</v>
      </c>
      <c r="AE180" t="s">
        <v>113</v>
      </c>
    </row>
    <row r="181" spans="1:60" outlineLevel="1" x14ac:dyDescent="0.2">
      <c r="A181" s="154">
        <v>46</v>
      </c>
      <c r="B181" s="160" t="s">
        <v>310</v>
      </c>
      <c r="C181" s="199" t="s">
        <v>311</v>
      </c>
      <c r="D181" s="162" t="s">
        <v>182</v>
      </c>
      <c r="E181" s="171">
        <v>281.28840000000002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63">
        <v>0</v>
      </c>
      <c r="O181" s="163">
        <f>ROUND(E181*N181,5)</f>
        <v>0</v>
      </c>
      <c r="P181" s="163">
        <v>0</v>
      </c>
      <c r="Q181" s="163">
        <f>ROUND(E181*P181,5)</f>
        <v>0</v>
      </c>
      <c r="R181" s="163"/>
      <c r="S181" s="163"/>
      <c r="T181" s="164">
        <v>0.9385</v>
      </c>
      <c r="U181" s="163">
        <f>ROUND(E181*T181,2)</f>
        <v>263.99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117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x14ac:dyDescent="0.2">
      <c r="A182" s="155" t="s">
        <v>112</v>
      </c>
      <c r="B182" s="161" t="s">
        <v>83</v>
      </c>
      <c r="C182" s="201" t="s">
        <v>84</v>
      </c>
      <c r="D182" s="166"/>
      <c r="E182" s="173"/>
      <c r="F182" s="178"/>
      <c r="G182" s="178">
        <f>SUMIF(AE183:AE187,"&lt;&gt;NOR",G183:G187)</f>
        <v>0</v>
      </c>
      <c r="H182" s="178"/>
      <c r="I182" s="178">
        <f>SUM(I183:I187)</f>
        <v>0</v>
      </c>
      <c r="J182" s="178"/>
      <c r="K182" s="178">
        <f>SUM(K183:K187)</f>
        <v>0</v>
      </c>
      <c r="L182" s="178"/>
      <c r="M182" s="178">
        <f>SUM(M183:M187)</f>
        <v>0</v>
      </c>
      <c r="N182" s="167"/>
      <c r="O182" s="167">
        <f>SUM(O183:O187)</f>
        <v>6.7830000000000001E-2</v>
      </c>
      <c r="P182" s="167"/>
      <c r="Q182" s="167">
        <f>SUM(Q183:Q187)</f>
        <v>0</v>
      </c>
      <c r="R182" s="167"/>
      <c r="S182" s="167"/>
      <c r="T182" s="168"/>
      <c r="U182" s="167">
        <f>SUM(U183:U187)</f>
        <v>63.84</v>
      </c>
      <c r="AE182" t="s">
        <v>113</v>
      </c>
    </row>
    <row r="183" spans="1:60" ht="22.5" outlineLevel="1" x14ac:dyDescent="0.2">
      <c r="A183" s="154">
        <v>47</v>
      </c>
      <c r="B183" s="160" t="s">
        <v>312</v>
      </c>
      <c r="C183" s="199" t="s">
        <v>313</v>
      </c>
      <c r="D183" s="162" t="s">
        <v>116</v>
      </c>
      <c r="E183" s="171">
        <v>399</v>
      </c>
      <c r="F183" s="176"/>
      <c r="G183" s="177">
        <f>ROUND(E183*F183,2)</f>
        <v>0</v>
      </c>
      <c r="H183" s="176"/>
      <c r="I183" s="177">
        <f>ROUND(E183*H183,2)</f>
        <v>0</v>
      </c>
      <c r="J183" s="176"/>
      <c r="K183" s="177">
        <f>ROUND(E183*J183,2)</f>
        <v>0</v>
      </c>
      <c r="L183" s="177">
        <v>21</v>
      </c>
      <c r="M183" s="177">
        <f>G183*(1+L183/100)</f>
        <v>0</v>
      </c>
      <c r="N183" s="163">
        <v>1.7000000000000001E-4</v>
      </c>
      <c r="O183" s="163">
        <f>ROUND(E183*N183,5)</f>
        <v>6.7830000000000001E-2</v>
      </c>
      <c r="P183" s="163">
        <v>0</v>
      </c>
      <c r="Q183" s="163">
        <f>ROUND(E183*P183,5)</f>
        <v>0</v>
      </c>
      <c r="R183" s="163"/>
      <c r="S183" s="163"/>
      <c r="T183" s="164">
        <v>0.16</v>
      </c>
      <c r="U183" s="163">
        <f>ROUND(E183*T183,2)</f>
        <v>63.84</v>
      </c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117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200" t="s">
        <v>314</v>
      </c>
      <c r="D184" s="165"/>
      <c r="E184" s="172">
        <v>143.875</v>
      </c>
      <c r="F184" s="177"/>
      <c r="G184" s="177"/>
      <c r="H184" s="177"/>
      <c r="I184" s="177"/>
      <c r="J184" s="177"/>
      <c r="K184" s="177"/>
      <c r="L184" s="177"/>
      <c r="M184" s="177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119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200" t="s">
        <v>315</v>
      </c>
      <c r="D185" s="165"/>
      <c r="E185" s="172">
        <v>117.75</v>
      </c>
      <c r="F185" s="177"/>
      <c r="G185" s="177"/>
      <c r="H185" s="177"/>
      <c r="I185" s="177"/>
      <c r="J185" s="177"/>
      <c r="K185" s="177"/>
      <c r="L185" s="177"/>
      <c r="M185" s="177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119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200" t="s">
        <v>316</v>
      </c>
      <c r="D186" s="165"/>
      <c r="E186" s="172">
        <v>57.75</v>
      </c>
      <c r="F186" s="177"/>
      <c r="G186" s="177"/>
      <c r="H186" s="177"/>
      <c r="I186" s="177"/>
      <c r="J186" s="177"/>
      <c r="K186" s="177"/>
      <c r="L186" s="177"/>
      <c r="M186" s="177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119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200" t="s">
        <v>317</v>
      </c>
      <c r="D187" s="165"/>
      <c r="E187" s="172">
        <v>79.625</v>
      </c>
      <c r="F187" s="177"/>
      <c r="G187" s="177"/>
      <c r="H187" s="177"/>
      <c r="I187" s="177"/>
      <c r="J187" s="177"/>
      <c r="K187" s="177"/>
      <c r="L187" s="177"/>
      <c r="M187" s="177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119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x14ac:dyDescent="0.2">
      <c r="A188" s="155" t="s">
        <v>112</v>
      </c>
      <c r="B188" s="161" t="s">
        <v>85</v>
      </c>
      <c r="C188" s="201" t="s">
        <v>26</v>
      </c>
      <c r="D188" s="166"/>
      <c r="E188" s="173"/>
      <c r="F188" s="178"/>
      <c r="G188" s="178">
        <f>SUMIF(AE189:AE192,"&lt;&gt;NOR",G189:G192)</f>
        <v>0</v>
      </c>
      <c r="H188" s="178"/>
      <c r="I188" s="178">
        <f>SUM(I189:I192)</f>
        <v>0</v>
      </c>
      <c r="J188" s="178"/>
      <c r="K188" s="178">
        <f>SUM(K189:K192)</f>
        <v>0</v>
      </c>
      <c r="L188" s="178"/>
      <c r="M188" s="178">
        <f>SUM(M189:M192)</f>
        <v>0</v>
      </c>
      <c r="N188" s="167"/>
      <c r="O188" s="167">
        <f>SUM(O189:O192)</f>
        <v>0</v>
      </c>
      <c r="P188" s="167"/>
      <c r="Q188" s="167">
        <f>SUM(Q189:Q192)</f>
        <v>0</v>
      </c>
      <c r="R188" s="167"/>
      <c r="S188" s="167"/>
      <c r="T188" s="168"/>
      <c r="U188" s="167">
        <f>SUM(U189:U192)</f>
        <v>0</v>
      </c>
      <c r="AE188" t="s">
        <v>113</v>
      </c>
    </row>
    <row r="189" spans="1:60" outlineLevel="1" x14ac:dyDescent="0.2">
      <c r="A189" s="154">
        <v>48</v>
      </c>
      <c r="B189" s="160" t="s">
        <v>318</v>
      </c>
      <c r="C189" s="199" t="s">
        <v>319</v>
      </c>
      <c r="D189" s="162" t="s">
        <v>320</v>
      </c>
      <c r="E189" s="171">
        <v>1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63">
        <v>0</v>
      </c>
      <c r="O189" s="163">
        <f>ROUND(E189*N189,5)</f>
        <v>0</v>
      </c>
      <c r="P189" s="163">
        <v>0</v>
      </c>
      <c r="Q189" s="163">
        <f>ROUND(E189*P189,5)</f>
        <v>0</v>
      </c>
      <c r="R189" s="163"/>
      <c r="S189" s="163"/>
      <c r="T189" s="164">
        <v>0</v>
      </c>
      <c r="U189" s="163">
        <f>ROUND(E189*T189,2)</f>
        <v>0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117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>
        <v>49</v>
      </c>
      <c r="B190" s="160" t="s">
        <v>321</v>
      </c>
      <c r="C190" s="199" t="s">
        <v>322</v>
      </c>
      <c r="D190" s="162" t="s">
        <v>320</v>
      </c>
      <c r="E190" s="171">
        <v>1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63">
        <v>0</v>
      </c>
      <c r="O190" s="163">
        <f>ROUND(E190*N190,5)</f>
        <v>0</v>
      </c>
      <c r="P190" s="163">
        <v>0</v>
      </c>
      <c r="Q190" s="163">
        <f>ROUND(E190*P190,5)</f>
        <v>0</v>
      </c>
      <c r="R190" s="163"/>
      <c r="S190" s="163"/>
      <c r="T190" s="164">
        <v>0</v>
      </c>
      <c r="U190" s="163">
        <f>ROUND(E190*T190,2)</f>
        <v>0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117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ht="22.5" outlineLevel="1" x14ac:dyDescent="0.2">
      <c r="A191" s="154">
        <v>50</v>
      </c>
      <c r="B191" s="160" t="s">
        <v>323</v>
      </c>
      <c r="C191" s="199" t="s">
        <v>324</v>
      </c>
      <c r="D191" s="162" t="s">
        <v>320</v>
      </c>
      <c r="E191" s="171">
        <v>1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63">
        <v>0</v>
      </c>
      <c r="O191" s="163">
        <f>ROUND(E191*N191,5)</f>
        <v>0</v>
      </c>
      <c r="P191" s="163">
        <v>0</v>
      </c>
      <c r="Q191" s="163">
        <f>ROUND(E191*P191,5)</f>
        <v>0</v>
      </c>
      <c r="R191" s="163"/>
      <c r="S191" s="163"/>
      <c r="T191" s="164">
        <v>0</v>
      </c>
      <c r="U191" s="163">
        <f>ROUND(E191*T191,2)</f>
        <v>0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117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87">
        <v>51</v>
      </c>
      <c r="B192" s="188" t="s">
        <v>325</v>
      </c>
      <c r="C192" s="204" t="s">
        <v>326</v>
      </c>
      <c r="D192" s="189" t="s">
        <v>320</v>
      </c>
      <c r="E192" s="190">
        <v>1</v>
      </c>
      <c r="F192" s="191"/>
      <c r="G192" s="192">
        <f>ROUND(E192*F192,2)</f>
        <v>0</v>
      </c>
      <c r="H192" s="191"/>
      <c r="I192" s="192">
        <f>ROUND(E192*H192,2)</f>
        <v>0</v>
      </c>
      <c r="J192" s="191"/>
      <c r="K192" s="192">
        <f>ROUND(E192*J192,2)</f>
        <v>0</v>
      </c>
      <c r="L192" s="192">
        <v>21</v>
      </c>
      <c r="M192" s="192">
        <f>G192*(1+L192/100)</f>
        <v>0</v>
      </c>
      <c r="N192" s="193">
        <v>0</v>
      </c>
      <c r="O192" s="193">
        <f>ROUND(E192*N192,5)</f>
        <v>0</v>
      </c>
      <c r="P192" s="193">
        <v>0</v>
      </c>
      <c r="Q192" s="193">
        <f>ROUND(E192*P192,5)</f>
        <v>0</v>
      </c>
      <c r="R192" s="193"/>
      <c r="S192" s="193"/>
      <c r="T192" s="194">
        <v>0</v>
      </c>
      <c r="U192" s="193">
        <f>ROUND(E192*T192,2)</f>
        <v>0</v>
      </c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117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31" x14ac:dyDescent="0.2">
      <c r="A193" s="6"/>
      <c r="B193" s="7" t="s">
        <v>327</v>
      </c>
      <c r="C193" s="205" t="s">
        <v>327</v>
      </c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AC193">
        <v>15</v>
      </c>
      <c r="AD193">
        <v>21</v>
      </c>
    </row>
    <row r="194" spans="1:31" x14ac:dyDescent="0.2">
      <c r="A194" s="195"/>
      <c r="B194" s="196">
        <v>26</v>
      </c>
      <c r="C194" s="206" t="s">
        <v>327</v>
      </c>
      <c r="D194" s="197"/>
      <c r="E194" s="197"/>
      <c r="F194" s="197"/>
      <c r="G194" s="198">
        <f>G8+G60+G88+G98+G120+G125+G131+G139+G149+G159+G168+G180+G182+G188</f>
        <v>0</v>
      </c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AC194">
        <f>SUMIF(L7:L192,AC193,G7:G192)</f>
        <v>0</v>
      </c>
      <c r="AD194">
        <f>SUMIF(L7:L192,AD193,G7:G192)</f>
        <v>0</v>
      </c>
      <c r="AE194" t="s">
        <v>328</v>
      </c>
    </row>
    <row r="195" spans="1:31" x14ac:dyDescent="0.2">
      <c r="A195" s="6"/>
      <c r="B195" s="7" t="s">
        <v>327</v>
      </c>
      <c r="C195" s="205" t="s">
        <v>327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">
      <c r="A196" s="6"/>
      <c r="B196" s="7" t="s">
        <v>327</v>
      </c>
      <c r="C196" s="205" t="s">
        <v>327</v>
      </c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31" x14ac:dyDescent="0.2">
      <c r="A197" s="279">
        <v>33</v>
      </c>
      <c r="B197" s="279"/>
      <c r="C197" s="280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31" x14ac:dyDescent="0.2">
      <c r="A198" s="260"/>
      <c r="B198" s="261"/>
      <c r="C198" s="262"/>
      <c r="D198" s="261"/>
      <c r="E198" s="261"/>
      <c r="F198" s="261"/>
      <c r="G198" s="263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AE198" t="s">
        <v>329</v>
      </c>
    </row>
    <row r="199" spans="1:31" x14ac:dyDescent="0.2">
      <c r="A199" s="264"/>
      <c r="B199" s="265"/>
      <c r="C199" s="266"/>
      <c r="D199" s="265"/>
      <c r="E199" s="265"/>
      <c r="F199" s="265"/>
      <c r="G199" s="267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31" x14ac:dyDescent="0.2">
      <c r="A200" s="264"/>
      <c r="B200" s="265"/>
      <c r="C200" s="266"/>
      <c r="D200" s="265"/>
      <c r="E200" s="265"/>
      <c r="F200" s="265"/>
      <c r="G200" s="267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31" x14ac:dyDescent="0.2">
      <c r="A201" s="264"/>
      <c r="B201" s="265"/>
      <c r="C201" s="266"/>
      <c r="D201" s="265"/>
      <c r="E201" s="265"/>
      <c r="F201" s="265"/>
      <c r="G201" s="267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31" x14ac:dyDescent="0.2">
      <c r="A202" s="268"/>
      <c r="B202" s="269"/>
      <c r="C202" s="270"/>
      <c r="D202" s="269"/>
      <c r="E202" s="269"/>
      <c r="F202" s="269"/>
      <c r="G202" s="271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31" x14ac:dyDescent="0.2">
      <c r="A203" s="6"/>
      <c r="B203" s="7" t="s">
        <v>327</v>
      </c>
      <c r="C203" s="205" t="s">
        <v>327</v>
      </c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31" x14ac:dyDescent="0.2">
      <c r="C204" s="207"/>
      <c r="AE204" t="s">
        <v>330</v>
      </c>
    </row>
  </sheetData>
  <mergeCells count="6">
    <mergeCell ref="A198:G202"/>
    <mergeCell ref="A1:G1"/>
    <mergeCell ref="C2:G2"/>
    <mergeCell ref="C3:G3"/>
    <mergeCell ref="C4:G4"/>
    <mergeCell ref="A197:C197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Petr Pešek</cp:lastModifiedBy>
  <cp:lastPrinted>2014-02-28T09:52:57Z</cp:lastPrinted>
  <dcterms:created xsi:type="dcterms:W3CDTF">2009-04-08T07:15:50Z</dcterms:created>
  <dcterms:modified xsi:type="dcterms:W3CDTF">2021-12-13T13:57:08Z</dcterms:modified>
</cp:coreProperties>
</file>