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3"/>
  </bookViews>
  <sheets>
    <sheet name="Pokyny pro vyplnění" sheetId="1" r:id="rId1"/>
    <sheet name="Stavba" sheetId="2" r:id="rId2"/>
    <sheet name="VzorPolozky" sheetId="3" state="hidden" r:id="rId3"/>
    <sheet name="01 0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01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01 Pol'!$A$1:$X$70</definedName>
    <definedName name="_xlnm.Print_Area" localSheetId="1">'Stavba'!$A$1:$J$60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indexed="8"/>
            <rFont val="Tahoma"/>
            <family val="2"/>
          </rPr>
          <t>Název</t>
        </r>
      </text>
    </comment>
    <comment ref="I11" authorId="0">
      <text>
        <r>
          <rPr>
            <sz val="9"/>
            <color indexed="8"/>
            <rFont val="Tahoma"/>
            <family val="2"/>
          </rPr>
          <t>IČO</t>
        </r>
      </text>
    </comment>
    <comment ref="D12" authorId="0">
      <text>
        <r>
          <rPr>
            <sz val="9"/>
            <color indexed="8"/>
            <rFont val="Tahoma"/>
            <family val="2"/>
          </rPr>
          <t>Ulice</t>
        </r>
      </text>
    </comment>
    <comment ref="I12" authorId="0">
      <text>
        <r>
          <rPr>
            <sz val="9"/>
            <color indexed="8"/>
            <rFont val="Tahoma"/>
            <family val="2"/>
          </rPr>
          <t>DIČ</t>
        </r>
      </text>
    </comment>
    <comment ref="D13" authorId="0">
      <text>
        <r>
          <rPr>
            <sz val="9"/>
            <color indexed="8"/>
            <rFont val="Tahoma"/>
            <family val="2"/>
          </rPr>
          <t>PSČ</t>
        </r>
      </text>
    </comment>
    <comment ref="E13" authorId="0">
      <text>
        <r>
          <rPr>
            <sz val="9"/>
            <color indexed="8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indexed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<sst xmlns="http://schemas.openxmlformats.org/spreadsheetml/2006/main" count="399" uniqueCount="169">
  <si>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</si>
  <si>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</si>
  <si>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</si>
  <si>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</si>
  <si>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</si>
  <si>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2021 25</t>
  </si>
  <si>
    <t>ZŠ Plešivec - výměna dveří</t>
  </si>
  <si>
    <t>Objekt:</t>
  </si>
  <si>
    <t>01</t>
  </si>
  <si>
    <t>SÚ</t>
  </si>
  <si>
    <t>Rozpočet:</t>
  </si>
  <si>
    <t>Výměna dveří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</si>
  <si>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</si>
  <si>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</si>
  <si>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</si>
  <si>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</si>
  <si>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</si>
  <si>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</si>
  <si>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</si>
  <si>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</si>
  <si>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</si>
  <si>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</si>
  <si>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</si>
  <si>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</si>
  <si>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</si>
  <si>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</si>
  <si>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</si>
  <si>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</si>
  <si>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</si>
  <si>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</si>
  <si>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</si>
  <si>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</si>
  <si>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</si>
  <si>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</si>
  <si>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</si>
  <si>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</si>
  <si>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</si>
  <si>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</si>
  <si>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</si>
  <si>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</si>
  <si>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</si>
  <si>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</si>
  <si>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</si>
  <si>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</si>
  <si>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</si>
  <si>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</si>
  <si>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</si>
  <si>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</si>
  <si>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Celkem za stavbu</t>
  </si>
  <si>
    <t>Rekapitulace dílů</t>
  </si>
  <si>
    <t>Typ dílu</t>
  </si>
  <si>
    <t>3</t>
  </si>
  <si>
    <t>Svislé a kompletní konstrukce</t>
  </si>
  <si>
    <t>61</t>
  </si>
  <si>
    <t>Úpravy povrchů vnitřní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</si>
  <si>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</si>
  <si>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</si>
  <si>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</si>
  <si>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</si>
  <si>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</si>
  <si>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</si>
  <si>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</si>
  <si>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</si>
  <si>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771</t>
  </si>
  <si>
    <t>Podlahy z dlaždic a obklady</t>
  </si>
  <si>
    <t>781</t>
  </si>
  <si>
    <t>Obklady keramické</t>
  </si>
  <si>
    <t>799</t>
  </si>
  <si>
    <t>Ostatní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</si>
  <si>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</si>
  <si>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</si>
  <si>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</si>
  <si>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</si>
  <si>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</si>
  <si>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</si>
  <si>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</si>
  <si>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</si>
  <si>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</si>
  <si>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</si>
  <si>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</si>
  <si>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</si>
  <si>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</si>
  <si>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</si>
  <si>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</si>
  <si>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</si>
  <si>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</si>
  <si>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</si>
  <si>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</si>
  <si>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</si>
  <si>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</si>
  <si>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</si>
  <si>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</si>
  <si>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</si>
  <si>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</si>
  <si>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</si>
  <si>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</si>
  <si>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</si>
  <si>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</si>
  <si>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</si>
  <si>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</si>
  <si>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</si>
  <si>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</si>
  <si>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</si>
  <si>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</si>
  <si>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</si>
  <si>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Přizdívka ostění  Ytong 150</t>
  </si>
  <si>
    <t>m</t>
  </si>
  <si>
    <t>Vlastní</t>
  </si>
  <si>
    <t>Indiv</t>
  </si>
  <si>
    <t>Práce</t>
  </si>
  <si>
    <t>POL1_</t>
  </si>
  <si>
    <t>Zakrytí podélná plocha fólie</t>
  </si>
  <si>
    <t>kpl</t>
  </si>
  <si>
    <t xml:space="preserve">Omítka malých ploch vnitřních stěn do 1 m2 začištění přisekaného zdiva </t>
  </si>
  <si>
    <t>kus</t>
  </si>
  <si>
    <t>RTS 21/ I</t>
  </si>
  <si>
    <t>4+8</t>
  </si>
  <si>
    <t>VV</t>
  </si>
  <si>
    <t>Začištění omítek kolem oken,dveří apod. s použitím suché maltové směsi</t>
  </si>
  <si>
    <t>5,1*2*20+4,8*2*2</t>
  </si>
  <si>
    <t>D+M CPL Dveře JASAN STRUKTUR, M10, plné, výplň DTD , fab</t>
  </si>
  <si>
    <t>ks</t>
  </si>
  <si>
    <t>18,19,20,21,22,23,24,25, sklad, cvičná kuchyně : 10</t>
  </si>
  <si>
    <t>28,29,30,31,32,33,34,35,36,37, sklad, 38 : 12</t>
  </si>
  <si>
    <t>D+M štítků na dveře</t>
  </si>
  <si>
    <t>Nástřik zárubně RAL dle výběru</t>
  </si>
  <si>
    <t>Objektové kování, (Lida-OV) nerez fab</t>
  </si>
  <si>
    <t>Ocelová zárubeň DZD pro dodatečnou montáž +  rozšíření zárubně síla stěny 12,5</t>
  </si>
  <si>
    <t>2</t>
  </si>
  <si>
    <t>Ocelová zárubeň DZD pro dodatečnou montáž +  rozšíření zárubně síla stěny 17</t>
  </si>
  <si>
    <t>1+10</t>
  </si>
  <si>
    <t>Práh dubový + lakování 10 cm</t>
  </si>
  <si>
    <t>Práh dubový + lakování 15 cm</t>
  </si>
  <si>
    <t xml:space="preserve">Zaměření a doprava materiálu </t>
  </si>
  <si>
    <t>Vyčištění budov o výšce podlaží nad 4 m</t>
  </si>
  <si>
    <t>m2</t>
  </si>
  <si>
    <t>120</t>
  </si>
  <si>
    <t>Doprava a manipulace pro řezání</t>
  </si>
  <si>
    <t>Řezání cihelného zdiva hl. řezu 150 mm</t>
  </si>
  <si>
    <t>5,1*20+4,8*2</t>
  </si>
  <si>
    <t>Vybourání kovových dveřních zárubní pl. do 2 m2</t>
  </si>
  <si>
    <t>vybourání sutě ze zárubně : 22</t>
  </si>
  <si>
    <t>Vyvěšení dřevěných dveřních křídel pl. do 2 m2</t>
  </si>
  <si>
    <t>Přesun hmot pro opravy a údržbu do výšky 12 m</t>
  </si>
  <si>
    <t>t</t>
  </si>
  <si>
    <t>RTS 20/ I</t>
  </si>
  <si>
    <t>Přesun hmot</t>
  </si>
  <si>
    <t>POL7_</t>
  </si>
  <si>
    <t>Oklepání soklu keramického u zárubní a jeho zpětné nalepení, začištění soklu</t>
  </si>
  <si>
    <t xml:space="preserve">Oprava obkladů </t>
  </si>
  <si>
    <t>Přípravné práce</t>
  </si>
  <si>
    <t>Poplatek za skládku stavební suti</t>
  </si>
  <si>
    <t>Kalkul</t>
  </si>
  <si>
    <t>Přesun suti</t>
  </si>
  <si>
    <t>POL8_</t>
  </si>
  <si>
    <t>Příplatek za likvidaci dveří</t>
  </si>
  <si>
    <t>dveře : 0,770</t>
  </si>
  <si>
    <t>Příplatek za nošení vyb. hmot každých dalších 10 m</t>
  </si>
  <si>
    <t>Svislá doprava suti a vybour. hmot za 2.NP nošením</t>
  </si>
  <si>
    <t>Vodorovná doprava suti a hmot po suchu do 6000 m</t>
  </si>
  <si>
    <t>Vodorovné přemístění suti nošením do 10 m</t>
  </si>
  <si>
    <t>Kompletační činnost</t>
  </si>
  <si>
    <t>Soubor</t>
  </si>
  <si>
    <t>VRN</t>
  </si>
  <si>
    <t>POL99_0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</si>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</sst>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color indexed="8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33" borderId="11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6" fillId="33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0" fillId="33" borderId="11" xfId="0" applyFont="1" applyFill="1" applyBorder="1" applyAlignment="1">
      <alignment horizontal="left" vertical="center" indent="1"/>
    </xf>
    <xf numFmtId="49" fontId="2" fillId="33" borderId="0" xfId="0" applyNumberFormat="1" applyFont="1" applyFill="1" applyAlignment="1">
      <alignment horizontal="left" vertical="center" wrapText="1"/>
    </xf>
    <xf numFmtId="4" fontId="0" fillId="0" borderId="11" xfId="0" applyNumberFormat="1" applyBorder="1" applyAlignment="1">
      <alignment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ill="1" applyBorder="1" applyAlignment="1">
      <alignment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34" borderId="0" xfId="0" applyNumberFormat="1" applyFont="1" applyFill="1" applyAlignment="1" applyProtection="1">
      <alignment horizontal="left" vertical="center"/>
      <protection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right" vertical="center"/>
    </xf>
    <xf numFmtId="0" fontId="0" fillId="0" borderId="16" xfId="0" applyFont="1" applyBorder="1" applyAlignment="1">
      <alignment horizontal="left" vertical="top" inden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0" fillId="0" borderId="19" xfId="0" applyFont="1" applyBorder="1" applyAlignment="1">
      <alignment horizontal="left" indent="1"/>
    </xf>
    <xf numFmtId="1" fontId="2" fillId="0" borderId="20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49" fontId="0" fillId="0" borderId="21" xfId="0" applyNumberFormat="1" applyBorder="1" applyAlignment="1">
      <alignment horizontal="left" vertical="center"/>
    </xf>
    <xf numFmtId="1" fontId="2" fillId="0" borderId="2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1" fontId="2" fillId="0" borderId="2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 indent="1"/>
    </xf>
    <xf numFmtId="0" fontId="2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4" fontId="6" fillId="33" borderId="25" xfId="0" applyNumberFormat="1" applyFont="1" applyFill="1" applyBorder="1" applyAlignment="1">
      <alignment horizontal="left" vertical="center"/>
    </xf>
    <xf numFmtId="49" fontId="0" fillId="33" borderId="26" xfId="0" applyNumberFormat="1" applyFill="1" applyBorder="1" applyAlignment="1">
      <alignment horizontal="left" vertical="center"/>
    </xf>
    <xf numFmtId="0" fontId="0" fillId="33" borderId="25" xfId="0" applyFill="1" applyBorder="1" applyAlignment="1">
      <alignment wrapText="1"/>
    </xf>
    <xf numFmtId="0" fontId="0" fillId="33" borderId="25" xfId="0" applyFill="1" applyBorder="1" applyAlignment="1">
      <alignment/>
    </xf>
    <xf numFmtId="49" fontId="2" fillId="33" borderId="26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vertical="top"/>
    </xf>
    <xf numFmtId="14" fontId="2" fillId="0" borderId="1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" fontId="0" fillId="0" borderId="30" xfId="0" applyNumberFormat="1" applyFont="1" applyBorder="1" applyAlignment="1">
      <alignment/>
    </xf>
    <xf numFmtId="4" fontId="3" fillId="35" borderId="22" xfId="0" applyNumberFormat="1" applyFont="1" applyFill="1" applyBorder="1" applyAlignment="1">
      <alignment vertical="center"/>
    </xf>
    <xf numFmtId="4" fontId="3" fillId="35" borderId="20" xfId="0" applyNumberFormat="1" applyFont="1" applyFill="1" applyBorder="1" applyAlignment="1">
      <alignment vertical="center" wrapText="1"/>
    </xf>
    <xf numFmtId="4" fontId="11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right" vertical="center" wrapText="1" shrinkToFit="1"/>
    </xf>
    <xf numFmtId="4" fontId="3" fillId="0" borderId="31" xfId="0" applyNumberFormat="1" applyFont="1" applyBorder="1" applyAlignment="1">
      <alignment horizontal="right" vertical="center" shrinkToFit="1"/>
    </xf>
    <xf numFmtId="4" fontId="0" fillId="0" borderId="31" xfId="0" applyNumberFormat="1" applyBorder="1" applyAlignment="1">
      <alignment vertical="center" shrinkToFit="1"/>
    </xf>
    <xf numFmtId="3" fontId="0" fillId="0" borderId="31" xfId="0" applyNumberForma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 wrapText="1" shrinkToFit="1"/>
    </xf>
    <xf numFmtId="4" fontId="2" fillId="0" borderId="31" xfId="0" applyNumberFormat="1" applyFont="1" applyBorder="1" applyAlignment="1">
      <alignment vertical="center" shrinkToFit="1"/>
    </xf>
    <xf numFmtId="3" fontId="2" fillId="0" borderId="31" xfId="0" applyNumberFormat="1" applyFont="1" applyBorder="1" applyAlignment="1">
      <alignment vertical="center"/>
    </xf>
    <xf numFmtId="4" fontId="0" fillId="0" borderId="22" xfId="0" applyNumberFormat="1" applyFont="1" applyBorder="1" applyAlignment="1">
      <alignment horizontal="left" vertical="center"/>
    </xf>
    <xf numFmtId="4" fontId="0" fillId="0" borderId="31" xfId="0" applyNumberFormat="1" applyBorder="1" applyAlignment="1">
      <alignment vertical="center" wrapText="1" shrinkToFit="1"/>
    </xf>
    <xf numFmtId="4" fontId="0" fillId="33" borderId="31" xfId="0" applyNumberFormat="1" applyFill="1" applyBorder="1" applyAlignment="1">
      <alignment vertical="center" wrapText="1" shrinkToFit="1"/>
    </xf>
    <xf numFmtId="4" fontId="0" fillId="33" borderId="31" xfId="0" applyNumberFormat="1" applyFill="1" applyBorder="1" applyAlignment="1">
      <alignment vertical="center" shrinkToFit="1"/>
    </xf>
    <xf numFmtId="3" fontId="0" fillId="33" borderId="31" xfId="0" applyNumberFormat="1" applyFill="1" applyBorder="1" applyAlignment="1">
      <alignment vertical="center"/>
    </xf>
    <xf numFmtId="0" fontId="6" fillId="0" borderId="0" xfId="0" applyFont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3" fillId="0" borderId="30" xfId="0" applyFont="1" applyBorder="1" applyAlignment="1">
      <alignment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4" fontId="3" fillId="33" borderId="31" xfId="0" applyNumberFormat="1" applyFont="1" applyFill="1" applyBorder="1" applyAlignment="1">
      <alignment horizontal="center" vertical="center"/>
    </xf>
    <xf numFmtId="4" fontId="3" fillId="33" borderId="31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31" xfId="0" applyFon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0" fillId="33" borderId="31" xfId="0" applyFont="1" applyFill="1" applyBorder="1" applyAlignment="1">
      <alignment vertical="center"/>
    </xf>
    <xf numFmtId="49" fontId="0" fillId="33" borderId="20" xfId="0" applyNumberFormat="1" applyFont="1" applyFill="1" applyBorder="1" applyAlignment="1">
      <alignment vertical="center"/>
    </xf>
    <xf numFmtId="0" fontId="0" fillId="35" borderId="31" xfId="0" applyFont="1" applyFill="1" applyBorder="1" applyAlignment="1">
      <alignment/>
    </xf>
    <xf numFmtId="49" fontId="0" fillId="35" borderId="31" xfId="0" applyNumberFormat="1" applyFont="1" applyFill="1" applyBorder="1" applyAlignment="1">
      <alignment/>
    </xf>
    <xf numFmtId="0" fontId="0" fillId="35" borderId="31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31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33" borderId="32" xfId="0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top" shrinkToFit="1"/>
    </xf>
    <xf numFmtId="164" fontId="2" fillId="33" borderId="17" xfId="0" applyNumberFormat="1" applyFont="1" applyFill="1" applyBorder="1" applyAlignment="1">
      <alignment vertical="top" shrinkToFit="1"/>
    </xf>
    <xf numFmtId="4" fontId="2" fillId="33" borderId="17" xfId="0" applyNumberFormat="1" applyFont="1" applyFill="1" applyBorder="1" applyAlignment="1">
      <alignment vertical="top" shrinkToFit="1"/>
    </xf>
    <xf numFmtId="4" fontId="2" fillId="33" borderId="33" xfId="0" applyNumberFormat="1" applyFont="1" applyFill="1" applyBorder="1" applyAlignment="1">
      <alignment vertical="top" shrinkToFit="1"/>
    </xf>
    <xf numFmtId="4" fontId="2" fillId="33" borderId="0" xfId="0" applyNumberFormat="1" applyFont="1" applyFill="1" applyBorder="1" applyAlignment="1">
      <alignment vertical="top" shrinkToFit="1"/>
    </xf>
    <xf numFmtId="0" fontId="13" fillId="0" borderId="34" xfId="0" applyFont="1" applyBorder="1" applyAlignment="1">
      <alignment vertical="top"/>
    </xf>
    <xf numFmtId="49" fontId="13" fillId="0" borderId="35" xfId="0" applyNumberFormat="1" applyFont="1" applyBorder="1" applyAlignment="1">
      <alignment vertical="top"/>
    </xf>
    <xf numFmtId="49" fontId="13" fillId="0" borderId="35" xfId="0" applyNumberFormat="1" applyFont="1" applyBorder="1" applyAlignment="1">
      <alignment horizontal="left" vertical="top" wrapText="1"/>
    </xf>
    <xf numFmtId="0" fontId="13" fillId="0" borderId="35" xfId="0" applyFont="1" applyBorder="1" applyAlignment="1">
      <alignment horizontal="center" vertical="top" shrinkToFit="1"/>
    </xf>
    <xf numFmtId="164" fontId="13" fillId="0" borderId="35" xfId="0" applyNumberFormat="1" applyFont="1" applyBorder="1" applyAlignment="1">
      <alignment vertical="top" shrinkToFit="1"/>
    </xf>
    <xf numFmtId="4" fontId="13" fillId="34" borderId="35" xfId="0" applyNumberFormat="1" applyFont="1" applyFill="1" applyBorder="1" applyAlignment="1" applyProtection="1">
      <alignment vertical="top" shrinkToFit="1"/>
      <protection locked="0"/>
    </xf>
    <xf numFmtId="4" fontId="13" fillId="0" borderId="36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4" fontId="13" fillId="0" borderId="0" xfId="0" applyNumberFormat="1" applyFont="1" applyBorder="1" applyAlignment="1">
      <alignment vertical="top" shrinkToFit="1"/>
    </xf>
    <xf numFmtId="0" fontId="13" fillId="0" borderId="0" xfId="0" applyFont="1" applyAlignment="1">
      <alignment/>
    </xf>
    <xf numFmtId="0" fontId="13" fillId="0" borderId="37" xfId="0" applyFont="1" applyBorder="1" applyAlignment="1">
      <alignment vertical="top"/>
    </xf>
    <xf numFmtId="49" fontId="13" fillId="0" borderId="38" xfId="0" applyNumberFormat="1" applyFont="1" applyBorder="1" applyAlignment="1">
      <alignment vertical="top"/>
    </xf>
    <xf numFmtId="49" fontId="13" fillId="0" borderId="38" xfId="0" applyNumberFormat="1" applyFont="1" applyBorder="1" applyAlignment="1">
      <alignment horizontal="left" vertical="top" wrapText="1"/>
    </xf>
    <xf numFmtId="0" fontId="13" fillId="0" borderId="38" xfId="0" applyFont="1" applyBorder="1" applyAlignment="1">
      <alignment horizontal="center" vertical="top" shrinkToFit="1"/>
    </xf>
    <xf numFmtId="164" fontId="13" fillId="0" borderId="38" xfId="0" applyNumberFormat="1" applyFont="1" applyBorder="1" applyAlignment="1">
      <alignment vertical="top" shrinkToFit="1"/>
    </xf>
    <xf numFmtId="4" fontId="13" fillId="34" borderId="38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49" fontId="0" fillId="0" borderId="0" xfId="0" applyNumberFormat="1" applyAlignment="1">
      <alignment horizontal="left" vertical="top" wrapText="1"/>
    </xf>
    <xf numFmtId="0" fontId="2" fillId="33" borderId="22" xfId="0" applyFont="1" applyFill="1" applyBorder="1" applyAlignment="1">
      <alignment vertical="top"/>
    </xf>
    <xf numFmtId="49" fontId="2" fillId="33" borderId="20" xfId="0" applyNumberFormat="1" applyFont="1" applyFill="1" applyBorder="1" applyAlignment="1">
      <alignment vertical="top"/>
    </xf>
    <xf numFmtId="49" fontId="2" fillId="33" borderId="20" xfId="0" applyNumberFormat="1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vertical="top"/>
    </xf>
    <xf numFmtId="4" fontId="2" fillId="33" borderId="40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49" fontId="3" fillId="0" borderId="22" xfId="0" applyNumberFormat="1" applyFon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0" fillId="33" borderId="31" xfId="0" applyNumberFormat="1" applyFont="1" applyFill="1" applyBorder="1" applyAlignment="1">
      <alignment vertical="center"/>
    </xf>
    <xf numFmtId="4" fontId="10" fillId="33" borderId="25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4" fontId="2" fillId="0" borderId="20" xfId="0" applyNumberFormat="1" applyFont="1" applyBorder="1" applyAlignment="1">
      <alignment vertical="center" wrapText="1"/>
    </xf>
    <xf numFmtId="4" fontId="9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2" fontId="10" fillId="33" borderId="25" xfId="0" applyNumberFormat="1" applyFont="1" applyFill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 indent="1"/>
    </xf>
    <xf numFmtId="4" fontId="8" fillId="0" borderId="41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indent="1"/>
    </xf>
    <xf numFmtId="0" fontId="2" fillId="0" borderId="13" xfId="0" applyFont="1" applyBorder="1" applyAlignment="1">
      <alignment vertical="center" wrapText="1"/>
    </xf>
    <xf numFmtId="49" fontId="2" fillId="34" borderId="17" xfId="0" applyNumberFormat="1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49" fontId="2" fillId="34" borderId="13" xfId="0" applyNumberFormat="1" applyFont="1" applyFill="1" applyBorder="1" applyAlignment="1" applyProtection="1">
      <alignment horizontal="left" vertical="center"/>
      <protection locked="0"/>
    </xf>
    <xf numFmtId="1" fontId="0" fillId="0" borderId="13" xfId="0" applyNumberFormat="1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4" fillId="0" borderId="42" xfId="0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49" fontId="0" fillId="0" borderId="40" xfId="0" applyNumberFormat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49" fontId="0" fillId="0" borderId="40" xfId="0" applyNumberFormat="1" applyFont="1" applyBorder="1" applyAlignment="1">
      <alignment vertical="center"/>
    </xf>
    <xf numFmtId="49" fontId="0" fillId="33" borderId="4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34" borderId="3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1" t="s">
        <v>0</v>
      </c>
    </row>
    <row r="2" spans="1:7" ht="57.75" customHeight="1">
      <c r="A2" s="187" t="s">
        <v>1</v>
      </c>
      <c r="B2" s="187"/>
      <c r="C2" s="187"/>
      <c r="D2" s="187"/>
      <c r="E2" s="187"/>
      <c r="F2" s="187"/>
      <c r="G2" s="187"/>
    </row>
  </sheetData>
  <sheetProtection selectLockedCells="1" selectUnlockedCells="1"/>
  <mergeCells count="1">
    <mergeCell ref="A2:G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O63"/>
  <sheetViews>
    <sheetView zoomScaleSheetLayoutView="75" zoomScalePageLayoutView="0" workbookViewId="0" topLeftCell="B1">
      <selection activeCell="I12" sqref="I12"/>
    </sheetView>
  </sheetViews>
  <sheetFormatPr defaultColWidth="9.00390625" defaultRowHeight="12.75"/>
  <cols>
    <col min="1" max="1" width="0" style="0" hidden="1" customWidth="1"/>
    <col min="2" max="2" width="13.375" style="0" customWidth="1"/>
    <col min="3" max="3" width="7.375" style="2" customWidth="1"/>
    <col min="4" max="4" width="13.00390625" style="2" customWidth="1"/>
    <col min="5" max="5" width="9.75390625" style="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3" t="s">
        <v>2</v>
      </c>
      <c r="B1" s="212" t="s">
        <v>3</v>
      </c>
      <c r="C1" s="212"/>
      <c r="D1" s="212"/>
      <c r="E1" s="212"/>
      <c r="F1" s="212"/>
      <c r="G1" s="212"/>
      <c r="H1" s="212"/>
      <c r="I1" s="212"/>
      <c r="J1" s="212"/>
    </row>
    <row r="2" spans="1:15" ht="36" customHeight="1">
      <c r="A2" s="4"/>
      <c r="B2" s="5" t="s">
        <v>4</v>
      </c>
      <c r="C2" s="6"/>
      <c r="D2" s="7" t="s">
        <v>5</v>
      </c>
      <c r="E2" s="213" t="s">
        <v>6</v>
      </c>
      <c r="F2" s="213"/>
      <c r="G2" s="213"/>
      <c r="H2" s="213"/>
      <c r="I2" s="213"/>
      <c r="J2" s="213"/>
      <c r="O2" s="8"/>
    </row>
    <row r="3" spans="1:10" ht="27" customHeight="1">
      <c r="A3" s="4"/>
      <c r="B3" s="9" t="s">
        <v>7</v>
      </c>
      <c r="C3" s="6"/>
      <c r="D3" s="10" t="s">
        <v>8</v>
      </c>
      <c r="E3" s="214" t="s">
        <v>9</v>
      </c>
      <c r="F3" s="214"/>
      <c r="G3" s="214"/>
      <c r="H3" s="214"/>
      <c r="I3" s="214"/>
      <c r="J3" s="214"/>
    </row>
    <row r="4" spans="1:10" ht="23.25" customHeight="1">
      <c r="A4" s="11">
        <v>2929</v>
      </c>
      <c r="B4" s="12" t="s">
        <v>10</v>
      </c>
      <c r="C4" s="13"/>
      <c r="D4" s="14" t="s">
        <v>8</v>
      </c>
      <c r="E4" s="215" t="s">
        <v>11</v>
      </c>
      <c r="F4" s="215"/>
      <c r="G4" s="215"/>
      <c r="H4" s="215"/>
      <c r="I4" s="215"/>
      <c r="J4" s="215"/>
    </row>
    <row r="5" spans="1:10" ht="24" customHeight="1">
      <c r="A5" s="4"/>
      <c r="B5" s="15" t="s">
        <v>12</v>
      </c>
      <c r="D5" s="216"/>
      <c r="E5" s="216"/>
      <c r="F5" s="216"/>
      <c r="G5" s="216"/>
      <c r="H5" s="16" t="s">
        <v>13</v>
      </c>
      <c r="I5" s="17"/>
      <c r="J5" s="18"/>
    </row>
    <row r="6" spans="1:10" ht="15.75" customHeight="1">
      <c r="A6" s="4"/>
      <c r="B6" s="19"/>
      <c r="C6" s="20"/>
      <c r="D6" s="217"/>
      <c r="E6" s="217"/>
      <c r="F6" s="217"/>
      <c r="G6" s="217"/>
      <c r="H6" s="16" t="s">
        <v>14</v>
      </c>
      <c r="I6" s="17"/>
      <c r="J6" s="18"/>
    </row>
    <row r="7" spans="1:10" ht="15.75" customHeight="1">
      <c r="A7" s="4"/>
      <c r="B7" s="21"/>
      <c r="C7" s="22"/>
      <c r="D7" s="23"/>
      <c r="E7" s="206"/>
      <c r="F7" s="206"/>
      <c r="G7" s="206"/>
      <c r="H7" s="24"/>
      <c r="I7" s="25"/>
      <c r="J7" s="26"/>
    </row>
    <row r="8" spans="1:10" ht="24" customHeight="1" hidden="1">
      <c r="A8" s="4"/>
      <c r="B8" s="15" t="s">
        <v>15</v>
      </c>
      <c r="D8" s="27"/>
      <c r="H8" s="16" t="s">
        <v>13</v>
      </c>
      <c r="I8" s="17"/>
      <c r="J8" s="18"/>
    </row>
    <row r="9" spans="1:10" ht="15.75" customHeight="1" hidden="1">
      <c r="A9" s="4"/>
      <c r="B9" s="4"/>
      <c r="D9" s="27"/>
      <c r="H9" s="16" t="s">
        <v>14</v>
      </c>
      <c r="I9" s="17"/>
      <c r="J9" s="18"/>
    </row>
    <row r="10" spans="1:10" ht="15.75" customHeight="1" hidden="1">
      <c r="A10" s="4"/>
      <c r="B10" s="28"/>
      <c r="C10" s="22"/>
      <c r="D10" s="23"/>
      <c r="E10" s="29"/>
      <c r="F10" s="24"/>
      <c r="G10" s="30"/>
      <c r="H10" s="30"/>
      <c r="I10" s="31"/>
      <c r="J10" s="26"/>
    </row>
    <row r="11" spans="1:10" ht="24" customHeight="1">
      <c r="A11" s="4"/>
      <c r="B11" s="15" t="s">
        <v>16</v>
      </c>
      <c r="D11" s="207"/>
      <c r="E11" s="207"/>
      <c r="F11" s="207"/>
      <c r="G11" s="207"/>
      <c r="H11" s="16" t="s">
        <v>13</v>
      </c>
      <c r="I11" s="32"/>
      <c r="J11" s="18"/>
    </row>
    <row r="12" spans="1:10" ht="15.75" customHeight="1">
      <c r="A12" s="4"/>
      <c r="B12" s="19"/>
      <c r="C12" s="20"/>
      <c r="D12" s="208"/>
      <c r="E12" s="208"/>
      <c r="F12" s="208"/>
      <c r="G12" s="208"/>
      <c r="H12" s="16" t="s">
        <v>14</v>
      </c>
      <c r="I12" s="32"/>
      <c r="J12" s="18"/>
    </row>
    <row r="13" spans="1:10" ht="15.75" customHeight="1">
      <c r="A13" s="4"/>
      <c r="B13" s="21"/>
      <c r="C13" s="22"/>
      <c r="D13" s="33"/>
      <c r="E13" s="209"/>
      <c r="F13" s="209"/>
      <c r="G13" s="209"/>
      <c r="H13" s="34"/>
      <c r="I13" s="25"/>
      <c r="J13" s="26"/>
    </row>
    <row r="14" spans="1:10" ht="24" customHeight="1">
      <c r="A14" s="4"/>
      <c r="B14" s="35" t="s">
        <v>17</v>
      </c>
      <c r="C14" s="36"/>
      <c r="D14" s="37"/>
      <c r="E14" s="38"/>
      <c r="F14" s="39"/>
      <c r="G14" s="39"/>
      <c r="H14" s="40"/>
      <c r="I14" s="39"/>
      <c r="J14" s="41"/>
    </row>
    <row r="15" spans="1:10" ht="32.25" customHeight="1">
      <c r="A15" s="4"/>
      <c r="B15" s="28" t="s">
        <v>18</v>
      </c>
      <c r="C15" s="42"/>
      <c r="D15" s="43"/>
      <c r="E15" s="210"/>
      <c r="F15" s="210"/>
      <c r="G15" s="211"/>
      <c r="H15" s="211"/>
      <c r="I15" s="205" t="s">
        <v>19</v>
      </c>
      <c r="J15" s="205"/>
    </row>
    <row r="16" spans="1:10" ht="23.25" customHeight="1">
      <c r="A16" s="44" t="s">
        <v>20</v>
      </c>
      <c r="B16" s="45" t="s">
        <v>20</v>
      </c>
      <c r="C16" s="46"/>
      <c r="D16" s="47"/>
      <c r="E16" s="201"/>
      <c r="F16" s="201"/>
      <c r="G16" s="201"/>
      <c r="H16" s="201"/>
      <c r="I16" s="202">
        <f>SUMIF(F49:F59,A16,I49:I59)+SUMIF(F49:F59,"PSU",I49:I59)</f>
        <v>0</v>
      </c>
      <c r="J16" s="202"/>
    </row>
    <row r="17" spans="1:10" ht="23.25" customHeight="1">
      <c r="A17" s="44" t="s">
        <v>21</v>
      </c>
      <c r="B17" s="45" t="s">
        <v>21</v>
      </c>
      <c r="C17" s="46"/>
      <c r="D17" s="47"/>
      <c r="E17" s="201"/>
      <c r="F17" s="201"/>
      <c r="G17" s="201"/>
      <c r="H17" s="201"/>
      <c r="I17" s="202">
        <f>SUMIF(F49:F59,A17,I49:I59)</f>
        <v>0</v>
      </c>
      <c r="J17" s="202"/>
    </row>
    <row r="18" spans="1:10" ht="23.25" customHeight="1">
      <c r="A18" s="44" t="s">
        <v>22</v>
      </c>
      <c r="B18" s="45" t="s">
        <v>22</v>
      </c>
      <c r="C18" s="46"/>
      <c r="D18" s="47"/>
      <c r="E18" s="201"/>
      <c r="F18" s="201"/>
      <c r="G18" s="201"/>
      <c r="H18" s="201"/>
      <c r="I18" s="202">
        <f>SUMIF(F49:F59,A18,I49:I59)</f>
        <v>0</v>
      </c>
      <c r="J18" s="202"/>
    </row>
    <row r="19" spans="1:10" ht="23.25" customHeight="1">
      <c r="A19" s="44" t="s">
        <v>23</v>
      </c>
      <c r="B19" s="45" t="s">
        <v>24</v>
      </c>
      <c r="C19" s="46"/>
      <c r="D19" s="47"/>
      <c r="E19" s="201"/>
      <c r="F19" s="201"/>
      <c r="G19" s="201"/>
      <c r="H19" s="201"/>
      <c r="I19" s="202">
        <f>SUMIF(F49:F59,A19,I49:I59)</f>
        <v>0</v>
      </c>
      <c r="J19" s="202"/>
    </row>
    <row r="20" spans="1:10" ht="23.25" customHeight="1">
      <c r="A20" s="44" t="s">
        <v>25</v>
      </c>
      <c r="B20" s="45" t="s">
        <v>26</v>
      </c>
      <c r="C20" s="46"/>
      <c r="D20" s="47"/>
      <c r="E20" s="201"/>
      <c r="F20" s="201"/>
      <c r="G20" s="201"/>
      <c r="H20" s="201"/>
      <c r="I20" s="202">
        <f>SUMIF(F49:F59,A20,I49:I59)</f>
        <v>0</v>
      </c>
      <c r="J20" s="202"/>
    </row>
    <row r="21" spans="1:10" ht="23.25" customHeight="1">
      <c r="A21" s="4"/>
      <c r="B21" s="48" t="s">
        <v>19</v>
      </c>
      <c r="C21" s="49"/>
      <c r="D21" s="50"/>
      <c r="E21" s="203"/>
      <c r="F21" s="203"/>
      <c r="G21" s="203"/>
      <c r="H21" s="203"/>
      <c r="I21" s="204">
        <f>SUM(I16:J20)</f>
        <v>0</v>
      </c>
      <c r="J21" s="204"/>
    </row>
    <row r="22" spans="1:10" ht="33" customHeight="1">
      <c r="A22" s="4"/>
      <c r="B22" s="51" t="s">
        <v>27</v>
      </c>
      <c r="C22" s="46"/>
      <c r="D22" s="47"/>
      <c r="E22" s="52"/>
      <c r="F22" s="53"/>
      <c r="G22" s="54"/>
      <c r="H22" s="54"/>
      <c r="I22" s="54"/>
      <c r="J22" s="55"/>
    </row>
    <row r="23" spans="1:10" ht="23.25" customHeight="1">
      <c r="A23" s="4">
        <f>ZakladDPHSni*SazbaDPH1/100</f>
        <v>0</v>
      </c>
      <c r="B23" s="45" t="s">
        <v>28</v>
      </c>
      <c r="C23" s="46"/>
      <c r="D23" s="47"/>
      <c r="E23" s="56">
        <v>15</v>
      </c>
      <c r="F23" s="53" t="s">
        <v>29</v>
      </c>
      <c r="G23" s="196">
        <f>ZakladDPHSniVypocet</f>
        <v>0</v>
      </c>
      <c r="H23" s="196"/>
      <c r="I23" s="196"/>
      <c r="J23" s="55" t="str">
        <f aca="true" t="shared" si="0" ref="J23:J28">Mena</f>
        <v>CZK</v>
      </c>
    </row>
    <row r="24" spans="1:10" ht="23.25" customHeight="1">
      <c r="A24" s="4">
        <f>(A23-INT(A23))*100</f>
        <v>0</v>
      </c>
      <c r="B24" s="45" t="s">
        <v>30</v>
      </c>
      <c r="C24" s="46"/>
      <c r="D24" s="47"/>
      <c r="E24" s="56">
        <f>SazbaDPH1</f>
        <v>15</v>
      </c>
      <c r="F24" s="53" t="s">
        <v>29</v>
      </c>
      <c r="G24" s="197">
        <f>A23</f>
        <v>0</v>
      </c>
      <c r="H24" s="197"/>
      <c r="I24" s="197"/>
      <c r="J24" s="55" t="str">
        <f t="shared" si="0"/>
        <v>CZK</v>
      </c>
    </row>
    <row r="25" spans="1:10" ht="23.25" customHeight="1">
      <c r="A25" s="4">
        <f>ZakladDPHZakl*SazbaDPH2/100</f>
        <v>0</v>
      </c>
      <c r="B25" s="45" t="s">
        <v>31</v>
      </c>
      <c r="C25" s="46"/>
      <c r="D25" s="47"/>
      <c r="E25" s="56">
        <v>21</v>
      </c>
      <c r="F25" s="53" t="s">
        <v>29</v>
      </c>
      <c r="G25" s="196">
        <f>ZakladDPHZaklVypocet</f>
        <v>0</v>
      </c>
      <c r="H25" s="196"/>
      <c r="I25" s="196"/>
      <c r="J25" s="55" t="str">
        <f t="shared" si="0"/>
        <v>CZK</v>
      </c>
    </row>
    <row r="26" spans="1:10" ht="23.25" customHeight="1">
      <c r="A26" s="4">
        <f>(A25-INT(A25))*100</f>
        <v>0</v>
      </c>
      <c r="B26" s="57" t="s">
        <v>32</v>
      </c>
      <c r="C26" s="58"/>
      <c r="D26" s="43"/>
      <c r="E26" s="59">
        <f>SazbaDPH2</f>
        <v>21</v>
      </c>
      <c r="F26" s="60" t="s">
        <v>29</v>
      </c>
      <c r="G26" s="198">
        <f>A25</f>
        <v>0</v>
      </c>
      <c r="H26" s="198"/>
      <c r="I26" s="198"/>
      <c r="J26" s="61" t="str">
        <f t="shared" si="0"/>
        <v>CZK</v>
      </c>
    </row>
    <row r="27" spans="1:10" ht="23.25" customHeight="1">
      <c r="A27" s="4">
        <f>ZakladDPHSni+DPHSni+ZakladDPHZakl+DPHZakl</f>
        <v>0</v>
      </c>
      <c r="B27" s="15" t="s">
        <v>33</v>
      </c>
      <c r="C27" s="62"/>
      <c r="D27" s="63"/>
      <c r="E27" s="62"/>
      <c r="F27" s="64"/>
      <c r="G27" s="199">
        <f>CenaCelkem-(ZakladDPHSni+DPHSni+ZakladDPHZakl+DPHZakl)</f>
        <v>0</v>
      </c>
      <c r="H27" s="199"/>
      <c r="I27" s="199"/>
      <c r="J27" s="65" t="str">
        <f t="shared" si="0"/>
        <v>CZK</v>
      </c>
    </row>
    <row r="28" spans="1:10" ht="27.75" customHeight="1" hidden="1">
      <c r="A28" s="4"/>
      <c r="B28" s="66" t="s">
        <v>34</v>
      </c>
      <c r="C28" s="67"/>
      <c r="D28" s="67"/>
      <c r="E28" s="68"/>
      <c r="F28" s="69"/>
      <c r="G28" s="200">
        <f>ZakladDPHSniVypocet+ZakladDPHZaklVypocet</f>
        <v>0</v>
      </c>
      <c r="H28" s="200"/>
      <c r="I28" s="200"/>
      <c r="J28" s="70" t="str">
        <f t="shared" si="0"/>
        <v>CZK</v>
      </c>
    </row>
    <row r="29" spans="1:10" ht="27.75" customHeight="1">
      <c r="A29" s="4">
        <f>(A27-INT(A27))*100</f>
        <v>0</v>
      </c>
      <c r="B29" s="66" t="s">
        <v>35</v>
      </c>
      <c r="C29" s="71"/>
      <c r="D29" s="71"/>
      <c r="E29" s="71"/>
      <c r="F29" s="72"/>
      <c r="G29" s="191">
        <f>IF(A29&gt;50,ROUNDUP(A27,0),ROUNDDOWN(A27,0))</f>
        <v>0</v>
      </c>
      <c r="H29" s="191"/>
      <c r="I29" s="191"/>
      <c r="J29" s="73" t="s">
        <v>36</v>
      </c>
    </row>
    <row r="30" spans="1:10" ht="12.75" customHeight="1">
      <c r="A30" s="4"/>
      <c r="B30" s="4"/>
      <c r="J30" s="74"/>
    </row>
    <row r="31" spans="1:10" ht="30" customHeight="1">
      <c r="A31" s="4"/>
      <c r="B31" s="4"/>
      <c r="J31" s="74"/>
    </row>
    <row r="32" spans="1:10" ht="18.75" customHeight="1">
      <c r="A32" s="4"/>
      <c r="B32" s="75"/>
      <c r="C32" s="76" t="s">
        <v>37</v>
      </c>
      <c r="D32" s="77"/>
      <c r="E32" s="77"/>
      <c r="F32" s="78" t="s">
        <v>38</v>
      </c>
      <c r="G32" s="79"/>
      <c r="H32" s="80"/>
      <c r="I32" s="79"/>
      <c r="J32" s="74"/>
    </row>
    <row r="33" spans="1:10" ht="47.25" customHeight="1">
      <c r="A33" s="4"/>
      <c r="B33" s="4"/>
      <c r="J33" s="74"/>
    </row>
    <row r="34" spans="1:10" s="1" customFormat="1" ht="18.75" customHeight="1">
      <c r="A34" s="81"/>
      <c r="B34" s="81"/>
      <c r="C34" s="82"/>
      <c r="D34" s="192"/>
      <c r="E34" s="192"/>
      <c r="G34" s="193"/>
      <c r="H34" s="193"/>
      <c r="I34" s="193"/>
      <c r="J34" s="83"/>
    </row>
    <row r="35" spans="1:10" ht="12.75" customHeight="1">
      <c r="A35" s="4"/>
      <c r="B35" s="4"/>
      <c r="D35" s="194" t="s">
        <v>39</v>
      </c>
      <c r="E35" s="194"/>
      <c r="H35" s="84" t="s">
        <v>40</v>
      </c>
      <c r="J35" s="74"/>
    </row>
    <row r="36" spans="1:10" ht="13.5" customHeight="1">
      <c r="A36" s="85"/>
      <c r="B36" s="85"/>
      <c r="C36" s="86"/>
      <c r="D36" s="86"/>
      <c r="E36" s="86"/>
      <c r="F36" s="87"/>
      <c r="G36" s="87"/>
      <c r="H36" s="87"/>
      <c r="I36" s="87"/>
      <c r="J36" s="88"/>
    </row>
    <row r="37" spans="2:10" ht="27" customHeight="1" hidden="1">
      <c r="B37" s="89" t="s">
        <v>41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93" t="s">
        <v>42</v>
      </c>
      <c r="B38" s="94" t="s">
        <v>43</v>
      </c>
      <c r="C38" s="95" t="s">
        <v>44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45</v>
      </c>
      <c r="I38" s="97" t="s">
        <v>46</v>
      </c>
      <c r="J38" s="98" t="s">
        <v>29</v>
      </c>
    </row>
    <row r="39" spans="1:10" ht="25.5" customHeight="1" hidden="1">
      <c r="A39" s="93">
        <v>1</v>
      </c>
      <c r="B39" s="99" t="s">
        <v>47</v>
      </c>
      <c r="C39" s="189"/>
      <c r="D39" s="189"/>
      <c r="E39" s="189"/>
      <c r="F39" s="100">
        <f>'01 01 Pol'!AE60</f>
        <v>0</v>
      </c>
      <c r="G39" s="101">
        <f>'01 01 Pol'!AF60</f>
        <v>0</v>
      </c>
      <c r="H39" s="102">
        <f>(F39*SazbaDPH1/100)+(G39*SazbaDPH2/100)</f>
        <v>0</v>
      </c>
      <c r="I39" s="102">
        <f>F39+G39+H39</f>
        <v>0</v>
      </c>
      <c r="J39" s="103">
        <f>IF(CenaCelkemVypocet=0,"",I39/CenaCelkemVypocet*100)</f>
      </c>
    </row>
    <row r="40" spans="1:10" ht="25.5" customHeight="1" hidden="1">
      <c r="A40" s="93">
        <v>2</v>
      </c>
      <c r="B40" s="104" t="s">
        <v>8</v>
      </c>
      <c r="C40" s="195" t="s">
        <v>9</v>
      </c>
      <c r="D40" s="195"/>
      <c r="E40" s="195"/>
      <c r="F40" s="105">
        <f>'01 01 Pol'!AE60</f>
        <v>0</v>
      </c>
      <c r="G40" s="106">
        <f>'01 01 Pol'!AF60</f>
        <v>0</v>
      </c>
      <c r="H40" s="106">
        <f>(F40*SazbaDPH1/100)+(G40*SazbaDPH2/100)</f>
        <v>0</v>
      </c>
      <c r="I40" s="106">
        <f>F40+G40+H40</f>
        <v>0</v>
      </c>
      <c r="J40" s="107">
        <f>IF(CenaCelkemVypocet=0,"",I40/CenaCelkemVypocet*100)</f>
      </c>
    </row>
    <row r="41" spans="1:10" ht="25.5" customHeight="1" hidden="1">
      <c r="A41" s="93">
        <v>3</v>
      </c>
      <c r="B41" s="108" t="s">
        <v>8</v>
      </c>
      <c r="C41" s="189" t="s">
        <v>11</v>
      </c>
      <c r="D41" s="189"/>
      <c r="E41" s="189"/>
      <c r="F41" s="109">
        <f>'01 01 Pol'!AE60</f>
        <v>0</v>
      </c>
      <c r="G41" s="102">
        <f>'01 01 Pol'!AF60</f>
        <v>0</v>
      </c>
      <c r="H41" s="102">
        <f>(F41*SazbaDPH1/100)+(G41*SazbaDPH2/100)</f>
        <v>0</v>
      </c>
      <c r="I41" s="102">
        <f>F41+G41+H41</f>
        <v>0</v>
      </c>
      <c r="J41" s="103">
        <f>IF(CenaCelkemVypocet=0,"",I41/CenaCelkemVypocet*100)</f>
      </c>
    </row>
    <row r="42" spans="1:10" ht="25.5" customHeight="1" hidden="1">
      <c r="A42" s="93"/>
      <c r="B42" s="190" t="s">
        <v>48</v>
      </c>
      <c r="C42" s="190"/>
      <c r="D42" s="190"/>
      <c r="E42" s="190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ht="15.75">
      <c r="B46" s="113" t="s">
        <v>49</v>
      </c>
    </row>
    <row r="48" spans="1:10" ht="25.5" customHeight="1">
      <c r="A48" s="114"/>
      <c r="B48" s="115" t="s">
        <v>43</v>
      </c>
      <c r="C48" s="115" t="s">
        <v>44</v>
      </c>
      <c r="D48" s="116"/>
      <c r="E48" s="116"/>
      <c r="F48" s="117" t="s">
        <v>50</v>
      </c>
      <c r="G48" s="117"/>
      <c r="H48" s="117"/>
      <c r="I48" s="117" t="s">
        <v>19</v>
      </c>
      <c r="J48" s="117" t="s">
        <v>29</v>
      </c>
    </row>
    <row r="49" spans="1:10" ht="36.75" customHeight="1">
      <c r="A49" s="118"/>
      <c r="B49" s="119" t="s">
        <v>51</v>
      </c>
      <c r="C49" s="188" t="s">
        <v>52</v>
      </c>
      <c r="D49" s="188"/>
      <c r="E49" s="188"/>
      <c r="F49" s="120" t="s">
        <v>20</v>
      </c>
      <c r="G49" s="121"/>
      <c r="H49" s="121"/>
      <c r="I49" s="121">
        <f>'01 01 Pol'!G8</f>
        <v>0</v>
      </c>
      <c r="J49" s="122">
        <f>IF(I60=0,"",I49/I60*100)</f>
      </c>
    </row>
    <row r="50" spans="1:10" ht="36.75" customHeight="1">
      <c r="A50" s="118"/>
      <c r="B50" s="119" t="s">
        <v>53</v>
      </c>
      <c r="C50" s="188" t="s">
        <v>54</v>
      </c>
      <c r="D50" s="188"/>
      <c r="E50" s="188"/>
      <c r="F50" s="120" t="s">
        <v>20</v>
      </c>
      <c r="G50" s="121"/>
      <c r="H50" s="121"/>
      <c r="I50" s="121">
        <f>'01 01 Pol'!G11</f>
        <v>0</v>
      </c>
      <c r="J50" s="122">
        <f>IF(I60=0,"",I50/I60*100)</f>
      </c>
    </row>
    <row r="51" spans="1:10" ht="36.75" customHeight="1">
      <c r="A51" s="118"/>
      <c r="B51" s="119" t="s">
        <v>55</v>
      </c>
      <c r="C51" s="188" t="s">
        <v>56</v>
      </c>
      <c r="D51" s="188"/>
      <c r="E51" s="188"/>
      <c r="F51" s="120" t="s">
        <v>20</v>
      </c>
      <c r="G51" s="121"/>
      <c r="H51" s="121"/>
      <c r="I51" s="121">
        <f>'01 01 Pol'!G16</f>
        <v>0</v>
      </c>
      <c r="J51" s="122">
        <f>IF(I60=0,"",I51/I60*100)</f>
      </c>
    </row>
    <row r="52" spans="1:10" ht="36.75" customHeight="1">
      <c r="A52" s="118"/>
      <c r="B52" s="119" t="s">
        <v>57</v>
      </c>
      <c r="C52" s="188" t="s">
        <v>58</v>
      </c>
      <c r="D52" s="188"/>
      <c r="E52" s="188"/>
      <c r="F52" s="120" t="s">
        <v>20</v>
      </c>
      <c r="G52" s="121"/>
      <c r="H52" s="121"/>
      <c r="I52" s="121">
        <f>'01 01 Pol'!G31</f>
        <v>0</v>
      </c>
      <c r="J52" s="122">
        <f>IF(I60=0,"",I52/I60*100)</f>
      </c>
    </row>
    <row r="53" spans="1:10" ht="36.75" customHeight="1">
      <c r="A53" s="118"/>
      <c r="B53" s="119" t="s">
        <v>59</v>
      </c>
      <c r="C53" s="188" t="s">
        <v>60</v>
      </c>
      <c r="D53" s="188"/>
      <c r="E53" s="188"/>
      <c r="F53" s="120" t="s">
        <v>20</v>
      </c>
      <c r="G53" s="121"/>
      <c r="H53" s="121"/>
      <c r="I53" s="121">
        <f>'01 01 Pol'!G34</f>
        <v>0</v>
      </c>
      <c r="J53" s="122">
        <f>IF(I60=0,"",I53/I60*100)</f>
      </c>
    </row>
    <row r="54" spans="1:10" ht="36.75" customHeight="1">
      <c r="A54" s="118"/>
      <c r="B54" s="119" t="s">
        <v>61</v>
      </c>
      <c r="C54" s="188" t="s">
        <v>62</v>
      </c>
      <c r="D54" s="188"/>
      <c r="E54" s="188"/>
      <c r="F54" s="120" t="s">
        <v>20</v>
      </c>
      <c r="G54" s="121"/>
      <c r="H54" s="121"/>
      <c r="I54" s="121">
        <f>'01 01 Pol'!G41</f>
        <v>0</v>
      </c>
      <c r="J54" s="122">
        <f>IF(I60=0,"",I54/I60*100)</f>
      </c>
    </row>
    <row r="55" spans="1:10" ht="36.75" customHeight="1">
      <c r="A55" s="118"/>
      <c r="B55" s="119" t="s">
        <v>63</v>
      </c>
      <c r="C55" s="188" t="s">
        <v>64</v>
      </c>
      <c r="D55" s="188"/>
      <c r="E55" s="188"/>
      <c r="F55" s="120" t="s">
        <v>21</v>
      </c>
      <c r="G55" s="121"/>
      <c r="H55" s="121"/>
      <c r="I55" s="121">
        <f>'01 01 Pol'!G43</f>
        <v>0</v>
      </c>
      <c r="J55" s="122">
        <f>IF(I60=0,"",I55/I60*100)</f>
      </c>
    </row>
    <row r="56" spans="1:10" ht="36.75" customHeight="1">
      <c r="A56" s="118"/>
      <c r="B56" s="119" t="s">
        <v>65</v>
      </c>
      <c r="C56" s="188" t="s">
        <v>66</v>
      </c>
      <c r="D56" s="188"/>
      <c r="E56" s="188"/>
      <c r="F56" s="120" t="s">
        <v>21</v>
      </c>
      <c r="G56" s="121"/>
      <c r="H56" s="121"/>
      <c r="I56" s="121">
        <f>'01 01 Pol'!G45</f>
        <v>0</v>
      </c>
      <c r="J56" s="122">
        <f>IF(I60=0,"",I56/I60*100)</f>
      </c>
    </row>
    <row r="57" spans="1:10" ht="36.75" customHeight="1">
      <c r="A57" s="118"/>
      <c r="B57" s="119" t="s">
        <v>67</v>
      </c>
      <c r="C57" s="188" t="s">
        <v>68</v>
      </c>
      <c r="D57" s="188"/>
      <c r="E57" s="188"/>
      <c r="F57" s="120" t="s">
        <v>21</v>
      </c>
      <c r="G57" s="121"/>
      <c r="H57" s="121"/>
      <c r="I57" s="121">
        <f>'01 01 Pol'!G47</f>
        <v>0</v>
      </c>
      <c r="J57" s="122">
        <f>IF(I60=0,"",I57/I60*100)</f>
      </c>
    </row>
    <row r="58" spans="1:10" ht="36.75" customHeight="1">
      <c r="A58" s="118"/>
      <c r="B58" s="119" t="s">
        <v>69</v>
      </c>
      <c r="C58" s="188" t="s">
        <v>70</v>
      </c>
      <c r="D58" s="188"/>
      <c r="E58" s="188"/>
      <c r="F58" s="120" t="s">
        <v>71</v>
      </c>
      <c r="G58" s="121"/>
      <c r="H58" s="121"/>
      <c r="I58" s="121">
        <f>'01 01 Pol'!G49</f>
        <v>0</v>
      </c>
      <c r="J58" s="122">
        <f>IF(I60=0,"",I58/I60*100)</f>
      </c>
    </row>
    <row r="59" spans="1:10" ht="36.75" customHeight="1">
      <c r="A59" s="118"/>
      <c r="B59" s="119" t="s">
        <v>25</v>
      </c>
      <c r="C59" s="188" t="s">
        <v>26</v>
      </c>
      <c r="D59" s="188"/>
      <c r="E59" s="188"/>
      <c r="F59" s="120" t="s">
        <v>25</v>
      </c>
      <c r="G59" s="121"/>
      <c r="H59" s="121"/>
      <c r="I59" s="121">
        <f>'01 01 Pol'!G57</f>
        <v>0</v>
      </c>
      <c r="J59" s="122">
        <f>IF(I60=0,"",I59/I60*100)</f>
      </c>
    </row>
    <row r="60" spans="1:10" ht="25.5" customHeight="1">
      <c r="A60" s="123"/>
      <c r="B60" s="124" t="s">
        <v>46</v>
      </c>
      <c r="C60" s="125"/>
      <c r="D60" s="126"/>
      <c r="E60" s="126"/>
      <c r="F60" s="127"/>
      <c r="G60" s="128"/>
      <c r="H60" s="128"/>
      <c r="I60" s="128">
        <f>SUM(I49:I59)</f>
        <v>0</v>
      </c>
      <c r="J60" s="129">
        <f>SUM(J49:J59)</f>
        <v>0</v>
      </c>
    </row>
    <row r="61" spans="6:10" ht="12.75">
      <c r="F61" s="130"/>
      <c r="G61" s="130"/>
      <c r="H61" s="130"/>
      <c r="I61" s="130"/>
      <c r="J61" s="131"/>
    </row>
    <row r="62" spans="6:10" ht="12.75">
      <c r="F62" s="130"/>
      <c r="G62" s="130"/>
      <c r="H62" s="130"/>
      <c r="I62" s="130"/>
      <c r="J62" s="131"/>
    </row>
    <row r="63" spans="6:10" ht="12.75">
      <c r="F63" s="130"/>
      <c r="G63" s="130"/>
      <c r="H63" s="130"/>
      <c r="I63" s="130"/>
      <c r="J63" s="131"/>
    </row>
  </sheetData>
  <sheetProtection selectLockedCells="1" selectUnlockedCells="1"/>
  <mergeCells count="56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C52:E52"/>
    <mergeCell ref="C59:E59"/>
    <mergeCell ref="C53:E53"/>
    <mergeCell ref="C54:E54"/>
    <mergeCell ref="C55:E55"/>
    <mergeCell ref="C56:E56"/>
    <mergeCell ref="C57:E57"/>
    <mergeCell ref="C58:E58"/>
  </mergeCells>
  <printOptions/>
  <pageMargins left="0.39375" right="0.19652777777777777" top="0.5902777777777778" bottom="0.39305555555555555" header="0.5118055555555555" footer="0.19652777777777777"/>
  <pageSetup horizontalDpi="300" verticalDpi="300" orientation="portrait" paperSize="9"/>
  <headerFooter alignWithMargins="0">
    <oddFooter>&amp;L&amp;9Zpracováno programem 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132" customWidth="1"/>
    <col min="2" max="2" width="14.375" style="132" customWidth="1"/>
    <col min="3" max="3" width="38.25390625" style="133" customWidth="1"/>
    <col min="4" max="4" width="4.625" style="132" customWidth="1"/>
    <col min="5" max="5" width="10.625" style="132" customWidth="1"/>
    <col min="6" max="6" width="9.875" style="132" customWidth="1"/>
    <col min="7" max="7" width="12.75390625" style="132" customWidth="1"/>
    <col min="8" max="16384" width="9.125" style="132" customWidth="1"/>
  </cols>
  <sheetData>
    <row r="1" spans="1:7" ht="15.75">
      <c r="A1" s="218" t="s">
        <v>72</v>
      </c>
      <c r="B1" s="218"/>
      <c r="C1" s="218"/>
      <c r="D1" s="218"/>
      <c r="E1" s="218"/>
      <c r="F1" s="218"/>
      <c r="G1" s="218"/>
    </row>
    <row r="2" spans="1:7" ht="24.75" customHeight="1">
      <c r="A2" s="134" t="s">
        <v>73</v>
      </c>
      <c r="B2" s="135"/>
      <c r="C2" s="219"/>
      <c r="D2" s="219"/>
      <c r="E2" s="219"/>
      <c r="F2" s="219"/>
      <c r="G2" s="219"/>
    </row>
    <row r="3" spans="1:7" ht="24.75" customHeight="1">
      <c r="A3" s="134" t="s">
        <v>74</v>
      </c>
      <c r="B3" s="135"/>
      <c r="C3" s="219"/>
      <c r="D3" s="219"/>
      <c r="E3" s="219"/>
      <c r="F3" s="219"/>
      <c r="G3" s="219"/>
    </row>
    <row r="4" spans="1:7" ht="24.75" customHeight="1">
      <c r="A4" s="134" t="s">
        <v>75</v>
      </c>
      <c r="B4" s="135"/>
      <c r="C4" s="219"/>
      <c r="D4" s="219"/>
      <c r="E4" s="219"/>
      <c r="F4" s="219"/>
      <c r="G4" s="219"/>
    </row>
    <row r="5" spans="2:4" ht="12.75">
      <c r="B5" s="136"/>
      <c r="C5" s="137"/>
      <c r="D5" s="138"/>
    </row>
  </sheetData>
  <sheetProtection selectLockedCells="1" selectUnlockedCells="1"/>
  <mergeCells count="4">
    <mergeCell ref="A1:G1"/>
    <mergeCell ref="C2:G2"/>
    <mergeCell ref="C3:G3"/>
    <mergeCell ref="C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9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39" customWidth="1"/>
    <col min="3" max="3" width="38.25390625" style="13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20" t="s">
        <v>72</v>
      </c>
      <c r="B1" s="220"/>
      <c r="C1" s="220"/>
      <c r="D1" s="220"/>
      <c r="E1" s="220"/>
      <c r="F1" s="220"/>
      <c r="G1" s="220"/>
      <c r="AG1" t="s">
        <v>76</v>
      </c>
    </row>
    <row r="2" spans="1:33" ht="24.75" customHeight="1">
      <c r="A2" s="134" t="s">
        <v>73</v>
      </c>
      <c r="B2" s="135" t="s">
        <v>5</v>
      </c>
      <c r="C2" s="221" t="s">
        <v>6</v>
      </c>
      <c r="D2" s="221"/>
      <c r="E2" s="221"/>
      <c r="F2" s="221"/>
      <c r="G2" s="221"/>
      <c r="AG2" t="s">
        <v>77</v>
      </c>
    </row>
    <row r="3" spans="1:33" ht="24.75" customHeight="1">
      <c r="A3" s="134" t="s">
        <v>74</v>
      </c>
      <c r="B3" s="135" t="s">
        <v>8</v>
      </c>
      <c r="C3" s="221" t="s">
        <v>9</v>
      </c>
      <c r="D3" s="221"/>
      <c r="E3" s="221"/>
      <c r="F3" s="221"/>
      <c r="G3" s="221"/>
      <c r="AC3" s="139" t="s">
        <v>77</v>
      </c>
      <c r="AG3" t="s">
        <v>78</v>
      </c>
    </row>
    <row r="4" spans="1:33" ht="24.75" customHeight="1">
      <c r="A4" s="140" t="s">
        <v>75</v>
      </c>
      <c r="B4" s="141" t="s">
        <v>8</v>
      </c>
      <c r="C4" s="222" t="s">
        <v>11</v>
      </c>
      <c r="D4" s="222"/>
      <c r="E4" s="222"/>
      <c r="F4" s="222"/>
      <c r="G4" s="222"/>
      <c r="AG4" t="s">
        <v>79</v>
      </c>
    </row>
    <row r="5" ht="12.75">
      <c r="D5" s="84"/>
    </row>
    <row r="6" spans="1:24" ht="318.75">
      <c r="A6" s="142" t="s">
        <v>80</v>
      </c>
      <c r="B6" s="143" t="s">
        <v>81</v>
      </c>
      <c r="C6" s="143" t="s">
        <v>82</v>
      </c>
      <c r="D6" s="144" t="s">
        <v>83</v>
      </c>
      <c r="E6" s="142" t="s">
        <v>84</v>
      </c>
      <c r="F6" s="145" t="s">
        <v>85</v>
      </c>
      <c r="G6" s="142" t="s">
        <v>19</v>
      </c>
      <c r="H6" s="146" t="s">
        <v>86</v>
      </c>
      <c r="I6" s="146" t="s">
        <v>87</v>
      </c>
      <c r="J6" s="146" t="s">
        <v>88</v>
      </c>
      <c r="K6" s="146" t="s">
        <v>89</v>
      </c>
      <c r="L6" s="146" t="s">
        <v>90</v>
      </c>
      <c r="M6" s="146" t="s">
        <v>91</v>
      </c>
      <c r="N6" s="146" t="s">
        <v>92</v>
      </c>
      <c r="O6" s="146" t="s">
        <v>93</v>
      </c>
      <c r="P6" s="146" t="s">
        <v>94</v>
      </c>
      <c r="Q6" s="146" t="s">
        <v>95</v>
      </c>
      <c r="R6" s="146" t="s">
        <v>96</v>
      </c>
      <c r="S6" s="146" t="s">
        <v>97</v>
      </c>
      <c r="T6" s="146" t="s">
        <v>98</v>
      </c>
      <c r="U6" s="146" t="s">
        <v>99</v>
      </c>
      <c r="V6" s="146" t="s">
        <v>100</v>
      </c>
      <c r="W6" s="146" t="s">
        <v>101</v>
      </c>
      <c r="X6" s="146" t="s">
        <v>102</v>
      </c>
    </row>
    <row r="7" spans="1:24" ht="12.75" hidden="1">
      <c r="A7" s="132"/>
      <c r="B7" s="136"/>
      <c r="C7" s="136"/>
      <c r="D7" s="138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103</v>
      </c>
      <c r="B8" s="150" t="s">
        <v>51</v>
      </c>
      <c r="C8" s="151" t="s">
        <v>52</v>
      </c>
      <c r="D8" s="152"/>
      <c r="E8" s="153"/>
      <c r="F8" s="154"/>
      <c r="G8" s="155">
        <f>SUMIF(AG9:AG10,"&lt;&gt;NOR",G9:G10)</f>
        <v>0</v>
      </c>
      <c r="H8" s="156"/>
      <c r="I8" s="156">
        <f>SUM(I9:I10)</f>
        <v>0</v>
      </c>
      <c r="J8" s="156"/>
      <c r="K8" s="156">
        <f>SUM(K9:K10)</f>
        <v>0</v>
      </c>
      <c r="L8" s="156"/>
      <c r="M8" s="156">
        <f>SUM(M9:M10)</f>
        <v>0</v>
      </c>
      <c r="N8" s="156"/>
      <c r="O8" s="156">
        <f>SUM(O9:O10)</f>
        <v>0.24</v>
      </c>
      <c r="P8" s="156"/>
      <c r="Q8" s="156">
        <f>SUM(Q9:Q10)</f>
        <v>0</v>
      </c>
      <c r="R8" s="156"/>
      <c r="S8" s="156"/>
      <c r="T8" s="156"/>
      <c r="U8" s="156"/>
      <c r="V8" s="156">
        <f>SUM(V9:V10)</f>
        <v>12.85</v>
      </c>
      <c r="W8" s="156"/>
      <c r="X8" s="156"/>
      <c r="AG8" t="s">
        <v>104</v>
      </c>
    </row>
    <row r="9" spans="1:60" ht="12.75" outlineLevel="1">
      <c r="A9" s="157">
        <v>1</v>
      </c>
      <c r="B9" s="158"/>
      <c r="C9" s="159" t="s">
        <v>105</v>
      </c>
      <c r="D9" s="160" t="s">
        <v>106</v>
      </c>
      <c r="E9" s="161">
        <v>8</v>
      </c>
      <c r="F9" s="162"/>
      <c r="G9" s="163">
        <f>ROUND(E9*F9,2)</f>
        <v>0</v>
      </c>
      <c r="H9" s="164"/>
      <c r="I9" s="165">
        <f>ROUND(E9*H9,2)</f>
        <v>0</v>
      </c>
      <c r="J9" s="164"/>
      <c r="K9" s="165">
        <f>ROUND(E9*J9,2)</f>
        <v>0</v>
      </c>
      <c r="L9" s="165">
        <v>21</v>
      </c>
      <c r="M9" s="165">
        <f>G9*(1+L9/100)</f>
        <v>0</v>
      </c>
      <c r="N9" s="165">
        <v>0.03</v>
      </c>
      <c r="O9" s="165">
        <f>ROUND(E9*N9,2)</f>
        <v>0.24</v>
      </c>
      <c r="P9" s="165">
        <v>0</v>
      </c>
      <c r="Q9" s="165">
        <f>ROUND(E9*P9,2)</f>
        <v>0</v>
      </c>
      <c r="R9" s="165"/>
      <c r="S9" s="165" t="s">
        <v>107</v>
      </c>
      <c r="T9" s="165" t="s">
        <v>108</v>
      </c>
      <c r="U9" s="165">
        <v>1.606</v>
      </c>
      <c r="V9" s="165">
        <f>ROUND(E9*U9,2)</f>
        <v>12.85</v>
      </c>
      <c r="W9" s="165"/>
      <c r="X9" s="165" t="s">
        <v>109</v>
      </c>
      <c r="Y9" s="166"/>
      <c r="Z9" s="166"/>
      <c r="AA9" s="166"/>
      <c r="AB9" s="166"/>
      <c r="AC9" s="166"/>
      <c r="AD9" s="166"/>
      <c r="AE9" s="166"/>
      <c r="AF9" s="166"/>
      <c r="AG9" s="166" t="s">
        <v>110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57">
        <v>2</v>
      </c>
      <c r="B10" s="158"/>
      <c r="C10" s="159" t="s">
        <v>111</v>
      </c>
      <c r="D10" s="160" t="s">
        <v>112</v>
      </c>
      <c r="E10" s="161">
        <v>1</v>
      </c>
      <c r="F10" s="162"/>
      <c r="G10" s="163">
        <f>ROUND(E10*F10,2)</f>
        <v>0</v>
      </c>
      <c r="H10" s="164"/>
      <c r="I10" s="165">
        <f>ROUND(E10*H10,2)</f>
        <v>0</v>
      </c>
      <c r="J10" s="164"/>
      <c r="K10" s="165">
        <f>ROUND(E10*J10,2)</f>
        <v>0</v>
      </c>
      <c r="L10" s="165">
        <v>21</v>
      </c>
      <c r="M10" s="165">
        <f>G10*(1+L10/100)</f>
        <v>0</v>
      </c>
      <c r="N10" s="165">
        <v>0.00012</v>
      </c>
      <c r="O10" s="165">
        <f>ROUND(E10*N10,2)</f>
        <v>0</v>
      </c>
      <c r="P10" s="165">
        <v>0</v>
      </c>
      <c r="Q10" s="165">
        <f>ROUND(E10*P10,2)</f>
        <v>0</v>
      </c>
      <c r="R10" s="165"/>
      <c r="S10" s="165" t="s">
        <v>107</v>
      </c>
      <c r="T10" s="165" t="s">
        <v>108</v>
      </c>
      <c r="U10" s="165">
        <v>0</v>
      </c>
      <c r="V10" s="165">
        <f>ROUND(E10*U10,2)</f>
        <v>0</v>
      </c>
      <c r="W10" s="165"/>
      <c r="X10" s="165" t="s">
        <v>109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110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33" ht="12.75">
      <c r="A11" s="149" t="s">
        <v>103</v>
      </c>
      <c r="B11" s="150" t="s">
        <v>53</v>
      </c>
      <c r="C11" s="151" t="s">
        <v>54</v>
      </c>
      <c r="D11" s="152"/>
      <c r="E11" s="153"/>
      <c r="F11" s="154"/>
      <c r="G11" s="155">
        <f>SUMIF(AG12:AG15,"&lt;&gt;NOR",G12:G15)</f>
        <v>0</v>
      </c>
      <c r="H11" s="156"/>
      <c r="I11" s="156">
        <f>SUM(I12:I15)</f>
        <v>0</v>
      </c>
      <c r="J11" s="156"/>
      <c r="K11" s="156">
        <f>SUM(K12:K15)</f>
        <v>0</v>
      </c>
      <c r="L11" s="156"/>
      <c r="M11" s="156">
        <f>SUM(M12:M15)</f>
        <v>0</v>
      </c>
      <c r="N11" s="156"/>
      <c r="O11" s="156">
        <f>SUM(O12:O15)</f>
        <v>1.05</v>
      </c>
      <c r="P11" s="156"/>
      <c r="Q11" s="156">
        <f>SUM(Q12:Q15)</f>
        <v>0</v>
      </c>
      <c r="R11" s="156"/>
      <c r="S11" s="156"/>
      <c r="T11" s="156"/>
      <c r="U11" s="156"/>
      <c r="V11" s="156">
        <f>SUM(V12:V15)</f>
        <v>51.24</v>
      </c>
      <c r="W11" s="156"/>
      <c r="X11" s="156"/>
      <c r="AG11" t="s">
        <v>104</v>
      </c>
    </row>
    <row r="12" spans="1:60" ht="22.5" outlineLevel="1">
      <c r="A12" s="167">
        <v>3</v>
      </c>
      <c r="B12" s="168"/>
      <c r="C12" s="169" t="s">
        <v>113</v>
      </c>
      <c r="D12" s="170" t="s">
        <v>114</v>
      </c>
      <c r="E12" s="171">
        <v>12</v>
      </c>
      <c r="F12" s="172"/>
      <c r="G12" s="173">
        <f>ROUND(E12*F12,2)</f>
        <v>0</v>
      </c>
      <c r="H12" s="164"/>
      <c r="I12" s="165">
        <f>ROUND(E12*H12,2)</f>
        <v>0</v>
      </c>
      <c r="J12" s="164"/>
      <c r="K12" s="165">
        <f>ROUND(E12*J12,2)</f>
        <v>0</v>
      </c>
      <c r="L12" s="165">
        <v>21</v>
      </c>
      <c r="M12" s="165">
        <f>G12*(1+L12/100)</f>
        <v>0</v>
      </c>
      <c r="N12" s="165">
        <v>0.04305</v>
      </c>
      <c r="O12" s="165">
        <f>ROUND(E12*N12,2)</f>
        <v>0.52</v>
      </c>
      <c r="P12" s="165">
        <v>0</v>
      </c>
      <c r="Q12" s="165">
        <f>ROUND(E12*P12,2)</f>
        <v>0</v>
      </c>
      <c r="R12" s="165"/>
      <c r="S12" s="165" t="s">
        <v>115</v>
      </c>
      <c r="T12" s="165" t="s">
        <v>108</v>
      </c>
      <c r="U12" s="165">
        <v>0.87803</v>
      </c>
      <c r="V12" s="165">
        <f>ROUND(E12*U12,2)</f>
        <v>10.54</v>
      </c>
      <c r="W12" s="165"/>
      <c r="X12" s="165" t="s">
        <v>109</v>
      </c>
      <c r="Y12" s="166"/>
      <c r="Z12" s="166"/>
      <c r="AA12" s="166"/>
      <c r="AB12" s="166"/>
      <c r="AC12" s="166"/>
      <c r="AD12" s="166"/>
      <c r="AE12" s="166"/>
      <c r="AF12" s="166"/>
      <c r="AG12" s="166" t="s">
        <v>110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74"/>
      <c r="B13" s="175"/>
      <c r="C13" s="176" t="s">
        <v>116</v>
      </c>
      <c r="D13" s="177"/>
      <c r="E13" s="178">
        <v>12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166"/>
      <c r="AA13" s="166"/>
      <c r="AB13" s="166"/>
      <c r="AC13" s="166"/>
      <c r="AD13" s="166"/>
      <c r="AE13" s="166"/>
      <c r="AF13" s="166"/>
      <c r="AG13" s="166" t="s">
        <v>117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22.5" outlineLevel="1">
      <c r="A14" s="167">
        <v>4</v>
      </c>
      <c r="B14" s="168"/>
      <c r="C14" s="169" t="s">
        <v>118</v>
      </c>
      <c r="D14" s="170" t="s">
        <v>106</v>
      </c>
      <c r="E14" s="171">
        <v>223.2</v>
      </c>
      <c r="F14" s="172"/>
      <c r="G14" s="173">
        <f>ROUND(E14*F14,2)</f>
        <v>0</v>
      </c>
      <c r="H14" s="164"/>
      <c r="I14" s="165">
        <f>ROUND(E14*H14,2)</f>
        <v>0</v>
      </c>
      <c r="J14" s="164"/>
      <c r="K14" s="165">
        <f>ROUND(E14*J14,2)</f>
        <v>0</v>
      </c>
      <c r="L14" s="165">
        <v>21</v>
      </c>
      <c r="M14" s="165">
        <f>G14*(1+L14/100)</f>
        <v>0</v>
      </c>
      <c r="N14" s="165">
        <v>0.00238</v>
      </c>
      <c r="O14" s="165">
        <f>ROUND(E14*N14,2)</f>
        <v>0.53</v>
      </c>
      <c r="P14" s="165">
        <v>0</v>
      </c>
      <c r="Q14" s="165">
        <f>ROUND(E14*P14,2)</f>
        <v>0</v>
      </c>
      <c r="R14" s="165"/>
      <c r="S14" s="165" t="s">
        <v>115</v>
      </c>
      <c r="T14" s="165" t="s">
        <v>115</v>
      </c>
      <c r="U14" s="165">
        <v>0.18233</v>
      </c>
      <c r="V14" s="165">
        <f>ROUND(E14*U14,2)</f>
        <v>40.7</v>
      </c>
      <c r="W14" s="165"/>
      <c r="X14" s="165" t="s">
        <v>109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110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74"/>
      <c r="B15" s="175"/>
      <c r="C15" s="176" t="s">
        <v>119</v>
      </c>
      <c r="D15" s="177"/>
      <c r="E15" s="178">
        <v>223.2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166"/>
      <c r="AA15" s="166"/>
      <c r="AB15" s="166"/>
      <c r="AC15" s="166"/>
      <c r="AD15" s="166"/>
      <c r="AE15" s="166"/>
      <c r="AF15" s="166"/>
      <c r="AG15" s="166" t="s">
        <v>117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33" ht="12.75">
      <c r="A16" s="149" t="s">
        <v>103</v>
      </c>
      <c r="B16" s="150" t="s">
        <v>55</v>
      </c>
      <c r="C16" s="151" t="s">
        <v>56</v>
      </c>
      <c r="D16" s="152"/>
      <c r="E16" s="153"/>
      <c r="F16" s="154"/>
      <c r="G16" s="155">
        <f>SUMIF(AG17:AG30,"&lt;&gt;NOR",G17:G30)</f>
        <v>0</v>
      </c>
      <c r="H16" s="156"/>
      <c r="I16" s="156">
        <f>SUM(I17:I30)</f>
        <v>0</v>
      </c>
      <c r="J16" s="156"/>
      <c r="K16" s="156">
        <f>SUM(K17:K30)</f>
        <v>0</v>
      </c>
      <c r="L16" s="156"/>
      <c r="M16" s="156">
        <f>SUM(M17:M30)</f>
        <v>0</v>
      </c>
      <c r="N16" s="156"/>
      <c r="O16" s="156">
        <f>SUM(O17:O30)</f>
        <v>0</v>
      </c>
      <c r="P16" s="156"/>
      <c r="Q16" s="156">
        <f>SUM(Q17:Q30)</f>
        <v>0</v>
      </c>
      <c r="R16" s="156"/>
      <c r="S16" s="156"/>
      <c r="T16" s="156"/>
      <c r="U16" s="156"/>
      <c r="V16" s="156">
        <f>SUM(V17:V30)</f>
        <v>0</v>
      </c>
      <c r="W16" s="156"/>
      <c r="X16" s="156"/>
      <c r="AG16" t="s">
        <v>104</v>
      </c>
    </row>
    <row r="17" spans="1:60" ht="22.5" outlineLevel="1">
      <c r="A17" s="167">
        <v>5</v>
      </c>
      <c r="B17" s="168"/>
      <c r="C17" s="169" t="s">
        <v>120</v>
      </c>
      <c r="D17" s="170" t="s">
        <v>121</v>
      </c>
      <c r="E17" s="171">
        <v>22</v>
      </c>
      <c r="F17" s="172"/>
      <c r="G17" s="173">
        <f>ROUND(E17*F17,2)</f>
        <v>0</v>
      </c>
      <c r="H17" s="164"/>
      <c r="I17" s="165">
        <f>ROUND(E17*H17,2)</f>
        <v>0</v>
      </c>
      <c r="J17" s="164"/>
      <c r="K17" s="165">
        <f>ROUND(E17*J17,2)</f>
        <v>0</v>
      </c>
      <c r="L17" s="165">
        <v>21</v>
      </c>
      <c r="M17" s="165">
        <f>G17*(1+L17/100)</f>
        <v>0</v>
      </c>
      <c r="N17" s="165">
        <v>0</v>
      </c>
      <c r="O17" s="165">
        <f>ROUND(E17*N17,2)</f>
        <v>0</v>
      </c>
      <c r="P17" s="165">
        <v>0</v>
      </c>
      <c r="Q17" s="165">
        <f>ROUND(E17*P17,2)</f>
        <v>0</v>
      </c>
      <c r="R17" s="165"/>
      <c r="S17" s="165" t="s">
        <v>107</v>
      </c>
      <c r="T17" s="165" t="s">
        <v>108</v>
      </c>
      <c r="U17" s="165">
        <v>0</v>
      </c>
      <c r="V17" s="165">
        <f>ROUND(E17*U17,2)</f>
        <v>0</v>
      </c>
      <c r="W17" s="165"/>
      <c r="X17" s="165" t="s">
        <v>109</v>
      </c>
      <c r="Y17" s="166"/>
      <c r="Z17" s="166"/>
      <c r="AA17" s="166"/>
      <c r="AB17" s="166"/>
      <c r="AC17" s="166"/>
      <c r="AD17" s="166"/>
      <c r="AE17" s="166"/>
      <c r="AF17" s="166"/>
      <c r="AG17" s="166" t="s">
        <v>110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74"/>
      <c r="B18" s="175"/>
      <c r="C18" s="176" t="s">
        <v>122</v>
      </c>
      <c r="D18" s="177"/>
      <c r="E18" s="178">
        <v>10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6"/>
      <c r="Z18" s="166"/>
      <c r="AA18" s="166"/>
      <c r="AB18" s="166"/>
      <c r="AC18" s="166"/>
      <c r="AD18" s="166"/>
      <c r="AE18" s="166"/>
      <c r="AF18" s="166"/>
      <c r="AG18" s="166" t="s">
        <v>117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74"/>
      <c r="B19" s="175"/>
      <c r="C19" s="176" t="s">
        <v>123</v>
      </c>
      <c r="D19" s="177"/>
      <c r="E19" s="178">
        <v>12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6"/>
      <c r="Z19" s="166"/>
      <c r="AA19" s="166"/>
      <c r="AB19" s="166"/>
      <c r="AC19" s="166"/>
      <c r="AD19" s="166"/>
      <c r="AE19" s="166"/>
      <c r="AF19" s="166"/>
      <c r="AG19" s="166" t="s">
        <v>117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57">
        <v>6</v>
      </c>
      <c r="B20" s="158"/>
      <c r="C20" s="159" t="s">
        <v>124</v>
      </c>
      <c r="D20" s="160" t="s">
        <v>121</v>
      </c>
      <c r="E20" s="161">
        <v>22</v>
      </c>
      <c r="F20" s="162"/>
      <c r="G20" s="163">
        <f>ROUND(E20*F20,2)</f>
        <v>0</v>
      </c>
      <c r="H20" s="164"/>
      <c r="I20" s="165">
        <f>ROUND(E20*H20,2)</f>
        <v>0</v>
      </c>
      <c r="J20" s="164"/>
      <c r="K20" s="165">
        <f>ROUND(E20*J20,2)</f>
        <v>0</v>
      </c>
      <c r="L20" s="165">
        <v>21</v>
      </c>
      <c r="M20" s="165">
        <f>G20*(1+L20/100)</f>
        <v>0</v>
      </c>
      <c r="N20" s="165">
        <v>0</v>
      </c>
      <c r="O20" s="165">
        <f>ROUND(E20*N20,2)</f>
        <v>0</v>
      </c>
      <c r="P20" s="165">
        <v>0</v>
      </c>
      <c r="Q20" s="165">
        <f>ROUND(E20*P20,2)</f>
        <v>0</v>
      </c>
      <c r="R20" s="165"/>
      <c r="S20" s="165" t="s">
        <v>107</v>
      </c>
      <c r="T20" s="165" t="s">
        <v>108</v>
      </c>
      <c r="U20" s="165">
        <v>0</v>
      </c>
      <c r="V20" s="165">
        <f>ROUND(E20*U20,2)</f>
        <v>0</v>
      </c>
      <c r="W20" s="165"/>
      <c r="X20" s="165" t="s">
        <v>109</v>
      </c>
      <c r="Y20" s="166"/>
      <c r="Z20" s="166"/>
      <c r="AA20" s="166"/>
      <c r="AB20" s="166"/>
      <c r="AC20" s="166"/>
      <c r="AD20" s="166"/>
      <c r="AE20" s="166"/>
      <c r="AF20" s="166"/>
      <c r="AG20" s="166" t="s">
        <v>110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57">
        <v>7</v>
      </c>
      <c r="B21" s="158"/>
      <c r="C21" s="159" t="s">
        <v>125</v>
      </c>
      <c r="D21" s="160" t="s">
        <v>121</v>
      </c>
      <c r="E21" s="161">
        <v>22</v>
      </c>
      <c r="F21" s="162"/>
      <c r="G21" s="163">
        <f>ROUND(E21*F21,2)</f>
        <v>0</v>
      </c>
      <c r="H21" s="164"/>
      <c r="I21" s="165">
        <f>ROUND(E21*H21,2)</f>
        <v>0</v>
      </c>
      <c r="J21" s="164"/>
      <c r="K21" s="165">
        <f>ROUND(E21*J21,2)</f>
        <v>0</v>
      </c>
      <c r="L21" s="165">
        <v>21</v>
      </c>
      <c r="M21" s="165">
        <f>G21*(1+L21/100)</f>
        <v>0</v>
      </c>
      <c r="N21" s="165">
        <v>0</v>
      </c>
      <c r="O21" s="165">
        <f>ROUND(E21*N21,2)</f>
        <v>0</v>
      </c>
      <c r="P21" s="165">
        <v>0</v>
      </c>
      <c r="Q21" s="165">
        <f>ROUND(E21*P21,2)</f>
        <v>0</v>
      </c>
      <c r="R21" s="165"/>
      <c r="S21" s="165" t="s">
        <v>107</v>
      </c>
      <c r="T21" s="165" t="s">
        <v>108</v>
      </c>
      <c r="U21" s="165">
        <v>0</v>
      </c>
      <c r="V21" s="165">
        <f>ROUND(E21*U21,2)</f>
        <v>0</v>
      </c>
      <c r="W21" s="165"/>
      <c r="X21" s="165" t="s">
        <v>109</v>
      </c>
      <c r="Y21" s="166"/>
      <c r="Z21" s="166"/>
      <c r="AA21" s="166"/>
      <c r="AB21" s="166"/>
      <c r="AC21" s="166"/>
      <c r="AD21" s="166"/>
      <c r="AE21" s="166"/>
      <c r="AF21" s="166"/>
      <c r="AG21" s="166" t="s">
        <v>110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57">
        <v>8</v>
      </c>
      <c r="B22" s="158"/>
      <c r="C22" s="159" t="s">
        <v>126</v>
      </c>
      <c r="D22" s="160" t="s">
        <v>121</v>
      </c>
      <c r="E22" s="161">
        <v>22</v>
      </c>
      <c r="F22" s="162"/>
      <c r="G22" s="163">
        <f>ROUND(E22*F22,2)</f>
        <v>0</v>
      </c>
      <c r="H22" s="164"/>
      <c r="I22" s="165">
        <f>ROUND(E22*H22,2)</f>
        <v>0</v>
      </c>
      <c r="J22" s="164"/>
      <c r="K22" s="165">
        <f>ROUND(E22*J22,2)</f>
        <v>0</v>
      </c>
      <c r="L22" s="165">
        <v>21</v>
      </c>
      <c r="M22" s="165">
        <f>G22*(1+L22/100)</f>
        <v>0</v>
      </c>
      <c r="N22" s="165">
        <v>0</v>
      </c>
      <c r="O22" s="165">
        <f>ROUND(E22*N22,2)</f>
        <v>0</v>
      </c>
      <c r="P22" s="165">
        <v>0</v>
      </c>
      <c r="Q22" s="165">
        <f>ROUND(E22*P22,2)</f>
        <v>0</v>
      </c>
      <c r="R22" s="165"/>
      <c r="S22" s="165" t="s">
        <v>107</v>
      </c>
      <c r="T22" s="165" t="s">
        <v>108</v>
      </c>
      <c r="U22" s="165">
        <v>0</v>
      </c>
      <c r="V22" s="165">
        <f>ROUND(E22*U22,2)</f>
        <v>0</v>
      </c>
      <c r="W22" s="165"/>
      <c r="X22" s="165" t="s">
        <v>109</v>
      </c>
      <c r="Y22" s="166"/>
      <c r="Z22" s="166"/>
      <c r="AA22" s="166"/>
      <c r="AB22" s="166"/>
      <c r="AC22" s="166"/>
      <c r="AD22" s="166"/>
      <c r="AE22" s="166"/>
      <c r="AF22" s="166"/>
      <c r="AG22" s="166" t="s">
        <v>110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22.5" outlineLevel="1">
      <c r="A23" s="167">
        <v>9</v>
      </c>
      <c r="B23" s="168"/>
      <c r="C23" s="169" t="s">
        <v>127</v>
      </c>
      <c r="D23" s="170" t="s">
        <v>121</v>
      </c>
      <c r="E23" s="171">
        <v>2</v>
      </c>
      <c r="F23" s="172"/>
      <c r="G23" s="173">
        <f>ROUND(E23*F23,2)</f>
        <v>0</v>
      </c>
      <c r="H23" s="164"/>
      <c r="I23" s="165">
        <f>ROUND(E23*H23,2)</f>
        <v>0</v>
      </c>
      <c r="J23" s="164"/>
      <c r="K23" s="165">
        <f>ROUND(E23*J23,2)</f>
        <v>0</v>
      </c>
      <c r="L23" s="165">
        <v>21</v>
      </c>
      <c r="M23" s="165">
        <f>G23*(1+L23/100)</f>
        <v>0</v>
      </c>
      <c r="N23" s="165">
        <v>0</v>
      </c>
      <c r="O23" s="165">
        <f>ROUND(E23*N23,2)</f>
        <v>0</v>
      </c>
      <c r="P23" s="165">
        <v>0</v>
      </c>
      <c r="Q23" s="165">
        <f>ROUND(E23*P23,2)</f>
        <v>0</v>
      </c>
      <c r="R23" s="165"/>
      <c r="S23" s="165" t="s">
        <v>107</v>
      </c>
      <c r="T23" s="165" t="s">
        <v>108</v>
      </c>
      <c r="U23" s="165">
        <v>0</v>
      </c>
      <c r="V23" s="165">
        <f>ROUND(E23*U23,2)</f>
        <v>0</v>
      </c>
      <c r="W23" s="165"/>
      <c r="X23" s="165" t="s">
        <v>109</v>
      </c>
      <c r="Y23" s="166"/>
      <c r="Z23" s="166"/>
      <c r="AA23" s="166"/>
      <c r="AB23" s="166"/>
      <c r="AC23" s="166"/>
      <c r="AD23" s="166"/>
      <c r="AE23" s="166"/>
      <c r="AF23" s="166"/>
      <c r="AG23" s="166" t="s">
        <v>110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74"/>
      <c r="B24" s="175"/>
      <c r="C24" s="176" t="s">
        <v>128</v>
      </c>
      <c r="D24" s="177"/>
      <c r="E24" s="178">
        <v>2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6"/>
      <c r="Z24" s="166"/>
      <c r="AA24" s="166"/>
      <c r="AB24" s="166"/>
      <c r="AC24" s="166"/>
      <c r="AD24" s="166"/>
      <c r="AE24" s="166"/>
      <c r="AF24" s="166"/>
      <c r="AG24" s="166" t="s">
        <v>117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22.5" outlineLevel="1">
      <c r="A25" s="157">
        <v>10</v>
      </c>
      <c r="B25" s="158"/>
      <c r="C25" s="159" t="s">
        <v>127</v>
      </c>
      <c r="D25" s="160" t="s">
        <v>121</v>
      </c>
      <c r="E25" s="161">
        <v>9</v>
      </c>
      <c r="F25" s="162"/>
      <c r="G25" s="163">
        <f>ROUND(E25*F25,2)</f>
        <v>0</v>
      </c>
      <c r="H25" s="164"/>
      <c r="I25" s="165">
        <f>ROUND(E25*H25,2)</f>
        <v>0</v>
      </c>
      <c r="J25" s="164"/>
      <c r="K25" s="165">
        <f>ROUND(E25*J25,2)</f>
        <v>0</v>
      </c>
      <c r="L25" s="165">
        <v>21</v>
      </c>
      <c r="M25" s="165">
        <f>G25*(1+L25/100)</f>
        <v>0</v>
      </c>
      <c r="N25" s="165">
        <v>0</v>
      </c>
      <c r="O25" s="165">
        <f>ROUND(E25*N25,2)</f>
        <v>0</v>
      </c>
      <c r="P25" s="165">
        <v>0</v>
      </c>
      <c r="Q25" s="165">
        <f>ROUND(E25*P25,2)</f>
        <v>0</v>
      </c>
      <c r="R25" s="165"/>
      <c r="S25" s="165" t="s">
        <v>107</v>
      </c>
      <c r="T25" s="165" t="s">
        <v>108</v>
      </c>
      <c r="U25" s="165">
        <v>0</v>
      </c>
      <c r="V25" s="165">
        <f>ROUND(E25*U25,2)</f>
        <v>0</v>
      </c>
      <c r="W25" s="165"/>
      <c r="X25" s="165" t="s">
        <v>109</v>
      </c>
      <c r="Y25" s="166"/>
      <c r="Z25" s="166"/>
      <c r="AA25" s="166"/>
      <c r="AB25" s="166"/>
      <c r="AC25" s="166"/>
      <c r="AD25" s="166"/>
      <c r="AE25" s="166"/>
      <c r="AF25" s="166"/>
      <c r="AG25" s="166" t="s">
        <v>110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22.5" outlineLevel="1">
      <c r="A26" s="167">
        <v>11</v>
      </c>
      <c r="B26" s="168"/>
      <c r="C26" s="169" t="s">
        <v>129</v>
      </c>
      <c r="D26" s="170" t="s">
        <v>121</v>
      </c>
      <c r="E26" s="171">
        <v>11</v>
      </c>
      <c r="F26" s="172"/>
      <c r="G26" s="173">
        <f>ROUND(E26*F26,2)</f>
        <v>0</v>
      </c>
      <c r="H26" s="164"/>
      <c r="I26" s="165">
        <f>ROUND(E26*H26,2)</f>
        <v>0</v>
      </c>
      <c r="J26" s="164"/>
      <c r="K26" s="165">
        <f>ROUND(E26*J26,2)</f>
        <v>0</v>
      </c>
      <c r="L26" s="165">
        <v>21</v>
      </c>
      <c r="M26" s="165">
        <f>G26*(1+L26/100)</f>
        <v>0</v>
      </c>
      <c r="N26" s="165">
        <v>0</v>
      </c>
      <c r="O26" s="165">
        <f>ROUND(E26*N26,2)</f>
        <v>0</v>
      </c>
      <c r="P26" s="165">
        <v>0</v>
      </c>
      <c r="Q26" s="165">
        <f>ROUND(E26*P26,2)</f>
        <v>0</v>
      </c>
      <c r="R26" s="165"/>
      <c r="S26" s="165" t="s">
        <v>107</v>
      </c>
      <c r="T26" s="165" t="s">
        <v>108</v>
      </c>
      <c r="U26" s="165">
        <v>0</v>
      </c>
      <c r="V26" s="165">
        <f>ROUND(E26*U26,2)</f>
        <v>0</v>
      </c>
      <c r="W26" s="165"/>
      <c r="X26" s="165" t="s">
        <v>109</v>
      </c>
      <c r="Y26" s="166"/>
      <c r="Z26" s="166"/>
      <c r="AA26" s="166"/>
      <c r="AB26" s="166"/>
      <c r="AC26" s="166"/>
      <c r="AD26" s="166"/>
      <c r="AE26" s="166"/>
      <c r="AF26" s="166"/>
      <c r="AG26" s="166" t="s">
        <v>110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74"/>
      <c r="B27" s="175"/>
      <c r="C27" s="176" t="s">
        <v>130</v>
      </c>
      <c r="D27" s="177"/>
      <c r="E27" s="178">
        <v>11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6"/>
      <c r="Z27" s="166"/>
      <c r="AA27" s="166"/>
      <c r="AB27" s="166"/>
      <c r="AC27" s="166"/>
      <c r="AD27" s="166"/>
      <c r="AE27" s="166"/>
      <c r="AF27" s="166"/>
      <c r="AG27" s="166" t="s">
        <v>117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57">
        <v>12</v>
      </c>
      <c r="B28" s="158"/>
      <c r="C28" s="159" t="s">
        <v>131</v>
      </c>
      <c r="D28" s="160" t="s">
        <v>121</v>
      </c>
      <c r="E28" s="161">
        <v>11</v>
      </c>
      <c r="F28" s="162"/>
      <c r="G28" s="163">
        <f>ROUND(E28*F28,2)</f>
        <v>0</v>
      </c>
      <c r="H28" s="164"/>
      <c r="I28" s="165">
        <f>ROUND(E28*H28,2)</f>
        <v>0</v>
      </c>
      <c r="J28" s="164"/>
      <c r="K28" s="165">
        <f>ROUND(E28*J28,2)</f>
        <v>0</v>
      </c>
      <c r="L28" s="165">
        <v>21</v>
      </c>
      <c r="M28" s="165">
        <f>G28*(1+L28/100)</f>
        <v>0</v>
      </c>
      <c r="N28" s="165">
        <v>0</v>
      </c>
      <c r="O28" s="165">
        <f>ROUND(E28*N28,2)</f>
        <v>0</v>
      </c>
      <c r="P28" s="165">
        <v>0</v>
      </c>
      <c r="Q28" s="165">
        <f>ROUND(E28*P28,2)</f>
        <v>0</v>
      </c>
      <c r="R28" s="165"/>
      <c r="S28" s="165" t="s">
        <v>107</v>
      </c>
      <c r="T28" s="165" t="s">
        <v>108</v>
      </c>
      <c r="U28" s="165">
        <v>0</v>
      </c>
      <c r="V28" s="165">
        <f>ROUND(E28*U28,2)</f>
        <v>0</v>
      </c>
      <c r="W28" s="165"/>
      <c r="X28" s="165" t="s">
        <v>109</v>
      </c>
      <c r="Y28" s="166"/>
      <c r="Z28" s="166"/>
      <c r="AA28" s="166"/>
      <c r="AB28" s="166"/>
      <c r="AC28" s="166"/>
      <c r="AD28" s="166"/>
      <c r="AE28" s="166"/>
      <c r="AF28" s="166"/>
      <c r="AG28" s="166" t="s">
        <v>110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57">
        <v>13</v>
      </c>
      <c r="B29" s="158"/>
      <c r="C29" s="159" t="s">
        <v>132</v>
      </c>
      <c r="D29" s="160" t="s">
        <v>121</v>
      </c>
      <c r="E29" s="161">
        <v>11</v>
      </c>
      <c r="F29" s="162"/>
      <c r="G29" s="163">
        <f>ROUND(E29*F29,2)</f>
        <v>0</v>
      </c>
      <c r="H29" s="164"/>
      <c r="I29" s="165">
        <f>ROUND(E29*H29,2)</f>
        <v>0</v>
      </c>
      <c r="J29" s="164"/>
      <c r="K29" s="165">
        <f>ROUND(E29*J29,2)</f>
        <v>0</v>
      </c>
      <c r="L29" s="165">
        <v>21</v>
      </c>
      <c r="M29" s="165">
        <f>G29*(1+L29/100)</f>
        <v>0</v>
      </c>
      <c r="N29" s="165">
        <v>0</v>
      </c>
      <c r="O29" s="165">
        <f>ROUND(E29*N29,2)</f>
        <v>0</v>
      </c>
      <c r="P29" s="165">
        <v>0</v>
      </c>
      <c r="Q29" s="165">
        <f>ROUND(E29*P29,2)</f>
        <v>0</v>
      </c>
      <c r="R29" s="165"/>
      <c r="S29" s="165" t="s">
        <v>107</v>
      </c>
      <c r="T29" s="165" t="s">
        <v>108</v>
      </c>
      <c r="U29" s="165">
        <v>0</v>
      </c>
      <c r="V29" s="165">
        <f>ROUND(E29*U29,2)</f>
        <v>0</v>
      </c>
      <c r="W29" s="165"/>
      <c r="X29" s="165" t="s">
        <v>109</v>
      </c>
      <c r="Y29" s="166"/>
      <c r="Z29" s="166"/>
      <c r="AA29" s="166"/>
      <c r="AB29" s="166"/>
      <c r="AC29" s="166"/>
      <c r="AD29" s="166"/>
      <c r="AE29" s="166"/>
      <c r="AF29" s="166"/>
      <c r="AG29" s="166" t="s">
        <v>110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57">
        <v>14</v>
      </c>
      <c r="B30" s="158"/>
      <c r="C30" s="159" t="s">
        <v>133</v>
      </c>
      <c r="D30" s="160" t="s">
        <v>112</v>
      </c>
      <c r="E30" s="161">
        <v>1</v>
      </c>
      <c r="F30" s="162"/>
      <c r="G30" s="163">
        <f>ROUND(E30*F30,2)</f>
        <v>0</v>
      </c>
      <c r="H30" s="164"/>
      <c r="I30" s="165">
        <f>ROUND(E30*H30,2)</f>
        <v>0</v>
      </c>
      <c r="J30" s="164"/>
      <c r="K30" s="165">
        <f>ROUND(E30*J30,2)</f>
        <v>0</v>
      </c>
      <c r="L30" s="165">
        <v>21</v>
      </c>
      <c r="M30" s="165">
        <f>G30*(1+L30/100)</f>
        <v>0</v>
      </c>
      <c r="N30" s="165">
        <v>0</v>
      </c>
      <c r="O30" s="165">
        <f>ROUND(E30*N30,2)</f>
        <v>0</v>
      </c>
      <c r="P30" s="165">
        <v>0</v>
      </c>
      <c r="Q30" s="165">
        <f>ROUND(E30*P30,2)</f>
        <v>0</v>
      </c>
      <c r="R30" s="165"/>
      <c r="S30" s="165" t="s">
        <v>107</v>
      </c>
      <c r="T30" s="165" t="s">
        <v>108</v>
      </c>
      <c r="U30" s="165">
        <v>0</v>
      </c>
      <c r="V30" s="165">
        <f>ROUND(E30*U30,2)</f>
        <v>0</v>
      </c>
      <c r="W30" s="165"/>
      <c r="X30" s="165" t="s">
        <v>109</v>
      </c>
      <c r="Y30" s="166"/>
      <c r="Z30" s="166"/>
      <c r="AA30" s="166"/>
      <c r="AB30" s="166"/>
      <c r="AC30" s="166"/>
      <c r="AD30" s="166"/>
      <c r="AE30" s="166"/>
      <c r="AF30" s="166"/>
      <c r="AG30" s="166" t="s">
        <v>110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33" ht="25.5">
      <c r="A31" s="149" t="s">
        <v>103</v>
      </c>
      <c r="B31" s="150" t="s">
        <v>57</v>
      </c>
      <c r="C31" s="151" t="s">
        <v>58</v>
      </c>
      <c r="D31" s="152"/>
      <c r="E31" s="153"/>
      <c r="F31" s="154"/>
      <c r="G31" s="155">
        <f>SUMIF(AG32:AG33,"&lt;&gt;NOR",G32:G33)</f>
        <v>0</v>
      </c>
      <c r="H31" s="156"/>
      <c r="I31" s="156">
        <f>SUM(I32:I33)</f>
        <v>0</v>
      </c>
      <c r="J31" s="156"/>
      <c r="K31" s="156">
        <f>SUM(K32:K33)</f>
        <v>0</v>
      </c>
      <c r="L31" s="156"/>
      <c r="M31" s="156">
        <f>SUM(M32:M33)</f>
        <v>0</v>
      </c>
      <c r="N31" s="156"/>
      <c r="O31" s="156">
        <f>SUM(O32:O33)</f>
        <v>0</v>
      </c>
      <c r="P31" s="156"/>
      <c r="Q31" s="156">
        <f>SUM(Q32:Q33)</f>
        <v>0</v>
      </c>
      <c r="R31" s="156"/>
      <c r="S31" s="156"/>
      <c r="T31" s="156"/>
      <c r="U31" s="156"/>
      <c r="V31" s="156">
        <f>SUM(V32:V33)</f>
        <v>42.48</v>
      </c>
      <c r="W31" s="156"/>
      <c r="X31" s="156"/>
      <c r="AG31" t="s">
        <v>104</v>
      </c>
    </row>
    <row r="32" spans="1:60" ht="12.75" outlineLevel="1">
      <c r="A32" s="167">
        <v>15</v>
      </c>
      <c r="B32" s="168"/>
      <c r="C32" s="169" t="s">
        <v>134</v>
      </c>
      <c r="D32" s="170" t="s">
        <v>135</v>
      </c>
      <c r="E32" s="171">
        <v>120</v>
      </c>
      <c r="F32" s="172"/>
      <c r="G32" s="173">
        <f>ROUND(E32*F32,2)</f>
        <v>0</v>
      </c>
      <c r="H32" s="164"/>
      <c r="I32" s="165">
        <f>ROUND(E32*H32,2)</f>
        <v>0</v>
      </c>
      <c r="J32" s="164"/>
      <c r="K32" s="165">
        <f>ROUND(E32*J32,2)</f>
        <v>0</v>
      </c>
      <c r="L32" s="165">
        <v>21</v>
      </c>
      <c r="M32" s="165">
        <f>G32*(1+L32/100)</f>
        <v>0</v>
      </c>
      <c r="N32" s="165">
        <v>4E-05</v>
      </c>
      <c r="O32" s="165">
        <f>ROUND(E32*N32,2)</f>
        <v>0</v>
      </c>
      <c r="P32" s="165">
        <v>0</v>
      </c>
      <c r="Q32" s="165">
        <f>ROUND(E32*P32,2)</f>
        <v>0</v>
      </c>
      <c r="R32" s="165"/>
      <c r="S32" s="165" t="s">
        <v>115</v>
      </c>
      <c r="T32" s="165" t="s">
        <v>108</v>
      </c>
      <c r="U32" s="165">
        <v>0.354</v>
      </c>
      <c r="V32" s="165">
        <f>ROUND(E32*U32,2)</f>
        <v>42.48</v>
      </c>
      <c r="W32" s="165"/>
      <c r="X32" s="165" t="s">
        <v>109</v>
      </c>
      <c r="Y32" s="166"/>
      <c r="Z32" s="166"/>
      <c r="AA32" s="166"/>
      <c r="AB32" s="166"/>
      <c r="AC32" s="166"/>
      <c r="AD32" s="166"/>
      <c r="AE32" s="166"/>
      <c r="AF32" s="166"/>
      <c r="AG32" s="166" t="s">
        <v>110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74"/>
      <c r="B33" s="175"/>
      <c r="C33" s="176" t="s">
        <v>136</v>
      </c>
      <c r="D33" s="177"/>
      <c r="E33" s="178">
        <v>120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6"/>
      <c r="Z33" s="166"/>
      <c r="AA33" s="166"/>
      <c r="AB33" s="166"/>
      <c r="AC33" s="166"/>
      <c r="AD33" s="166"/>
      <c r="AE33" s="166"/>
      <c r="AF33" s="166"/>
      <c r="AG33" s="166" t="s">
        <v>117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33" ht="12.75">
      <c r="A34" s="149" t="s">
        <v>103</v>
      </c>
      <c r="B34" s="150" t="s">
        <v>59</v>
      </c>
      <c r="C34" s="151" t="s">
        <v>60</v>
      </c>
      <c r="D34" s="152"/>
      <c r="E34" s="153"/>
      <c r="F34" s="154"/>
      <c r="G34" s="155">
        <f>SUMIF(AG35:AG40,"&lt;&gt;NOR",G35:G40)</f>
        <v>0</v>
      </c>
      <c r="H34" s="156"/>
      <c r="I34" s="156">
        <f>SUM(I35:I40)</f>
        <v>0</v>
      </c>
      <c r="J34" s="156"/>
      <c r="K34" s="156">
        <f>SUM(K35:K40)</f>
        <v>0</v>
      </c>
      <c r="L34" s="156"/>
      <c r="M34" s="156">
        <f>SUM(M35:M40)</f>
        <v>0</v>
      </c>
      <c r="N34" s="156"/>
      <c r="O34" s="156">
        <f>SUM(O35:O40)</f>
        <v>0.03</v>
      </c>
      <c r="P34" s="156"/>
      <c r="Q34" s="156">
        <f>SUM(Q35:Q40)</f>
        <v>3.4</v>
      </c>
      <c r="R34" s="156"/>
      <c r="S34" s="156"/>
      <c r="T34" s="156"/>
      <c r="U34" s="156"/>
      <c r="V34" s="156">
        <f>SUM(V35:V40)</f>
        <v>157.35</v>
      </c>
      <c r="W34" s="156"/>
      <c r="X34" s="156"/>
      <c r="AG34" t="s">
        <v>104</v>
      </c>
    </row>
    <row r="35" spans="1:60" ht="12.75" outlineLevel="1">
      <c r="A35" s="157">
        <v>16</v>
      </c>
      <c r="B35" s="158"/>
      <c r="C35" s="159" t="s">
        <v>137</v>
      </c>
      <c r="D35" s="160" t="s">
        <v>112</v>
      </c>
      <c r="E35" s="161">
        <v>1</v>
      </c>
      <c r="F35" s="162"/>
      <c r="G35" s="163">
        <f>ROUND(E35*F35,2)</f>
        <v>0</v>
      </c>
      <c r="H35" s="164"/>
      <c r="I35" s="165">
        <f>ROUND(E35*H35,2)</f>
        <v>0</v>
      </c>
      <c r="J35" s="164"/>
      <c r="K35" s="165">
        <f>ROUND(E35*J35,2)</f>
        <v>0</v>
      </c>
      <c r="L35" s="165">
        <v>21</v>
      </c>
      <c r="M35" s="165">
        <f>G35*(1+L35/100)</f>
        <v>0</v>
      </c>
      <c r="N35" s="165">
        <v>0</v>
      </c>
      <c r="O35" s="165">
        <f>ROUND(E35*N35,2)</f>
        <v>0</v>
      </c>
      <c r="P35" s="165">
        <v>0</v>
      </c>
      <c r="Q35" s="165">
        <f>ROUND(E35*P35,2)</f>
        <v>0</v>
      </c>
      <c r="R35" s="165"/>
      <c r="S35" s="165" t="s">
        <v>107</v>
      </c>
      <c r="T35" s="165" t="s">
        <v>108</v>
      </c>
      <c r="U35" s="165">
        <v>0</v>
      </c>
      <c r="V35" s="165">
        <f>ROUND(E35*U35,2)</f>
        <v>0</v>
      </c>
      <c r="W35" s="165"/>
      <c r="X35" s="165" t="s">
        <v>109</v>
      </c>
      <c r="Y35" s="166"/>
      <c r="Z35" s="166"/>
      <c r="AA35" s="166"/>
      <c r="AB35" s="166"/>
      <c r="AC35" s="166"/>
      <c r="AD35" s="166"/>
      <c r="AE35" s="166"/>
      <c r="AF35" s="166"/>
      <c r="AG35" s="166" t="s">
        <v>110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67">
        <v>17</v>
      </c>
      <c r="B36" s="168"/>
      <c r="C36" s="169" t="s">
        <v>138</v>
      </c>
      <c r="D36" s="170" t="s">
        <v>106</v>
      </c>
      <c r="E36" s="171">
        <v>111.6</v>
      </c>
      <c r="F36" s="172"/>
      <c r="G36" s="173">
        <f>ROUND(E36*F36,2)</f>
        <v>0</v>
      </c>
      <c r="H36" s="164"/>
      <c r="I36" s="165">
        <f>ROUND(E36*H36,2)</f>
        <v>0</v>
      </c>
      <c r="J36" s="164"/>
      <c r="K36" s="165">
        <f>ROUND(E36*J36,2)</f>
        <v>0</v>
      </c>
      <c r="L36" s="165">
        <v>21</v>
      </c>
      <c r="M36" s="165">
        <f>G36*(1+L36/100)</f>
        <v>0</v>
      </c>
      <c r="N36" s="165">
        <v>0</v>
      </c>
      <c r="O36" s="165">
        <f>ROUND(E36*N36,2)</f>
        <v>0</v>
      </c>
      <c r="P36" s="165">
        <v>0.0086</v>
      </c>
      <c r="Q36" s="165">
        <f>ROUND(E36*P36,2)</f>
        <v>0.96</v>
      </c>
      <c r="R36" s="165"/>
      <c r="S36" s="165" t="s">
        <v>115</v>
      </c>
      <c r="T36" s="165" t="s">
        <v>108</v>
      </c>
      <c r="U36" s="165">
        <v>1.215</v>
      </c>
      <c r="V36" s="165">
        <f>ROUND(E36*U36,2)</f>
        <v>135.59</v>
      </c>
      <c r="W36" s="165"/>
      <c r="X36" s="165" t="s">
        <v>109</v>
      </c>
      <c r="Y36" s="166"/>
      <c r="Z36" s="166"/>
      <c r="AA36" s="166"/>
      <c r="AB36" s="166"/>
      <c r="AC36" s="166"/>
      <c r="AD36" s="166"/>
      <c r="AE36" s="166"/>
      <c r="AF36" s="166"/>
      <c r="AG36" s="166" t="s">
        <v>110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74"/>
      <c r="B37" s="175"/>
      <c r="C37" s="176" t="s">
        <v>139</v>
      </c>
      <c r="D37" s="177"/>
      <c r="E37" s="178">
        <v>111.6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6"/>
      <c r="Z37" s="166"/>
      <c r="AA37" s="166"/>
      <c r="AB37" s="166"/>
      <c r="AC37" s="166"/>
      <c r="AD37" s="166"/>
      <c r="AE37" s="166"/>
      <c r="AF37" s="166"/>
      <c r="AG37" s="166" t="s">
        <v>117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67">
        <v>18</v>
      </c>
      <c r="B38" s="168"/>
      <c r="C38" s="169" t="s">
        <v>140</v>
      </c>
      <c r="D38" s="170" t="s">
        <v>121</v>
      </c>
      <c r="E38" s="171">
        <v>22</v>
      </c>
      <c r="F38" s="172"/>
      <c r="G38" s="173">
        <f>ROUND(E38*F38,2)</f>
        <v>0</v>
      </c>
      <c r="H38" s="164"/>
      <c r="I38" s="165">
        <f>ROUND(E38*H38,2)</f>
        <v>0</v>
      </c>
      <c r="J38" s="164"/>
      <c r="K38" s="165">
        <f>ROUND(E38*J38,2)</f>
        <v>0</v>
      </c>
      <c r="L38" s="165">
        <v>21</v>
      </c>
      <c r="M38" s="165">
        <f>G38*(1+L38/100)</f>
        <v>0</v>
      </c>
      <c r="N38" s="165">
        <v>0.00117</v>
      </c>
      <c r="O38" s="165">
        <f>ROUND(E38*N38,2)</f>
        <v>0.03</v>
      </c>
      <c r="P38" s="165">
        <v>0.076</v>
      </c>
      <c r="Q38" s="165">
        <f>ROUND(E38*P38,2)</f>
        <v>1.67</v>
      </c>
      <c r="R38" s="165"/>
      <c r="S38" s="165" t="s">
        <v>115</v>
      </c>
      <c r="T38" s="165" t="s">
        <v>108</v>
      </c>
      <c r="U38" s="165">
        <v>0.939</v>
      </c>
      <c r="V38" s="165">
        <f>ROUND(E38*U38,2)</f>
        <v>20.66</v>
      </c>
      <c r="W38" s="165"/>
      <c r="X38" s="165" t="s">
        <v>109</v>
      </c>
      <c r="Y38" s="166"/>
      <c r="Z38" s="166"/>
      <c r="AA38" s="166"/>
      <c r="AB38" s="166"/>
      <c r="AC38" s="166"/>
      <c r="AD38" s="166"/>
      <c r="AE38" s="166"/>
      <c r="AF38" s="166"/>
      <c r="AG38" s="166" t="s">
        <v>110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74"/>
      <c r="B39" s="175"/>
      <c r="C39" s="176" t="s">
        <v>141</v>
      </c>
      <c r="D39" s="177"/>
      <c r="E39" s="178">
        <v>22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6"/>
      <c r="Z39" s="166"/>
      <c r="AA39" s="166"/>
      <c r="AB39" s="166"/>
      <c r="AC39" s="166"/>
      <c r="AD39" s="166"/>
      <c r="AE39" s="166"/>
      <c r="AF39" s="166"/>
      <c r="AG39" s="166" t="s">
        <v>117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57">
        <v>19</v>
      </c>
      <c r="B40" s="158"/>
      <c r="C40" s="159" t="s">
        <v>142</v>
      </c>
      <c r="D40" s="160" t="s">
        <v>114</v>
      </c>
      <c r="E40" s="161">
        <v>22</v>
      </c>
      <c r="F40" s="162"/>
      <c r="G40" s="163">
        <f>ROUND(E40*F40,2)</f>
        <v>0</v>
      </c>
      <c r="H40" s="164"/>
      <c r="I40" s="165">
        <f>ROUND(E40*H40,2)</f>
        <v>0</v>
      </c>
      <c r="J40" s="164"/>
      <c r="K40" s="165">
        <f>ROUND(E40*J40,2)</f>
        <v>0</v>
      </c>
      <c r="L40" s="165">
        <v>21</v>
      </c>
      <c r="M40" s="165">
        <f>G40*(1+L40/100)</f>
        <v>0</v>
      </c>
      <c r="N40" s="165">
        <v>0</v>
      </c>
      <c r="O40" s="165">
        <f>ROUND(E40*N40,2)</f>
        <v>0</v>
      </c>
      <c r="P40" s="165">
        <v>0.035</v>
      </c>
      <c r="Q40" s="165">
        <f>ROUND(E40*P40,2)</f>
        <v>0.77</v>
      </c>
      <c r="R40" s="165"/>
      <c r="S40" s="165" t="s">
        <v>115</v>
      </c>
      <c r="T40" s="165" t="s">
        <v>108</v>
      </c>
      <c r="U40" s="165">
        <v>0.05</v>
      </c>
      <c r="V40" s="165">
        <f>ROUND(E40*U40,2)</f>
        <v>1.1</v>
      </c>
      <c r="W40" s="165"/>
      <c r="X40" s="165" t="s">
        <v>109</v>
      </c>
      <c r="Y40" s="166"/>
      <c r="Z40" s="166"/>
      <c r="AA40" s="166"/>
      <c r="AB40" s="166"/>
      <c r="AC40" s="166"/>
      <c r="AD40" s="166"/>
      <c r="AE40" s="166"/>
      <c r="AF40" s="166"/>
      <c r="AG40" s="166" t="s">
        <v>110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33" ht="12.75">
      <c r="A41" s="149" t="s">
        <v>103</v>
      </c>
      <c r="B41" s="150" t="s">
        <v>61</v>
      </c>
      <c r="C41" s="151" t="s">
        <v>62</v>
      </c>
      <c r="D41" s="152"/>
      <c r="E41" s="153"/>
      <c r="F41" s="154"/>
      <c r="G41" s="155">
        <f>SUMIF(AG42:AG42,"&lt;&gt;NOR",G42:G42)</f>
        <v>0</v>
      </c>
      <c r="H41" s="156"/>
      <c r="I41" s="156">
        <f>SUM(I42:I42)</f>
        <v>0</v>
      </c>
      <c r="J41" s="156"/>
      <c r="K41" s="156">
        <f>SUM(K42:K42)</f>
        <v>0</v>
      </c>
      <c r="L41" s="156"/>
      <c r="M41" s="156">
        <f>SUM(M42:M42)</f>
        <v>0</v>
      </c>
      <c r="N41" s="156"/>
      <c r="O41" s="156">
        <f>SUM(O42:O42)</f>
        <v>0</v>
      </c>
      <c r="P41" s="156"/>
      <c r="Q41" s="156">
        <f>SUM(Q42:Q42)</f>
        <v>0</v>
      </c>
      <c r="R41" s="156"/>
      <c r="S41" s="156"/>
      <c r="T41" s="156"/>
      <c r="U41" s="156"/>
      <c r="V41" s="156">
        <f>SUM(V42:V42)</f>
        <v>2.49</v>
      </c>
      <c r="W41" s="156"/>
      <c r="X41" s="156"/>
      <c r="AG41" t="s">
        <v>104</v>
      </c>
    </row>
    <row r="42" spans="1:60" ht="12.75" outlineLevel="1">
      <c r="A42" s="157">
        <v>20</v>
      </c>
      <c r="B42" s="158"/>
      <c r="C42" s="159" t="s">
        <v>143</v>
      </c>
      <c r="D42" s="160" t="s">
        <v>144</v>
      </c>
      <c r="E42" s="161">
        <v>1.31848</v>
      </c>
      <c r="F42" s="162"/>
      <c r="G42" s="163">
        <f>ROUND(E42*F42,2)</f>
        <v>0</v>
      </c>
      <c r="H42" s="164"/>
      <c r="I42" s="165">
        <f>ROUND(E42*H42,2)</f>
        <v>0</v>
      </c>
      <c r="J42" s="164"/>
      <c r="K42" s="165">
        <f>ROUND(E42*J42,2)</f>
        <v>0</v>
      </c>
      <c r="L42" s="165">
        <v>21</v>
      </c>
      <c r="M42" s="165">
        <f>G42*(1+L42/100)</f>
        <v>0</v>
      </c>
      <c r="N42" s="165">
        <v>0</v>
      </c>
      <c r="O42" s="165">
        <f>ROUND(E42*N42,2)</f>
        <v>0</v>
      </c>
      <c r="P42" s="165">
        <v>0</v>
      </c>
      <c r="Q42" s="165">
        <f>ROUND(E42*P42,2)</f>
        <v>0</v>
      </c>
      <c r="R42" s="165"/>
      <c r="S42" s="165" t="s">
        <v>115</v>
      </c>
      <c r="T42" s="165" t="s">
        <v>145</v>
      </c>
      <c r="U42" s="165">
        <v>1.892</v>
      </c>
      <c r="V42" s="165">
        <f>ROUND(E42*U42,2)</f>
        <v>2.49</v>
      </c>
      <c r="W42" s="165"/>
      <c r="X42" s="165" t="s">
        <v>146</v>
      </c>
      <c r="Y42" s="166"/>
      <c r="Z42" s="166"/>
      <c r="AA42" s="166"/>
      <c r="AB42" s="166"/>
      <c r="AC42" s="166"/>
      <c r="AD42" s="166"/>
      <c r="AE42" s="166"/>
      <c r="AF42" s="166"/>
      <c r="AG42" s="166" t="s">
        <v>147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33" ht="12.75">
      <c r="A43" s="149" t="s">
        <v>103</v>
      </c>
      <c r="B43" s="150" t="s">
        <v>63</v>
      </c>
      <c r="C43" s="151" t="s">
        <v>64</v>
      </c>
      <c r="D43" s="152"/>
      <c r="E43" s="153"/>
      <c r="F43" s="154"/>
      <c r="G43" s="155">
        <f>SUMIF(AG44:AG44,"&lt;&gt;NOR",G44:G44)</f>
        <v>0</v>
      </c>
      <c r="H43" s="156"/>
      <c r="I43" s="156">
        <f>SUM(I44:I44)</f>
        <v>0</v>
      </c>
      <c r="J43" s="156"/>
      <c r="K43" s="156">
        <f>SUM(K44:K44)</f>
        <v>0</v>
      </c>
      <c r="L43" s="156"/>
      <c r="M43" s="156">
        <f>SUM(M44:M44)</f>
        <v>0</v>
      </c>
      <c r="N43" s="156"/>
      <c r="O43" s="156">
        <f>SUM(O44:O44)</f>
        <v>0.22</v>
      </c>
      <c r="P43" s="156"/>
      <c r="Q43" s="156">
        <f>SUM(Q44:Q44)</f>
        <v>0.11</v>
      </c>
      <c r="R43" s="156"/>
      <c r="S43" s="156"/>
      <c r="T43" s="156"/>
      <c r="U43" s="156"/>
      <c r="V43" s="156">
        <f>SUM(V44:V44)</f>
        <v>5.19</v>
      </c>
      <c r="W43" s="156"/>
      <c r="X43" s="156"/>
      <c r="AG43" t="s">
        <v>104</v>
      </c>
    </row>
    <row r="44" spans="1:60" ht="22.5" outlineLevel="1">
      <c r="A44" s="157">
        <v>21</v>
      </c>
      <c r="B44" s="158"/>
      <c r="C44" s="159" t="s">
        <v>148</v>
      </c>
      <c r="D44" s="160" t="s">
        <v>121</v>
      </c>
      <c r="E44" s="161">
        <v>22</v>
      </c>
      <c r="F44" s="162"/>
      <c r="G44" s="163">
        <f>ROUND(E44*F44,2)</f>
        <v>0</v>
      </c>
      <c r="H44" s="164"/>
      <c r="I44" s="165">
        <f>ROUND(E44*H44,2)</f>
        <v>0</v>
      </c>
      <c r="J44" s="164"/>
      <c r="K44" s="165">
        <f>ROUND(E44*J44,2)</f>
        <v>0</v>
      </c>
      <c r="L44" s="165">
        <v>21</v>
      </c>
      <c r="M44" s="165">
        <f>G44*(1+L44/100)</f>
        <v>0</v>
      </c>
      <c r="N44" s="165">
        <v>0.01</v>
      </c>
      <c r="O44" s="165">
        <f>ROUND(E44*N44,2)</f>
        <v>0.22</v>
      </c>
      <c r="P44" s="165">
        <v>0.005</v>
      </c>
      <c r="Q44" s="165">
        <f>ROUND(E44*P44,2)</f>
        <v>0.11</v>
      </c>
      <c r="R44" s="165"/>
      <c r="S44" s="165" t="s">
        <v>107</v>
      </c>
      <c r="T44" s="165" t="s">
        <v>108</v>
      </c>
      <c r="U44" s="165">
        <v>0.236</v>
      </c>
      <c r="V44" s="165">
        <f>ROUND(E44*U44,2)</f>
        <v>5.19</v>
      </c>
      <c r="W44" s="165"/>
      <c r="X44" s="165" t="s">
        <v>109</v>
      </c>
      <c r="Y44" s="166"/>
      <c r="Z44" s="166"/>
      <c r="AA44" s="166"/>
      <c r="AB44" s="166"/>
      <c r="AC44" s="166"/>
      <c r="AD44" s="166"/>
      <c r="AE44" s="166"/>
      <c r="AF44" s="166"/>
      <c r="AG44" s="166" t="s">
        <v>110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33" ht="12.75">
      <c r="A45" s="149" t="s">
        <v>103</v>
      </c>
      <c r="B45" s="150" t="s">
        <v>65</v>
      </c>
      <c r="C45" s="151" t="s">
        <v>66</v>
      </c>
      <c r="D45" s="152"/>
      <c r="E45" s="153"/>
      <c r="F45" s="154"/>
      <c r="G45" s="155">
        <f>SUMIF(AG46:AG46,"&lt;&gt;NOR",G46:G46)</f>
        <v>0</v>
      </c>
      <c r="H45" s="156"/>
      <c r="I45" s="156">
        <f>SUM(I46:I46)</f>
        <v>0</v>
      </c>
      <c r="J45" s="156"/>
      <c r="K45" s="156">
        <f>SUM(K46:K46)</f>
        <v>0</v>
      </c>
      <c r="L45" s="156"/>
      <c r="M45" s="156">
        <f>SUM(M46:M46)</f>
        <v>0</v>
      </c>
      <c r="N45" s="156"/>
      <c r="O45" s="156">
        <f>SUM(O46:O46)</f>
        <v>0</v>
      </c>
      <c r="P45" s="156"/>
      <c r="Q45" s="156">
        <f>SUM(Q46:Q46)</f>
        <v>0</v>
      </c>
      <c r="R45" s="156"/>
      <c r="S45" s="156"/>
      <c r="T45" s="156"/>
      <c r="U45" s="156"/>
      <c r="V45" s="156">
        <f>SUM(V46:V46)</f>
        <v>0</v>
      </c>
      <c r="W45" s="156"/>
      <c r="X45" s="156"/>
      <c r="AG45" t="s">
        <v>104</v>
      </c>
    </row>
    <row r="46" spans="1:60" ht="12.75" outlineLevel="1">
      <c r="A46" s="157">
        <v>22</v>
      </c>
      <c r="B46" s="158"/>
      <c r="C46" s="159" t="s">
        <v>149</v>
      </c>
      <c r="D46" s="160" t="s">
        <v>121</v>
      </c>
      <c r="E46" s="161">
        <v>2</v>
      </c>
      <c r="F46" s="162"/>
      <c r="G46" s="163">
        <f>ROUND(E46*F46,2)</f>
        <v>0</v>
      </c>
      <c r="H46" s="164"/>
      <c r="I46" s="165">
        <f>ROUND(E46*H46,2)</f>
        <v>0</v>
      </c>
      <c r="J46" s="164"/>
      <c r="K46" s="165">
        <f>ROUND(E46*J46,2)</f>
        <v>0</v>
      </c>
      <c r="L46" s="165">
        <v>21</v>
      </c>
      <c r="M46" s="165">
        <f>G46*(1+L46/100)</f>
        <v>0</v>
      </c>
      <c r="N46" s="165">
        <v>0</v>
      </c>
      <c r="O46" s="165">
        <f>ROUND(E46*N46,2)</f>
        <v>0</v>
      </c>
      <c r="P46" s="165">
        <v>0</v>
      </c>
      <c r="Q46" s="165">
        <f>ROUND(E46*P46,2)</f>
        <v>0</v>
      </c>
      <c r="R46" s="165"/>
      <c r="S46" s="165" t="s">
        <v>107</v>
      </c>
      <c r="T46" s="165" t="s">
        <v>108</v>
      </c>
      <c r="U46" s="165">
        <v>0</v>
      </c>
      <c r="V46" s="165">
        <f>ROUND(E46*U46,2)</f>
        <v>0</v>
      </c>
      <c r="W46" s="165"/>
      <c r="X46" s="165" t="s">
        <v>109</v>
      </c>
      <c r="Y46" s="166"/>
      <c r="Z46" s="166"/>
      <c r="AA46" s="166"/>
      <c r="AB46" s="166"/>
      <c r="AC46" s="166"/>
      <c r="AD46" s="166"/>
      <c r="AE46" s="166"/>
      <c r="AF46" s="166"/>
      <c r="AG46" s="166" t="s">
        <v>110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33" ht="12.75">
      <c r="A47" s="149" t="s">
        <v>103</v>
      </c>
      <c r="B47" s="150" t="s">
        <v>67</v>
      </c>
      <c r="C47" s="151" t="s">
        <v>68</v>
      </c>
      <c r="D47" s="152"/>
      <c r="E47" s="153"/>
      <c r="F47" s="154"/>
      <c r="G47" s="155">
        <f>SUMIF(AG48:AG48,"&lt;&gt;NOR",G48:G48)</f>
        <v>0</v>
      </c>
      <c r="H47" s="156"/>
      <c r="I47" s="156">
        <f>SUM(I48:I48)</f>
        <v>0</v>
      </c>
      <c r="J47" s="156"/>
      <c r="K47" s="156">
        <f>SUM(K48:K48)</f>
        <v>0</v>
      </c>
      <c r="L47" s="156"/>
      <c r="M47" s="156">
        <f>SUM(M48:M48)</f>
        <v>0</v>
      </c>
      <c r="N47" s="156"/>
      <c r="O47" s="156">
        <f>SUM(O48:O48)</f>
        <v>0</v>
      </c>
      <c r="P47" s="156"/>
      <c r="Q47" s="156">
        <f>SUM(Q48:Q48)</f>
        <v>0</v>
      </c>
      <c r="R47" s="156"/>
      <c r="S47" s="156"/>
      <c r="T47" s="156"/>
      <c r="U47" s="156"/>
      <c r="V47" s="156">
        <f>SUM(V48:V48)</f>
        <v>0</v>
      </c>
      <c r="W47" s="156"/>
      <c r="X47" s="156"/>
      <c r="AG47" t="s">
        <v>104</v>
      </c>
    </row>
    <row r="48" spans="1:60" ht="12.75" outlineLevel="1">
      <c r="A48" s="157">
        <v>23</v>
      </c>
      <c r="B48" s="158"/>
      <c r="C48" s="159" t="s">
        <v>150</v>
      </c>
      <c r="D48" s="160" t="s">
        <v>112</v>
      </c>
      <c r="E48" s="161">
        <v>1</v>
      </c>
      <c r="F48" s="162"/>
      <c r="G48" s="163">
        <f>ROUND(E48*F48,2)</f>
        <v>0</v>
      </c>
      <c r="H48" s="164"/>
      <c r="I48" s="165">
        <f>ROUND(E48*H48,2)</f>
        <v>0</v>
      </c>
      <c r="J48" s="164"/>
      <c r="K48" s="165">
        <f>ROUND(E48*J48,2)</f>
        <v>0</v>
      </c>
      <c r="L48" s="165">
        <v>21</v>
      </c>
      <c r="M48" s="165">
        <f>G48*(1+L48/100)</f>
        <v>0</v>
      </c>
      <c r="N48" s="165">
        <v>0</v>
      </c>
      <c r="O48" s="165">
        <f>ROUND(E48*N48,2)</f>
        <v>0</v>
      </c>
      <c r="P48" s="165">
        <v>0</v>
      </c>
      <c r="Q48" s="165">
        <f>ROUND(E48*P48,2)</f>
        <v>0</v>
      </c>
      <c r="R48" s="165"/>
      <c r="S48" s="165" t="s">
        <v>107</v>
      </c>
      <c r="T48" s="165" t="s">
        <v>108</v>
      </c>
      <c r="U48" s="165">
        <v>0</v>
      </c>
      <c r="V48" s="165">
        <f>ROUND(E48*U48,2)</f>
        <v>0</v>
      </c>
      <c r="W48" s="165"/>
      <c r="X48" s="165" t="s">
        <v>109</v>
      </c>
      <c r="Y48" s="166"/>
      <c r="Z48" s="166"/>
      <c r="AA48" s="166"/>
      <c r="AB48" s="166"/>
      <c r="AC48" s="166"/>
      <c r="AD48" s="166"/>
      <c r="AE48" s="166"/>
      <c r="AF48" s="166"/>
      <c r="AG48" s="166" t="s">
        <v>110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33" ht="12.75">
      <c r="A49" s="149" t="s">
        <v>103</v>
      </c>
      <c r="B49" s="150" t="s">
        <v>69</v>
      </c>
      <c r="C49" s="151" t="s">
        <v>70</v>
      </c>
      <c r="D49" s="152"/>
      <c r="E49" s="153"/>
      <c r="F49" s="154"/>
      <c r="G49" s="155">
        <f>SUMIF(AG50:AG56,"&lt;&gt;NOR",G50:G56)</f>
        <v>0</v>
      </c>
      <c r="H49" s="156"/>
      <c r="I49" s="156">
        <f>SUM(I50:I56)</f>
        <v>0</v>
      </c>
      <c r="J49" s="156"/>
      <c r="K49" s="156">
        <f>SUM(K50:K56)</f>
        <v>0</v>
      </c>
      <c r="L49" s="156"/>
      <c r="M49" s="156">
        <f>SUM(M50:M56)</f>
        <v>0</v>
      </c>
      <c r="N49" s="156"/>
      <c r="O49" s="156">
        <f>SUM(O50:O56)</f>
        <v>0</v>
      </c>
      <c r="P49" s="156"/>
      <c r="Q49" s="156">
        <f>SUM(Q50:Q56)</f>
        <v>0</v>
      </c>
      <c r="R49" s="156"/>
      <c r="S49" s="156"/>
      <c r="T49" s="156"/>
      <c r="U49" s="156"/>
      <c r="V49" s="156">
        <f>SUM(V50:V56)</f>
        <v>10.96</v>
      </c>
      <c r="W49" s="156"/>
      <c r="X49" s="156"/>
      <c r="AG49" t="s">
        <v>104</v>
      </c>
    </row>
    <row r="50" spans="1:60" ht="12.75" outlineLevel="1">
      <c r="A50" s="157">
        <v>24</v>
      </c>
      <c r="B50" s="158"/>
      <c r="C50" s="159" t="s">
        <v>151</v>
      </c>
      <c r="D50" s="160" t="s">
        <v>144</v>
      </c>
      <c r="E50" s="161">
        <v>3.51176</v>
      </c>
      <c r="F50" s="162"/>
      <c r="G50" s="163">
        <f>ROUND(E50*F50,2)</f>
        <v>0</v>
      </c>
      <c r="H50" s="164"/>
      <c r="I50" s="165">
        <f>ROUND(E50*H50,2)</f>
        <v>0</v>
      </c>
      <c r="J50" s="164"/>
      <c r="K50" s="165">
        <f>ROUND(E50*J50,2)</f>
        <v>0</v>
      </c>
      <c r="L50" s="165">
        <v>21</v>
      </c>
      <c r="M50" s="165">
        <f>G50*(1+L50/100)</f>
        <v>0</v>
      </c>
      <c r="N50" s="165">
        <v>0</v>
      </c>
      <c r="O50" s="165">
        <f>ROUND(E50*N50,2)</f>
        <v>0</v>
      </c>
      <c r="P50" s="165">
        <v>0</v>
      </c>
      <c r="Q50" s="165">
        <f>ROUND(E50*P50,2)</f>
        <v>0</v>
      </c>
      <c r="R50" s="165"/>
      <c r="S50" s="165" t="s">
        <v>145</v>
      </c>
      <c r="T50" s="165" t="s">
        <v>152</v>
      </c>
      <c r="U50" s="165">
        <v>0</v>
      </c>
      <c r="V50" s="165">
        <f>ROUND(E50*U50,2)</f>
        <v>0</v>
      </c>
      <c r="W50" s="165"/>
      <c r="X50" s="165" t="s">
        <v>153</v>
      </c>
      <c r="Y50" s="166"/>
      <c r="Z50" s="166"/>
      <c r="AA50" s="166"/>
      <c r="AB50" s="166"/>
      <c r="AC50" s="166"/>
      <c r="AD50" s="166"/>
      <c r="AE50" s="166"/>
      <c r="AF50" s="166"/>
      <c r="AG50" s="166" t="s">
        <v>154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67">
        <v>25</v>
      </c>
      <c r="B51" s="168"/>
      <c r="C51" s="169" t="s">
        <v>155</v>
      </c>
      <c r="D51" s="170" t="s">
        <v>144</v>
      </c>
      <c r="E51" s="171">
        <v>0.77</v>
      </c>
      <c r="F51" s="172"/>
      <c r="G51" s="173">
        <f>ROUND(E51*F51,2)</f>
        <v>0</v>
      </c>
      <c r="H51" s="164"/>
      <c r="I51" s="165">
        <f>ROUND(E51*H51,2)</f>
        <v>0</v>
      </c>
      <c r="J51" s="164"/>
      <c r="K51" s="165">
        <f>ROUND(E51*J51,2)</f>
        <v>0</v>
      </c>
      <c r="L51" s="165">
        <v>21</v>
      </c>
      <c r="M51" s="165">
        <f>G51*(1+L51/100)</f>
        <v>0</v>
      </c>
      <c r="N51" s="165">
        <v>0</v>
      </c>
      <c r="O51" s="165">
        <f>ROUND(E51*N51,2)</f>
        <v>0</v>
      </c>
      <c r="P51" s="165">
        <v>0</v>
      </c>
      <c r="Q51" s="165">
        <f>ROUND(E51*P51,2)</f>
        <v>0</v>
      </c>
      <c r="R51" s="165"/>
      <c r="S51" s="165" t="s">
        <v>107</v>
      </c>
      <c r="T51" s="165" t="s">
        <v>108</v>
      </c>
      <c r="U51" s="165">
        <v>0</v>
      </c>
      <c r="V51" s="165">
        <f>ROUND(E51*U51,2)</f>
        <v>0</v>
      </c>
      <c r="W51" s="165"/>
      <c r="X51" s="165" t="s">
        <v>109</v>
      </c>
      <c r="Y51" s="166"/>
      <c r="Z51" s="166"/>
      <c r="AA51" s="166"/>
      <c r="AB51" s="166"/>
      <c r="AC51" s="166"/>
      <c r="AD51" s="166"/>
      <c r="AE51" s="166"/>
      <c r="AF51" s="166"/>
      <c r="AG51" s="166" t="s">
        <v>110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74"/>
      <c r="B52" s="175"/>
      <c r="C52" s="176" t="s">
        <v>156</v>
      </c>
      <c r="D52" s="177"/>
      <c r="E52" s="178">
        <v>0.77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6"/>
      <c r="Z52" s="166"/>
      <c r="AA52" s="166"/>
      <c r="AB52" s="166"/>
      <c r="AC52" s="166"/>
      <c r="AD52" s="166"/>
      <c r="AE52" s="166"/>
      <c r="AF52" s="166"/>
      <c r="AG52" s="166" t="s">
        <v>117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57">
        <v>26</v>
      </c>
      <c r="B53" s="158"/>
      <c r="C53" s="159" t="s">
        <v>157</v>
      </c>
      <c r="D53" s="160" t="s">
        <v>144</v>
      </c>
      <c r="E53" s="161">
        <v>3.51176</v>
      </c>
      <c r="F53" s="162"/>
      <c r="G53" s="163">
        <f>ROUND(E53*F53,2)</f>
        <v>0</v>
      </c>
      <c r="H53" s="164"/>
      <c r="I53" s="165">
        <f>ROUND(E53*H53,2)</f>
        <v>0</v>
      </c>
      <c r="J53" s="164"/>
      <c r="K53" s="165">
        <f>ROUND(E53*J53,2)</f>
        <v>0</v>
      </c>
      <c r="L53" s="165">
        <v>21</v>
      </c>
      <c r="M53" s="165">
        <f>G53*(1+L53/100)</f>
        <v>0</v>
      </c>
      <c r="N53" s="165">
        <v>0</v>
      </c>
      <c r="O53" s="165">
        <f>ROUND(E53*N53,2)</f>
        <v>0</v>
      </c>
      <c r="P53" s="165">
        <v>0</v>
      </c>
      <c r="Q53" s="165">
        <f>ROUND(E53*P53,2)</f>
        <v>0</v>
      </c>
      <c r="R53" s="165"/>
      <c r="S53" s="165" t="s">
        <v>115</v>
      </c>
      <c r="T53" s="165" t="s">
        <v>115</v>
      </c>
      <c r="U53" s="165">
        <v>0.36</v>
      </c>
      <c r="V53" s="165">
        <f>ROUND(E53*U53,2)</f>
        <v>1.26</v>
      </c>
      <c r="W53" s="165"/>
      <c r="X53" s="165" t="s">
        <v>153</v>
      </c>
      <c r="Y53" s="166"/>
      <c r="Z53" s="166"/>
      <c r="AA53" s="166"/>
      <c r="AB53" s="166"/>
      <c r="AC53" s="166"/>
      <c r="AD53" s="166"/>
      <c r="AE53" s="166"/>
      <c r="AF53" s="166"/>
      <c r="AG53" s="166" t="s">
        <v>154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57">
        <v>27</v>
      </c>
      <c r="B54" s="158"/>
      <c r="C54" s="159" t="s">
        <v>158</v>
      </c>
      <c r="D54" s="160" t="s">
        <v>144</v>
      </c>
      <c r="E54" s="161">
        <v>3.51176</v>
      </c>
      <c r="F54" s="162"/>
      <c r="G54" s="163">
        <f>ROUND(E54*F54,2)</f>
        <v>0</v>
      </c>
      <c r="H54" s="164"/>
      <c r="I54" s="165">
        <f>ROUND(E54*H54,2)</f>
        <v>0</v>
      </c>
      <c r="J54" s="164"/>
      <c r="K54" s="165">
        <f>ROUND(E54*J54,2)</f>
        <v>0</v>
      </c>
      <c r="L54" s="165">
        <v>21</v>
      </c>
      <c r="M54" s="165">
        <f>G54*(1+L54/100)</f>
        <v>0</v>
      </c>
      <c r="N54" s="165">
        <v>0</v>
      </c>
      <c r="O54" s="165">
        <f>ROUND(E54*N54,2)</f>
        <v>0</v>
      </c>
      <c r="P54" s="165">
        <v>0</v>
      </c>
      <c r="Q54" s="165">
        <f>ROUND(E54*P54,2)</f>
        <v>0</v>
      </c>
      <c r="R54" s="165"/>
      <c r="S54" s="165" t="s">
        <v>115</v>
      </c>
      <c r="T54" s="165" t="s">
        <v>115</v>
      </c>
      <c r="U54" s="165">
        <v>2.009</v>
      </c>
      <c r="V54" s="165">
        <f>ROUND(E54*U54,2)</f>
        <v>7.06</v>
      </c>
      <c r="W54" s="165"/>
      <c r="X54" s="165" t="s">
        <v>153</v>
      </c>
      <c r="Y54" s="166"/>
      <c r="Z54" s="166"/>
      <c r="AA54" s="166"/>
      <c r="AB54" s="166"/>
      <c r="AC54" s="166"/>
      <c r="AD54" s="166"/>
      <c r="AE54" s="166"/>
      <c r="AF54" s="166"/>
      <c r="AG54" s="166" t="s">
        <v>154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57">
        <v>28</v>
      </c>
      <c r="B55" s="158"/>
      <c r="C55" s="159" t="s">
        <v>159</v>
      </c>
      <c r="D55" s="160" t="s">
        <v>144</v>
      </c>
      <c r="E55" s="161">
        <v>3.51176</v>
      </c>
      <c r="F55" s="162"/>
      <c r="G55" s="163">
        <f>ROUND(E55*F55,2)</f>
        <v>0</v>
      </c>
      <c r="H55" s="164"/>
      <c r="I55" s="165">
        <f>ROUND(E55*H55,2)</f>
        <v>0</v>
      </c>
      <c r="J55" s="164"/>
      <c r="K55" s="165">
        <f>ROUND(E55*J55,2)</f>
        <v>0</v>
      </c>
      <c r="L55" s="165">
        <v>21</v>
      </c>
      <c r="M55" s="165">
        <f>G55*(1+L55/100)</f>
        <v>0</v>
      </c>
      <c r="N55" s="165">
        <v>0</v>
      </c>
      <c r="O55" s="165">
        <f>ROUND(E55*N55,2)</f>
        <v>0</v>
      </c>
      <c r="P55" s="165">
        <v>0</v>
      </c>
      <c r="Q55" s="165">
        <f>ROUND(E55*P55,2)</f>
        <v>0</v>
      </c>
      <c r="R55" s="165"/>
      <c r="S55" s="165" t="s">
        <v>115</v>
      </c>
      <c r="T55" s="165" t="s">
        <v>115</v>
      </c>
      <c r="U55" s="165">
        <v>0</v>
      </c>
      <c r="V55" s="165">
        <f>ROUND(E55*U55,2)</f>
        <v>0</v>
      </c>
      <c r="W55" s="165"/>
      <c r="X55" s="165" t="s">
        <v>153</v>
      </c>
      <c r="Y55" s="166"/>
      <c r="Z55" s="166"/>
      <c r="AA55" s="166"/>
      <c r="AB55" s="166"/>
      <c r="AC55" s="166"/>
      <c r="AD55" s="166"/>
      <c r="AE55" s="166"/>
      <c r="AF55" s="166"/>
      <c r="AG55" s="166" t="s">
        <v>154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57">
        <v>29</v>
      </c>
      <c r="B56" s="158"/>
      <c r="C56" s="159" t="s">
        <v>160</v>
      </c>
      <c r="D56" s="160" t="s">
        <v>144</v>
      </c>
      <c r="E56" s="161">
        <v>3.51176</v>
      </c>
      <c r="F56" s="162"/>
      <c r="G56" s="163">
        <f>ROUND(E56*F56,2)</f>
        <v>0</v>
      </c>
      <c r="H56" s="164"/>
      <c r="I56" s="165">
        <f>ROUND(E56*H56,2)</f>
        <v>0</v>
      </c>
      <c r="J56" s="164"/>
      <c r="K56" s="165">
        <f>ROUND(E56*J56,2)</f>
        <v>0</v>
      </c>
      <c r="L56" s="165">
        <v>21</v>
      </c>
      <c r="M56" s="165">
        <f>G56*(1+L56/100)</f>
        <v>0</v>
      </c>
      <c r="N56" s="165">
        <v>0</v>
      </c>
      <c r="O56" s="165">
        <f>ROUND(E56*N56,2)</f>
        <v>0</v>
      </c>
      <c r="P56" s="165">
        <v>0</v>
      </c>
      <c r="Q56" s="165">
        <f>ROUND(E56*P56,2)</f>
        <v>0</v>
      </c>
      <c r="R56" s="165"/>
      <c r="S56" s="165" t="s">
        <v>115</v>
      </c>
      <c r="T56" s="165" t="s">
        <v>115</v>
      </c>
      <c r="U56" s="165">
        <v>0.752</v>
      </c>
      <c r="V56" s="165">
        <f>ROUND(E56*U56,2)</f>
        <v>2.64</v>
      </c>
      <c r="W56" s="165"/>
      <c r="X56" s="165" t="s">
        <v>153</v>
      </c>
      <c r="Y56" s="166"/>
      <c r="Z56" s="166"/>
      <c r="AA56" s="166"/>
      <c r="AB56" s="166"/>
      <c r="AC56" s="166"/>
      <c r="AD56" s="166"/>
      <c r="AE56" s="166"/>
      <c r="AF56" s="166"/>
      <c r="AG56" s="166" t="s">
        <v>154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33" ht="12.75">
      <c r="A57" s="149" t="s">
        <v>103</v>
      </c>
      <c r="B57" s="150" t="s">
        <v>25</v>
      </c>
      <c r="C57" s="151" t="s">
        <v>26</v>
      </c>
      <c r="D57" s="152"/>
      <c r="E57" s="153"/>
      <c r="F57" s="154"/>
      <c r="G57" s="155">
        <f>SUMIF(AG58:AG58,"&lt;&gt;NOR",G58:G58)</f>
        <v>0</v>
      </c>
      <c r="H57" s="156"/>
      <c r="I57" s="156">
        <f>SUM(I58:I58)</f>
        <v>0</v>
      </c>
      <c r="J57" s="156"/>
      <c r="K57" s="156">
        <f>SUM(K58:K58)</f>
        <v>0</v>
      </c>
      <c r="L57" s="156"/>
      <c r="M57" s="156">
        <f>SUM(M58:M58)</f>
        <v>0</v>
      </c>
      <c r="N57" s="156"/>
      <c r="O57" s="156">
        <f>SUM(O58:O58)</f>
        <v>0</v>
      </c>
      <c r="P57" s="156"/>
      <c r="Q57" s="156">
        <f>SUM(Q58:Q58)</f>
        <v>0</v>
      </c>
      <c r="R57" s="156"/>
      <c r="S57" s="156"/>
      <c r="T57" s="156"/>
      <c r="U57" s="156"/>
      <c r="V57" s="156">
        <f>SUM(V58:V58)</f>
        <v>0</v>
      </c>
      <c r="W57" s="156"/>
      <c r="X57" s="156"/>
      <c r="AG57" t="s">
        <v>104</v>
      </c>
    </row>
    <row r="58" spans="1:60" ht="12.75" outlineLevel="1">
      <c r="A58" s="167">
        <v>30</v>
      </c>
      <c r="B58" s="168"/>
      <c r="C58" s="169" t="s">
        <v>161</v>
      </c>
      <c r="D58" s="170" t="s">
        <v>162</v>
      </c>
      <c r="E58" s="171">
        <v>1</v>
      </c>
      <c r="F58" s="172"/>
      <c r="G58" s="173">
        <f>ROUND(E58*F58,2)</f>
        <v>0</v>
      </c>
      <c r="H58" s="164"/>
      <c r="I58" s="165">
        <f>ROUND(E58*H58,2)</f>
        <v>0</v>
      </c>
      <c r="J58" s="164"/>
      <c r="K58" s="165">
        <f>ROUND(E58*J58,2)</f>
        <v>0</v>
      </c>
      <c r="L58" s="165">
        <v>21</v>
      </c>
      <c r="M58" s="165">
        <f>G58*(1+L58/100)</f>
        <v>0</v>
      </c>
      <c r="N58" s="165">
        <v>0</v>
      </c>
      <c r="O58" s="165">
        <f>ROUND(E58*N58,2)</f>
        <v>0</v>
      </c>
      <c r="P58" s="165">
        <v>0</v>
      </c>
      <c r="Q58" s="165">
        <f>ROUND(E58*P58,2)</f>
        <v>0</v>
      </c>
      <c r="R58" s="165"/>
      <c r="S58" s="165" t="s">
        <v>107</v>
      </c>
      <c r="T58" s="165" t="s">
        <v>108</v>
      </c>
      <c r="U58" s="165">
        <v>0</v>
      </c>
      <c r="V58" s="165">
        <f>ROUND(E58*U58,2)</f>
        <v>0</v>
      </c>
      <c r="W58" s="165"/>
      <c r="X58" s="165" t="s">
        <v>163</v>
      </c>
      <c r="Y58" s="166"/>
      <c r="Z58" s="166"/>
      <c r="AA58" s="166"/>
      <c r="AB58" s="166"/>
      <c r="AC58" s="166"/>
      <c r="AD58" s="166"/>
      <c r="AE58" s="166"/>
      <c r="AF58" s="166"/>
      <c r="AG58" s="166" t="s">
        <v>164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33" ht="12.75">
      <c r="A59" s="132"/>
      <c r="B59" s="136"/>
      <c r="C59" s="179"/>
      <c r="D59" s="138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AE59">
        <v>15</v>
      </c>
      <c r="AF59">
        <v>21</v>
      </c>
      <c r="AG59" t="s">
        <v>90</v>
      </c>
    </row>
    <row r="60" spans="1:33" ht="12.75">
      <c r="A60" s="180"/>
      <c r="B60" s="181" t="s">
        <v>19</v>
      </c>
      <c r="C60" s="182"/>
      <c r="D60" s="183"/>
      <c r="E60" s="184"/>
      <c r="F60" s="184"/>
      <c r="G60" s="185">
        <f>G8+G11+G16+G31+G34+G41+G43+G45+G47+G49+G57</f>
        <v>0</v>
      </c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AE60">
        <f>SUMIF(L7:L58,AE59,G7:G58)</f>
        <v>0</v>
      </c>
      <c r="AF60">
        <f>SUMIF(L7:L58,AF59,G7:G58)</f>
        <v>0</v>
      </c>
      <c r="AG60" t="s">
        <v>165</v>
      </c>
    </row>
    <row r="61" spans="1:24" ht="12.75">
      <c r="A61" s="132"/>
      <c r="B61" s="136"/>
      <c r="C61" s="179"/>
      <c r="D61" s="138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</row>
    <row r="62" spans="1:24" ht="12.75">
      <c r="A62" s="132"/>
      <c r="B62" s="136"/>
      <c r="C62" s="179"/>
      <c r="D62" s="138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</row>
    <row r="63" spans="1:24" ht="12.75">
      <c r="A63" s="223" t="s">
        <v>166</v>
      </c>
      <c r="B63" s="223"/>
      <c r="C63" s="223"/>
      <c r="D63" s="138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</row>
    <row r="64" spans="1:33" ht="12.75">
      <c r="A64" s="224"/>
      <c r="B64" s="224"/>
      <c r="C64" s="224"/>
      <c r="D64" s="224"/>
      <c r="E64" s="224"/>
      <c r="F64" s="224"/>
      <c r="G64" s="224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AG64" t="s">
        <v>167</v>
      </c>
    </row>
    <row r="65" spans="1:24" ht="12.75">
      <c r="A65" s="224"/>
      <c r="B65" s="224"/>
      <c r="C65" s="224"/>
      <c r="D65" s="224"/>
      <c r="E65" s="224"/>
      <c r="F65" s="224"/>
      <c r="G65" s="224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</row>
    <row r="66" spans="1:24" ht="12.75">
      <c r="A66" s="224"/>
      <c r="B66" s="224"/>
      <c r="C66" s="224"/>
      <c r="D66" s="224"/>
      <c r="E66" s="224"/>
      <c r="F66" s="224"/>
      <c r="G66" s="224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</row>
    <row r="67" spans="1:24" ht="12.75">
      <c r="A67" s="224"/>
      <c r="B67" s="224"/>
      <c r="C67" s="224"/>
      <c r="D67" s="224"/>
      <c r="E67" s="224"/>
      <c r="F67" s="224"/>
      <c r="G67" s="224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</row>
    <row r="68" spans="1:24" ht="12.75">
      <c r="A68" s="224"/>
      <c r="B68" s="224"/>
      <c r="C68" s="224"/>
      <c r="D68" s="224"/>
      <c r="E68" s="224"/>
      <c r="F68" s="224"/>
      <c r="G68" s="224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</row>
    <row r="69" spans="1:24" ht="12.75">
      <c r="A69" s="132"/>
      <c r="B69" s="136"/>
      <c r="C69" s="179"/>
      <c r="D69" s="138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</row>
    <row r="70" spans="3:33" ht="12.75">
      <c r="C70" s="186"/>
      <c r="D70" s="84"/>
      <c r="AG70" t="s">
        <v>168</v>
      </c>
    </row>
    <row r="71" ht="12.75">
      <c r="D71" s="84"/>
    </row>
    <row r="72" ht="12.75">
      <c r="D72" s="84"/>
    </row>
    <row r="73" ht="12.75">
      <c r="D73" s="84"/>
    </row>
    <row r="74" ht="12.75">
      <c r="D74" s="84"/>
    </row>
    <row r="75" ht="12.75">
      <c r="D75" s="84"/>
    </row>
    <row r="76" ht="12.75">
      <c r="D76" s="84"/>
    </row>
    <row r="77" ht="12.75">
      <c r="D77" s="84"/>
    </row>
    <row r="78" ht="12.75">
      <c r="D78" s="84"/>
    </row>
    <row r="79" ht="12.75">
      <c r="D79" s="84"/>
    </row>
    <row r="80" ht="12.75">
      <c r="D80" s="84"/>
    </row>
    <row r="81" ht="12.75">
      <c r="D81" s="84"/>
    </row>
    <row r="82" ht="12.75">
      <c r="D82" s="84"/>
    </row>
    <row r="83" ht="12.75">
      <c r="D83" s="84"/>
    </row>
    <row r="84" ht="12.75">
      <c r="D84" s="84"/>
    </row>
    <row r="85" ht="12.75">
      <c r="D85" s="84"/>
    </row>
    <row r="86" ht="12.75">
      <c r="D86" s="84"/>
    </row>
    <row r="87" ht="12.75">
      <c r="D87" s="84"/>
    </row>
    <row r="88" ht="12.75">
      <c r="D88" s="84"/>
    </row>
    <row r="89" ht="12.75">
      <c r="D89" s="84"/>
    </row>
    <row r="90" ht="12.75">
      <c r="D90" s="84"/>
    </row>
    <row r="91" ht="12.75">
      <c r="D91" s="84"/>
    </row>
    <row r="92" ht="12.75">
      <c r="D92" s="84"/>
    </row>
    <row r="93" ht="12.75">
      <c r="D93" s="84"/>
    </row>
    <row r="94" ht="12.75">
      <c r="D94" s="84"/>
    </row>
    <row r="95" ht="12.75">
      <c r="D95" s="84"/>
    </row>
    <row r="96" ht="12.75">
      <c r="D96" s="84"/>
    </row>
    <row r="97" ht="12.75">
      <c r="D97" s="84"/>
    </row>
    <row r="98" ht="12.75">
      <c r="D98" s="84"/>
    </row>
    <row r="99" ht="12.75">
      <c r="D99" s="84"/>
    </row>
    <row r="100" ht="12.75">
      <c r="D100" s="84"/>
    </row>
    <row r="101" ht="12.75">
      <c r="D101" s="84"/>
    </row>
    <row r="102" ht="12.75">
      <c r="D102" s="84"/>
    </row>
    <row r="103" ht="12.75">
      <c r="D103" s="84"/>
    </row>
    <row r="104" ht="12.75">
      <c r="D104" s="84"/>
    </row>
    <row r="105" ht="12.75">
      <c r="D105" s="84"/>
    </row>
    <row r="106" ht="12.75">
      <c r="D106" s="84"/>
    </row>
    <row r="107" ht="12.75">
      <c r="D107" s="84"/>
    </row>
    <row r="108" ht="12.75">
      <c r="D108" s="84"/>
    </row>
    <row r="109" ht="12.75">
      <c r="D109" s="84"/>
    </row>
    <row r="110" ht="12.75">
      <c r="D110" s="84"/>
    </row>
    <row r="111" ht="12.75">
      <c r="D111" s="84"/>
    </row>
    <row r="112" ht="12.75">
      <c r="D112" s="84"/>
    </row>
    <row r="113" ht="12.75">
      <c r="D113" s="84"/>
    </row>
    <row r="114" ht="12.75">
      <c r="D114" s="84"/>
    </row>
    <row r="115" ht="12.75">
      <c r="D115" s="84"/>
    </row>
    <row r="116" ht="12.75">
      <c r="D116" s="84"/>
    </row>
    <row r="117" ht="12.75">
      <c r="D117" s="84"/>
    </row>
    <row r="118" ht="12.75">
      <c r="D118" s="84"/>
    </row>
    <row r="119" ht="12.75">
      <c r="D119" s="84"/>
    </row>
    <row r="120" ht="12.75">
      <c r="D120" s="84"/>
    </row>
    <row r="121" ht="12.75">
      <c r="D121" s="84"/>
    </row>
    <row r="122" ht="12.75">
      <c r="D122" s="84"/>
    </row>
    <row r="123" ht="12.75">
      <c r="D123" s="84"/>
    </row>
    <row r="124" ht="12.75">
      <c r="D124" s="84"/>
    </row>
    <row r="125" ht="12.75">
      <c r="D125" s="84"/>
    </row>
    <row r="126" ht="12.75">
      <c r="D126" s="84"/>
    </row>
    <row r="127" ht="12.75">
      <c r="D127" s="84"/>
    </row>
    <row r="128" ht="12.75">
      <c r="D128" s="84"/>
    </row>
    <row r="129" ht="12.75">
      <c r="D129" s="84"/>
    </row>
    <row r="130" ht="12.75">
      <c r="D130" s="84"/>
    </row>
    <row r="131" ht="12.75">
      <c r="D131" s="84"/>
    </row>
    <row r="132" ht="12.75">
      <c r="D132" s="84"/>
    </row>
    <row r="133" ht="12.75">
      <c r="D133" s="84"/>
    </row>
    <row r="134" ht="12.75">
      <c r="D134" s="84"/>
    </row>
    <row r="135" ht="12.75">
      <c r="D135" s="84"/>
    </row>
    <row r="136" ht="12.75">
      <c r="D136" s="84"/>
    </row>
    <row r="137" ht="12.75">
      <c r="D137" s="84"/>
    </row>
    <row r="138" ht="12.75">
      <c r="D138" s="84"/>
    </row>
    <row r="139" ht="12.75">
      <c r="D139" s="84"/>
    </row>
    <row r="140" ht="12.75">
      <c r="D140" s="84"/>
    </row>
    <row r="141" ht="12.75">
      <c r="D141" s="84"/>
    </row>
    <row r="142" ht="12.75">
      <c r="D142" s="84"/>
    </row>
    <row r="143" ht="12.75">
      <c r="D143" s="84"/>
    </row>
    <row r="144" ht="12.75">
      <c r="D144" s="84"/>
    </row>
    <row r="145" ht="12.75">
      <c r="D145" s="84"/>
    </row>
    <row r="146" ht="12.75">
      <c r="D146" s="84"/>
    </row>
    <row r="147" ht="12.75">
      <c r="D147" s="84"/>
    </row>
    <row r="148" ht="12.75">
      <c r="D148" s="84"/>
    </row>
    <row r="149" ht="12.75">
      <c r="D149" s="84"/>
    </row>
    <row r="150" ht="12.75">
      <c r="D150" s="84"/>
    </row>
    <row r="151" ht="12.75">
      <c r="D151" s="84"/>
    </row>
    <row r="152" ht="12.75">
      <c r="D152" s="84"/>
    </row>
    <row r="153" ht="12.75">
      <c r="D153" s="84"/>
    </row>
    <row r="154" ht="12.75">
      <c r="D154" s="84"/>
    </row>
    <row r="155" ht="12.75">
      <c r="D155" s="84"/>
    </row>
    <row r="156" ht="12.75">
      <c r="D156" s="84"/>
    </row>
    <row r="157" ht="12.75">
      <c r="D157" s="84"/>
    </row>
    <row r="158" ht="12.75">
      <c r="D158" s="84"/>
    </row>
    <row r="159" ht="12.75">
      <c r="D159" s="84"/>
    </row>
    <row r="160" ht="12.75">
      <c r="D160" s="84"/>
    </row>
    <row r="161" ht="12.75">
      <c r="D161" s="84"/>
    </row>
    <row r="162" ht="12.75">
      <c r="D162" s="84"/>
    </row>
    <row r="163" ht="12.75">
      <c r="D163" s="84"/>
    </row>
    <row r="164" ht="12.75">
      <c r="D164" s="84"/>
    </row>
    <row r="165" ht="12.75">
      <c r="D165" s="84"/>
    </row>
    <row r="166" ht="12.75">
      <c r="D166" s="84"/>
    </row>
    <row r="167" ht="12.75">
      <c r="D167" s="84"/>
    </row>
    <row r="168" ht="12.75">
      <c r="D168" s="84"/>
    </row>
    <row r="169" ht="12.75">
      <c r="D169" s="84"/>
    </row>
    <row r="170" ht="12.75">
      <c r="D170" s="84"/>
    </row>
    <row r="171" ht="12.75">
      <c r="D171" s="84"/>
    </row>
    <row r="172" ht="12.75">
      <c r="D172" s="84"/>
    </row>
    <row r="173" ht="12.75">
      <c r="D173" s="84"/>
    </row>
    <row r="174" ht="12.75">
      <c r="D174" s="84"/>
    </row>
    <row r="175" ht="12.75">
      <c r="D175" s="84"/>
    </row>
    <row r="176" ht="12.75">
      <c r="D176" s="84"/>
    </row>
    <row r="177" ht="12.75">
      <c r="D177" s="84"/>
    </row>
    <row r="178" ht="12.75">
      <c r="D178" s="84"/>
    </row>
    <row r="179" ht="12.75">
      <c r="D179" s="84"/>
    </row>
    <row r="180" ht="12.75">
      <c r="D180" s="84"/>
    </row>
    <row r="181" ht="12.75">
      <c r="D181" s="84"/>
    </row>
    <row r="182" ht="12.75">
      <c r="D182" s="84"/>
    </row>
    <row r="183" ht="12.75">
      <c r="D183" s="84"/>
    </row>
    <row r="184" ht="12.75">
      <c r="D184" s="84"/>
    </row>
    <row r="185" ht="12.75">
      <c r="D185" s="84"/>
    </row>
    <row r="186" ht="12.75">
      <c r="D186" s="84"/>
    </row>
    <row r="187" ht="12.75">
      <c r="D187" s="84"/>
    </row>
    <row r="188" ht="12.75">
      <c r="D188" s="84"/>
    </row>
    <row r="189" ht="12.75">
      <c r="D189" s="84"/>
    </row>
    <row r="190" ht="12.75">
      <c r="D190" s="84"/>
    </row>
    <row r="191" ht="12.75">
      <c r="D191" s="84"/>
    </row>
    <row r="192" ht="12.75">
      <c r="D192" s="84"/>
    </row>
    <row r="193" ht="12.75">
      <c r="D193" s="84"/>
    </row>
    <row r="194" ht="12.75">
      <c r="D194" s="84"/>
    </row>
    <row r="195" ht="12.75">
      <c r="D195" s="84"/>
    </row>
    <row r="196" ht="12.75">
      <c r="D196" s="84"/>
    </row>
    <row r="197" ht="12.75">
      <c r="D197" s="84"/>
    </row>
    <row r="198" ht="12.75">
      <c r="D198" s="84"/>
    </row>
  </sheetData>
  <sheetProtection selectLockedCells="1" selectUnlockedCells="1"/>
  <mergeCells count="6">
    <mergeCell ref="A1:G1"/>
    <mergeCell ref="C2:G2"/>
    <mergeCell ref="C3:G3"/>
    <mergeCell ref="C4:G4"/>
    <mergeCell ref="A63:C63"/>
    <mergeCell ref="A64:G68"/>
  </mergeCells>
  <printOptions/>
  <pageMargins left="0.5902777777777778" right="0.19652777777777777" top="0.7875" bottom="0.7875" header="0.5118055555555555" footer="0.3"/>
  <pageSetup horizontalDpi="300" verticalDpi="300" orientation="portrait" paperSize="9"/>
  <headerFooter alignWithMargins="0"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Ondřich Petr (ondrich)</dc:creator>
  <cp:keywords/>
  <dc:description/>
  <cp:lastModifiedBy>Ondřich Petr (ondrich)</cp:lastModifiedBy>
  <dcterms:created xsi:type="dcterms:W3CDTF">2021-04-08T06:32:09Z</dcterms:created>
  <dcterms:modified xsi:type="dcterms:W3CDTF">2021-04-08T10:46:52Z</dcterms:modified>
  <cp:category/>
  <cp:version/>
  <cp:contentType/>
  <cp:contentStatus/>
</cp:coreProperties>
</file>