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4"/>
  </bookViews>
  <sheets>
    <sheet name="Pokyny pro vyplnění" sheetId="1" r:id="rId1"/>
    <sheet name="Stavba" sheetId="2" r:id="rId2"/>
    <sheet name="VzorPolozky" sheetId="3" state="hidden" r:id="rId3"/>
    <sheet name="OVN" sheetId="4" r:id="rId4"/>
    <sheet name="Lokalita A" sheetId="5" r:id="rId5"/>
    <sheet name="Lokalita B" sheetId="6" r:id="rId6"/>
  </sheets>
  <externalReferences>
    <externalReference r:id="rId9"/>
    <externalReference r:id="rId10"/>
  </externalReferences>
  <definedNames>
    <definedName name="_xlnm.Print_Area" localSheetId="4">'Lokalita A'!$A$1:$X$113</definedName>
    <definedName name="_xlnm.Print_Area" localSheetId="5">'Lokalita B'!$A$1:$X$113</definedName>
    <definedName name="_xlnm.Print_Area" localSheetId="3">'OVN'!$A$1:$X$27</definedName>
    <definedName name="_xlnm.Print_Area" localSheetId="1">'Stavba'!$A$1:$J$59</definedName>
    <definedName name="CenaCelkem">'Stavba'!$G$29</definedName>
    <definedName name="CenaCelkemBezDPH">'Stavba'!$G$28</definedName>
    <definedName name="cisloobjektu">'Stavba'!$D$3</definedName>
    <definedName name="CisloRozpoctu">'[2]'Krycí list''!$C$2</definedName>
    <definedName name="cislostavby">'[2]'Krycí list''!$A$7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'[2]'Krycí list''!$D$2</definedName>
    <definedName name="nazevstavby">'[2]'Krycí list''!$C$7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'[2]'Krycí list''!$C$30</definedName>
    <definedName name="SazbaDPH2">'[2]'Krycí list''!$C$32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'Stavba'!$H$46</definedName>
    <definedName name="CenaCelkemVypocet" localSheetId="1">'Stavba'!$I$46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'Stavba'!$F$46</definedName>
    <definedName name="ZakladDPHZaklVypocet" localSheetId="1">'Stavba'!$G$46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_xlnm.Print_Titles" localSheetId="3">'OVN'!$1:$7</definedName>
    <definedName name="_xlnm.Print_Titles" localSheetId="4">'Lokalita A'!$1:$7</definedName>
    <definedName name="_xlnm.Print_Titles" localSheetId="5">'Lokalita B'!$1:$7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<sst xmlns="http://schemas.openxmlformats.org/spreadsheetml/2006/main" count="1076" uniqueCount="276">
  <si>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</si>
  <si>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</si>
  <si>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</si>
  <si>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Soupis stavebních prací, dodávek a služeb</t>
  </si>
  <si>
    <t>Stavba:</t>
  </si>
  <si>
    <t>2019/076</t>
  </si>
  <si>
    <t>Relaxač.zóna pod jižními terasami - vstupy do vody</t>
  </si>
  <si>
    <t>Český Krumlov</t>
  </si>
  <si>
    <t>Zadavatel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</si>
  <si>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</si>
  <si>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</si>
  <si>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</si>
  <si>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</si>
  <si>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</si>
  <si>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</si>
  <si>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</si>
  <si>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</si>
  <si>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</si>
  <si>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</si>
  <si>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</si>
  <si>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</si>
  <si>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</si>
  <si>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</si>
  <si>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</si>
  <si>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</si>
  <si>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</si>
  <si>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</si>
  <si>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</si>
  <si>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</si>
  <si>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DPH</t>
  </si>
  <si>
    <t>Cena celkem včetně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</si>
  <si>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</si>
  <si>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</si>
  <si>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</si>
  <si>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</si>
  <si>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</si>
  <si>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</si>
  <si>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</si>
  <si>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</si>
  <si>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</si>
  <si>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</si>
  <si>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</si>
  <si>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</si>
  <si>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</si>
  <si>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00</t>
  </si>
  <si>
    <t>Ostatní a vedlejší náklady</t>
  </si>
  <si>
    <t>01</t>
  </si>
  <si>
    <t>Lokalita A</t>
  </si>
  <si>
    <t>02</t>
  </si>
  <si>
    <t>Lokalita B</t>
  </si>
  <si>
    <t>Celkem za stavbu</t>
  </si>
  <si>
    <t>Rekapitulace dílů</t>
  </si>
  <si>
    <t>Typ dílu</t>
  </si>
  <si>
    <t>1</t>
  </si>
  <si>
    <t>Zemní práce</t>
  </si>
  <si>
    <t>2</t>
  </si>
  <si>
    <t>Základy a zvláštní zakládání</t>
  </si>
  <si>
    <t>99</t>
  </si>
  <si>
    <t>Staveništní přesun hmot</t>
  </si>
  <si>
    <t>767</t>
  </si>
  <si>
    <t>Konstrukce zámečnické</t>
  </si>
  <si>
    <t xml:space="preserve">Položkový rozpočet </t>
  </si>
  <si>
    <t>S:</t>
  </si>
  <si>
    <t>O:</t>
  </si>
  <si>
    <t>R:</t>
  </si>
  <si>
    <t>Položkový soupis prací a dodávek</t>
  </si>
  <si>
    <t>#TypZaznamu#</t>
  </si>
  <si>
    <t>Relaxač.zóna pod jižními terasami - vstupy do vody, Český Krumlov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</si>
  <si>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</si>
  <si>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</si>
  <si>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</si>
  <si>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</si>
  <si>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</si>
  <si>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</si>
  <si>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</si>
  <si>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</si>
  <si>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</si>
  <si>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</si>
  <si>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</si>
  <si>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</si>
  <si>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</si>
  <si>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</si>
  <si>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</si>
  <si>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</si>
  <si>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</si>
  <si>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</si>
  <si>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</si>
  <si>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</si>
  <si>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</si>
  <si>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</si>
  <si>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</si>
  <si>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</si>
  <si>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</si>
  <si>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</si>
  <si>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</si>
  <si>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005211010R</t>
  </si>
  <si>
    <t>Předání a převzetí staveniště</t>
  </si>
  <si>
    <t>Kč</t>
  </si>
  <si>
    <t>Vlastní</t>
  </si>
  <si>
    <t>Indiv</t>
  </si>
  <si>
    <t>Práce</t>
  </si>
  <si>
    <t>POL1_1</t>
  </si>
  <si>
    <t>Náklady spojené s účastí zhotovitele na předání a převzetí staveniště.</t>
  </si>
  <si>
    <t>POP</t>
  </si>
  <si>
    <t>005211080R</t>
  </si>
  <si>
    <t>Bezpečnostní a hygienická opatření na staveništi, vč.oplocení stavby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</si>
  <si>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a ochrany osob (provozně dopravní řád + plán BOZP).</t>
  </si>
  <si>
    <t>00524 R</t>
  </si>
  <si>
    <t>Předání a převzetí díla</t>
  </si>
  <si>
    <t>Náklady zhotovitele, které vzniknou v souvislosti s povinnostmi zhotovitele při předání a převzetí díla.</t>
  </si>
  <si>
    <t>005241010R</t>
  </si>
  <si>
    <t>Dokumentace skutečného provedení stavby</t>
  </si>
  <si>
    <t>Náklady na vyhotovení dokumentace skutečného provedení stavby a její předání objednateli v požadované formě a požadovaném počtu.</t>
  </si>
  <si>
    <t>005121010R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</si>
  <si>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</si>
  <si>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</si>
  <si>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</si>
  <si>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>Provoz zařízení staveniště</t>
  </si>
  <si>
    <t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</si>
  <si>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</si>
  <si>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</si>
  <si>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</si>
  <si>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005123 R</t>
  </si>
  <si>
    <t>Mimostaveništní doprava materiálu a pracovníků</t>
  </si>
  <si>
    <t>Specifikace</t>
  </si>
  <si>
    <t>POL3_1</t>
  </si>
  <si>
    <t>SUM</t>
  </si>
  <si>
    <t>END</t>
  </si>
  <si>
    <t>111101113R00</t>
  </si>
  <si>
    <t>Odstranění ruderálního porostu na svahu do 1:1</t>
  </si>
  <si>
    <t>m2</t>
  </si>
  <si>
    <t>RTS 19/ I</t>
  </si>
  <si>
    <t>stáv.zeleň : 12,5*6,5</t>
  </si>
  <si>
    <t>VV</t>
  </si>
  <si>
    <t>111201101R00</t>
  </si>
  <si>
    <t>Odstranění křovin i s kořeny na ploše do 1000 m2</t>
  </si>
  <si>
    <t>Položka je určena i pro odstranění stromů o průměru kmene do 10 cm.</t>
  </si>
  <si>
    <t>Součástí položky je i příp. nutné odklizení křovin a stromů na hromady do 50 m nebo s naložením na dopravní prostředek.</t>
  </si>
  <si>
    <t>131201110R00</t>
  </si>
  <si>
    <t>Hloubení nezapaž. jam hor.3 do 50 m3, STROJNĚ</t>
  </si>
  <si>
    <t>m3</t>
  </si>
  <si>
    <t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</si>
  <si>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výkop hlavní stavební jámy ( šikmo - s vyspádováním do stran) - cca na úroveň horní hrany bočních štěrk.násypů : 8,5*6*0,95</t>
  </si>
  <si>
    <t>131201191R00</t>
  </si>
  <si>
    <t>Příplatek za hloubení jam v tekoucí vodě v hor.3</t>
  </si>
  <si>
    <t>48,45/2</t>
  </si>
  <si>
    <t>132201110R00</t>
  </si>
  <si>
    <t>Hloubení rýh š.do 60 cm v hor.3 do 50 m3, STROJNĚ</t>
  </si>
  <si>
    <t>výkop pro štěrkové rýhy, od šikmého dna výkopové jámy : 3,8*0,6*0,35*2+1,55*0,6*0,35+1,3*0,9*0,35</t>
  </si>
  <si>
    <t>132201192R00</t>
  </si>
  <si>
    <t>Přípl.za hloub.rýh š.60cm,ve vodě,hor3,do 100m3,ST</t>
  </si>
  <si>
    <t>2,331/2</t>
  </si>
  <si>
    <t>132201210R00</t>
  </si>
  <si>
    <t>Hloubení rýh š.do 200 cm hor.3 do 50 m3,STROJNĚ</t>
  </si>
  <si>
    <t>výkop hlavní rýhy pro schodnici, od šikmého dna výkopové jámy : 5,2*0,7*0,9</t>
  </si>
  <si>
    <t>132201291R00</t>
  </si>
  <si>
    <t>Příp.za hloub.rýh š.200cm,ve vodě,hor3,do 100m3,ST</t>
  </si>
  <si>
    <t>3,276/2</t>
  </si>
  <si>
    <t>161101101R00</t>
  </si>
  <si>
    <t>Svislé přemístění výkopku z hor.1-4 do 2,5 m</t>
  </si>
  <si>
    <t>48,45</t>
  </si>
  <si>
    <t>162201102R00</t>
  </si>
  <si>
    <t>Vodorovné přemístění výkopku z hor.1-4 do 50 m</t>
  </si>
  <si>
    <t>přemístění výkopku na přechod.deponii : 48,45+2,331+3,276</t>
  </si>
  <si>
    <t>přemístění výkopku ke zpětným zásypům : 30,812</t>
  </si>
  <si>
    <t>162301501R00</t>
  </si>
  <si>
    <t>Vodorovné přemístění křovin do  5000 m</t>
  </si>
  <si>
    <t>stáv.zeleň : 81,25</t>
  </si>
  <si>
    <t>162701105R00</t>
  </si>
  <si>
    <t>Vodorovné přemístění výkopku z hor.1-4 do 10000 m</t>
  </si>
  <si>
    <t>odvoz výkopku na skládku : 54,057</t>
  </si>
  <si>
    <t>odečet výkopku pro zpětné zásypy : -30,812</t>
  </si>
  <si>
    <t>162702292R00</t>
  </si>
  <si>
    <t>Poplatek za skládku: větve a kulatiny</t>
  </si>
  <si>
    <t>t</t>
  </si>
  <si>
    <t>stáv.zeleň : 81,25*0,15</t>
  </si>
  <si>
    <t>167101101R00</t>
  </si>
  <si>
    <t>Nakládání výkopku z hor.1-4 v množství do 100 m3</t>
  </si>
  <si>
    <t>nakládání výkopku pro zpětné zásypy : 30,812</t>
  </si>
  <si>
    <t>nakládání výkopku k odvozu na skládku : 23,245</t>
  </si>
  <si>
    <t>171201201R00</t>
  </si>
  <si>
    <t>Uložení sypaniny na skl.-sypanina na výšku přes 2m</t>
  </si>
  <si>
    <t>výkopek na přechod deponii : 54,057</t>
  </si>
  <si>
    <t>výkopek na skládku : 23,245</t>
  </si>
  <si>
    <t>174101102R00</t>
  </si>
  <si>
    <t>Zásyp ruční se zhutněním</t>
  </si>
  <si>
    <t>hutněné zpětné násypy kolem kce schodiště : 8,5*6*0,5-4*0,42*0,4*4+2*4</t>
  </si>
  <si>
    <t>180402112R00</t>
  </si>
  <si>
    <t>Založení trávníku parkového výsevem svah do 1:2</t>
  </si>
  <si>
    <t>finální úprava terénu : 12,3*4,1+12,3*1,6-4*0,4*4+5</t>
  </si>
  <si>
    <t>181101111R00</t>
  </si>
  <si>
    <t>Úprava pláně v zářezech se zhutněním - ručně, na min.40 MPa !</t>
  </si>
  <si>
    <t>dno výkopu hlavní stavební jámy  : 8,5*6</t>
  </si>
  <si>
    <t>182001132R00</t>
  </si>
  <si>
    <t>Plošná úprava terénu, nerovnosti do 20 cm svah 1:2</t>
  </si>
  <si>
    <t>182301124R00</t>
  </si>
  <si>
    <t>Rozprostření ornice, svah, tl. 20-25 cm, do 500 m2</t>
  </si>
  <si>
    <t>199000002R00</t>
  </si>
  <si>
    <t>Poplatek za skládku horniny 1- 4</t>
  </si>
  <si>
    <t>23,245</t>
  </si>
  <si>
    <t>00572400</t>
  </si>
  <si>
    <t>Směs travní parková I. běžná zátěž</t>
  </si>
  <si>
    <t>kg</t>
  </si>
  <si>
    <t>SPCM</t>
  </si>
  <si>
    <t>osivo : 68,71*0,075</t>
  </si>
  <si>
    <t>dopočet na celé kg : 1-0,1532</t>
  </si>
  <si>
    <t>10364100.A</t>
  </si>
  <si>
    <t>Zemina pro terénní úpravy</t>
  </si>
  <si>
    <t>zemina pro finální terénní úpravy : 68,71*0,2*1,05</t>
  </si>
  <si>
    <t>dopočet na celé m3 : 1-0,4291</t>
  </si>
  <si>
    <t>201Rpol</t>
  </si>
  <si>
    <t>Prefabrikovaný schodišťový stupeň 400/42/75,2cm, pohledový bílý beton C30/37 XC4 XF3, 3032kg</t>
  </si>
  <si>
    <t>kus</t>
  </si>
  <si>
    <t>Včetně vyztužení dle PD konstrukční části - výkres tvaru a výztuže.</t>
  </si>
  <si>
    <t>Včetně kotvení na nerez trny M20, zašroubované do pouzder zapuštěných do schodnice.</t>
  </si>
  <si>
    <t>Veškeré hrany zaoblené o poloměru 3-4mm.</t>
  </si>
  <si>
    <t>Včetně dopravy výrobku na staveniště.</t>
  </si>
  <si>
    <t>schodišťové stupně : 4</t>
  </si>
  <si>
    <t>202Rpol</t>
  </si>
  <si>
    <t>Prefabrikovaný schodiťový blok 70/151/34,5-94,5cm, 4 stupně, pohled.bílý beton C30/37 XC4 XF3, 1167kg</t>
  </si>
  <si>
    <t>schodišťový blok se 4 stupni : 1</t>
  </si>
  <si>
    <t>203Rpol</t>
  </si>
  <si>
    <t>Prefabrikovaná schodišťová schodnice, členitá, pohledový bílý beton C30/37 XC4 XF3, 4900kg</t>
  </si>
  <si>
    <t>Včetně kotvících pouzder, zapuštěných do schodnice.</t>
  </si>
  <si>
    <t>schodišťová schodnice : 1</t>
  </si>
  <si>
    <t>2501Rpol</t>
  </si>
  <si>
    <t>D+M Protiskluzná matrice (fólie)</t>
  </si>
  <si>
    <t>Například "Reckli", typ "2/194 Antislip".</t>
  </si>
  <si>
    <t>horní plochy schodišťových stupňů : 4*0,42*4</t>
  </si>
  <si>
    <t>čelní plochy schodišťových supňů : 4*0,75*4</t>
  </si>
  <si>
    <t>boční plochy schodišť.stupňů  : 0,75*0,42*4*2</t>
  </si>
  <si>
    <t>horní plochy schodišť.stupňů bloku : 0,7*0,25*4</t>
  </si>
  <si>
    <t>čelní plochy schodišť.stupňů bloku : 0,7*0,2*4</t>
  </si>
  <si>
    <t>boční plochy schodišť.stupňů bloku : 1*0,345*2+0,75*0,2*2+0,5*0,2*2+0,25*0,2*2</t>
  </si>
  <si>
    <t>2502Rpol</t>
  </si>
  <si>
    <t>Geodetické vytýčení objektu, vč.protokolu o vytýčení stavby</t>
  </si>
  <si>
    <t>271531113R00</t>
  </si>
  <si>
    <t>Polštář základu z kameniva hr. drceného 16-32 mm</t>
  </si>
  <si>
    <t>podsyp pod prefa schodnici : 3,5*0,7*0,3+1,6*0,7*0,3+0,3*0,7*0,3</t>
  </si>
  <si>
    <t>podsyp pod prefa příčné díly : 3,8*0,6*0,3+1,6*0,6*0,3+3,85*0,6*0,3+1,2*0,9*0,3</t>
  </si>
  <si>
    <t>ostatní drobné dosypávky : 1,5</t>
  </si>
  <si>
    <t>274121121R00</t>
  </si>
  <si>
    <t>Osazení základových prefabrikovaných pásů do 5 t, včetně práce autojeřábu</t>
  </si>
  <si>
    <t>229940030RA0</t>
  </si>
  <si>
    <t>Trubkové mikropiloty D 115, včetně injektáže</t>
  </si>
  <si>
    <t>m</t>
  </si>
  <si>
    <t>Agregovaná položka</t>
  </si>
  <si>
    <t>POL2_1</t>
  </si>
  <si>
    <t>Včetně nákladů na vyvrtání a vyčištění vrtu, dodání a výrobu cementové zálivky, sestavení mikropiloty, hlavy mikropiloty, pomocných dřevěných konstrukcí a veškerých úprav po injektování.</t>
  </si>
  <si>
    <t>Pomocné konstrukce ze dřeva zahrnují: pracovní podlahy, lešení, podpěrné a jiné konstrukce pro beranidla, vytahovače, vrtné a jiné soupravy, včetně nákladů na spojovací materiál.</t>
  </si>
  <si>
    <t>trubková silnostěnná mikropilota : 6</t>
  </si>
  <si>
    <t>Geodetické zaměření objektu, vč.protokolu</t>
  </si>
  <si>
    <t>R-položka</t>
  </si>
  <si>
    <t>POL12_1</t>
  </si>
  <si>
    <t>998152121R00</t>
  </si>
  <si>
    <t>Přesun hmot, oplocení, zvláštní obj. monol. do 3 m</t>
  </si>
  <si>
    <t>76701Rpol</t>
  </si>
  <si>
    <t xml:space="preserve">Z1 D+M Zábradlí ocelové, pozinkované z TR 30/5mm+kotev.plech 10mm, vč.6ks chemických kotev M12x160mm, vrchní nátěr grafitově černý, matný, extrémně voděodolný </t>
  </si>
  <si>
    <t>viz podrobnosti ve výkresu detailu zábradlí : 1</t>
  </si>
  <si>
    <t>998767201R00</t>
  </si>
  <si>
    <t>Přesun hmot pro zámečnické konstr., výšky do 6 m</t>
  </si>
  <si>
    <t>POL1_1002</t>
  </si>
  <si>
    <t>výkop hlavní stavební jámy ( šikmo - s vyspádováním do stran) - cca na úroveň horní hrany bočních štěrk.násypů : 8,5*6*0,7</t>
  </si>
  <si>
    <t>35,7/2</t>
  </si>
  <si>
    <t>35,7</t>
  </si>
  <si>
    <t>přemístění výkopku na přechod.deponii : 35,7+2,331+3,276</t>
  </si>
  <si>
    <t>přemístění výkopku ke zpětným zásypům : 28,262</t>
  </si>
  <si>
    <t>odvoz výkopku na skládku : 41,307</t>
  </si>
  <si>
    <t>odečet výkopku pro zpětné zásypy : -28,262</t>
  </si>
  <si>
    <t>nakládání výkopku pro zpětné zásypy : 28,262</t>
  </si>
  <si>
    <t>nakládání výkopku k odvozu na skládku : 13,045</t>
  </si>
  <si>
    <t>výkopek na přechod deponii : 41,307</t>
  </si>
  <si>
    <t>výkopek na skládku : 13,045</t>
  </si>
  <si>
    <t>hutněné zpětné násypy kolem kce schodiště : 8,5*6*0,45-4*0,42*0,4*4+2*4</t>
  </si>
  <si>
    <t>13,045</t>
  </si>
  <si>
    <t>Z1 D+M Zábradlí nerez z TR 30/5mm+kotev.plech 10mm, vč.6ks chemických kotev M12x160mm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</si>
</sst>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#,##0"/>
    <numFmt numFmtId="170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10"/>
      <color rgb="FFFFFFFF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8000"/>
      <name val="Arial CE"/>
      <family val="2"/>
    </font>
    <font>
      <sz val="8"/>
      <color rgb="FFFFFFFF"/>
      <name val="Arial CE"/>
      <family val="2"/>
    </font>
    <font>
      <sz val="8"/>
      <color rgb="FF0000FF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2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2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4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Border="1" applyAlignment="1" applyProtection="1">
      <alignment/>
      <protection hidden="1"/>
    </xf>
    <xf numFmtId="165" fontId="5" fillId="3" borderId="0" xfId="0" applyFont="1" applyBorder="1" applyAlignment="1" applyProtection="1">
      <alignment horizontal="left" vertical="center"/>
      <protection hidden="1"/>
    </xf>
    <xf numFmtId="165" fontId="5" fillId="3" borderId="4" xfId="0" applyFont="1" applyBorder="1" applyAlignment="1" applyProtection="1">
      <alignment horizontal="left" vertical="center" wrapText="1"/>
      <protection hidden="1"/>
    </xf>
    <xf numFmtId="166" fontId="6" fillId="0" borderId="0" xfId="0" applyFont="1" applyAlignment="1" applyProtection="1">
      <alignment horizontal="left"/>
      <protection hidden="1"/>
    </xf>
    <xf numFmtId="164" fontId="0" fillId="3" borderId="3" xfId="0" applyFont="1" applyBorder="1" applyAlignment="1" applyProtection="1">
      <alignment horizontal="left" vertical="center" indent="1"/>
      <protection hidden="1"/>
    </xf>
    <xf numFmtId="164" fontId="2" fillId="3" borderId="0" xfId="0" applyFont="1" applyBorder="1" applyAlignment="1" applyProtection="1">
      <alignment horizontal="left" vertical="center"/>
      <protection hidden="1"/>
    </xf>
    <xf numFmtId="164" fontId="2" fillId="3" borderId="5" xfId="0" applyFont="1" applyBorder="1" applyAlignment="1" applyProtection="1">
      <alignment horizontal="left" vertical="center" wrapText="1"/>
      <protection hidden="1"/>
    </xf>
    <xf numFmtId="164" fontId="0" fillId="3" borderId="6" xfId="0" applyFont="1" applyBorder="1" applyAlignment="1" applyProtection="1">
      <alignment horizontal="left" vertical="center" indent="1"/>
      <protection hidden="1"/>
    </xf>
    <xf numFmtId="164" fontId="0" fillId="3" borderId="7" xfId="0" applyFont="1" applyBorder="1" applyAlignment="1" applyProtection="1">
      <alignment/>
      <protection hidden="1"/>
    </xf>
    <xf numFmtId="164" fontId="2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/>
      <protection hidden="1"/>
    </xf>
    <xf numFmtId="164" fontId="2" fillId="0" borderId="7" xfId="0" applyFont="1" applyBorder="1" applyAlignment="1" applyProtection="1">
      <alignment horizontal="left"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2" fillId="0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vertical="center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left" vertical="center"/>
      <protection hidden="1"/>
    </xf>
    <xf numFmtId="164" fontId="2" fillId="2" borderId="0" xfId="0" applyFont="1" applyBorder="1" applyAlignment="1" applyProtection="1">
      <alignment horizontal="left" vertical="center"/>
      <protection hidden="1"/>
    </xf>
    <xf numFmtId="164" fontId="2" fillId="2" borderId="7" xfId="0" applyFont="1" applyBorder="1" applyAlignment="1" applyProtection="1">
      <alignment horizontal="left" vertical="center"/>
      <protection hidden="1"/>
    </xf>
    <xf numFmtId="164" fontId="0" fillId="0" borderId="7" xfId="0" applyFont="1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/>
      <protection hidden="1"/>
    </xf>
    <xf numFmtId="164" fontId="2" fillId="0" borderId="9" xfId="0" applyFont="1" applyBorder="1" applyAlignment="1" applyProtection="1">
      <alignment horizontal="left" vertical="top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/>
      <protection hidden="1"/>
    </xf>
    <xf numFmtId="167" fontId="0" fillId="0" borderId="7" xfId="0" applyFont="1" applyBorder="1" applyAlignment="1" applyProtection="1">
      <alignment horizontal="right" indent="1"/>
      <protection hidden="1"/>
    </xf>
    <xf numFmtId="164" fontId="0" fillId="0" borderId="7" xfId="0" applyFont="1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/>
      <protection hidden="1"/>
    </xf>
    <xf numFmtId="164" fontId="0" fillId="0" borderId="12" xfId="0" applyBorder="1" applyAlignment="1" applyProtection="1">
      <alignment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9" fontId="7" fillId="0" borderId="13" xfId="0" applyFont="1" applyBorder="1" applyAlignment="1" applyProtection="1">
      <alignment horizontal="right" vertical="center" indent="1"/>
      <protection hidden="1"/>
    </xf>
    <xf numFmtId="169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/>
      <protection hidden="1"/>
    </xf>
    <xf numFmtId="164" fontId="2" fillId="0" borderId="12" xfId="0" applyFont="1" applyBorder="1" applyAlignment="1" applyProtection="1">
      <alignment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9" fontId="8" fillId="0" borderId="13" xfId="0" applyFont="1" applyBorder="1" applyAlignment="1" applyProtection="1">
      <alignment horizontal="right" vertical="center" indent="1"/>
      <protection hidden="1"/>
    </xf>
    <xf numFmtId="169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9" fontId="2" fillId="0" borderId="12" xfId="0" applyFont="1" applyBorder="1" applyAlignment="1" applyProtection="1">
      <alignment vertical="center"/>
      <protection hidden="1"/>
    </xf>
    <xf numFmtId="169" fontId="0" fillId="0" borderId="15" xfId="0" applyFont="1" applyBorder="1" applyAlignment="1" applyProtection="1">
      <alignment horizontal="left" vertical="center"/>
      <protection hidden="1"/>
    </xf>
    <xf numFmtId="167" fontId="2" fillId="0" borderId="16" xfId="0" applyFont="1" applyBorder="1" applyAlignment="1" applyProtection="1">
      <alignment horizontal="right" vertical="center"/>
      <protection hidden="1"/>
    </xf>
    <xf numFmtId="169" fontId="8" fillId="0" borderId="16" xfId="0" applyFont="1" applyBorder="1" applyAlignment="1" applyProtection="1">
      <alignment vertical="center"/>
      <protection hidden="1"/>
    </xf>
    <xf numFmtId="169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/>
      <protection hidden="1"/>
    </xf>
    <xf numFmtId="167" fontId="2" fillId="0" borderId="17" xfId="0" applyFont="1" applyBorder="1" applyAlignment="1" applyProtection="1">
      <alignment horizontal="right" vertical="center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9" fontId="8" fillId="0" borderId="17" xfId="0" applyFont="1" applyBorder="1" applyAlignment="1" applyProtection="1">
      <alignment horizontal="right" vertical="center"/>
      <protection hidden="1"/>
    </xf>
    <xf numFmtId="169" fontId="0" fillId="0" borderId="8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7" fontId="0" fillId="0" borderId="0" xfId="0" applyBorder="1" applyAlignment="1" applyProtection="1">
      <alignment horizontal="left" vertical="center"/>
      <protection hidden="1"/>
    </xf>
    <xf numFmtId="168" fontId="0" fillId="0" borderId="0" xfId="0" applyBorder="1" applyAlignment="1" applyProtection="1">
      <alignment horizontal="left" vertical="center"/>
      <protection hidden="1"/>
    </xf>
    <xf numFmtId="169" fontId="8" fillId="0" borderId="9" xfId="0" applyFont="1" applyBorder="1" applyAlignment="1" applyProtection="1">
      <alignment horizontal="right" vertical="center"/>
      <protection hidden="1"/>
    </xf>
    <xf numFmtId="169" fontId="0" fillId="0" borderId="5" xfId="0" applyFont="1" applyBorder="1" applyAlignment="1" applyProtection="1">
      <alignment horizontal="left" vertical="center"/>
      <protection hidden="1"/>
    </xf>
    <xf numFmtId="164" fontId="5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horizontal="left" vertical="center"/>
      <protection hidden="1"/>
    </xf>
    <xf numFmtId="168" fontId="5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9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/>
      <protection hidden="1"/>
    </xf>
    <xf numFmtId="169" fontId="2" fillId="3" borderId="20" xfId="0" applyFont="1" applyBorder="1" applyAlignment="1" applyProtection="1">
      <alignment horizontal="left" vertical="center"/>
      <protection hidden="1"/>
    </xf>
    <xf numFmtId="169" fontId="0" fillId="0" borderId="0" xfId="0" applyBorder="1" applyAlignment="1" applyProtection="1">
      <alignment/>
      <protection hidden="1"/>
    </xf>
    <xf numFmtId="169" fontId="0" fillId="0" borderId="0" xfId="0" applyBorder="1" applyAlignment="1" applyProtection="1">
      <alignment/>
      <protection hidden="1"/>
    </xf>
    <xf numFmtId="169" fontId="0" fillId="0" borderId="5" xfId="0" applyBorder="1" applyAlignment="1" applyProtection="1">
      <alignment horizontal="right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 shrinkToFit="1"/>
      <protection hidden="1"/>
    </xf>
    <xf numFmtId="169" fontId="0" fillId="0" borderId="24" xfId="0" applyFont="1" applyBorder="1" applyAlignment="1" applyProtection="1">
      <alignment/>
      <protection hidden="1"/>
    </xf>
    <xf numFmtId="169" fontId="6" fillId="4" borderId="16" xfId="0" applyFont="1" applyBorder="1" applyAlignment="1" applyProtection="1">
      <alignment vertical="center"/>
      <protection hidden="1"/>
    </xf>
    <xf numFmtId="169" fontId="6" fillId="4" borderId="12" xfId="0" applyFont="1" applyBorder="1" applyAlignment="1" applyProtection="1">
      <alignment vertical="center"/>
      <protection hidden="1"/>
    </xf>
    <xf numFmtId="169" fontId="6" fillId="4" borderId="12" xfId="0" applyFont="1" applyBorder="1" applyAlignment="1" applyProtection="1">
      <alignment vertical="center" wrapText="1"/>
      <protection hidden="1"/>
    </xf>
    <xf numFmtId="169" fontId="10" fillId="4" borderId="13" xfId="0" applyFont="1" applyBorder="1" applyAlignment="1" applyProtection="1">
      <alignment horizontal="center" vertical="center" wrapText="1" shrinkToFit="1"/>
      <protection hidden="1"/>
    </xf>
    <xf numFmtId="169" fontId="6" fillId="4" borderId="16" xfId="0" applyFont="1" applyBorder="1" applyAlignment="1" applyProtection="1">
      <alignment horizontal="center" vertical="center" wrapText="1" shrinkToFit="1"/>
      <protection hidden="1"/>
    </xf>
    <xf numFmtId="169" fontId="6" fillId="4" borderId="13" xfId="0" applyFont="1" applyBorder="1" applyAlignment="1" applyProtection="1">
      <alignment horizontal="center" vertical="center" wrapText="1" shrinkToFit="1"/>
      <protection hidden="1"/>
    </xf>
    <xf numFmtId="169" fontId="6" fillId="4" borderId="13" xfId="0" applyFont="1" applyBorder="1" applyAlignment="1" applyProtection="1">
      <alignment horizontal="center" vertical="center" wrapText="1"/>
      <protection hidden="1"/>
    </xf>
    <xf numFmtId="169" fontId="0" fillId="0" borderId="16" xfId="0" applyFont="1" applyBorder="1" applyAlignment="1" applyProtection="1">
      <alignment vertical="center"/>
      <protection hidden="1"/>
    </xf>
    <xf numFmtId="169" fontId="0" fillId="0" borderId="12" xfId="0" applyBorder="1" applyAlignment="1" applyProtection="1">
      <alignment vertical="center"/>
      <protection hidden="1"/>
    </xf>
    <xf numFmtId="169" fontId="6" fillId="0" borderId="12" xfId="0" applyFont="1" applyBorder="1" applyAlignment="1" applyProtection="1">
      <alignment horizontal="right" vertical="center" wrapText="1" shrinkToFit="1"/>
      <protection hidden="1"/>
    </xf>
    <xf numFmtId="169" fontId="6" fillId="0" borderId="12" xfId="0" applyFont="1" applyBorder="1" applyAlignment="1" applyProtection="1">
      <alignment horizontal="right" vertical="center" shrinkToFit="1"/>
      <protection hidden="1"/>
    </xf>
    <xf numFmtId="169" fontId="0" fillId="0" borderId="12" xfId="0" applyBorder="1" applyAlignment="1" applyProtection="1">
      <alignment vertical="center" shrinkToFit="1"/>
      <protection hidden="1"/>
    </xf>
    <xf numFmtId="169" fontId="0" fillId="0" borderId="13" xfId="0" applyBorder="1" applyAlignment="1" applyProtection="1">
      <alignment vertical="center" shrinkToFit="1"/>
      <protection hidden="1"/>
    </xf>
    <xf numFmtId="169" fontId="0" fillId="0" borderId="13" xfId="0" applyBorder="1" applyAlignment="1" applyProtection="1">
      <alignment vertical="center"/>
      <protection hidden="1"/>
    </xf>
    <xf numFmtId="169" fontId="0" fillId="0" borderId="12" xfId="0" applyFont="1" applyBorder="1" applyAlignment="1" applyProtection="1">
      <alignment vertical="center"/>
      <protection hidden="1"/>
    </xf>
    <xf numFmtId="169" fontId="0" fillId="0" borderId="12" xfId="0" applyFont="1" applyBorder="1" applyAlignment="1" applyProtection="1">
      <alignment vertical="center" wrapText="1" shrinkToFit="1"/>
      <protection hidden="1"/>
    </xf>
    <xf numFmtId="169" fontId="0" fillId="0" borderId="12" xfId="0" applyFont="1" applyBorder="1" applyAlignment="1" applyProtection="1">
      <alignment vertical="center" shrinkToFit="1"/>
      <protection hidden="1"/>
    </xf>
    <xf numFmtId="169" fontId="0" fillId="0" borderId="13" xfId="0" applyFont="1" applyBorder="1" applyAlignment="1" applyProtection="1">
      <alignment vertical="center" shrinkToFit="1"/>
      <protection hidden="1"/>
    </xf>
    <xf numFmtId="169" fontId="0" fillId="0" borderId="1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9" fontId="0" fillId="0" borderId="16" xfId="0" applyBorder="1" applyAlignment="1" applyProtection="1">
      <alignment horizontal="left" vertical="center"/>
      <protection hidden="1"/>
    </xf>
    <xf numFmtId="169" fontId="0" fillId="0" borderId="12" xfId="0" applyBorder="1" applyAlignment="1" applyProtection="1">
      <alignment vertical="center" wrapText="1" shrinkToFit="1"/>
      <protection hidden="1"/>
    </xf>
    <xf numFmtId="169" fontId="2" fillId="0" borderId="24" xfId="0" applyFont="1" applyBorder="1" applyAlignment="1" applyProtection="1">
      <alignment/>
      <protection hidden="1"/>
    </xf>
    <xf numFmtId="169" fontId="2" fillId="3" borderId="16" xfId="0" applyFont="1" applyBorder="1" applyAlignment="1" applyProtection="1">
      <alignment vertical="center"/>
      <protection hidden="1"/>
    </xf>
    <xf numFmtId="169" fontId="11" fillId="3" borderId="12" xfId="0" applyFont="1" applyBorder="1" applyAlignment="1" applyProtection="1">
      <alignment vertical="center" wrapText="1" shrinkToFit="1"/>
      <protection hidden="1"/>
    </xf>
    <xf numFmtId="169" fontId="11" fillId="3" borderId="12" xfId="0" applyFont="1" applyBorder="1" applyAlignment="1" applyProtection="1">
      <alignment vertical="center" shrinkToFit="1"/>
      <protection hidden="1"/>
    </xf>
    <xf numFmtId="169" fontId="2" fillId="3" borderId="13" xfId="0" applyFont="1" applyBorder="1" applyAlignment="1" applyProtection="1">
      <alignment vertical="center" shrinkToFit="1"/>
      <protection hidden="1"/>
    </xf>
    <xf numFmtId="169" fontId="2" fillId="3" borderId="13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12" fillId="0" borderId="24" xfId="0" applyFont="1" applyBorder="1" applyAlignment="1" applyProtection="1">
      <alignment horizontal="center" vertical="center" wrapText="1"/>
      <protection hidden="1"/>
    </xf>
    <xf numFmtId="164" fontId="12" fillId="4" borderId="16" xfId="0" applyFont="1" applyBorder="1" applyAlignment="1" applyProtection="1">
      <alignment horizontal="center" vertical="center" wrapText="1"/>
      <protection hidden="1"/>
    </xf>
    <xf numFmtId="164" fontId="12" fillId="4" borderId="12" xfId="0" applyFont="1" applyBorder="1" applyAlignment="1" applyProtection="1">
      <alignment horizontal="center" vertical="center" wrapText="1"/>
      <protection hidden="1"/>
    </xf>
    <xf numFmtId="164" fontId="12" fillId="4" borderId="13" xfId="0" applyFont="1" applyBorder="1" applyAlignment="1" applyProtection="1">
      <alignment horizontal="center" vertical="center" wrapText="1"/>
      <protection hidden="1"/>
    </xf>
    <xf numFmtId="164" fontId="6" fillId="0" borderId="24" xfId="0" applyFont="1" applyBorder="1" applyAlignment="1" applyProtection="1">
      <alignment vertical="center"/>
      <protection hidden="1"/>
    </xf>
    <xf numFmtId="165" fontId="6" fillId="0" borderId="16" xfId="0" applyFont="1" applyBorder="1" applyAlignment="1" applyProtection="1">
      <alignment vertical="center"/>
      <protection hidden="1"/>
    </xf>
    <xf numFmtId="165" fontId="6" fillId="0" borderId="16" xfId="0" applyFont="1" applyBorder="1" applyAlignment="1" applyProtection="1">
      <alignment vertical="center" wrapText="1"/>
      <protection hidden="1"/>
    </xf>
    <xf numFmtId="168" fontId="6" fillId="0" borderId="13" xfId="0" applyFont="1" applyBorder="1" applyAlignment="1" applyProtection="1">
      <alignment horizontal="center" vertical="center"/>
      <protection hidden="1"/>
    </xf>
    <xf numFmtId="168" fontId="6" fillId="0" borderId="13" xfId="0" applyFont="1" applyBorder="1" applyAlignment="1" applyProtection="1">
      <alignment vertical="center"/>
      <protection hidden="1"/>
    </xf>
    <xf numFmtId="169" fontId="6" fillId="0" borderId="13" xfId="0" applyFont="1" applyBorder="1" applyAlignment="1" applyProtection="1">
      <alignment vertical="center"/>
      <protection hidden="1"/>
    </xf>
    <xf numFmtId="164" fontId="12" fillId="0" borderId="24" xfId="0" applyFont="1" applyBorder="1" applyAlignment="1" applyProtection="1">
      <alignment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12" fillId="3" borderId="12" xfId="0" applyFont="1" applyBorder="1" applyAlignment="1" applyProtection="1">
      <alignment vertical="center"/>
      <protection hidden="1"/>
    </xf>
    <xf numFmtId="168" fontId="12" fillId="3" borderId="13" xfId="0" applyFont="1" applyBorder="1" applyAlignment="1" applyProtection="1">
      <alignment horizontal="center" vertical="center"/>
      <protection hidden="1"/>
    </xf>
    <xf numFmtId="168" fontId="12" fillId="3" borderId="13" xfId="0" applyFont="1" applyBorder="1" applyAlignment="1" applyProtection="1">
      <alignment vertical="center"/>
      <protection hidden="1"/>
    </xf>
    <xf numFmtId="169" fontId="12" fillId="3" borderId="13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wrapText="1"/>
      <protection hidden="1"/>
    </xf>
    <xf numFmtId="164" fontId="5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4" borderId="13" xfId="0" applyFont="1" applyBorder="1" applyAlignment="1" applyProtection="1">
      <alignment/>
      <protection hidden="1"/>
    </xf>
    <xf numFmtId="165" fontId="0" fillId="4" borderId="13" xfId="0" applyFont="1" applyBorder="1" applyAlignment="1" applyProtection="1">
      <alignment/>
      <protection hidden="1"/>
    </xf>
    <xf numFmtId="164" fontId="0" fillId="4" borderId="13" xfId="0" applyFont="1" applyBorder="1" applyAlignment="1" applyProtection="1">
      <alignment horizontal="center"/>
      <protection hidden="1"/>
    </xf>
    <xf numFmtId="164" fontId="0" fillId="4" borderId="16" xfId="0" applyFont="1" applyBorder="1" applyAlignment="1" applyProtection="1">
      <alignment/>
      <protection hidden="1"/>
    </xf>
    <xf numFmtId="164" fontId="0" fillId="4" borderId="13" xfId="0" applyFont="1" applyBorder="1" applyAlignment="1" applyProtection="1">
      <alignment wrapText="1"/>
      <protection hidden="1"/>
    </xf>
    <xf numFmtId="164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horizontal="center" vertical="top"/>
      <protection hidden="1"/>
    </xf>
    <xf numFmtId="170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0" fontId="2" fillId="3" borderId="9" xfId="0" applyFont="1" applyBorder="1" applyAlignment="1" applyProtection="1">
      <alignment vertical="top" shrinkToFit="1"/>
      <protection hidden="1"/>
    </xf>
    <xf numFmtId="168" fontId="2" fillId="3" borderId="9" xfId="0" applyFont="1" applyBorder="1" applyAlignment="1" applyProtection="1">
      <alignment vertical="top" shrinkToFit="1"/>
      <protection hidden="1"/>
    </xf>
    <xf numFmtId="168" fontId="2" fillId="3" borderId="27" xfId="0" applyFont="1" applyBorder="1" applyAlignment="1" applyProtection="1">
      <alignment vertical="top" shrinkToFit="1"/>
      <protection hidden="1"/>
    </xf>
    <xf numFmtId="168" fontId="2" fillId="3" borderId="0" xfId="0" applyFont="1" applyBorder="1" applyAlignment="1" applyProtection="1">
      <alignment vertical="top" shrinkToFit="1"/>
      <protection hidden="1"/>
    </xf>
    <xf numFmtId="164" fontId="14" fillId="0" borderId="28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horizontal="left" vertical="top" wrapText="1"/>
      <protection hidden="1"/>
    </xf>
    <xf numFmtId="164" fontId="14" fillId="0" borderId="29" xfId="0" applyFont="1" applyBorder="1" applyAlignment="1" applyProtection="1">
      <alignment horizontal="center" vertical="top" shrinkToFit="1"/>
      <protection hidden="1"/>
    </xf>
    <xf numFmtId="170" fontId="14" fillId="0" borderId="29" xfId="0" applyFont="1" applyBorder="1" applyAlignment="1" applyProtection="1">
      <alignment vertical="top" shrinkToFit="1"/>
      <protection hidden="1"/>
    </xf>
    <xf numFmtId="168" fontId="14" fillId="2" borderId="29" xfId="0" applyFont="1" applyBorder="1" applyAlignment="1" applyProtection="1">
      <alignment vertical="top" shrinkToFit="1"/>
      <protection hidden="1"/>
    </xf>
    <xf numFmtId="168" fontId="14" fillId="0" borderId="29" xfId="0" applyFont="1" applyBorder="1" applyAlignment="1" applyProtection="1">
      <alignment vertical="top" shrinkToFit="1"/>
      <protection hidden="1"/>
    </xf>
    <xf numFmtId="168" fontId="14" fillId="0" borderId="30" xfId="0" applyFont="1" applyBorder="1" applyAlignment="1" applyProtection="1">
      <alignment vertical="top" shrinkToFit="1"/>
      <protection hidden="1"/>
    </xf>
    <xf numFmtId="168" fontId="14" fillId="0" borderId="0" xfId="0" applyFont="1" applyBorder="1" applyAlignment="1" applyProtection="1">
      <alignment vertical="top" shrinkToFit="1"/>
      <protection hidden="1"/>
    </xf>
    <xf numFmtId="164" fontId="14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vertical="top"/>
      <protection hidden="1"/>
    </xf>
    <xf numFmtId="165" fontId="14" fillId="0" borderId="0" xfId="0" applyFont="1" applyBorder="1" applyAlignment="1" applyProtection="1">
      <alignment vertical="top"/>
      <protection hidden="1"/>
    </xf>
    <xf numFmtId="164" fontId="15" fillId="0" borderId="9" xfId="0" applyFont="1" applyBorder="1" applyAlignment="1" applyProtection="1">
      <alignment horizontal="left" vertical="top" wrapText="1"/>
      <protection hidden="1"/>
    </xf>
    <xf numFmtId="164" fontId="16" fillId="0" borderId="0" xfId="0" applyFont="1" applyAlignment="1" applyProtection="1">
      <alignment wrapTex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8" fontId="2" fillId="3" borderId="25" xfId="0" applyFont="1" applyBorder="1" applyAlignment="1" applyProtection="1">
      <alignment vertical="top"/>
      <protection hidden="1"/>
    </xf>
    <xf numFmtId="165" fontId="0" fillId="0" borderId="0" xfId="0" applyAlignment="1" applyProtection="1">
      <alignment horizontal="left" wrapText="1"/>
      <protection hidden="1"/>
    </xf>
    <xf numFmtId="170" fontId="17" fillId="0" borderId="0" xfId="0" applyFont="1" applyBorder="1" applyAlignment="1" applyProtection="1">
      <alignment horizontal="left" vertical="top" wrapText="1"/>
      <protection hidden="1"/>
    </xf>
    <xf numFmtId="170" fontId="17" fillId="0" borderId="0" xfId="0" applyFont="1" applyBorder="1" applyAlignment="1" applyProtection="1">
      <alignment horizontal="center" vertical="top" wrapText="1" shrinkToFit="1"/>
      <protection hidden="1"/>
    </xf>
    <xf numFmtId="170" fontId="17" fillId="0" borderId="0" xfId="0" applyFont="1" applyBorder="1" applyAlignment="1" applyProtection="1">
      <alignment vertical="top" wrapText="1" shrinkToFit="1"/>
      <protection hidden="1"/>
    </xf>
    <xf numFmtId="164" fontId="15" fillId="0" borderId="0" xfId="0" applyFont="1" applyBorder="1" applyAlignment="1" applyProtection="1">
      <alignment horizontal="left" vertical="top" wrapText="1"/>
      <protection hidden="1"/>
    </xf>
    <xf numFmtId="164" fontId="14" fillId="0" borderId="31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horizontal="left" vertical="top" wrapText="1"/>
      <protection hidden="1"/>
    </xf>
    <xf numFmtId="164" fontId="14" fillId="0" borderId="32" xfId="0" applyFont="1" applyBorder="1" applyAlignment="1" applyProtection="1">
      <alignment horizontal="center" vertical="top" shrinkToFit="1"/>
      <protection hidden="1"/>
    </xf>
    <xf numFmtId="170" fontId="14" fillId="0" borderId="32" xfId="0" applyFont="1" applyBorder="1" applyAlignment="1" applyProtection="1">
      <alignment vertical="top" shrinkToFit="1"/>
      <protection hidden="1"/>
    </xf>
    <xf numFmtId="168" fontId="14" fillId="2" borderId="32" xfId="0" applyFont="1" applyBorder="1" applyAlignment="1" applyProtection="1">
      <alignment vertical="top" shrinkToFit="1"/>
      <protection hidden="1"/>
    </xf>
    <xf numFmtId="168" fontId="14" fillId="0" borderId="32" xfId="0" applyFont="1" applyBorder="1" applyAlignment="1" applyProtection="1">
      <alignment vertical="top" shrinkToFit="1"/>
      <protection hidden="1"/>
    </xf>
    <xf numFmtId="168" fontId="14" fillId="0" borderId="33" xfId="0" applyFont="1" applyBorder="1" applyAlignment="1" applyProtection="1">
      <alignment vertical="top" shrinkToFi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'Krycí list'"/>
    </sheetNames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C7" sqref="C7"/>
    </sheetView>
  </sheetViews>
  <sheetFormatPr defaultColWidth="9.00390625" defaultRowHeight="12.75"/>
  <cols>
    <col min="1" max="1025" width="8.50390625" style="0" customWidth="1"/>
  </cols>
  <sheetData>
    <row r="1" ht="12.75">
      <c r="A1" s="1" t="s">
        <v>0</v>
      </c>
    </row>
    <row r="2" spans="1:7" ht="73.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9"/>
  <sheetViews>
    <sheetView showGridLines="0" zoomScalePageLayoutView="75" workbookViewId="0" topLeftCell="B182">
      <selection activeCell="C6" sqref="C6"/>
    </sheetView>
  </sheetViews>
  <sheetFormatPr defaultColWidth="9.00390625" defaultRowHeight="12.75"/>
  <cols>
    <col min="1" max="1" width="9.00390625" style="0" hidden="1" customWidth="1"/>
    <col min="3" max="3" width="7.25390625" style="0" customWidth="1"/>
    <col min="4" max="4" width="13.25390625" style="0" customWidth="1"/>
    <col min="5" max="5" width="11.875" style="0" customWidth="1"/>
    <col min="6" max="6" width="11.25390625" style="0" customWidth="1"/>
    <col min="7" max="7" width="12.50390625" style="3" customWidth="1"/>
    <col min="8" max="8" width="12.50390625" style="0" customWidth="1"/>
    <col min="9" max="9" width="12.875" style="3" customWidth="1"/>
    <col min="10" max="10" width="6.625" style="3" customWidth="1"/>
    <col min="11" max="11" width="4.125" style="0" customWidth="1"/>
    <col min="12" max="15" width="10.50390625" style="0" customWidth="1"/>
    <col min="16" max="1025" width="8.75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 hidden="1">
      <c r="A3" s="6"/>
      <c r="B3" s="12"/>
      <c r="C3" s="8"/>
      <c r="D3" s="13"/>
      <c r="E3" s="14"/>
      <c r="F3" s="14"/>
      <c r="G3" s="14"/>
      <c r="H3" s="14"/>
      <c r="I3" s="14"/>
      <c r="J3" s="14"/>
    </row>
    <row r="4" spans="1:10" ht="20.25" customHeight="1">
      <c r="A4" s="6"/>
      <c r="B4" s="15"/>
      <c r="C4" s="16"/>
      <c r="D4" s="17"/>
      <c r="E4" s="18" t="s">
        <v>7</v>
      </c>
      <c r="F4" s="18"/>
      <c r="G4" s="18"/>
      <c r="H4" s="18"/>
      <c r="I4" s="18"/>
      <c r="J4" s="18"/>
    </row>
    <row r="5" spans="1:10" ht="24" customHeight="1">
      <c r="A5" s="6"/>
      <c r="B5" s="19" t="s">
        <v>8</v>
      </c>
      <c r="C5" s="20"/>
      <c r="D5" s="21"/>
      <c r="E5" s="22"/>
      <c r="F5" s="22"/>
      <c r="G5" s="22"/>
      <c r="H5" s="23" t="s">
        <v>9</v>
      </c>
      <c r="I5" s="21"/>
      <c r="J5" s="24"/>
    </row>
    <row r="6" spans="1:10" ht="15.75" customHeight="1">
      <c r="A6" s="6"/>
      <c r="B6" s="25"/>
      <c r="C6" s="22"/>
      <c r="D6" s="21"/>
      <c r="E6" s="22"/>
      <c r="F6" s="22"/>
      <c r="G6" s="22"/>
      <c r="H6" s="23" t="s">
        <v>10</v>
      </c>
      <c r="I6" s="21"/>
      <c r="J6" s="24"/>
    </row>
    <row r="7" spans="1:10" ht="15.75" customHeight="1">
      <c r="A7" s="6"/>
      <c r="B7" s="26"/>
      <c r="C7" s="27"/>
      <c r="D7" s="28"/>
      <c r="E7" s="29"/>
      <c r="F7" s="29"/>
      <c r="G7" s="29"/>
      <c r="H7" s="30"/>
      <c r="I7" s="29"/>
      <c r="J7" s="31"/>
    </row>
    <row r="8" spans="1:10" ht="24" customHeight="1" hidden="1">
      <c r="A8" s="6"/>
      <c r="B8" s="19" t="s">
        <v>11</v>
      </c>
      <c r="C8" s="20"/>
      <c r="D8" s="32"/>
      <c r="E8" s="20"/>
      <c r="F8" s="20"/>
      <c r="G8" s="33"/>
      <c r="H8" s="23" t="s">
        <v>9</v>
      </c>
      <c r="I8" s="21"/>
      <c r="J8" s="24"/>
    </row>
    <row r="9" spans="1:10" ht="15.75" customHeight="1" hidden="1">
      <c r="A9" s="6"/>
      <c r="B9" s="6"/>
      <c r="C9" s="20"/>
      <c r="D9" s="32"/>
      <c r="E9" s="20"/>
      <c r="F9" s="20"/>
      <c r="G9" s="33"/>
      <c r="H9" s="23" t="s">
        <v>10</v>
      </c>
      <c r="I9" s="21"/>
      <c r="J9" s="24"/>
    </row>
    <row r="10" spans="1:10" ht="15.75" customHeight="1" hidden="1">
      <c r="A10" s="6"/>
      <c r="B10" s="34"/>
      <c r="C10" s="27"/>
      <c r="D10" s="35"/>
      <c r="E10" s="36"/>
      <c r="F10" s="36"/>
      <c r="G10" s="37"/>
      <c r="H10" s="37"/>
      <c r="I10" s="38"/>
      <c r="J10" s="31"/>
    </row>
    <row r="11" spans="1:10" ht="24" customHeight="1">
      <c r="A11" s="6"/>
      <c r="B11" s="19" t="s">
        <v>12</v>
      </c>
      <c r="C11" s="20"/>
      <c r="D11" s="39"/>
      <c r="E11" s="39"/>
      <c r="F11" s="39"/>
      <c r="G11" s="39"/>
      <c r="H11" s="23" t="s">
        <v>9</v>
      </c>
      <c r="I11" s="40"/>
      <c r="J11" s="24"/>
    </row>
    <row r="12" spans="1:10" ht="15.75" customHeight="1">
      <c r="A12" s="6"/>
      <c r="B12" s="25"/>
      <c r="C12" s="22"/>
      <c r="D12" s="40"/>
      <c r="E12" s="40"/>
      <c r="F12" s="40"/>
      <c r="G12" s="40"/>
      <c r="H12" s="23" t="s">
        <v>10</v>
      </c>
      <c r="I12" s="40"/>
      <c r="J12" s="24"/>
    </row>
    <row r="13" spans="1:10" ht="15.75" customHeight="1">
      <c r="A13" s="6"/>
      <c r="B13" s="26"/>
      <c r="C13" s="27"/>
      <c r="D13" s="41"/>
      <c r="E13" s="41"/>
      <c r="F13" s="41"/>
      <c r="G13" s="41"/>
      <c r="H13" s="42"/>
      <c r="I13" s="29"/>
      <c r="J13" s="31"/>
    </row>
    <row r="14" spans="1:10" ht="24" customHeight="1">
      <c r="A14" s="6"/>
      <c r="B14" s="43" t="s">
        <v>13</v>
      </c>
      <c r="C14" s="44"/>
      <c r="D14" s="45"/>
      <c r="E14" s="46"/>
      <c r="F14" s="46"/>
      <c r="G14" s="46"/>
      <c r="H14" s="47"/>
      <c r="I14" s="46"/>
      <c r="J14" s="48"/>
    </row>
    <row r="15" spans="1:10" ht="32.25" customHeight="1">
      <c r="A15" s="6"/>
      <c r="B15" s="34" t="s">
        <v>14</v>
      </c>
      <c r="C15" s="49"/>
      <c r="D15" s="37"/>
      <c r="E15" s="50"/>
      <c r="F15" s="50"/>
      <c r="G15" s="51"/>
      <c r="H15" s="51"/>
      <c r="I15" s="52" t="s">
        <v>15</v>
      </c>
      <c r="J15" s="52"/>
    </row>
    <row r="16" spans="1:10" ht="23.25" customHeight="1">
      <c r="A16" s="53" t="s">
        <v>16</v>
      </c>
      <c r="B16" s="54" t="s">
        <v>16</v>
      </c>
      <c r="C16" s="55"/>
      <c r="D16" s="56"/>
      <c r="E16" s="57"/>
      <c r="F16" s="57"/>
      <c r="G16" s="58"/>
      <c r="H16" s="58"/>
      <c r="I16" s="59">
        <f>SUMIF(F53:F58,A16,I53:I58)+SUMIF(F53:F58,"PSU",I53:I58)</f>
        <v>0</v>
      </c>
      <c r="J16" s="59"/>
    </row>
    <row r="17" spans="1:10" ht="23.25" customHeight="1">
      <c r="A17" s="53" t="s">
        <v>17</v>
      </c>
      <c r="B17" s="54" t="s">
        <v>17</v>
      </c>
      <c r="C17" s="55"/>
      <c r="D17" s="56"/>
      <c r="E17" s="57"/>
      <c r="F17" s="57"/>
      <c r="G17" s="58"/>
      <c r="H17" s="58"/>
      <c r="I17" s="59">
        <f>SUMIF(F53:F58,A17,I53:I58)</f>
        <v>0</v>
      </c>
      <c r="J17" s="59"/>
    </row>
    <row r="18" spans="1:10" ht="23.25" customHeight="1">
      <c r="A18" s="53" t="s">
        <v>18</v>
      </c>
      <c r="B18" s="54" t="s">
        <v>18</v>
      </c>
      <c r="C18" s="55"/>
      <c r="D18" s="56"/>
      <c r="E18" s="57"/>
      <c r="F18" s="57"/>
      <c r="G18" s="58"/>
      <c r="H18" s="58"/>
      <c r="I18" s="59">
        <f>SUMIF(F53:F58,A18,I53:I58)</f>
        <v>0</v>
      </c>
      <c r="J18" s="59"/>
    </row>
    <row r="19" spans="1:10" ht="23.25" customHeight="1">
      <c r="A19" s="53" t="s">
        <v>19</v>
      </c>
      <c r="B19" s="54" t="s">
        <v>20</v>
      </c>
      <c r="C19" s="55"/>
      <c r="D19" s="56"/>
      <c r="E19" s="57"/>
      <c r="F19" s="57"/>
      <c r="G19" s="58"/>
      <c r="H19" s="58"/>
      <c r="I19" s="59">
        <f>SUMIF(F53:F58,A19,I53:I58)</f>
        <v>0</v>
      </c>
      <c r="J19" s="59"/>
    </row>
    <row r="20" spans="1:10" ht="23.25" customHeight="1">
      <c r="A20" s="53" t="s">
        <v>21</v>
      </c>
      <c r="B20" s="54" t="s">
        <v>22</v>
      </c>
      <c r="C20" s="55"/>
      <c r="D20" s="56"/>
      <c r="E20" s="57"/>
      <c r="F20" s="57"/>
      <c r="G20" s="58"/>
      <c r="H20" s="58"/>
      <c r="I20" s="59">
        <f>SUMIF(F53:F58,A20,I53:I58)</f>
        <v>0</v>
      </c>
      <c r="J20" s="59"/>
    </row>
    <row r="21" spans="1:10" ht="23.25" customHeight="1">
      <c r="A21" s="6"/>
      <c r="B21" s="60" t="s">
        <v>15</v>
      </c>
      <c r="C21" s="61"/>
      <c r="D21" s="62"/>
      <c r="E21" s="63"/>
      <c r="F21" s="63"/>
      <c r="G21" s="64"/>
      <c r="H21" s="64"/>
      <c r="I21" s="65">
        <f>SUM(I16:J20)</f>
        <v>0</v>
      </c>
      <c r="J21" s="65"/>
    </row>
    <row r="22" spans="1:10" ht="33" customHeight="1">
      <c r="A22" s="6"/>
      <c r="B22" s="66" t="s">
        <v>23</v>
      </c>
      <c r="C22" s="55"/>
      <c r="D22" s="56"/>
      <c r="E22" s="67"/>
      <c r="F22" s="68"/>
      <c r="G22" s="69"/>
      <c r="H22" s="69"/>
      <c r="I22" s="69"/>
      <c r="J22" s="70"/>
    </row>
    <row r="23" spans="1:10" ht="23.25" customHeight="1">
      <c r="A23" s="6"/>
      <c r="B23" s="54" t="s">
        <v>24</v>
      </c>
      <c r="C23" s="55"/>
      <c r="D23" s="56"/>
      <c r="E23" s="71">
        <v>15</v>
      </c>
      <c r="F23" s="68" t="s">
        <v>25</v>
      </c>
      <c r="G23" s="72">
        <f>ZakladDPHSniVypocet</f>
        <v>0</v>
      </c>
      <c r="H23" s="72"/>
      <c r="I23" s="72"/>
      <c r="J23" s="70" t="str">
        <f>Mena</f>
        <v>CZK</v>
      </c>
    </row>
    <row r="24" spans="1:10" ht="23.25" customHeight="1" hidden="1">
      <c r="A24" s="6"/>
      <c r="B24" s="54" t="s">
        <v>26</v>
      </c>
      <c r="C24" s="55"/>
      <c r="D24" s="56"/>
      <c r="E24" s="71">
        <f>SazbaDPH1</f>
        <v>15</v>
      </c>
      <c r="F24" s="68" t="s">
        <v>25</v>
      </c>
      <c r="G24" s="73">
        <v>0</v>
      </c>
      <c r="H24" s="73"/>
      <c r="I24" s="73"/>
      <c r="J24" s="70" t="str">
        <f>Mena</f>
        <v>CZK</v>
      </c>
    </row>
    <row r="25" spans="1:10" ht="23.25" customHeight="1">
      <c r="A25" s="6"/>
      <c r="B25" s="54" t="s">
        <v>27</v>
      </c>
      <c r="C25" s="55"/>
      <c r="D25" s="56"/>
      <c r="E25" s="71">
        <v>21</v>
      </c>
      <c r="F25" s="68" t="s">
        <v>25</v>
      </c>
      <c r="G25" s="72">
        <f>CenaCelkemVypocet</f>
        <v>0</v>
      </c>
      <c r="H25" s="72"/>
      <c r="I25" s="72"/>
      <c r="J25" s="70" t="str">
        <f>Mena</f>
        <v>CZK</v>
      </c>
    </row>
    <row r="26" spans="1:10" ht="23.25" customHeight="1" hidden="1">
      <c r="A26" s="6"/>
      <c r="B26" s="74" t="s">
        <v>28</v>
      </c>
      <c r="C26" s="75"/>
      <c r="D26" s="76"/>
      <c r="E26" s="77">
        <f>SazbaDPH2</f>
        <v>21</v>
      </c>
      <c r="F26" s="78" t="s">
        <v>25</v>
      </c>
      <c r="G26" s="79">
        <v>221914</v>
      </c>
      <c r="H26" s="79"/>
      <c r="I26" s="79"/>
      <c r="J26" s="80" t="str">
        <f>Mena</f>
        <v>CZK</v>
      </c>
    </row>
    <row r="27" spans="1:10" ht="23.25" customHeight="1">
      <c r="A27" s="6">
        <f>ZakladDPHSni+ZakladDPHZakl</f>
        <v>0</v>
      </c>
      <c r="B27" s="19" t="s">
        <v>29</v>
      </c>
      <c r="C27" s="81"/>
      <c r="D27" s="82"/>
      <c r="E27" s="81"/>
      <c r="F27" s="83"/>
      <c r="G27" s="84">
        <f>ZakladDPHZakl*0.21</f>
        <v>0</v>
      </c>
      <c r="H27" s="84"/>
      <c r="I27" s="84"/>
      <c r="J27" s="85" t="str">
        <f>Mena</f>
        <v>CZK</v>
      </c>
    </row>
    <row r="28" spans="1:10" ht="27.75" customHeight="1">
      <c r="A28" s="6">
        <f>(A27-INT(A27))*100</f>
        <v>0</v>
      </c>
      <c r="B28" s="86" t="s">
        <v>30</v>
      </c>
      <c r="C28" s="87"/>
      <c r="D28" s="87"/>
      <c r="E28" s="88"/>
      <c r="F28" s="89"/>
      <c r="G28" s="90">
        <f>IF(A28&gt;50,ROUNDUP(A27,0),ROUNDDOWN(A27,0))</f>
        <v>0</v>
      </c>
      <c r="H28" s="90"/>
      <c r="I28" s="90"/>
      <c r="J28" s="91" t="str">
        <f>Mena</f>
        <v>CZK</v>
      </c>
    </row>
    <row r="29" spans="1:10" ht="27.75" customHeight="1" hidden="1">
      <c r="A29" s="6"/>
      <c r="B29" s="86" t="s">
        <v>31</v>
      </c>
      <c r="C29" s="92"/>
      <c r="D29" s="92"/>
      <c r="E29" s="92"/>
      <c r="F29" s="92"/>
      <c r="G29" s="90">
        <f>ZakladDPHSni+DPHSni+ZakladDPHZakl+DPHZakl+Zaokrouhleni</f>
        <v>221914</v>
      </c>
      <c r="H29" s="90"/>
      <c r="I29" s="90"/>
      <c r="J29" s="93" t="s">
        <v>32</v>
      </c>
    </row>
    <row r="30" spans="1:10" ht="12.75" customHeight="1">
      <c r="A30" s="6"/>
      <c r="B30" s="6"/>
      <c r="C30" s="20"/>
      <c r="D30" s="20"/>
      <c r="E30" s="20"/>
      <c r="F30" s="20"/>
      <c r="G30" s="94"/>
      <c r="H30" s="95"/>
      <c r="I30" s="94"/>
      <c r="J30" s="96"/>
    </row>
    <row r="31" spans="1:10" ht="30" customHeight="1">
      <c r="A31" s="6"/>
      <c r="B31" s="6"/>
      <c r="C31" s="20"/>
      <c r="D31" s="20"/>
      <c r="E31" s="20"/>
      <c r="F31" s="20"/>
      <c r="G31" s="33"/>
      <c r="H31" s="20"/>
      <c r="I31" s="33"/>
      <c r="J31" s="97"/>
    </row>
    <row r="32" spans="1:10" ht="18.75" customHeight="1">
      <c r="A32" s="6"/>
      <c r="B32" s="98"/>
      <c r="C32" s="99" t="s">
        <v>33</v>
      </c>
      <c r="D32" s="100"/>
      <c r="E32" s="100"/>
      <c r="F32" s="99" t="s">
        <v>34</v>
      </c>
      <c r="G32" s="100"/>
      <c r="H32" s="101">
        <f>TODAY()</f>
        <v>43965</v>
      </c>
      <c r="I32" s="100"/>
      <c r="J32" s="97"/>
    </row>
    <row r="33" spans="1:10" ht="47.25" customHeight="1">
      <c r="A33" s="6"/>
      <c r="B33" s="6"/>
      <c r="C33" s="20"/>
      <c r="D33" s="20"/>
      <c r="E33" s="20"/>
      <c r="F33" s="20"/>
      <c r="G33" s="33"/>
      <c r="H33" s="20"/>
      <c r="I33" s="33"/>
      <c r="J33" s="97"/>
    </row>
    <row r="34" spans="1:10" s="1" customFormat="1" ht="18.75" customHeight="1">
      <c r="A34" s="102"/>
      <c r="B34" s="102"/>
      <c r="C34" s="103"/>
      <c r="D34" s="104"/>
      <c r="E34" s="104"/>
      <c r="F34" s="103"/>
      <c r="G34" s="104"/>
      <c r="H34" s="104"/>
      <c r="I34" s="104"/>
      <c r="J34" s="105"/>
    </row>
    <row r="35" spans="1:10" ht="12.75" customHeight="1">
      <c r="A35" s="6"/>
      <c r="B35" s="6"/>
      <c r="C35" s="20"/>
      <c r="D35" s="106" t="s">
        <v>35</v>
      </c>
      <c r="E35" s="106"/>
      <c r="F35" s="20"/>
      <c r="G35" s="33"/>
      <c r="H35" s="107" t="s">
        <v>36</v>
      </c>
      <c r="I35" s="33"/>
      <c r="J35" s="97"/>
    </row>
    <row r="36" spans="1:10" ht="13.5" customHeight="1">
      <c r="A36" s="108"/>
      <c r="B36" s="108"/>
      <c r="C36" s="109"/>
      <c r="D36" s="109"/>
      <c r="E36" s="109"/>
      <c r="F36" s="109"/>
      <c r="G36" s="110"/>
      <c r="H36" s="109"/>
      <c r="I36" s="110"/>
      <c r="J36" s="111"/>
    </row>
    <row r="37" spans="2:10" ht="27" customHeight="1">
      <c r="B37" s="112" t="s">
        <v>37</v>
      </c>
      <c r="C37" s="113"/>
      <c r="D37" s="113"/>
      <c r="E37" s="113"/>
      <c r="F37" s="114"/>
      <c r="G37" s="114"/>
      <c r="H37" s="114"/>
      <c r="I37" s="114"/>
      <c r="J37" s="113"/>
    </row>
    <row r="38" spans="1:10" ht="25.5" customHeight="1">
      <c r="A38" s="115" t="s">
        <v>38</v>
      </c>
      <c r="B38" s="116" t="s">
        <v>39</v>
      </c>
      <c r="C38" s="117" t="s">
        <v>40</v>
      </c>
      <c r="D38" s="118"/>
      <c r="E38" s="118"/>
      <c r="F38" s="119" t="str">
        <f>B23</f>
        <v>Základ pro sníženou DPH</v>
      </c>
      <c r="G38" s="119" t="str">
        <f>B25</f>
        <v>Základ pro základní DPH</v>
      </c>
      <c r="H38" s="120" t="s">
        <v>41</v>
      </c>
      <c r="I38" s="121" t="s">
        <v>42</v>
      </c>
      <c r="J38" s="122"/>
    </row>
    <row r="39" spans="1:10" ht="25.5" customHeight="1" hidden="1">
      <c r="A39" s="115">
        <v>1</v>
      </c>
      <c r="B39" s="123" t="s">
        <v>43</v>
      </c>
      <c r="C39" s="124"/>
      <c r="D39" s="124"/>
      <c r="E39" s="124"/>
      <c r="F39" s="125">
        <f>OVN!AE26+'Lokalita A'!AE112+'Lokalita B'!AE112</f>
        <v>0</v>
      </c>
      <c r="G39" s="126">
        <f>OVN!AF26+'Lokalita A'!AF112+'Lokalita B'!AF112</f>
        <v>0</v>
      </c>
      <c r="H39" s="127"/>
      <c r="I39" s="128">
        <f>F39+G39+H39</f>
        <v>0</v>
      </c>
      <c r="J39" s="129"/>
    </row>
    <row r="40" spans="1:10" s="135" customFormat="1" ht="24.75" customHeight="1">
      <c r="A40" s="115">
        <v>2</v>
      </c>
      <c r="B40" s="123" t="s">
        <v>44</v>
      </c>
      <c r="C40" s="130" t="s">
        <v>45</v>
      </c>
      <c r="D40" s="130"/>
      <c r="E40" s="130"/>
      <c r="F40" s="131">
        <f>OVN!AE26</f>
        <v>0</v>
      </c>
      <c r="G40" s="132">
        <f>OVN!AF26</f>
        <v>0</v>
      </c>
      <c r="H40" s="132"/>
      <c r="I40" s="133">
        <f>F40+G40+H40</f>
        <v>0</v>
      </c>
      <c r="J40" s="134"/>
    </row>
    <row r="41" spans="1:10" ht="0.75" customHeight="1" hidden="1">
      <c r="A41" s="115"/>
      <c r="B41" s="136"/>
      <c r="C41" s="124"/>
      <c r="D41" s="124"/>
      <c r="E41" s="124"/>
      <c r="F41" s="137"/>
      <c r="G41" s="127"/>
      <c r="H41" s="127"/>
      <c r="I41" s="128"/>
      <c r="J41" s="129"/>
    </row>
    <row r="42" spans="1:10" s="135" customFormat="1" ht="25.5" customHeight="1">
      <c r="A42" s="115">
        <v>2</v>
      </c>
      <c r="B42" s="123" t="s">
        <v>46</v>
      </c>
      <c r="C42" s="130" t="s">
        <v>47</v>
      </c>
      <c r="D42" s="130"/>
      <c r="E42" s="130"/>
      <c r="F42" s="131">
        <f>'Lokalita A'!AE112</f>
        <v>0</v>
      </c>
      <c r="G42" s="132">
        <f>'Lokalita A'!AF112</f>
        <v>0</v>
      </c>
      <c r="H42" s="132"/>
      <c r="I42" s="133">
        <f>F42+G42+H42</f>
        <v>0</v>
      </c>
      <c r="J42" s="134"/>
    </row>
    <row r="43" spans="1:10" ht="25.5" customHeight="1" hidden="1">
      <c r="A43" s="115"/>
      <c r="B43" s="136"/>
      <c r="C43" s="124"/>
      <c r="D43" s="124"/>
      <c r="E43" s="124"/>
      <c r="F43" s="137"/>
      <c r="G43" s="127"/>
      <c r="H43" s="127"/>
      <c r="I43" s="128"/>
      <c r="J43" s="129"/>
    </row>
    <row r="44" spans="1:10" s="135" customFormat="1" ht="24.75" customHeight="1">
      <c r="A44" s="115">
        <v>2</v>
      </c>
      <c r="B44" s="123" t="s">
        <v>48</v>
      </c>
      <c r="C44" s="130" t="s">
        <v>49</v>
      </c>
      <c r="D44" s="130"/>
      <c r="E44" s="130"/>
      <c r="F44" s="131">
        <f>'Lokalita B'!AE112</f>
        <v>0</v>
      </c>
      <c r="G44" s="132">
        <f>'Lokalita B'!AF112</f>
        <v>0</v>
      </c>
      <c r="H44" s="132"/>
      <c r="I44" s="133">
        <f>F44+G44+H44</f>
        <v>0</v>
      </c>
      <c r="J44" s="134"/>
    </row>
    <row r="45" spans="1:10" ht="25.5" customHeight="1" hidden="1">
      <c r="A45" s="115"/>
      <c r="B45" s="136"/>
      <c r="C45" s="124"/>
      <c r="D45" s="124"/>
      <c r="E45" s="124"/>
      <c r="F45" s="137"/>
      <c r="G45" s="127"/>
      <c r="H45" s="127"/>
      <c r="I45" s="128"/>
      <c r="J45" s="129"/>
    </row>
    <row r="46" spans="1:10" s="1" customFormat="1" ht="25.5" customHeight="1">
      <c r="A46" s="138"/>
      <c r="B46" s="139" t="s">
        <v>50</v>
      </c>
      <c r="C46" s="139"/>
      <c r="D46" s="139"/>
      <c r="E46" s="139"/>
      <c r="F46" s="140">
        <f>SUMIF(A39:A45,"=1",F39:F45)</f>
        <v>0</v>
      </c>
      <c r="G46" s="141">
        <f>SUMIF(A39:A45,"=1",G39:G45)</f>
        <v>0</v>
      </c>
      <c r="H46" s="141">
        <f>SUMIF(A39:A45,"=1",H39:H45)</f>
        <v>0</v>
      </c>
      <c r="I46" s="142">
        <f>SUMIF(A39:A45,"=1",I39:I45)</f>
        <v>0</v>
      </c>
      <c r="J46" s="143"/>
    </row>
    <row r="47" ht="12.75"/>
    <row r="50" ht="15.75">
      <c r="B50" s="144" t="s">
        <v>51</v>
      </c>
    </row>
    <row r="51" ht="12.75"/>
    <row r="52" spans="1:10" ht="25.5" customHeight="1">
      <c r="A52" s="145"/>
      <c r="B52" s="146" t="s">
        <v>39</v>
      </c>
      <c r="C52" s="146" t="s">
        <v>40</v>
      </c>
      <c r="D52" s="147"/>
      <c r="E52" s="147"/>
      <c r="F52" s="148" t="s">
        <v>52</v>
      </c>
      <c r="G52" s="148"/>
      <c r="H52" s="148"/>
      <c r="I52" s="148" t="s">
        <v>15</v>
      </c>
      <c r="J52" s="148"/>
    </row>
    <row r="53" spans="1:10" ht="25.5" customHeight="1">
      <c r="A53" s="149"/>
      <c r="B53" s="150" t="s">
        <v>53</v>
      </c>
      <c r="C53" s="151" t="s">
        <v>54</v>
      </c>
      <c r="D53" s="151"/>
      <c r="E53" s="151"/>
      <c r="F53" s="152" t="s">
        <v>16</v>
      </c>
      <c r="G53" s="153"/>
      <c r="H53" s="153"/>
      <c r="I53" s="154">
        <f>'Lokalita A'!G8+'Lokalita B'!G8</f>
        <v>0</v>
      </c>
      <c r="J53" s="154"/>
    </row>
    <row r="54" spans="1:10" ht="25.5" customHeight="1">
      <c r="A54" s="149"/>
      <c r="B54" s="150" t="s">
        <v>55</v>
      </c>
      <c r="C54" s="151" t="s">
        <v>56</v>
      </c>
      <c r="D54" s="151"/>
      <c r="E54" s="151"/>
      <c r="F54" s="152" t="s">
        <v>16</v>
      </c>
      <c r="G54" s="153"/>
      <c r="H54" s="153"/>
      <c r="I54" s="154">
        <f>'Lokalita A'!G64+'Lokalita B'!G64</f>
        <v>0</v>
      </c>
      <c r="J54" s="154"/>
    </row>
    <row r="55" spans="1:10" ht="25.5" customHeight="1">
      <c r="A55" s="149"/>
      <c r="B55" s="150" t="s">
        <v>57</v>
      </c>
      <c r="C55" s="151" t="s">
        <v>58</v>
      </c>
      <c r="D55" s="151"/>
      <c r="E55" s="151"/>
      <c r="F55" s="152" t="s">
        <v>16</v>
      </c>
      <c r="G55" s="153"/>
      <c r="H55" s="153"/>
      <c r="I55" s="154">
        <f>'Lokalita A'!G105+'Lokalita B'!G105</f>
        <v>0</v>
      </c>
      <c r="J55" s="154"/>
    </row>
    <row r="56" spans="1:10" ht="25.5" customHeight="1">
      <c r="A56" s="149"/>
      <c r="B56" s="150" t="s">
        <v>21</v>
      </c>
      <c r="C56" s="151" t="s">
        <v>22</v>
      </c>
      <c r="D56" s="151"/>
      <c r="E56" s="151"/>
      <c r="F56" s="152" t="s">
        <v>16</v>
      </c>
      <c r="G56" s="153"/>
      <c r="H56" s="153"/>
      <c r="I56" s="154">
        <f>OVN!G8</f>
        <v>0</v>
      </c>
      <c r="J56" s="154"/>
    </row>
    <row r="57" spans="1:10" ht="25.5" customHeight="1">
      <c r="A57" s="149"/>
      <c r="B57" s="150" t="s">
        <v>19</v>
      </c>
      <c r="C57" s="151" t="s">
        <v>20</v>
      </c>
      <c r="D57" s="151"/>
      <c r="E57" s="151"/>
      <c r="F57" s="152" t="s">
        <v>16</v>
      </c>
      <c r="G57" s="153"/>
      <c r="H57" s="153"/>
      <c r="I57" s="154">
        <f>OVN!G17</f>
        <v>0</v>
      </c>
      <c r="J57" s="154"/>
    </row>
    <row r="58" spans="1:10" ht="25.5" customHeight="1">
      <c r="A58" s="149"/>
      <c r="B58" s="150" t="s">
        <v>59</v>
      </c>
      <c r="C58" s="151" t="s">
        <v>60</v>
      </c>
      <c r="D58" s="151"/>
      <c r="E58" s="151"/>
      <c r="F58" s="152" t="s">
        <v>17</v>
      </c>
      <c r="G58" s="153"/>
      <c r="H58" s="153"/>
      <c r="I58" s="154">
        <f>'Lokalita A'!G107+'Lokalita B'!G107</f>
        <v>0</v>
      </c>
      <c r="J58" s="154"/>
    </row>
    <row r="59" spans="1:10" s="1" customFormat="1" ht="25.5" customHeight="1">
      <c r="A59" s="155"/>
      <c r="B59" s="156" t="s">
        <v>42</v>
      </c>
      <c r="C59" s="156"/>
      <c r="D59" s="157"/>
      <c r="E59" s="157"/>
      <c r="F59" s="158"/>
      <c r="G59" s="159"/>
      <c r="H59" s="159"/>
      <c r="I59" s="160">
        <f>SUM(I53:I58)</f>
        <v>0</v>
      </c>
      <c r="J59" s="160"/>
    </row>
  </sheetData>
  <mergeCells count="52">
    <mergeCell ref="B1:J1"/>
    <mergeCell ref="E2:J2"/>
    <mergeCell ref="E3:J3"/>
    <mergeCell ref="E4:J4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C44:E44"/>
    <mergeCell ref="C45:E45"/>
    <mergeCell ref="B46:E46"/>
    <mergeCell ref="C53:E53"/>
    <mergeCell ref="C54:E54"/>
    <mergeCell ref="C55:E55"/>
    <mergeCell ref="C56:E56"/>
    <mergeCell ref="C57:E57"/>
    <mergeCell ref="C58:E58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125" style="3" customWidth="1"/>
    <col min="2" max="2" width="14.125" style="3" customWidth="1"/>
    <col min="3" max="3" width="37.75390625" style="161" customWidth="1"/>
    <col min="4" max="4" width="4.50390625" style="3" customWidth="1"/>
    <col min="5" max="5" width="10.375" style="3" customWidth="1"/>
    <col min="6" max="6" width="9.75390625" style="3" customWidth="1"/>
    <col min="7" max="7" width="12.50390625" style="3" customWidth="1"/>
    <col min="8" max="1025" width="9.00390625" style="3" customWidth="1"/>
  </cols>
  <sheetData>
    <row r="1" spans="1:7" ht="15.75">
      <c r="A1" s="162" t="s">
        <v>61</v>
      </c>
      <c r="B1" s="162"/>
      <c r="C1" s="162"/>
      <c r="D1" s="162"/>
      <c r="E1" s="162"/>
      <c r="F1" s="162"/>
      <c r="G1" s="162"/>
    </row>
    <row r="2" spans="1:7" ht="24.95" customHeight="1">
      <c r="A2" s="163" t="s">
        <v>62</v>
      </c>
      <c r="B2" s="164"/>
      <c r="C2" s="165"/>
      <c r="D2" s="165"/>
      <c r="E2" s="165"/>
      <c r="F2" s="165"/>
      <c r="G2" s="165"/>
    </row>
    <row r="3" spans="1:7" ht="24.95" customHeight="1">
      <c r="A3" s="163" t="s">
        <v>63</v>
      </c>
      <c r="B3" s="164"/>
      <c r="C3" s="165"/>
      <c r="D3" s="165"/>
      <c r="E3" s="165"/>
      <c r="F3" s="165"/>
      <c r="G3" s="165"/>
    </row>
    <row r="4" spans="1:7" ht="24.95" customHeight="1">
      <c r="A4" s="163" t="s">
        <v>64</v>
      </c>
      <c r="B4" s="164"/>
      <c r="C4" s="165"/>
      <c r="D4" s="165"/>
      <c r="E4" s="165"/>
      <c r="F4" s="165"/>
      <c r="G4" s="165"/>
    </row>
  </sheetData>
  <sheetProtection sheet="1"/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BH27"/>
  <sheetViews>
    <sheetView workbookViewId="0" topLeftCell="A1">
      <pane ySplit="7" topLeftCell="A8" activePane="bottomLeft" state="frozen"/>
      <selection pane="topLeft" activeCell="A1" sqref="A1"/>
      <selection pane="bottomLeft" activeCell="C6" sqref="C6"/>
    </sheetView>
  </sheetViews>
  <sheetFormatPr defaultColWidth="9.00390625" defaultRowHeight="12.75" outlineLevelRow="1"/>
  <cols>
    <col min="1" max="1" width="3.375" style="0" customWidth="1"/>
    <col min="2" max="2" width="12.375" style="166" customWidth="1"/>
    <col min="3" max="3" width="62.50390625" style="166" customWidth="1"/>
    <col min="4" max="4" width="4.75390625" style="0" customWidth="1"/>
    <col min="5" max="5" width="10.375" style="0" customWidth="1"/>
    <col min="6" max="6" width="9.75390625" style="0" customWidth="1"/>
    <col min="7" max="7" width="12.50390625" style="0" customWidth="1"/>
    <col min="8" max="17" width="9.00390625" style="0" hidden="1" customWidth="1"/>
    <col min="18" max="18" width="6.75390625" style="0" customWidth="1"/>
    <col min="19" max="19" width="8.50390625" style="0" customWidth="1"/>
    <col min="20" max="20" width="8.25390625" style="0" customWidth="1"/>
    <col min="21" max="24" width="9.00390625" style="0" hidden="1" customWidth="1"/>
    <col min="25" max="28" width="8.50390625" style="0" customWidth="1"/>
    <col min="29" max="29" width="9.00390625" style="0" hidden="1" customWidth="1"/>
    <col min="30" max="30" width="8.50390625" style="0" customWidth="1"/>
    <col min="31" max="41" width="9.00390625" style="0" hidden="1" customWidth="1"/>
    <col min="42" max="52" width="8.50390625" style="0" customWidth="1"/>
    <col min="53" max="53" width="97.625" style="0" customWidth="1"/>
    <col min="54" max="1025" width="8.50390625" style="0" customWidth="1"/>
  </cols>
  <sheetData>
    <row r="1" spans="1:33" ht="15.75" customHeight="1">
      <c r="A1" s="167" t="s">
        <v>65</v>
      </c>
      <c r="B1" s="167"/>
      <c r="C1" s="167"/>
      <c r="D1" s="167"/>
      <c r="E1" s="167"/>
      <c r="F1" s="167"/>
      <c r="G1" s="167"/>
      <c r="AG1" t="s">
        <v>66</v>
      </c>
    </row>
    <row r="2" spans="1:33" ht="24.95" customHeight="1">
      <c r="A2" s="163" t="s">
        <v>62</v>
      </c>
      <c r="B2" s="164" t="s">
        <v>5</v>
      </c>
      <c r="C2" s="168" t="s">
        <v>67</v>
      </c>
      <c r="D2" s="168"/>
      <c r="E2" s="168"/>
      <c r="F2" s="168"/>
      <c r="G2" s="168"/>
      <c r="AG2" t="s">
        <v>68</v>
      </c>
    </row>
    <row r="3" spans="1:33" ht="24.95" customHeight="1">
      <c r="A3" s="163" t="s">
        <v>63</v>
      </c>
      <c r="B3" s="164" t="s">
        <v>44</v>
      </c>
      <c r="C3" s="168" t="s">
        <v>45</v>
      </c>
      <c r="D3" s="168"/>
      <c r="E3" s="168"/>
      <c r="F3" s="168"/>
      <c r="G3" s="168"/>
      <c r="AC3" s="166" t="s">
        <v>68</v>
      </c>
      <c r="AG3" t="s">
        <v>69</v>
      </c>
    </row>
    <row r="4" spans="1:33" ht="24.95" customHeight="1">
      <c r="A4" s="169" t="s">
        <v>64</v>
      </c>
      <c r="B4" s="170" t="s">
        <v>44</v>
      </c>
      <c r="C4" s="171" t="s">
        <v>45</v>
      </c>
      <c r="D4" s="171"/>
      <c r="E4" s="171"/>
      <c r="F4" s="171"/>
      <c r="G4" s="171"/>
      <c r="AG4" t="s">
        <v>70</v>
      </c>
    </row>
    <row r="5" ht="12.75">
      <c r="D5" s="172"/>
    </row>
    <row r="6" spans="1:24" ht="38.25">
      <c r="A6" s="173" t="s">
        <v>71</v>
      </c>
      <c r="B6" s="174" t="s">
        <v>72</v>
      </c>
      <c r="C6" s="174" t="s">
        <v>73</v>
      </c>
      <c r="D6" s="175" t="s">
        <v>74</v>
      </c>
      <c r="E6" s="173" t="s">
        <v>75</v>
      </c>
      <c r="F6" s="176" t="s">
        <v>76</v>
      </c>
      <c r="G6" s="173" t="s">
        <v>15</v>
      </c>
      <c r="H6" s="177" t="s">
        <v>77</v>
      </c>
      <c r="I6" s="177" t="s">
        <v>78</v>
      </c>
      <c r="J6" s="177" t="s">
        <v>79</v>
      </c>
      <c r="K6" s="177" t="s">
        <v>80</v>
      </c>
      <c r="L6" s="177" t="s">
        <v>29</v>
      </c>
      <c r="M6" s="177" t="s">
        <v>81</v>
      </c>
      <c r="N6" s="177" t="s">
        <v>82</v>
      </c>
      <c r="O6" s="177" t="s">
        <v>83</v>
      </c>
      <c r="P6" s="177" t="s">
        <v>84</v>
      </c>
      <c r="Q6" s="177" t="s">
        <v>85</v>
      </c>
      <c r="R6" s="177" t="s">
        <v>86</v>
      </c>
      <c r="S6" s="177" t="s">
        <v>87</v>
      </c>
      <c r="T6" s="177" t="s">
        <v>88</v>
      </c>
      <c r="U6" s="177" t="s">
        <v>89</v>
      </c>
      <c r="V6" s="177" t="s">
        <v>90</v>
      </c>
      <c r="W6" s="177" t="s">
        <v>91</v>
      </c>
      <c r="X6" s="177" t="s">
        <v>92</v>
      </c>
    </row>
    <row r="7" spans="1:24" ht="12.75" hidden="1">
      <c r="A7" s="178"/>
      <c r="B7" s="179"/>
      <c r="C7" s="179"/>
      <c r="D7" s="180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33" ht="12.75">
      <c r="A8" s="183" t="s">
        <v>93</v>
      </c>
      <c r="B8" s="184" t="s">
        <v>21</v>
      </c>
      <c r="C8" s="185" t="s">
        <v>22</v>
      </c>
      <c r="D8" s="186"/>
      <c r="E8" s="187"/>
      <c r="F8" s="188"/>
      <c r="G8" s="188">
        <f>SUMIF(AG9:AG16,"&lt;&gt;NOR",G9:G16)</f>
        <v>0</v>
      </c>
      <c r="H8" s="188"/>
      <c r="I8" s="188">
        <f>SUM(I9:I16)</f>
        <v>0</v>
      </c>
      <c r="J8" s="188"/>
      <c r="K8" s="188">
        <f>SUM(K9:K16)</f>
        <v>30700</v>
      </c>
      <c r="L8" s="188"/>
      <c r="M8" s="188">
        <f>SUM(M9:M16)</f>
        <v>0</v>
      </c>
      <c r="N8" s="188"/>
      <c r="O8" s="188">
        <f>SUM(O9:O16)</f>
        <v>0</v>
      </c>
      <c r="P8" s="188"/>
      <c r="Q8" s="188">
        <f>SUM(Q9:Q16)</f>
        <v>0</v>
      </c>
      <c r="R8" s="188"/>
      <c r="S8" s="188"/>
      <c r="T8" s="189"/>
      <c r="U8" s="190"/>
      <c r="V8" s="190">
        <f>SUM(V9:V16)</f>
        <v>0</v>
      </c>
      <c r="W8" s="190"/>
      <c r="X8" s="190"/>
      <c r="AG8" t="s">
        <v>94</v>
      </c>
    </row>
    <row r="9" spans="1:60" ht="12.75" outlineLevel="1">
      <c r="A9" s="191">
        <v>1</v>
      </c>
      <c r="B9" s="192" t="s">
        <v>95</v>
      </c>
      <c r="C9" s="193" t="s">
        <v>96</v>
      </c>
      <c r="D9" s="194" t="s">
        <v>97</v>
      </c>
      <c r="E9" s="195">
        <v>1</v>
      </c>
      <c r="F9" s="196"/>
      <c r="G9" s="197">
        <f>ROUND(E9*F9,2)</f>
        <v>0</v>
      </c>
      <c r="H9" s="196">
        <v>0</v>
      </c>
      <c r="I9" s="197">
        <f>ROUND(E9*H9,2)</f>
        <v>0</v>
      </c>
      <c r="J9" s="196">
        <v>1000</v>
      </c>
      <c r="K9" s="197">
        <f>ROUND(E9*J9,2)</f>
        <v>1000</v>
      </c>
      <c r="L9" s="197">
        <v>21</v>
      </c>
      <c r="M9" s="197">
        <f>G9*(1+L9/100)</f>
        <v>0</v>
      </c>
      <c r="N9" s="197">
        <v>0</v>
      </c>
      <c r="O9" s="197">
        <f>ROUND(E9*N9,2)</f>
        <v>0</v>
      </c>
      <c r="P9" s="197">
        <v>0</v>
      </c>
      <c r="Q9" s="197">
        <f>ROUND(E9*P9,2)</f>
        <v>0</v>
      </c>
      <c r="R9" s="197"/>
      <c r="S9" s="197" t="s">
        <v>98</v>
      </c>
      <c r="T9" s="198" t="s">
        <v>99</v>
      </c>
      <c r="U9" s="199">
        <v>0</v>
      </c>
      <c r="V9" s="199">
        <f>ROUND(E9*U9,2)</f>
        <v>0</v>
      </c>
      <c r="W9" s="199"/>
      <c r="X9" s="199" t="s">
        <v>100</v>
      </c>
      <c r="Y9" s="200"/>
      <c r="Z9" s="200"/>
      <c r="AA9" s="200"/>
      <c r="AB9" s="200"/>
      <c r="AC9" s="200"/>
      <c r="AD9" s="200"/>
      <c r="AE9" s="200"/>
      <c r="AF9" s="200"/>
      <c r="AG9" s="200" t="s">
        <v>101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customHeight="1" outlineLevel="1">
      <c r="A10" s="201"/>
      <c r="B10" s="202"/>
      <c r="C10" s="203" t="s">
        <v>102</v>
      </c>
      <c r="D10" s="203"/>
      <c r="E10" s="203"/>
      <c r="F10" s="203"/>
      <c r="G10" s="203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200"/>
      <c r="Z10" s="200"/>
      <c r="AA10" s="200"/>
      <c r="AB10" s="200"/>
      <c r="AC10" s="200"/>
      <c r="AD10" s="200"/>
      <c r="AE10" s="200"/>
      <c r="AF10" s="200"/>
      <c r="AG10" s="200" t="s">
        <v>103</v>
      </c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0" ht="12.75" outlineLevel="1">
      <c r="A11" s="191">
        <v>2</v>
      </c>
      <c r="B11" s="192" t="s">
        <v>104</v>
      </c>
      <c r="C11" s="193" t="s">
        <v>105</v>
      </c>
      <c r="D11" s="194" t="s">
        <v>97</v>
      </c>
      <c r="E11" s="195">
        <v>1</v>
      </c>
      <c r="F11" s="196"/>
      <c r="G11" s="197">
        <f>ROUND(E11*F11,2)</f>
        <v>0</v>
      </c>
      <c r="H11" s="196">
        <v>0</v>
      </c>
      <c r="I11" s="197">
        <f>ROUND(E11*H11,2)</f>
        <v>0</v>
      </c>
      <c r="J11" s="196">
        <v>23200</v>
      </c>
      <c r="K11" s="197">
        <f>ROUND(E11*J11,2)</f>
        <v>23200</v>
      </c>
      <c r="L11" s="197">
        <v>21</v>
      </c>
      <c r="M11" s="197">
        <f>G11*(1+L11/100)</f>
        <v>0</v>
      </c>
      <c r="N11" s="197">
        <v>0</v>
      </c>
      <c r="O11" s="197">
        <f>ROUND(E11*N11,2)</f>
        <v>0</v>
      </c>
      <c r="P11" s="197">
        <v>0</v>
      </c>
      <c r="Q11" s="197">
        <f>ROUND(E11*P11,2)</f>
        <v>0</v>
      </c>
      <c r="R11" s="197"/>
      <c r="S11" s="197" t="s">
        <v>98</v>
      </c>
      <c r="T11" s="198" t="s">
        <v>99</v>
      </c>
      <c r="U11" s="199">
        <v>0</v>
      </c>
      <c r="V11" s="199">
        <f>ROUND(E11*U11,2)</f>
        <v>0</v>
      </c>
      <c r="W11" s="199"/>
      <c r="X11" s="199" t="s">
        <v>100</v>
      </c>
      <c r="Y11" s="200"/>
      <c r="Z11" s="200"/>
      <c r="AA11" s="200"/>
      <c r="AB11" s="200"/>
      <c r="AC11" s="200"/>
      <c r="AD11" s="200"/>
      <c r="AE11" s="200"/>
      <c r="AF11" s="200"/>
      <c r="AG11" s="200" t="s">
        <v>101</v>
      </c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</row>
    <row r="12" spans="1:60" ht="33.75" customHeight="1" outlineLevel="1">
      <c r="A12" s="201"/>
      <c r="B12" s="202"/>
      <c r="C12" s="203" t="s">
        <v>106</v>
      </c>
      <c r="D12" s="203"/>
      <c r="E12" s="203"/>
      <c r="F12" s="203"/>
      <c r="G12" s="203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200"/>
      <c r="Z12" s="200"/>
      <c r="AA12" s="200"/>
      <c r="AB12" s="200"/>
      <c r="AC12" s="200"/>
      <c r="AD12" s="200"/>
      <c r="AE12" s="200"/>
      <c r="AF12" s="200"/>
      <c r="AG12" s="200" t="s">
        <v>103</v>
      </c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4" t="str">
        <f>C12</f>
        <v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a ochrany osob (provozně dopravní řád + plán BOZP).</v>
      </c>
      <c r="BB12" s="200"/>
      <c r="BC12" s="200"/>
      <c r="BD12" s="200"/>
      <c r="BE12" s="200"/>
      <c r="BF12" s="200"/>
      <c r="BG12" s="200"/>
      <c r="BH12" s="200"/>
    </row>
    <row r="13" spans="1:60" ht="12.75" outlineLevel="1">
      <c r="A13" s="191">
        <v>3</v>
      </c>
      <c r="B13" s="192" t="s">
        <v>107</v>
      </c>
      <c r="C13" s="193" t="s">
        <v>108</v>
      </c>
      <c r="D13" s="194" t="s">
        <v>97</v>
      </c>
      <c r="E13" s="195">
        <v>1</v>
      </c>
      <c r="F13" s="196"/>
      <c r="G13" s="197">
        <f>ROUND(E13*F13,2)</f>
        <v>0</v>
      </c>
      <c r="H13" s="196">
        <v>0</v>
      </c>
      <c r="I13" s="197">
        <f>ROUND(E13*H13,2)</f>
        <v>0</v>
      </c>
      <c r="J13" s="196">
        <v>1500</v>
      </c>
      <c r="K13" s="197">
        <f>ROUND(E13*J13,2)</f>
        <v>1500</v>
      </c>
      <c r="L13" s="197">
        <v>21</v>
      </c>
      <c r="M13" s="197">
        <f>G13*(1+L13/100)</f>
        <v>0</v>
      </c>
      <c r="N13" s="197">
        <v>0</v>
      </c>
      <c r="O13" s="197">
        <f>ROUND(E13*N13,2)</f>
        <v>0</v>
      </c>
      <c r="P13" s="197">
        <v>0</v>
      </c>
      <c r="Q13" s="197">
        <f>ROUND(E13*P13,2)</f>
        <v>0</v>
      </c>
      <c r="R13" s="197"/>
      <c r="S13" s="197" t="s">
        <v>98</v>
      </c>
      <c r="T13" s="198" t="s">
        <v>99</v>
      </c>
      <c r="U13" s="199">
        <v>0</v>
      </c>
      <c r="V13" s="199">
        <f>ROUND(E13*U13,2)</f>
        <v>0</v>
      </c>
      <c r="W13" s="199"/>
      <c r="X13" s="199" t="s">
        <v>100</v>
      </c>
      <c r="Y13" s="200"/>
      <c r="Z13" s="200"/>
      <c r="AA13" s="200"/>
      <c r="AB13" s="200"/>
      <c r="AC13" s="200"/>
      <c r="AD13" s="200"/>
      <c r="AE13" s="200"/>
      <c r="AF13" s="200"/>
      <c r="AG13" s="200" t="s">
        <v>101</v>
      </c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</row>
    <row r="14" spans="1:60" ht="12.75" customHeight="1" outlineLevel="1">
      <c r="A14" s="201"/>
      <c r="B14" s="202"/>
      <c r="C14" s="203" t="s">
        <v>109</v>
      </c>
      <c r="D14" s="203"/>
      <c r="E14" s="203"/>
      <c r="F14" s="203"/>
      <c r="G14" s="203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200"/>
      <c r="Z14" s="200"/>
      <c r="AA14" s="200"/>
      <c r="AB14" s="200"/>
      <c r="AC14" s="200"/>
      <c r="AD14" s="200"/>
      <c r="AE14" s="200"/>
      <c r="AF14" s="200"/>
      <c r="AG14" s="200" t="s">
        <v>103</v>
      </c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4" t="str">
        <f>C14</f>
        <v>Náklady zhotovitele, které vzniknou v souvislosti s povinnostmi zhotovitele při předání a převzetí díla.</v>
      </c>
      <c r="BB14" s="200"/>
      <c r="BC14" s="200"/>
      <c r="BD14" s="200"/>
      <c r="BE14" s="200"/>
      <c r="BF14" s="200"/>
      <c r="BG14" s="200"/>
      <c r="BH14" s="200"/>
    </row>
    <row r="15" spans="1:60" ht="12.75" outlineLevel="1">
      <c r="A15" s="191">
        <v>4</v>
      </c>
      <c r="B15" s="192" t="s">
        <v>110</v>
      </c>
      <c r="C15" s="193" t="s">
        <v>111</v>
      </c>
      <c r="D15" s="194" t="s">
        <v>97</v>
      </c>
      <c r="E15" s="195">
        <v>1</v>
      </c>
      <c r="F15" s="196"/>
      <c r="G15" s="197">
        <f>ROUND(E15*F15,2)</f>
        <v>0</v>
      </c>
      <c r="H15" s="196">
        <v>0</v>
      </c>
      <c r="I15" s="197">
        <f>ROUND(E15*H15,2)</f>
        <v>0</v>
      </c>
      <c r="J15" s="196">
        <v>5000</v>
      </c>
      <c r="K15" s="197">
        <f>ROUND(E15*J15,2)</f>
        <v>5000</v>
      </c>
      <c r="L15" s="197">
        <v>21</v>
      </c>
      <c r="M15" s="197">
        <f>G15*(1+L15/100)</f>
        <v>0</v>
      </c>
      <c r="N15" s="197">
        <v>0</v>
      </c>
      <c r="O15" s="197">
        <f>ROUND(E15*N15,2)</f>
        <v>0</v>
      </c>
      <c r="P15" s="197">
        <v>0</v>
      </c>
      <c r="Q15" s="197">
        <f>ROUND(E15*P15,2)</f>
        <v>0</v>
      </c>
      <c r="R15" s="197"/>
      <c r="S15" s="197" t="s">
        <v>98</v>
      </c>
      <c r="T15" s="198" t="s">
        <v>99</v>
      </c>
      <c r="U15" s="199">
        <v>0</v>
      </c>
      <c r="V15" s="199">
        <f>ROUND(E15*U15,2)</f>
        <v>0</v>
      </c>
      <c r="W15" s="199"/>
      <c r="X15" s="199" t="s">
        <v>100</v>
      </c>
      <c r="Y15" s="200"/>
      <c r="Z15" s="200"/>
      <c r="AA15" s="200"/>
      <c r="AB15" s="200"/>
      <c r="AC15" s="200"/>
      <c r="AD15" s="200"/>
      <c r="AE15" s="200"/>
      <c r="AF15" s="200"/>
      <c r="AG15" s="200" t="s">
        <v>101</v>
      </c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0" ht="12.75" customHeight="1" outlineLevel="1">
      <c r="A16" s="201"/>
      <c r="B16" s="202"/>
      <c r="C16" s="203" t="s">
        <v>112</v>
      </c>
      <c r="D16" s="203"/>
      <c r="E16" s="203"/>
      <c r="F16" s="203"/>
      <c r="G16" s="203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  <c r="Z16" s="200"/>
      <c r="AA16" s="200"/>
      <c r="AB16" s="200"/>
      <c r="AC16" s="200"/>
      <c r="AD16" s="200"/>
      <c r="AE16" s="200"/>
      <c r="AF16" s="200"/>
      <c r="AG16" s="200" t="s">
        <v>103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4" t="str">
        <f>C16</f>
        <v>Náklady na vyhotovení dokumentace skutečného provedení stavby a její předání objednateli v požadované formě a požadovaném počtu.</v>
      </c>
      <c r="BB16" s="200"/>
      <c r="BC16" s="200"/>
      <c r="BD16" s="200"/>
      <c r="BE16" s="200"/>
      <c r="BF16" s="200"/>
      <c r="BG16" s="200"/>
      <c r="BH16" s="200"/>
    </row>
    <row r="17" spans="1:33" ht="12.75">
      <c r="A17" s="183" t="s">
        <v>93</v>
      </c>
      <c r="B17" s="184" t="s">
        <v>19</v>
      </c>
      <c r="C17" s="185" t="s">
        <v>20</v>
      </c>
      <c r="D17" s="186"/>
      <c r="E17" s="187"/>
      <c r="F17" s="188"/>
      <c r="G17" s="188">
        <f>SUMIF(AG18:AG24,"&lt;&gt;NOR",G18:G24)</f>
        <v>0</v>
      </c>
      <c r="H17" s="188"/>
      <c r="I17" s="188">
        <f>SUM(I18:I24)</f>
        <v>8500</v>
      </c>
      <c r="J17" s="188"/>
      <c r="K17" s="188">
        <f>SUM(K18:K24)</f>
        <v>29600</v>
      </c>
      <c r="L17" s="188"/>
      <c r="M17" s="188">
        <f>SUM(M18:M24)</f>
        <v>0</v>
      </c>
      <c r="N17" s="188"/>
      <c r="O17" s="188">
        <f>SUM(O18:O24)</f>
        <v>0</v>
      </c>
      <c r="P17" s="188"/>
      <c r="Q17" s="188">
        <f>SUM(Q18:Q24)</f>
        <v>0</v>
      </c>
      <c r="R17" s="188"/>
      <c r="S17" s="188"/>
      <c r="T17" s="189"/>
      <c r="U17" s="190"/>
      <c r="V17" s="190">
        <f>SUM(V18:V24)</f>
        <v>0</v>
      </c>
      <c r="W17" s="190"/>
      <c r="X17" s="190"/>
      <c r="AG17" t="s">
        <v>94</v>
      </c>
    </row>
    <row r="18" spans="1:60" ht="12.75" outlineLevel="1">
      <c r="A18" s="191">
        <v>5</v>
      </c>
      <c r="B18" s="192" t="s">
        <v>113</v>
      </c>
      <c r="C18" s="193" t="s">
        <v>114</v>
      </c>
      <c r="D18" s="194" t="s">
        <v>97</v>
      </c>
      <c r="E18" s="195">
        <v>1</v>
      </c>
      <c r="F18" s="196"/>
      <c r="G18" s="197">
        <f>ROUND(E18*F18,2)</f>
        <v>0</v>
      </c>
      <c r="H18" s="196">
        <v>0</v>
      </c>
      <c r="I18" s="197">
        <f>ROUND(E18*H18,2)</f>
        <v>0</v>
      </c>
      <c r="J18" s="196">
        <v>4200</v>
      </c>
      <c r="K18" s="197">
        <f>ROUND(E18*J18,2)</f>
        <v>4200</v>
      </c>
      <c r="L18" s="197">
        <v>21</v>
      </c>
      <c r="M18" s="197">
        <f>G18*(1+L18/100)</f>
        <v>0</v>
      </c>
      <c r="N18" s="197">
        <v>0</v>
      </c>
      <c r="O18" s="197">
        <f>ROUND(E18*N18,2)</f>
        <v>0</v>
      </c>
      <c r="P18" s="197">
        <v>0</v>
      </c>
      <c r="Q18" s="197">
        <f>ROUND(E18*P18,2)</f>
        <v>0</v>
      </c>
      <c r="R18" s="197"/>
      <c r="S18" s="197" t="s">
        <v>98</v>
      </c>
      <c r="T18" s="198" t="s">
        <v>99</v>
      </c>
      <c r="U18" s="199">
        <v>0</v>
      </c>
      <c r="V18" s="199">
        <f>ROUND(E18*U18,2)</f>
        <v>0</v>
      </c>
      <c r="W18" s="199"/>
      <c r="X18" s="199" t="s">
        <v>100</v>
      </c>
      <c r="Y18" s="200"/>
      <c r="Z18" s="200"/>
      <c r="AA18" s="200"/>
      <c r="AB18" s="200"/>
      <c r="AC18" s="200"/>
      <c r="AD18" s="200"/>
      <c r="AE18" s="200"/>
      <c r="AF18" s="200"/>
      <c r="AG18" s="200" t="s">
        <v>101</v>
      </c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</row>
    <row r="19" spans="1:60" ht="33.75" customHeight="1" outlineLevel="1">
      <c r="A19" s="201"/>
      <c r="B19" s="202"/>
      <c r="C19" s="203" t="s">
        <v>115</v>
      </c>
      <c r="D19" s="203"/>
      <c r="E19" s="203"/>
      <c r="F19" s="203"/>
      <c r="G19" s="203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200"/>
      <c r="Z19" s="200"/>
      <c r="AA19" s="200"/>
      <c r="AB19" s="200"/>
      <c r="AC19" s="200"/>
      <c r="AD19" s="200"/>
      <c r="AE19" s="200"/>
      <c r="AF19" s="200"/>
      <c r="AG19" s="200" t="s">
        <v>103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4" t="str">
        <f>C19</f>
        <v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9" s="200"/>
      <c r="BC19" s="200"/>
      <c r="BD19" s="200"/>
      <c r="BE19" s="200"/>
      <c r="BF19" s="200"/>
      <c r="BG19" s="200"/>
      <c r="BH19" s="200"/>
    </row>
    <row r="20" spans="1:60" ht="12.75" outlineLevel="1">
      <c r="A20" s="191">
        <v>6</v>
      </c>
      <c r="B20" s="192" t="s">
        <v>116</v>
      </c>
      <c r="C20" s="193" t="s">
        <v>117</v>
      </c>
      <c r="D20" s="194" t="s">
        <v>97</v>
      </c>
      <c r="E20" s="195">
        <v>1</v>
      </c>
      <c r="F20" s="196"/>
      <c r="G20" s="197">
        <f>ROUND(E20*F20,2)</f>
        <v>0</v>
      </c>
      <c r="H20" s="196">
        <v>0</v>
      </c>
      <c r="I20" s="197">
        <f>ROUND(E20*H20,2)</f>
        <v>0</v>
      </c>
      <c r="J20" s="196">
        <v>22000</v>
      </c>
      <c r="K20" s="197">
        <f>ROUND(E20*J20,2)</f>
        <v>22000</v>
      </c>
      <c r="L20" s="197">
        <v>21</v>
      </c>
      <c r="M20" s="197">
        <f>G20*(1+L20/100)</f>
        <v>0</v>
      </c>
      <c r="N20" s="197">
        <v>0</v>
      </c>
      <c r="O20" s="197">
        <f>ROUND(E20*N20,2)</f>
        <v>0</v>
      </c>
      <c r="P20" s="197">
        <v>0</v>
      </c>
      <c r="Q20" s="197">
        <f>ROUND(E20*P20,2)</f>
        <v>0</v>
      </c>
      <c r="R20" s="197"/>
      <c r="S20" s="197" t="s">
        <v>98</v>
      </c>
      <c r="T20" s="198" t="s">
        <v>99</v>
      </c>
      <c r="U20" s="199">
        <v>0</v>
      </c>
      <c r="V20" s="199">
        <f>ROUND(E20*U20,2)</f>
        <v>0</v>
      </c>
      <c r="W20" s="199"/>
      <c r="X20" s="199" t="s">
        <v>100</v>
      </c>
      <c r="Y20" s="200"/>
      <c r="Z20" s="200"/>
      <c r="AA20" s="200"/>
      <c r="AB20" s="200"/>
      <c r="AC20" s="200"/>
      <c r="AD20" s="200"/>
      <c r="AE20" s="200"/>
      <c r="AF20" s="200"/>
      <c r="AG20" s="200" t="s">
        <v>101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60" ht="33.75" customHeight="1" outlineLevel="1">
      <c r="A21" s="201"/>
      <c r="B21" s="202"/>
      <c r="C21" s="203" t="s">
        <v>118</v>
      </c>
      <c r="D21" s="203"/>
      <c r="E21" s="203"/>
      <c r="F21" s="203"/>
      <c r="G21" s="203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200"/>
      <c r="Z21" s="200"/>
      <c r="AA21" s="200"/>
      <c r="AB21" s="200"/>
      <c r="AC21" s="200"/>
      <c r="AD21" s="200"/>
      <c r="AE21" s="200"/>
      <c r="AF21" s="200"/>
      <c r="AG21" s="200" t="s">
        <v>103</v>
      </c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4" t="str">
        <f>C21</f>
        <v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21" s="200"/>
      <c r="BC21" s="200"/>
      <c r="BD21" s="200"/>
      <c r="BE21" s="200"/>
      <c r="BF21" s="200"/>
      <c r="BG21" s="200"/>
      <c r="BH21" s="200"/>
    </row>
    <row r="22" spans="1:60" ht="12.75" outlineLevel="1">
      <c r="A22" s="191">
        <v>7</v>
      </c>
      <c r="B22" s="192" t="s">
        <v>119</v>
      </c>
      <c r="C22" s="193" t="s">
        <v>120</v>
      </c>
      <c r="D22" s="194" t="s">
        <v>97</v>
      </c>
      <c r="E22" s="195">
        <v>1</v>
      </c>
      <c r="F22" s="196"/>
      <c r="G22" s="197">
        <f>ROUND(E22*F22,2)</f>
        <v>0</v>
      </c>
      <c r="H22" s="196">
        <v>0</v>
      </c>
      <c r="I22" s="197">
        <f>ROUND(E22*H22,2)</f>
        <v>0</v>
      </c>
      <c r="J22" s="196">
        <v>3400</v>
      </c>
      <c r="K22" s="197">
        <f>ROUND(E22*J22,2)</f>
        <v>3400</v>
      </c>
      <c r="L22" s="197">
        <v>21</v>
      </c>
      <c r="M22" s="197">
        <f>G22*(1+L22/100)</f>
        <v>0</v>
      </c>
      <c r="N22" s="197">
        <v>0</v>
      </c>
      <c r="O22" s="197">
        <f>ROUND(E22*N22,2)</f>
        <v>0</v>
      </c>
      <c r="P22" s="197">
        <v>0</v>
      </c>
      <c r="Q22" s="197">
        <f>ROUND(E22*P22,2)</f>
        <v>0</v>
      </c>
      <c r="R22" s="197"/>
      <c r="S22" s="197" t="s">
        <v>98</v>
      </c>
      <c r="T22" s="198" t="s">
        <v>99</v>
      </c>
      <c r="U22" s="199">
        <v>0</v>
      </c>
      <c r="V22" s="199">
        <f>ROUND(E22*U22,2)</f>
        <v>0</v>
      </c>
      <c r="W22" s="199"/>
      <c r="X22" s="199" t="s">
        <v>100</v>
      </c>
      <c r="Y22" s="200"/>
      <c r="Z22" s="200"/>
      <c r="AA22" s="200"/>
      <c r="AB22" s="200"/>
      <c r="AC22" s="200"/>
      <c r="AD22" s="200"/>
      <c r="AE22" s="200"/>
      <c r="AF22" s="200"/>
      <c r="AG22" s="200" t="s">
        <v>101</v>
      </c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60" ht="22.5" customHeight="1" outlineLevel="1">
      <c r="A23" s="201"/>
      <c r="B23" s="202"/>
      <c r="C23" s="203" t="s">
        <v>121</v>
      </c>
      <c r="D23" s="203"/>
      <c r="E23" s="203"/>
      <c r="F23" s="203"/>
      <c r="G23" s="203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200"/>
      <c r="Z23" s="200"/>
      <c r="AA23" s="200"/>
      <c r="AB23" s="200"/>
      <c r="AC23" s="200"/>
      <c r="AD23" s="200"/>
      <c r="AE23" s="200"/>
      <c r="AF23" s="200"/>
      <c r="AG23" s="200" t="s">
        <v>103</v>
      </c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4" t="str">
        <f>C23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23" s="200"/>
      <c r="BC23" s="200"/>
      <c r="BD23" s="200"/>
      <c r="BE23" s="200"/>
      <c r="BF23" s="200"/>
      <c r="BG23" s="200"/>
      <c r="BH23" s="200"/>
    </row>
    <row r="24" spans="1:60" ht="12.75" outlineLevel="1">
      <c r="A24" s="191">
        <v>8</v>
      </c>
      <c r="B24" s="192" t="s">
        <v>122</v>
      </c>
      <c r="C24" s="193" t="s">
        <v>123</v>
      </c>
      <c r="D24" s="194" t="s">
        <v>97</v>
      </c>
      <c r="E24" s="195">
        <v>1</v>
      </c>
      <c r="F24" s="196"/>
      <c r="G24" s="197">
        <f>ROUND(E24*F24,2)</f>
        <v>0</v>
      </c>
      <c r="H24" s="196">
        <v>8500</v>
      </c>
      <c r="I24" s="197">
        <f>ROUND(E24*H24,2)</f>
        <v>8500</v>
      </c>
      <c r="J24" s="196">
        <v>0</v>
      </c>
      <c r="K24" s="197">
        <f>ROUND(E24*J24,2)</f>
        <v>0</v>
      </c>
      <c r="L24" s="197">
        <v>21</v>
      </c>
      <c r="M24" s="197">
        <f>G24*(1+L24/100)</f>
        <v>0</v>
      </c>
      <c r="N24" s="197">
        <v>0</v>
      </c>
      <c r="O24" s="197">
        <f>ROUND(E24*N24,2)</f>
        <v>0</v>
      </c>
      <c r="P24" s="197">
        <v>0</v>
      </c>
      <c r="Q24" s="197">
        <f>ROUND(E24*P24,2)</f>
        <v>0</v>
      </c>
      <c r="R24" s="197"/>
      <c r="S24" s="197" t="s">
        <v>98</v>
      </c>
      <c r="T24" s="198" t="s">
        <v>99</v>
      </c>
      <c r="U24" s="199">
        <v>0</v>
      </c>
      <c r="V24" s="199">
        <f>ROUND(E24*U24,2)</f>
        <v>0</v>
      </c>
      <c r="W24" s="199"/>
      <c r="X24" s="199" t="s">
        <v>124</v>
      </c>
      <c r="Y24" s="200"/>
      <c r="Z24" s="200"/>
      <c r="AA24" s="200"/>
      <c r="AB24" s="200"/>
      <c r="AC24" s="200"/>
      <c r="AD24" s="200"/>
      <c r="AE24" s="200"/>
      <c r="AF24" s="200"/>
      <c r="AG24" s="200" t="s">
        <v>125</v>
      </c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32" ht="12.75">
      <c r="A25" s="178"/>
      <c r="B25" s="179"/>
      <c r="C25" s="205"/>
      <c r="D25" s="180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AE25">
        <v>15</v>
      </c>
      <c r="AF25">
        <v>21</v>
      </c>
    </row>
    <row r="26" spans="1:33" ht="12.75">
      <c r="A26" s="206"/>
      <c r="B26" s="207" t="s">
        <v>15</v>
      </c>
      <c r="C26" s="208"/>
      <c r="D26" s="209"/>
      <c r="E26" s="210"/>
      <c r="F26" s="210"/>
      <c r="G26" s="211">
        <f>G8+G17</f>
        <v>0</v>
      </c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AE26">
        <f>SUMIF(L7:L24,AE25,G7:G24)</f>
        <v>0</v>
      </c>
      <c r="AF26">
        <f>SUMIF(L7:L24,AF25,G7:G24)</f>
        <v>0</v>
      </c>
      <c r="AG26" t="s">
        <v>126</v>
      </c>
    </row>
    <row r="27" spans="3:33" ht="12.75">
      <c r="C27" s="212"/>
      <c r="D27" s="172"/>
      <c r="AG27" t="s">
        <v>127</v>
      </c>
    </row>
  </sheetData>
  <mergeCells count="11">
    <mergeCell ref="A1:G1"/>
    <mergeCell ref="C2:G2"/>
    <mergeCell ref="C3:G3"/>
    <mergeCell ref="C4:G4"/>
    <mergeCell ref="C10:G10"/>
    <mergeCell ref="C12:G12"/>
    <mergeCell ref="C14:G14"/>
    <mergeCell ref="C16:G16"/>
    <mergeCell ref="C19:G19"/>
    <mergeCell ref="C21:G21"/>
    <mergeCell ref="C23:G23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BH113"/>
  <sheetViews>
    <sheetView tabSelected="1" workbookViewId="0" topLeftCell="A1">
      <pane ySplit="7" topLeftCell="A98" activePane="bottomLeft" state="frozen"/>
      <selection pane="topLeft" activeCell="A1" sqref="A1"/>
      <selection pane="bottomLeft" activeCell="E123" sqref="E123"/>
    </sheetView>
  </sheetViews>
  <sheetFormatPr defaultColWidth="9.00390625" defaultRowHeight="12.75" outlineLevelRow="1"/>
  <cols>
    <col min="1" max="1" width="3.375" style="0" customWidth="1"/>
    <col min="2" max="2" width="12.375" style="166" customWidth="1"/>
    <col min="3" max="3" width="62.50390625" style="166" customWidth="1"/>
    <col min="4" max="4" width="4.75390625" style="0" customWidth="1"/>
    <col min="5" max="5" width="10.375" style="0" customWidth="1"/>
    <col min="6" max="6" width="9.75390625" style="0" customWidth="1"/>
    <col min="7" max="7" width="12.50390625" style="0" customWidth="1"/>
    <col min="8" max="17" width="9.00390625" style="0" hidden="1" customWidth="1"/>
    <col min="18" max="18" width="6.75390625" style="0" customWidth="1"/>
    <col min="19" max="19" width="8.50390625" style="0" customWidth="1"/>
    <col min="20" max="20" width="8.25390625" style="0" customWidth="1"/>
    <col min="21" max="24" width="9.00390625" style="0" hidden="1" customWidth="1"/>
    <col min="25" max="28" width="8.50390625" style="0" customWidth="1"/>
    <col min="29" max="29" width="9.00390625" style="0" hidden="1" customWidth="1"/>
    <col min="30" max="30" width="8.50390625" style="0" customWidth="1"/>
    <col min="31" max="41" width="9.00390625" style="0" hidden="1" customWidth="1"/>
    <col min="42" max="52" width="8.50390625" style="0" customWidth="1"/>
    <col min="53" max="53" width="97.625" style="0" customWidth="1"/>
    <col min="54" max="1025" width="8.50390625" style="0" customWidth="1"/>
  </cols>
  <sheetData>
    <row r="1" spans="1:33" ht="15.75" customHeight="1">
      <c r="A1" s="167" t="s">
        <v>65</v>
      </c>
      <c r="B1" s="167"/>
      <c r="C1" s="167"/>
      <c r="D1" s="167"/>
      <c r="E1" s="167"/>
      <c r="F1" s="167"/>
      <c r="G1" s="167"/>
      <c r="AG1" t="s">
        <v>66</v>
      </c>
    </row>
    <row r="2" spans="1:33" ht="24.95" customHeight="1">
      <c r="A2" s="163" t="s">
        <v>62</v>
      </c>
      <c r="B2" s="164" t="s">
        <v>5</v>
      </c>
      <c r="C2" s="168" t="s">
        <v>67</v>
      </c>
      <c r="D2" s="168"/>
      <c r="E2" s="168"/>
      <c r="F2" s="168"/>
      <c r="G2" s="168"/>
      <c r="AG2" t="s">
        <v>68</v>
      </c>
    </row>
    <row r="3" spans="1:33" ht="24.95" customHeight="1">
      <c r="A3" s="163" t="s">
        <v>63</v>
      </c>
      <c r="B3" s="164" t="s">
        <v>46</v>
      </c>
      <c r="C3" s="168" t="s">
        <v>47</v>
      </c>
      <c r="D3" s="168"/>
      <c r="E3" s="168"/>
      <c r="F3" s="168"/>
      <c r="G3" s="168"/>
      <c r="AC3" s="166" t="s">
        <v>68</v>
      </c>
      <c r="AG3" t="s">
        <v>69</v>
      </c>
    </row>
    <row r="4" spans="1:33" ht="24.95" customHeight="1">
      <c r="A4" s="169" t="s">
        <v>64</v>
      </c>
      <c r="B4" s="170" t="s">
        <v>46</v>
      </c>
      <c r="C4" s="171" t="s">
        <v>47</v>
      </c>
      <c r="D4" s="171"/>
      <c r="E4" s="171"/>
      <c r="F4" s="171"/>
      <c r="G4" s="171"/>
      <c r="AG4" t="s">
        <v>70</v>
      </c>
    </row>
    <row r="5" ht="12.75">
      <c r="D5" s="172"/>
    </row>
    <row r="6" spans="1:24" ht="38.25">
      <c r="A6" s="173" t="s">
        <v>71</v>
      </c>
      <c r="B6" s="174" t="s">
        <v>72</v>
      </c>
      <c r="C6" s="174" t="s">
        <v>73</v>
      </c>
      <c r="D6" s="175" t="s">
        <v>74</v>
      </c>
      <c r="E6" s="173" t="s">
        <v>75</v>
      </c>
      <c r="F6" s="176" t="s">
        <v>76</v>
      </c>
      <c r="G6" s="173" t="s">
        <v>15</v>
      </c>
      <c r="H6" s="177" t="s">
        <v>77</v>
      </c>
      <c r="I6" s="177" t="s">
        <v>78</v>
      </c>
      <c r="J6" s="177" t="s">
        <v>79</v>
      </c>
      <c r="K6" s="177" t="s">
        <v>80</v>
      </c>
      <c r="L6" s="177" t="s">
        <v>29</v>
      </c>
      <c r="M6" s="177" t="s">
        <v>81</v>
      </c>
      <c r="N6" s="177" t="s">
        <v>82</v>
      </c>
      <c r="O6" s="177" t="s">
        <v>83</v>
      </c>
      <c r="P6" s="177" t="s">
        <v>84</v>
      </c>
      <c r="Q6" s="177" t="s">
        <v>85</v>
      </c>
      <c r="R6" s="177" t="s">
        <v>86</v>
      </c>
      <c r="S6" s="177" t="s">
        <v>87</v>
      </c>
      <c r="T6" s="177" t="s">
        <v>88</v>
      </c>
      <c r="U6" s="177" t="s">
        <v>89</v>
      </c>
      <c r="V6" s="177" t="s">
        <v>90</v>
      </c>
      <c r="W6" s="177" t="s">
        <v>91</v>
      </c>
      <c r="X6" s="177" t="s">
        <v>92</v>
      </c>
    </row>
    <row r="7" spans="1:24" ht="12.75" hidden="1">
      <c r="A7" s="178"/>
      <c r="B7" s="179"/>
      <c r="C7" s="179"/>
      <c r="D7" s="180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33" ht="12.75">
      <c r="A8" s="183" t="s">
        <v>93</v>
      </c>
      <c r="B8" s="184" t="s">
        <v>53</v>
      </c>
      <c r="C8" s="185" t="s">
        <v>54</v>
      </c>
      <c r="D8" s="186"/>
      <c r="E8" s="187"/>
      <c r="F8" s="188"/>
      <c r="G8" s="188">
        <f>SUMIF(AG9:AG63,"&lt;&gt;NOR",G9:G63)</f>
        <v>0</v>
      </c>
      <c r="H8" s="188"/>
      <c r="I8" s="188">
        <f>SUM(I9:I63)</f>
        <v>15097.68</v>
      </c>
      <c r="J8" s="188"/>
      <c r="K8" s="188">
        <f>SUM(K9:K63)</f>
        <v>113899.08</v>
      </c>
      <c r="L8" s="188"/>
      <c r="M8" s="188">
        <f>SUM(M9:M63)</f>
        <v>0</v>
      </c>
      <c r="N8" s="188"/>
      <c r="O8" s="188">
        <f>SUM(O9:O63)</f>
        <v>24.01</v>
      </c>
      <c r="P8" s="188"/>
      <c r="Q8" s="188">
        <f>SUM(Q9:Q63)</f>
        <v>0</v>
      </c>
      <c r="R8" s="188"/>
      <c r="S8" s="188"/>
      <c r="T8" s="189"/>
      <c r="U8" s="190"/>
      <c r="V8" s="190">
        <f>SUM(V9:V63)</f>
        <v>0</v>
      </c>
      <c r="W8" s="190"/>
      <c r="X8" s="190"/>
      <c r="AG8" t="s">
        <v>94</v>
      </c>
    </row>
    <row r="9" spans="1:60" ht="12.75" outlineLevel="1">
      <c r="A9" s="191">
        <v>1</v>
      </c>
      <c r="B9" s="192" t="s">
        <v>128</v>
      </c>
      <c r="C9" s="193" t="s">
        <v>129</v>
      </c>
      <c r="D9" s="194" t="s">
        <v>130</v>
      </c>
      <c r="E9" s="195">
        <v>81.25</v>
      </c>
      <c r="F9" s="196"/>
      <c r="G9" s="197">
        <f>ROUND(E9*F9,2)</f>
        <v>0</v>
      </c>
      <c r="H9" s="196">
        <v>0</v>
      </c>
      <c r="I9" s="197">
        <f>ROUND(E9*H9,2)</f>
        <v>0</v>
      </c>
      <c r="J9" s="196">
        <v>42.2</v>
      </c>
      <c r="K9" s="197">
        <f>ROUND(E9*J9,2)</f>
        <v>3428.75</v>
      </c>
      <c r="L9" s="197">
        <v>21</v>
      </c>
      <c r="M9" s="197">
        <f>G9*(1+L9/100)</f>
        <v>0</v>
      </c>
      <c r="N9" s="197">
        <v>0</v>
      </c>
      <c r="O9" s="197">
        <f>ROUND(E9*N9,2)</f>
        <v>0</v>
      </c>
      <c r="P9" s="197">
        <v>0</v>
      </c>
      <c r="Q9" s="197">
        <f>ROUND(E9*P9,2)</f>
        <v>0</v>
      </c>
      <c r="R9" s="197"/>
      <c r="S9" s="197" t="s">
        <v>131</v>
      </c>
      <c r="T9" s="198" t="s">
        <v>131</v>
      </c>
      <c r="U9" s="199">
        <v>0</v>
      </c>
      <c r="V9" s="199">
        <f>ROUND(E9*U9,2)</f>
        <v>0</v>
      </c>
      <c r="W9" s="199"/>
      <c r="X9" s="199" t="s">
        <v>100</v>
      </c>
      <c r="Y9" s="200"/>
      <c r="Z9" s="200"/>
      <c r="AA9" s="200"/>
      <c r="AB9" s="200"/>
      <c r="AC9" s="200"/>
      <c r="AD9" s="200"/>
      <c r="AE9" s="200"/>
      <c r="AF9" s="200"/>
      <c r="AG9" s="200" t="s">
        <v>101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13" t="s">
        <v>132</v>
      </c>
      <c r="D10" s="214"/>
      <c r="E10" s="215">
        <v>81.25</v>
      </c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200"/>
      <c r="Z10" s="200"/>
      <c r="AA10" s="200"/>
      <c r="AB10" s="200"/>
      <c r="AC10" s="200"/>
      <c r="AD10" s="200"/>
      <c r="AE10" s="200"/>
      <c r="AF10" s="200"/>
      <c r="AG10" s="200" t="s">
        <v>133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0" ht="12.75" outlineLevel="1">
      <c r="A11" s="191">
        <v>2</v>
      </c>
      <c r="B11" s="192" t="s">
        <v>134</v>
      </c>
      <c r="C11" s="193" t="s">
        <v>135</v>
      </c>
      <c r="D11" s="194" t="s">
        <v>130</v>
      </c>
      <c r="E11" s="195">
        <v>81.25</v>
      </c>
      <c r="F11" s="196"/>
      <c r="G11" s="197">
        <f>ROUND(E11*F11,2)</f>
        <v>0</v>
      </c>
      <c r="H11" s="196">
        <v>0</v>
      </c>
      <c r="I11" s="197">
        <f>ROUND(E11*H11,2)</f>
        <v>0</v>
      </c>
      <c r="J11" s="196">
        <v>62.6</v>
      </c>
      <c r="K11" s="197">
        <f>ROUND(E11*J11,2)</f>
        <v>5086.25</v>
      </c>
      <c r="L11" s="197">
        <v>21</v>
      </c>
      <c r="M11" s="197">
        <f>G11*(1+L11/100)</f>
        <v>0</v>
      </c>
      <c r="N11" s="197">
        <v>0</v>
      </c>
      <c r="O11" s="197">
        <f>ROUND(E11*N11,2)</f>
        <v>0</v>
      </c>
      <c r="P11" s="197">
        <v>0</v>
      </c>
      <c r="Q11" s="197">
        <f>ROUND(E11*P11,2)</f>
        <v>0</v>
      </c>
      <c r="R11" s="197"/>
      <c r="S11" s="197" t="s">
        <v>131</v>
      </c>
      <c r="T11" s="198" t="s">
        <v>131</v>
      </c>
      <c r="U11" s="199">
        <v>0</v>
      </c>
      <c r="V11" s="199">
        <f>ROUND(E11*U11,2)</f>
        <v>0</v>
      </c>
      <c r="W11" s="199"/>
      <c r="X11" s="199" t="s">
        <v>100</v>
      </c>
      <c r="Y11" s="200"/>
      <c r="Z11" s="200"/>
      <c r="AA11" s="200"/>
      <c r="AB11" s="200"/>
      <c r="AC11" s="200"/>
      <c r="AD11" s="200"/>
      <c r="AE11" s="200"/>
      <c r="AF11" s="200"/>
      <c r="AG11" s="200" t="s">
        <v>101</v>
      </c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</row>
    <row r="12" spans="1:60" ht="12.75" customHeight="1" outlineLevel="1">
      <c r="A12" s="201"/>
      <c r="B12" s="202"/>
      <c r="C12" s="203" t="s">
        <v>136</v>
      </c>
      <c r="D12" s="203"/>
      <c r="E12" s="203"/>
      <c r="F12" s="203"/>
      <c r="G12" s="203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200"/>
      <c r="Z12" s="200"/>
      <c r="AA12" s="200"/>
      <c r="AB12" s="200"/>
      <c r="AC12" s="200"/>
      <c r="AD12" s="200"/>
      <c r="AE12" s="200"/>
      <c r="AF12" s="200"/>
      <c r="AG12" s="200" t="s">
        <v>103</v>
      </c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0" ht="12.75" customHeight="1" outlineLevel="1">
      <c r="A13" s="201"/>
      <c r="B13" s="202"/>
      <c r="C13" s="216" t="s">
        <v>137</v>
      </c>
      <c r="D13" s="216"/>
      <c r="E13" s="216"/>
      <c r="F13" s="216"/>
      <c r="G13" s="216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200"/>
      <c r="AA13" s="200"/>
      <c r="AB13" s="200"/>
      <c r="AC13" s="200"/>
      <c r="AD13" s="200"/>
      <c r="AE13" s="200"/>
      <c r="AF13" s="200"/>
      <c r="AG13" s="200" t="s">
        <v>103</v>
      </c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4" t="str">
        <f>C13</f>
        <v>Součástí položky je i příp. nutné odklizení křovin a stromů na hromady do 50 m nebo s naložením na dopravní prostředek.</v>
      </c>
      <c r="BB13" s="200"/>
      <c r="BC13" s="200"/>
      <c r="BD13" s="200"/>
      <c r="BE13" s="200"/>
      <c r="BF13" s="200"/>
      <c r="BG13" s="200"/>
      <c r="BH13" s="200"/>
    </row>
    <row r="14" spans="1:60" ht="12.75" outlineLevel="1">
      <c r="A14" s="201"/>
      <c r="B14" s="202"/>
      <c r="C14" s="213" t="s">
        <v>132</v>
      </c>
      <c r="D14" s="214"/>
      <c r="E14" s="215">
        <v>81.25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200"/>
      <c r="Z14" s="200"/>
      <c r="AA14" s="200"/>
      <c r="AB14" s="200"/>
      <c r="AC14" s="200"/>
      <c r="AD14" s="200"/>
      <c r="AE14" s="200"/>
      <c r="AF14" s="200"/>
      <c r="AG14" s="200" t="s">
        <v>133</v>
      </c>
      <c r="AH14" s="200">
        <v>0</v>
      </c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0" ht="12.75" outlineLevel="1">
      <c r="A15" s="191">
        <v>3</v>
      </c>
      <c r="B15" s="192" t="s">
        <v>138</v>
      </c>
      <c r="C15" s="193" t="s">
        <v>139</v>
      </c>
      <c r="D15" s="194" t="s">
        <v>140</v>
      </c>
      <c r="E15" s="195">
        <v>48.45</v>
      </c>
      <c r="F15" s="196"/>
      <c r="G15" s="197">
        <f>ROUND(E15*F15,2)</f>
        <v>0</v>
      </c>
      <c r="H15" s="196">
        <v>0</v>
      </c>
      <c r="I15" s="197">
        <f>ROUND(E15*H15,2)</f>
        <v>0</v>
      </c>
      <c r="J15" s="196">
        <v>350</v>
      </c>
      <c r="K15" s="197">
        <f>ROUND(E15*J15,2)</f>
        <v>16957.5</v>
      </c>
      <c r="L15" s="197">
        <v>21</v>
      </c>
      <c r="M15" s="197">
        <f>G15*(1+L15/100)</f>
        <v>0</v>
      </c>
      <c r="N15" s="197">
        <v>0</v>
      </c>
      <c r="O15" s="197">
        <f>ROUND(E15*N15,2)</f>
        <v>0</v>
      </c>
      <c r="P15" s="197">
        <v>0</v>
      </c>
      <c r="Q15" s="197">
        <f>ROUND(E15*P15,2)</f>
        <v>0</v>
      </c>
      <c r="R15" s="197"/>
      <c r="S15" s="197" t="s">
        <v>131</v>
      </c>
      <c r="T15" s="198" t="s">
        <v>131</v>
      </c>
      <c r="U15" s="199">
        <v>0</v>
      </c>
      <c r="V15" s="199">
        <f>ROUND(E15*U15,2)</f>
        <v>0</v>
      </c>
      <c r="W15" s="199"/>
      <c r="X15" s="199" t="s">
        <v>100</v>
      </c>
      <c r="Y15" s="200"/>
      <c r="Z15" s="200"/>
      <c r="AA15" s="200"/>
      <c r="AB15" s="200"/>
      <c r="AC15" s="200"/>
      <c r="AD15" s="200"/>
      <c r="AE15" s="200"/>
      <c r="AF15" s="200"/>
      <c r="AG15" s="200" t="s">
        <v>101</v>
      </c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0" ht="45" customHeight="1" outlineLevel="1">
      <c r="A16" s="201"/>
      <c r="B16" s="202"/>
      <c r="C16" s="203" t="s">
        <v>141</v>
      </c>
      <c r="D16" s="203"/>
      <c r="E16" s="203"/>
      <c r="F16" s="203"/>
      <c r="G16" s="203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  <c r="Z16" s="200"/>
      <c r="AA16" s="200"/>
      <c r="AB16" s="200"/>
      <c r="AC16" s="200"/>
      <c r="AD16" s="200"/>
      <c r="AE16" s="200"/>
      <c r="AF16" s="200"/>
      <c r="AG16" s="200" t="s">
        <v>103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4" t="str">
        <f>C16</f>
        <v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v>
      </c>
      <c r="BB16" s="200"/>
      <c r="BC16" s="200"/>
      <c r="BD16" s="200"/>
      <c r="BE16" s="200"/>
      <c r="BF16" s="200"/>
      <c r="BG16" s="200"/>
      <c r="BH16" s="200"/>
    </row>
    <row r="17" spans="1:60" ht="22.5" outlineLevel="1">
      <c r="A17" s="201"/>
      <c r="B17" s="202"/>
      <c r="C17" s="213" t="s">
        <v>142</v>
      </c>
      <c r="D17" s="214"/>
      <c r="E17" s="215">
        <v>48.45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00"/>
      <c r="Z17" s="200"/>
      <c r="AA17" s="200"/>
      <c r="AB17" s="200"/>
      <c r="AC17" s="200"/>
      <c r="AD17" s="200"/>
      <c r="AE17" s="200"/>
      <c r="AF17" s="200"/>
      <c r="AG17" s="200" t="s">
        <v>133</v>
      </c>
      <c r="AH17" s="200">
        <v>0</v>
      </c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60" ht="12.75" outlineLevel="1">
      <c r="A18" s="191">
        <v>4</v>
      </c>
      <c r="B18" s="192" t="s">
        <v>143</v>
      </c>
      <c r="C18" s="193" t="s">
        <v>144</v>
      </c>
      <c r="D18" s="194" t="s">
        <v>140</v>
      </c>
      <c r="E18" s="195">
        <v>24.225</v>
      </c>
      <c r="F18" s="196"/>
      <c r="G18" s="197">
        <f>ROUND(E18*F18,2)</f>
        <v>0</v>
      </c>
      <c r="H18" s="196">
        <v>0</v>
      </c>
      <c r="I18" s="197">
        <f>ROUND(E18*H18,2)</f>
        <v>0</v>
      </c>
      <c r="J18" s="196">
        <v>120</v>
      </c>
      <c r="K18" s="197">
        <f>ROUND(E18*J18,2)</f>
        <v>2907</v>
      </c>
      <c r="L18" s="197">
        <v>21</v>
      </c>
      <c r="M18" s="197">
        <f>G18*(1+L18/100)</f>
        <v>0</v>
      </c>
      <c r="N18" s="197">
        <v>0</v>
      </c>
      <c r="O18" s="197">
        <f>ROUND(E18*N18,2)</f>
        <v>0</v>
      </c>
      <c r="P18" s="197">
        <v>0</v>
      </c>
      <c r="Q18" s="197">
        <f>ROUND(E18*P18,2)</f>
        <v>0</v>
      </c>
      <c r="R18" s="197"/>
      <c r="S18" s="197" t="s">
        <v>131</v>
      </c>
      <c r="T18" s="198" t="s">
        <v>131</v>
      </c>
      <c r="U18" s="199">
        <v>0</v>
      </c>
      <c r="V18" s="199">
        <f>ROUND(E18*U18,2)</f>
        <v>0</v>
      </c>
      <c r="W18" s="199"/>
      <c r="X18" s="199" t="s">
        <v>100</v>
      </c>
      <c r="Y18" s="200"/>
      <c r="Z18" s="200"/>
      <c r="AA18" s="200"/>
      <c r="AB18" s="200"/>
      <c r="AC18" s="200"/>
      <c r="AD18" s="200"/>
      <c r="AE18" s="200"/>
      <c r="AF18" s="200"/>
      <c r="AG18" s="200" t="s">
        <v>101</v>
      </c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</row>
    <row r="19" spans="1:60" ht="12.75" outlineLevel="1">
      <c r="A19" s="201"/>
      <c r="B19" s="202"/>
      <c r="C19" s="213" t="s">
        <v>145</v>
      </c>
      <c r="D19" s="214"/>
      <c r="E19" s="215">
        <v>24.23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200"/>
      <c r="Z19" s="200"/>
      <c r="AA19" s="200"/>
      <c r="AB19" s="200"/>
      <c r="AC19" s="200"/>
      <c r="AD19" s="200"/>
      <c r="AE19" s="200"/>
      <c r="AF19" s="200"/>
      <c r="AG19" s="200" t="s">
        <v>133</v>
      </c>
      <c r="AH19" s="200">
        <v>0</v>
      </c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</row>
    <row r="20" spans="1:60" ht="12.75" outlineLevel="1">
      <c r="A20" s="191">
        <v>5</v>
      </c>
      <c r="B20" s="192" t="s">
        <v>146</v>
      </c>
      <c r="C20" s="193" t="s">
        <v>147</v>
      </c>
      <c r="D20" s="194" t="s">
        <v>140</v>
      </c>
      <c r="E20" s="195">
        <v>2.331</v>
      </c>
      <c r="F20" s="196"/>
      <c r="G20" s="197">
        <f>ROUND(E20*F20,2)</f>
        <v>0</v>
      </c>
      <c r="H20" s="196">
        <v>0</v>
      </c>
      <c r="I20" s="197">
        <f>ROUND(E20*H20,2)</f>
        <v>0</v>
      </c>
      <c r="J20" s="196">
        <v>480.5</v>
      </c>
      <c r="K20" s="197">
        <f>ROUND(E20*J20,2)</f>
        <v>1120.05</v>
      </c>
      <c r="L20" s="197">
        <v>21</v>
      </c>
      <c r="M20" s="197">
        <f>G20*(1+L20/100)</f>
        <v>0</v>
      </c>
      <c r="N20" s="197">
        <v>0</v>
      </c>
      <c r="O20" s="197">
        <f>ROUND(E20*N20,2)</f>
        <v>0</v>
      </c>
      <c r="P20" s="197">
        <v>0</v>
      </c>
      <c r="Q20" s="197">
        <f>ROUND(E20*P20,2)</f>
        <v>0</v>
      </c>
      <c r="R20" s="197"/>
      <c r="S20" s="197" t="s">
        <v>131</v>
      </c>
      <c r="T20" s="198" t="s">
        <v>131</v>
      </c>
      <c r="U20" s="199">
        <v>0</v>
      </c>
      <c r="V20" s="199">
        <f>ROUND(E20*U20,2)</f>
        <v>0</v>
      </c>
      <c r="W20" s="199"/>
      <c r="X20" s="199" t="s">
        <v>100</v>
      </c>
      <c r="Y20" s="200"/>
      <c r="Z20" s="200"/>
      <c r="AA20" s="200"/>
      <c r="AB20" s="200"/>
      <c r="AC20" s="200"/>
      <c r="AD20" s="200"/>
      <c r="AE20" s="200"/>
      <c r="AF20" s="200"/>
      <c r="AG20" s="200" t="s">
        <v>101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60" ht="22.5" outlineLevel="1">
      <c r="A21" s="201"/>
      <c r="B21" s="202"/>
      <c r="C21" s="213" t="s">
        <v>148</v>
      </c>
      <c r="D21" s="214"/>
      <c r="E21" s="215">
        <v>2.33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200"/>
      <c r="Z21" s="200"/>
      <c r="AA21" s="200"/>
      <c r="AB21" s="200"/>
      <c r="AC21" s="200"/>
      <c r="AD21" s="200"/>
      <c r="AE21" s="200"/>
      <c r="AF21" s="200"/>
      <c r="AG21" s="200" t="s">
        <v>133</v>
      </c>
      <c r="AH21" s="200">
        <v>0</v>
      </c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0" ht="12.75" outlineLevel="1">
      <c r="A22" s="191">
        <v>6</v>
      </c>
      <c r="B22" s="192" t="s">
        <v>149</v>
      </c>
      <c r="C22" s="193" t="s">
        <v>150</v>
      </c>
      <c r="D22" s="194" t="s">
        <v>140</v>
      </c>
      <c r="E22" s="195">
        <v>1.1655</v>
      </c>
      <c r="F22" s="196"/>
      <c r="G22" s="197">
        <f>ROUND(E22*F22,2)</f>
        <v>0</v>
      </c>
      <c r="H22" s="196">
        <v>0</v>
      </c>
      <c r="I22" s="197">
        <f>ROUND(E22*H22,2)</f>
        <v>0</v>
      </c>
      <c r="J22" s="196">
        <v>514</v>
      </c>
      <c r="K22" s="197">
        <f>ROUND(E22*J22,2)</f>
        <v>599.07</v>
      </c>
      <c r="L22" s="197">
        <v>21</v>
      </c>
      <c r="M22" s="197">
        <f>G22*(1+L22/100)</f>
        <v>0</v>
      </c>
      <c r="N22" s="197">
        <v>0</v>
      </c>
      <c r="O22" s="197">
        <f>ROUND(E22*N22,2)</f>
        <v>0</v>
      </c>
      <c r="P22" s="197">
        <v>0</v>
      </c>
      <c r="Q22" s="197">
        <f>ROUND(E22*P22,2)</f>
        <v>0</v>
      </c>
      <c r="R22" s="197"/>
      <c r="S22" s="197" t="s">
        <v>131</v>
      </c>
      <c r="T22" s="198" t="s">
        <v>131</v>
      </c>
      <c r="U22" s="199">
        <v>0</v>
      </c>
      <c r="V22" s="199">
        <f>ROUND(E22*U22,2)</f>
        <v>0</v>
      </c>
      <c r="W22" s="199"/>
      <c r="X22" s="199" t="s">
        <v>100</v>
      </c>
      <c r="Y22" s="200"/>
      <c r="Z22" s="200"/>
      <c r="AA22" s="200"/>
      <c r="AB22" s="200"/>
      <c r="AC22" s="200"/>
      <c r="AD22" s="200"/>
      <c r="AE22" s="200"/>
      <c r="AF22" s="200"/>
      <c r="AG22" s="200" t="s">
        <v>101</v>
      </c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60" ht="12.75" outlineLevel="1">
      <c r="A23" s="201"/>
      <c r="B23" s="202"/>
      <c r="C23" s="213" t="s">
        <v>151</v>
      </c>
      <c r="D23" s="214"/>
      <c r="E23" s="215">
        <v>1.17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200"/>
      <c r="Z23" s="200"/>
      <c r="AA23" s="200"/>
      <c r="AB23" s="200"/>
      <c r="AC23" s="200"/>
      <c r="AD23" s="200"/>
      <c r="AE23" s="200"/>
      <c r="AF23" s="200"/>
      <c r="AG23" s="200" t="s">
        <v>133</v>
      </c>
      <c r="AH23" s="200">
        <v>0</v>
      </c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</row>
    <row r="24" spans="1:60" ht="12.75" outlineLevel="1">
      <c r="A24" s="191">
        <v>7</v>
      </c>
      <c r="B24" s="192" t="s">
        <v>152</v>
      </c>
      <c r="C24" s="193" t="s">
        <v>153</v>
      </c>
      <c r="D24" s="194" t="s">
        <v>140</v>
      </c>
      <c r="E24" s="195">
        <v>3.276</v>
      </c>
      <c r="F24" s="196"/>
      <c r="G24" s="197">
        <f>ROUND(E24*F24,2)</f>
        <v>0</v>
      </c>
      <c r="H24" s="196">
        <v>0</v>
      </c>
      <c r="I24" s="197">
        <f>ROUND(E24*H24,2)</f>
        <v>0</v>
      </c>
      <c r="J24" s="196">
        <v>480.5</v>
      </c>
      <c r="K24" s="197">
        <f>ROUND(E24*J24,2)</f>
        <v>1574.12</v>
      </c>
      <c r="L24" s="197">
        <v>21</v>
      </c>
      <c r="M24" s="197">
        <f>G24*(1+L24/100)</f>
        <v>0</v>
      </c>
      <c r="N24" s="197">
        <v>0</v>
      </c>
      <c r="O24" s="197">
        <f>ROUND(E24*N24,2)</f>
        <v>0</v>
      </c>
      <c r="P24" s="197">
        <v>0</v>
      </c>
      <c r="Q24" s="197">
        <f>ROUND(E24*P24,2)</f>
        <v>0</v>
      </c>
      <c r="R24" s="197"/>
      <c r="S24" s="197" t="s">
        <v>131</v>
      </c>
      <c r="T24" s="198" t="s">
        <v>131</v>
      </c>
      <c r="U24" s="199">
        <v>0</v>
      </c>
      <c r="V24" s="199">
        <f>ROUND(E24*U24,2)</f>
        <v>0</v>
      </c>
      <c r="W24" s="199"/>
      <c r="X24" s="199" t="s">
        <v>100</v>
      </c>
      <c r="Y24" s="200"/>
      <c r="Z24" s="200"/>
      <c r="AA24" s="200"/>
      <c r="AB24" s="200"/>
      <c r="AC24" s="200"/>
      <c r="AD24" s="200"/>
      <c r="AE24" s="200"/>
      <c r="AF24" s="200"/>
      <c r="AG24" s="200" t="s">
        <v>101</v>
      </c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0" ht="12.75" outlineLevel="1">
      <c r="A25" s="201"/>
      <c r="B25" s="202"/>
      <c r="C25" s="213" t="s">
        <v>154</v>
      </c>
      <c r="D25" s="214"/>
      <c r="E25" s="215">
        <v>3.28</v>
      </c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200"/>
      <c r="Z25" s="200"/>
      <c r="AA25" s="200"/>
      <c r="AB25" s="200"/>
      <c r="AC25" s="200"/>
      <c r="AD25" s="200"/>
      <c r="AE25" s="200"/>
      <c r="AF25" s="200"/>
      <c r="AG25" s="200" t="s">
        <v>133</v>
      </c>
      <c r="AH25" s="200">
        <v>0</v>
      </c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</row>
    <row r="26" spans="1:60" ht="12.75" outlineLevel="1">
      <c r="A26" s="191">
        <v>8</v>
      </c>
      <c r="B26" s="192" t="s">
        <v>155</v>
      </c>
      <c r="C26" s="193" t="s">
        <v>156</v>
      </c>
      <c r="D26" s="194" t="s">
        <v>140</v>
      </c>
      <c r="E26" s="195">
        <v>1.638</v>
      </c>
      <c r="F26" s="196"/>
      <c r="G26" s="197">
        <f>ROUND(E26*F26,2)</f>
        <v>0</v>
      </c>
      <c r="H26" s="196">
        <v>0</v>
      </c>
      <c r="I26" s="197">
        <f>ROUND(E26*H26,2)</f>
        <v>0</v>
      </c>
      <c r="J26" s="196">
        <v>225</v>
      </c>
      <c r="K26" s="197">
        <f>ROUND(E26*J26,2)</f>
        <v>368.55</v>
      </c>
      <c r="L26" s="197">
        <v>21</v>
      </c>
      <c r="M26" s="197">
        <f>G26*(1+L26/100)</f>
        <v>0</v>
      </c>
      <c r="N26" s="197">
        <v>0</v>
      </c>
      <c r="O26" s="197">
        <f>ROUND(E26*N26,2)</f>
        <v>0</v>
      </c>
      <c r="P26" s="197">
        <v>0</v>
      </c>
      <c r="Q26" s="197">
        <f>ROUND(E26*P26,2)</f>
        <v>0</v>
      </c>
      <c r="R26" s="197"/>
      <c r="S26" s="197" t="s">
        <v>131</v>
      </c>
      <c r="T26" s="198" t="s">
        <v>131</v>
      </c>
      <c r="U26" s="199">
        <v>0</v>
      </c>
      <c r="V26" s="199">
        <f>ROUND(E26*U26,2)</f>
        <v>0</v>
      </c>
      <c r="W26" s="199"/>
      <c r="X26" s="199" t="s">
        <v>100</v>
      </c>
      <c r="Y26" s="200"/>
      <c r="Z26" s="200"/>
      <c r="AA26" s="200"/>
      <c r="AB26" s="200"/>
      <c r="AC26" s="200"/>
      <c r="AD26" s="200"/>
      <c r="AE26" s="200"/>
      <c r="AF26" s="200"/>
      <c r="AG26" s="200" t="s">
        <v>101</v>
      </c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</row>
    <row r="27" spans="1:60" ht="12.75" outlineLevel="1">
      <c r="A27" s="201"/>
      <c r="B27" s="202"/>
      <c r="C27" s="213" t="s">
        <v>157</v>
      </c>
      <c r="D27" s="214"/>
      <c r="E27" s="215">
        <v>1.64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200"/>
      <c r="Z27" s="200"/>
      <c r="AA27" s="200"/>
      <c r="AB27" s="200"/>
      <c r="AC27" s="200"/>
      <c r="AD27" s="200"/>
      <c r="AE27" s="200"/>
      <c r="AF27" s="200"/>
      <c r="AG27" s="200" t="s">
        <v>133</v>
      </c>
      <c r="AH27" s="200">
        <v>0</v>
      </c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</row>
    <row r="28" spans="1:60" ht="12.75" outlineLevel="1">
      <c r="A28" s="191">
        <v>9</v>
      </c>
      <c r="B28" s="192" t="s">
        <v>158</v>
      </c>
      <c r="C28" s="193" t="s">
        <v>159</v>
      </c>
      <c r="D28" s="194" t="s">
        <v>140</v>
      </c>
      <c r="E28" s="195">
        <v>48.45</v>
      </c>
      <c r="F28" s="196"/>
      <c r="G28" s="197">
        <f>ROUND(E28*F28,2)</f>
        <v>0</v>
      </c>
      <c r="H28" s="196">
        <v>0</v>
      </c>
      <c r="I28" s="197">
        <f>ROUND(E28*H28,2)</f>
        <v>0</v>
      </c>
      <c r="J28" s="196">
        <v>123.5</v>
      </c>
      <c r="K28" s="197">
        <f>ROUND(E28*J28,2)</f>
        <v>5983.58</v>
      </c>
      <c r="L28" s="197">
        <v>21</v>
      </c>
      <c r="M28" s="197">
        <f>G28*(1+L28/100)</f>
        <v>0</v>
      </c>
      <c r="N28" s="197">
        <v>0</v>
      </c>
      <c r="O28" s="197">
        <f>ROUND(E28*N28,2)</f>
        <v>0</v>
      </c>
      <c r="P28" s="197">
        <v>0</v>
      </c>
      <c r="Q28" s="197">
        <f>ROUND(E28*P28,2)</f>
        <v>0</v>
      </c>
      <c r="R28" s="197"/>
      <c r="S28" s="197" t="s">
        <v>131</v>
      </c>
      <c r="T28" s="198" t="s">
        <v>131</v>
      </c>
      <c r="U28" s="199">
        <v>0</v>
      </c>
      <c r="V28" s="199">
        <f>ROUND(E28*U28,2)</f>
        <v>0</v>
      </c>
      <c r="W28" s="199"/>
      <c r="X28" s="199" t="s">
        <v>100</v>
      </c>
      <c r="Y28" s="200"/>
      <c r="Z28" s="200"/>
      <c r="AA28" s="200"/>
      <c r="AB28" s="200"/>
      <c r="AC28" s="200"/>
      <c r="AD28" s="200"/>
      <c r="AE28" s="200"/>
      <c r="AF28" s="200"/>
      <c r="AG28" s="200" t="s">
        <v>101</v>
      </c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</row>
    <row r="29" spans="1:60" ht="12.75" outlineLevel="1">
      <c r="A29" s="201"/>
      <c r="B29" s="202"/>
      <c r="C29" s="213" t="s">
        <v>160</v>
      </c>
      <c r="D29" s="214"/>
      <c r="E29" s="215">
        <v>48.45</v>
      </c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200"/>
      <c r="Z29" s="200"/>
      <c r="AA29" s="200"/>
      <c r="AB29" s="200"/>
      <c r="AC29" s="200"/>
      <c r="AD29" s="200"/>
      <c r="AE29" s="200"/>
      <c r="AF29" s="200"/>
      <c r="AG29" s="200" t="s">
        <v>133</v>
      </c>
      <c r="AH29" s="200">
        <v>0</v>
      </c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</row>
    <row r="30" spans="1:60" ht="12.75" outlineLevel="1">
      <c r="A30" s="191">
        <v>10</v>
      </c>
      <c r="B30" s="192" t="s">
        <v>161</v>
      </c>
      <c r="C30" s="193" t="s">
        <v>162</v>
      </c>
      <c r="D30" s="194" t="s">
        <v>140</v>
      </c>
      <c r="E30" s="195">
        <v>84.869</v>
      </c>
      <c r="F30" s="196"/>
      <c r="G30" s="197">
        <f>ROUND(E30*F30,2)</f>
        <v>0</v>
      </c>
      <c r="H30" s="196">
        <v>0</v>
      </c>
      <c r="I30" s="197">
        <f>ROUND(E30*H30,2)</f>
        <v>0</v>
      </c>
      <c r="J30" s="196">
        <v>44.4</v>
      </c>
      <c r="K30" s="197">
        <f>ROUND(E30*J30,2)</f>
        <v>3768.18</v>
      </c>
      <c r="L30" s="197">
        <v>21</v>
      </c>
      <c r="M30" s="197">
        <f>G30*(1+L30/100)</f>
        <v>0</v>
      </c>
      <c r="N30" s="197">
        <v>0</v>
      </c>
      <c r="O30" s="197">
        <f>ROUND(E30*N30,2)</f>
        <v>0</v>
      </c>
      <c r="P30" s="197">
        <v>0</v>
      </c>
      <c r="Q30" s="197">
        <f>ROUND(E30*P30,2)</f>
        <v>0</v>
      </c>
      <c r="R30" s="197"/>
      <c r="S30" s="197" t="s">
        <v>131</v>
      </c>
      <c r="T30" s="198" t="s">
        <v>131</v>
      </c>
      <c r="U30" s="199">
        <v>0</v>
      </c>
      <c r="V30" s="199">
        <f>ROUND(E30*U30,2)</f>
        <v>0</v>
      </c>
      <c r="W30" s="199"/>
      <c r="X30" s="199" t="s">
        <v>100</v>
      </c>
      <c r="Y30" s="200"/>
      <c r="Z30" s="200"/>
      <c r="AA30" s="200"/>
      <c r="AB30" s="200"/>
      <c r="AC30" s="200"/>
      <c r="AD30" s="200"/>
      <c r="AE30" s="200"/>
      <c r="AF30" s="200"/>
      <c r="AG30" s="200" t="s">
        <v>101</v>
      </c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ht="12.75" outlineLevel="1">
      <c r="A31" s="201"/>
      <c r="B31" s="202"/>
      <c r="C31" s="213" t="s">
        <v>163</v>
      </c>
      <c r="D31" s="214"/>
      <c r="E31" s="215">
        <v>54.06</v>
      </c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200"/>
      <c r="Z31" s="200"/>
      <c r="AA31" s="200"/>
      <c r="AB31" s="200"/>
      <c r="AC31" s="200"/>
      <c r="AD31" s="200"/>
      <c r="AE31" s="200"/>
      <c r="AF31" s="200"/>
      <c r="AG31" s="200" t="s">
        <v>133</v>
      </c>
      <c r="AH31" s="200">
        <v>0</v>
      </c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</row>
    <row r="32" spans="1:60" ht="12.75" outlineLevel="1">
      <c r="A32" s="201"/>
      <c r="B32" s="202"/>
      <c r="C32" s="213" t="s">
        <v>164</v>
      </c>
      <c r="D32" s="214"/>
      <c r="E32" s="215">
        <v>30.81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200"/>
      <c r="Z32" s="200"/>
      <c r="AA32" s="200"/>
      <c r="AB32" s="200"/>
      <c r="AC32" s="200"/>
      <c r="AD32" s="200"/>
      <c r="AE32" s="200"/>
      <c r="AF32" s="200"/>
      <c r="AG32" s="200" t="s">
        <v>133</v>
      </c>
      <c r="AH32" s="200">
        <v>0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</row>
    <row r="33" spans="1:60" ht="12.75" outlineLevel="1">
      <c r="A33" s="191">
        <v>11</v>
      </c>
      <c r="B33" s="192" t="s">
        <v>165</v>
      </c>
      <c r="C33" s="193" t="s">
        <v>166</v>
      </c>
      <c r="D33" s="194" t="s">
        <v>130</v>
      </c>
      <c r="E33" s="195">
        <v>81.25</v>
      </c>
      <c r="F33" s="196"/>
      <c r="G33" s="197">
        <f>ROUND(E33*F33,2)</f>
        <v>0</v>
      </c>
      <c r="H33" s="196">
        <v>0</v>
      </c>
      <c r="I33" s="197">
        <f>ROUND(E33*H33,2)</f>
        <v>0</v>
      </c>
      <c r="J33" s="196">
        <v>58.5</v>
      </c>
      <c r="K33" s="197">
        <f>ROUND(E33*J33,2)</f>
        <v>4753.13</v>
      </c>
      <c r="L33" s="197">
        <v>21</v>
      </c>
      <c r="M33" s="197">
        <f>G33*(1+L33/100)</f>
        <v>0</v>
      </c>
      <c r="N33" s="197">
        <v>0</v>
      </c>
      <c r="O33" s="197">
        <f>ROUND(E33*N33,2)</f>
        <v>0</v>
      </c>
      <c r="P33" s="197">
        <v>0</v>
      </c>
      <c r="Q33" s="197">
        <f>ROUND(E33*P33,2)</f>
        <v>0</v>
      </c>
      <c r="R33" s="197"/>
      <c r="S33" s="197" t="s">
        <v>131</v>
      </c>
      <c r="T33" s="198" t="s">
        <v>131</v>
      </c>
      <c r="U33" s="199">
        <v>0</v>
      </c>
      <c r="V33" s="199">
        <f>ROUND(E33*U33,2)</f>
        <v>0</v>
      </c>
      <c r="W33" s="199"/>
      <c r="X33" s="199" t="s">
        <v>100</v>
      </c>
      <c r="Y33" s="200"/>
      <c r="Z33" s="200"/>
      <c r="AA33" s="200"/>
      <c r="AB33" s="200"/>
      <c r="AC33" s="200"/>
      <c r="AD33" s="200"/>
      <c r="AE33" s="200"/>
      <c r="AF33" s="200"/>
      <c r="AG33" s="200" t="s">
        <v>101</v>
      </c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</row>
    <row r="34" spans="1:60" ht="12.75" outlineLevel="1">
      <c r="A34" s="201"/>
      <c r="B34" s="202"/>
      <c r="C34" s="213" t="s">
        <v>167</v>
      </c>
      <c r="D34" s="214"/>
      <c r="E34" s="215">
        <v>81.25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200"/>
      <c r="Z34" s="200"/>
      <c r="AA34" s="200"/>
      <c r="AB34" s="200"/>
      <c r="AC34" s="200"/>
      <c r="AD34" s="200"/>
      <c r="AE34" s="200"/>
      <c r="AF34" s="200"/>
      <c r="AG34" s="200" t="s">
        <v>133</v>
      </c>
      <c r="AH34" s="200">
        <v>0</v>
      </c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</row>
    <row r="35" spans="1:60" ht="12.75" outlineLevel="1">
      <c r="A35" s="191">
        <v>12</v>
      </c>
      <c r="B35" s="192" t="s">
        <v>168</v>
      </c>
      <c r="C35" s="193" t="s">
        <v>169</v>
      </c>
      <c r="D35" s="194" t="s">
        <v>140</v>
      </c>
      <c r="E35" s="195">
        <v>23.245</v>
      </c>
      <c r="F35" s="196"/>
      <c r="G35" s="197">
        <f>ROUND(E35*F35,2)</f>
        <v>0</v>
      </c>
      <c r="H35" s="196">
        <v>0</v>
      </c>
      <c r="I35" s="197">
        <f>ROUND(E35*H35,2)</f>
        <v>0</v>
      </c>
      <c r="J35" s="196">
        <v>264.5</v>
      </c>
      <c r="K35" s="197">
        <f>ROUND(E35*J35,2)</f>
        <v>6148.3</v>
      </c>
      <c r="L35" s="197">
        <v>21</v>
      </c>
      <c r="M35" s="197">
        <f>G35*(1+L35/100)</f>
        <v>0</v>
      </c>
      <c r="N35" s="197">
        <v>0</v>
      </c>
      <c r="O35" s="197">
        <f>ROUND(E35*N35,2)</f>
        <v>0</v>
      </c>
      <c r="P35" s="197">
        <v>0</v>
      </c>
      <c r="Q35" s="197">
        <f>ROUND(E35*P35,2)</f>
        <v>0</v>
      </c>
      <c r="R35" s="197"/>
      <c r="S35" s="197" t="s">
        <v>131</v>
      </c>
      <c r="T35" s="198" t="s">
        <v>131</v>
      </c>
      <c r="U35" s="199">
        <v>0</v>
      </c>
      <c r="V35" s="199">
        <f>ROUND(E35*U35,2)</f>
        <v>0</v>
      </c>
      <c r="W35" s="199"/>
      <c r="X35" s="199" t="s">
        <v>100</v>
      </c>
      <c r="Y35" s="200"/>
      <c r="Z35" s="200"/>
      <c r="AA35" s="200"/>
      <c r="AB35" s="200"/>
      <c r="AC35" s="200"/>
      <c r="AD35" s="200"/>
      <c r="AE35" s="200"/>
      <c r="AF35" s="200"/>
      <c r="AG35" s="200" t="s">
        <v>101</v>
      </c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1:60" ht="12.75" outlineLevel="1">
      <c r="A36" s="201"/>
      <c r="B36" s="202"/>
      <c r="C36" s="213" t="s">
        <v>170</v>
      </c>
      <c r="D36" s="214"/>
      <c r="E36" s="215">
        <v>54.06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0"/>
      <c r="AA36" s="200"/>
      <c r="AB36" s="200"/>
      <c r="AC36" s="200"/>
      <c r="AD36" s="200"/>
      <c r="AE36" s="200"/>
      <c r="AF36" s="200"/>
      <c r="AG36" s="200" t="s">
        <v>133</v>
      </c>
      <c r="AH36" s="200">
        <v>0</v>
      </c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</row>
    <row r="37" spans="1:60" ht="12.75" outlineLevel="1">
      <c r="A37" s="201"/>
      <c r="B37" s="202"/>
      <c r="C37" s="213" t="s">
        <v>171</v>
      </c>
      <c r="D37" s="214"/>
      <c r="E37" s="215">
        <v>-30.81</v>
      </c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200"/>
      <c r="Z37" s="200"/>
      <c r="AA37" s="200"/>
      <c r="AB37" s="200"/>
      <c r="AC37" s="200"/>
      <c r="AD37" s="200"/>
      <c r="AE37" s="200"/>
      <c r="AF37" s="200"/>
      <c r="AG37" s="200" t="s">
        <v>133</v>
      </c>
      <c r="AH37" s="200">
        <v>0</v>
      </c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1:60" ht="12.75" outlineLevel="1">
      <c r="A38" s="191">
        <v>13</v>
      </c>
      <c r="B38" s="192" t="s">
        <v>172</v>
      </c>
      <c r="C38" s="193" t="s">
        <v>173</v>
      </c>
      <c r="D38" s="194" t="s">
        <v>174</v>
      </c>
      <c r="E38" s="195">
        <v>12.1875</v>
      </c>
      <c r="F38" s="196"/>
      <c r="G38" s="197">
        <f>ROUND(E38*F38,2)</f>
        <v>0</v>
      </c>
      <c r="H38" s="196">
        <v>0</v>
      </c>
      <c r="I38" s="197">
        <f>ROUND(E38*H38,2)</f>
        <v>0</v>
      </c>
      <c r="J38" s="196">
        <v>253</v>
      </c>
      <c r="K38" s="197">
        <f>ROUND(E38*J38,2)</f>
        <v>3083.44</v>
      </c>
      <c r="L38" s="197">
        <v>21</v>
      </c>
      <c r="M38" s="197">
        <f>G38*(1+L38/100)</f>
        <v>0</v>
      </c>
      <c r="N38" s="197">
        <v>0</v>
      </c>
      <c r="O38" s="197">
        <f>ROUND(E38*N38,2)</f>
        <v>0</v>
      </c>
      <c r="P38" s="197">
        <v>0</v>
      </c>
      <c r="Q38" s="197">
        <f>ROUND(E38*P38,2)</f>
        <v>0</v>
      </c>
      <c r="R38" s="197"/>
      <c r="S38" s="197" t="s">
        <v>131</v>
      </c>
      <c r="T38" s="198" t="s">
        <v>131</v>
      </c>
      <c r="U38" s="199">
        <v>0</v>
      </c>
      <c r="V38" s="199">
        <f>ROUND(E38*U38,2)</f>
        <v>0</v>
      </c>
      <c r="W38" s="199"/>
      <c r="X38" s="199" t="s">
        <v>100</v>
      </c>
      <c r="Y38" s="200"/>
      <c r="Z38" s="200"/>
      <c r="AA38" s="200"/>
      <c r="AB38" s="200"/>
      <c r="AC38" s="200"/>
      <c r="AD38" s="200"/>
      <c r="AE38" s="200"/>
      <c r="AF38" s="200"/>
      <c r="AG38" s="200" t="s">
        <v>101</v>
      </c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1:60" ht="12.75" outlineLevel="1">
      <c r="A39" s="201"/>
      <c r="B39" s="202"/>
      <c r="C39" s="213" t="s">
        <v>175</v>
      </c>
      <c r="D39" s="214"/>
      <c r="E39" s="215">
        <v>12.19</v>
      </c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200"/>
      <c r="Z39" s="200"/>
      <c r="AA39" s="200"/>
      <c r="AB39" s="200"/>
      <c r="AC39" s="200"/>
      <c r="AD39" s="200"/>
      <c r="AE39" s="200"/>
      <c r="AF39" s="200"/>
      <c r="AG39" s="200" t="s">
        <v>133</v>
      </c>
      <c r="AH39" s="200">
        <v>0</v>
      </c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</row>
    <row r="40" spans="1:60" ht="12.75" outlineLevel="1">
      <c r="A40" s="191">
        <v>14</v>
      </c>
      <c r="B40" s="192" t="s">
        <v>176</v>
      </c>
      <c r="C40" s="193" t="s">
        <v>177</v>
      </c>
      <c r="D40" s="194" t="s">
        <v>140</v>
      </c>
      <c r="E40" s="195">
        <v>54.057</v>
      </c>
      <c r="F40" s="196"/>
      <c r="G40" s="197">
        <f>ROUND(E40*F40,2)</f>
        <v>0</v>
      </c>
      <c r="H40" s="196">
        <v>0</v>
      </c>
      <c r="I40" s="197">
        <f>ROUND(E40*H40,2)</f>
        <v>0</v>
      </c>
      <c r="J40" s="196">
        <v>256</v>
      </c>
      <c r="K40" s="197">
        <f>ROUND(E40*J40,2)</f>
        <v>13838.59</v>
      </c>
      <c r="L40" s="197">
        <v>21</v>
      </c>
      <c r="M40" s="197">
        <f>G40*(1+L40/100)</f>
        <v>0</v>
      </c>
      <c r="N40" s="197">
        <v>0</v>
      </c>
      <c r="O40" s="197">
        <f>ROUND(E40*N40,2)</f>
        <v>0</v>
      </c>
      <c r="P40" s="197">
        <v>0</v>
      </c>
      <c r="Q40" s="197">
        <f>ROUND(E40*P40,2)</f>
        <v>0</v>
      </c>
      <c r="R40" s="197"/>
      <c r="S40" s="197" t="s">
        <v>131</v>
      </c>
      <c r="T40" s="198" t="s">
        <v>131</v>
      </c>
      <c r="U40" s="199">
        <v>0</v>
      </c>
      <c r="V40" s="199">
        <f>ROUND(E40*U40,2)</f>
        <v>0</v>
      </c>
      <c r="W40" s="199"/>
      <c r="X40" s="199" t="s">
        <v>100</v>
      </c>
      <c r="Y40" s="200"/>
      <c r="Z40" s="200"/>
      <c r="AA40" s="200"/>
      <c r="AB40" s="200"/>
      <c r="AC40" s="200"/>
      <c r="AD40" s="200"/>
      <c r="AE40" s="200"/>
      <c r="AF40" s="200"/>
      <c r="AG40" s="200" t="s">
        <v>101</v>
      </c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</row>
    <row r="41" spans="1:60" ht="12.75" outlineLevel="1">
      <c r="A41" s="201"/>
      <c r="B41" s="202"/>
      <c r="C41" s="213" t="s">
        <v>178</v>
      </c>
      <c r="D41" s="214"/>
      <c r="E41" s="215">
        <v>30.81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200"/>
      <c r="Z41" s="200"/>
      <c r="AA41" s="200"/>
      <c r="AB41" s="200"/>
      <c r="AC41" s="200"/>
      <c r="AD41" s="200"/>
      <c r="AE41" s="200"/>
      <c r="AF41" s="200"/>
      <c r="AG41" s="200" t="s">
        <v>133</v>
      </c>
      <c r="AH41" s="200">
        <v>0</v>
      </c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</row>
    <row r="42" spans="1:60" ht="12.75" outlineLevel="1">
      <c r="A42" s="201"/>
      <c r="B42" s="202"/>
      <c r="C42" s="213" t="s">
        <v>179</v>
      </c>
      <c r="D42" s="214"/>
      <c r="E42" s="215">
        <v>23.25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200"/>
      <c r="Z42" s="200"/>
      <c r="AA42" s="200"/>
      <c r="AB42" s="200"/>
      <c r="AC42" s="200"/>
      <c r="AD42" s="200"/>
      <c r="AE42" s="200"/>
      <c r="AF42" s="200"/>
      <c r="AG42" s="200" t="s">
        <v>133</v>
      </c>
      <c r="AH42" s="200">
        <v>0</v>
      </c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</row>
    <row r="43" spans="1:60" ht="12.75" outlineLevel="1">
      <c r="A43" s="191">
        <v>15</v>
      </c>
      <c r="B43" s="192" t="s">
        <v>180</v>
      </c>
      <c r="C43" s="193" t="s">
        <v>181</v>
      </c>
      <c r="D43" s="194" t="s">
        <v>140</v>
      </c>
      <c r="E43" s="195">
        <v>77.302</v>
      </c>
      <c r="F43" s="196"/>
      <c r="G43" s="197">
        <f>ROUND(E43*F43,2)</f>
        <v>0</v>
      </c>
      <c r="H43" s="196">
        <v>0</v>
      </c>
      <c r="I43" s="197">
        <f>ROUND(E43*H43,2)</f>
        <v>0</v>
      </c>
      <c r="J43" s="196">
        <v>16.3</v>
      </c>
      <c r="K43" s="197">
        <f>ROUND(E43*J43,2)</f>
        <v>1260.02</v>
      </c>
      <c r="L43" s="197">
        <v>21</v>
      </c>
      <c r="M43" s="197">
        <f>G43*(1+L43/100)</f>
        <v>0</v>
      </c>
      <c r="N43" s="197">
        <v>0</v>
      </c>
      <c r="O43" s="197">
        <f>ROUND(E43*N43,2)</f>
        <v>0</v>
      </c>
      <c r="P43" s="197">
        <v>0</v>
      </c>
      <c r="Q43" s="197">
        <f>ROUND(E43*P43,2)</f>
        <v>0</v>
      </c>
      <c r="R43" s="197"/>
      <c r="S43" s="197" t="s">
        <v>131</v>
      </c>
      <c r="T43" s="198" t="s">
        <v>131</v>
      </c>
      <c r="U43" s="199">
        <v>0</v>
      </c>
      <c r="V43" s="199">
        <f>ROUND(E43*U43,2)</f>
        <v>0</v>
      </c>
      <c r="W43" s="199"/>
      <c r="X43" s="199" t="s">
        <v>100</v>
      </c>
      <c r="Y43" s="200"/>
      <c r="Z43" s="200"/>
      <c r="AA43" s="200"/>
      <c r="AB43" s="200"/>
      <c r="AC43" s="200"/>
      <c r="AD43" s="200"/>
      <c r="AE43" s="200"/>
      <c r="AF43" s="200"/>
      <c r="AG43" s="200" t="s">
        <v>101</v>
      </c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</row>
    <row r="44" spans="1:60" ht="12.75" outlineLevel="1">
      <c r="A44" s="201"/>
      <c r="B44" s="202"/>
      <c r="C44" s="213" t="s">
        <v>182</v>
      </c>
      <c r="D44" s="214"/>
      <c r="E44" s="215">
        <v>54.06</v>
      </c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200"/>
      <c r="Z44" s="200"/>
      <c r="AA44" s="200"/>
      <c r="AB44" s="200"/>
      <c r="AC44" s="200"/>
      <c r="AD44" s="200"/>
      <c r="AE44" s="200"/>
      <c r="AF44" s="200"/>
      <c r="AG44" s="200" t="s">
        <v>133</v>
      </c>
      <c r="AH44" s="200">
        <v>0</v>
      </c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</row>
    <row r="45" spans="1:60" ht="12.75" outlineLevel="1">
      <c r="A45" s="201"/>
      <c r="B45" s="202"/>
      <c r="C45" s="213" t="s">
        <v>183</v>
      </c>
      <c r="D45" s="214"/>
      <c r="E45" s="215">
        <v>23.25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200"/>
      <c r="Z45" s="200"/>
      <c r="AA45" s="200"/>
      <c r="AB45" s="200"/>
      <c r="AC45" s="200"/>
      <c r="AD45" s="200"/>
      <c r="AE45" s="200"/>
      <c r="AF45" s="200"/>
      <c r="AG45" s="200" t="s">
        <v>133</v>
      </c>
      <c r="AH45" s="200">
        <v>0</v>
      </c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</row>
    <row r="46" spans="1:60" ht="12.75" outlineLevel="1">
      <c r="A46" s="191">
        <v>16</v>
      </c>
      <c r="B46" s="192" t="s">
        <v>184</v>
      </c>
      <c r="C46" s="193" t="s">
        <v>185</v>
      </c>
      <c r="D46" s="194" t="s">
        <v>140</v>
      </c>
      <c r="E46" s="195">
        <v>30.812</v>
      </c>
      <c r="F46" s="196"/>
      <c r="G46" s="197">
        <f>ROUND(E46*F46,2)</f>
        <v>0</v>
      </c>
      <c r="H46" s="196">
        <v>0</v>
      </c>
      <c r="I46" s="197">
        <f>ROUND(E46*H46,2)</f>
        <v>0</v>
      </c>
      <c r="J46" s="196">
        <v>469.5</v>
      </c>
      <c r="K46" s="197">
        <f>ROUND(E46*J46,2)</f>
        <v>14466.23</v>
      </c>
      <c r="L46" s="197">
        <v>21</v>
      </c>
      <c r="M46" s="197">
        <f>G46*(1+L46/100)</f>
        <v>0</v>
      </c>
      <c r="N46" s="197">
        <v>0</v>
      </c>
      <c r="O46" s="197">
        <f>ROUND(E46*N46,2)</f>
        <v>0</v>
      </c>
      <c r="P46" s="197">
        <v>0</v>
      </c>
      <c r="Q46" s="197">
        <f>ROUND(E46*P46,2)</f>
        <v>0</v>
      </c>
      <c r="R46" s="197"/>
      <c r="S46" s="197" t="s">
        <v>131</v>
      </c>
      <c r="T46" s="198" t="s">
        <v>131</v>
      </c>
      <c r="U46" s="199">
        <v>0</v>
      </c>
      <c r="V46" s="199">
        <f>ROUND(E46*U46,2)</f>
        <v>0</v>
      </c>
      <c r="W46" s="199"/>
      <c r="X46" s="199" t="s">
        <v>100</v>
      </c>
      <c r="Y46" s="200"/>
      <c r="Z46" s="200"/>
      <c r="AA46" s="200"/>
      <c r="AB46" s="200"/>
      <c r="AC46" s="200"/>
      <c r="AD46" s="200"/>
      <c r="AE46" s="200"/>
      <c r="AF46" s="200"/>
      <c r="AG46" s="200" t="s">
        <v>101</v>
      </c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</row>
    <row r="47" spans="1:60" ht="12.75" outlineLevel="1">
      <c r="A47" s="201"/>
      <c r="B47" s="202"/>
      <c r="C47" s="213" t="s">
        <v>186</v>
      </c>
      <c r="D47" s="214"/>
      <c r="E47" s="215">
        <v>30.81</v>
      </c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200"/>
      <c r="Z47" s="200"/>
      <c r="AA47" s="200"/>
      <c r="AB47" s="200"/>
      <c r="AC47" s="200"/>
      <c r="AD47" s="200"/>
      <c r="AE47" s="200"/>
      <c r="AF47" s="200"/>
      <c r="AG47" s="200" t="s">
        <v>133</v>
      </c>
      <c r="AH47" s="200">
        <v>0</v>
      </c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</row>
    <row r="48" spans="1:60" ht="12.75" outlineLevel="1">
      <c r="A48" s="191">
        <v>17</v>
      </c>
      <c r="B48" s="192" t="s">
        <v>187</v>
      </c>
      <c r="C48" s="193" t="s">
        <v>188</v>
      </c>
      <c r="D48" s="194" t="s">
        <v>130</v>
      </c>
      <c r="E48" s="195">
        <v>68.71</v>
      </c>
      <c r="F48" s="196"/>
      <c r="G48" s="197">
        <f>ROUND(E48*F48,2)</f>
        <v>0</v>
      </c>
      <c r="H48" s="196">
        <v>1.64</v>
      </c>
      <c r="I48" s="197">
        <f>ROUND(E48*H48,2)</f>
        <v>112.68</v>
      </c>
      <c r="J48" s="196">
        <v>33.96</v>
      </c>
      <c r="K48" s="197">
        <f>ROUND(E48*J48,2)</f>
        <v>2333.39</v>
      </c>
      <c r="L48" s="197">
        <v>21</v>
      </c>
      <c r="M48" s="197">
        <f>G48*(1+L48/100)</f>
        <v>0</v>
      </c>
      <c r="N48" s="197">
        <v>0</v>
      </c>
      <c r="O48" s="197">
        <f>ROUND(E48*N48,2)</f>
        <v>0</v>
      </c>
      <c r="P48" s="197">
        <v>0</v>
      </c>
      <c r="Q48" s="197">
        <f>ROUND(E48*P48,2)</f>
        <v>0</v>
      </c>
      <c r="R48" s="197"/>
      <c r="S48" s="197" t="s">
        <v>131</v>
      </c>
      <c r="T48" s="198" t="s">
        <v>131</v>
      </c>
      <c r="U48" s="199">
        <v>0</v>
      </c>
      <c r="V48" s="199">
        <f>ROUND(E48*U48,2)</f>
        <v>0</v>
      </c>
      <c r="W48" s="199"/>
      <c r="X48" s="199" t="s">
        <v>100</v>
      </c>
      <c r="Y48" s="200"/>
      <c r="Z48" s="200"/>
      <c r="AA48" s="200"/>
      <c r="AB48" s="200"/>
      <c r="AC48" s="200"/>
      <c r="AD48" s="200"/>
      <c r="AE48" s="200"/>
      <c r="AF48" s="200"/>
      <c r="AG48" s="200" t="s">
        <v>101</v>
      </c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</row>
    <row r="49" spans="1:60" ht="12.75" outlineLevel="1">
      <c r="A49" s="201"/>
      <c r="B49" s="202"/>
      <c r="C49" s="213" t="s">
        <v>189</v>
      </c>
      <c r="D49" s="214"/>
      <c r="E49" s="215">
        <v>68.71</v>
      </c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200"/>
      <c r="Z49" s="200"/>
      <c r="AA49" s="200"/>
      <c r="AB49" s="200"/>
      <c r="AC49" s="200"/>
      <c r="AD49" s="200"/>
      <c r="AE49" s="200"/>
      <c r="AF49" s="200"/>
      <c r="AG49" s="200" t="s">
        <v>133</v>
      </c>
      <c r="AH49" s="200">
        <v>0</v>
      </c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</row>
    <row r="50" spans="1:60" ht="12.75" outlineLevel="1">
      <c r="A50" s="191">
        <v>18</v>
      </c>
      <c r="B50" s="192" t="s">
        <v>190</v>
      </c>
      <c r="C50" s="193" t="s">
        <v>191</v>
      </c>
      <c r="D50" s="194" t="s">
        <v>130</v>
      </c>
      <c r="E50" s="195">
        <v>51</v>
      </c>
      <c r="F50" s="196"/>
      <c r="G50" s="197">
        <f>ROUND(E50*F50,2)</f>
        <v>0</v>
      </c>
      <c r="H50" s="196">
        <v>0</v>
      </c>
      <c r="I50" s="197">
        <f>ROUND(E50*H50,2)</f>
        <v>0</v>
      </c>
      <c r="J50" s="196">
        <v>45.7</v>
      </c>
      <c r="K50" s="197">
        <f>ROUND(E50*J50,2)</f>
        <v>2330.7</v>
      </c>
      <c r="L50" s="197">
        <v>21</v>
      </c>
      <c r="M50" s="197">
        <f>G50*(1+L50/100)</f>
        <v>0</v>
      </c>
      <c r="N50" s="197">
        <v>0</v>
      </c>
      <c r="O50" s="197">
        <f>ROUND(E50*N50,2)</f>
        <v>0</v>
      </c>
      <c r="P50" s="197">
        <v>0</v>
      </c>
      <c r="Q50" s="197">
        <f>ROUND(E50*P50,2)</f>
        <v>0</v>
      </c>
      <c r="R50" s="197"/>
      <c r="S50" s="197" t="s">
        <v>131</v>
      </c>
      <c r="T50" s="198" t="s">
        <v>131</v>
      </c>
      <c r="U50" s="199">
        <v>0</v>
      </c>
      <c r="V50" s="199">
        <f>ROUND(E50*U50,2)</f>
        <v>0</v>
      </c>
      <c r="W50" s="199"/>
      <c r="X50" s="199" t="s">
        <v>100</v>
      </c>
      <c r="Y50" s="200"/>
      <c r="Z50" s="200"/>
      <c r="AA50" s="200"/>
      <c r="AB50" s="200"/>
      <c r="AC50" s="200"/>
      <c r="AD50" s="200"/>
      <c r="AE50" s="200"/>
      <c r="AF50" s="200"/>
      <c r="AG50" s="200" t="s">
        <v>101</v>
      </c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</row>
    <row r="51" spans="1:60" ht="12.75" outlineLevel="1">
      <c r="A51" s="201"/>
      <c r="B51" s="202"/>
      <c r="C51" s="213" t="s">
        <v>192</v>
      </c>
      <c r="D51" s="214"/>
      <c r="E51" s="215">
        <v>51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200"/>
      <c r="Z51" s="200"/>
      <c r="AA51" s="200"/>
      <c r="AB51" s="200"/>
      <c r="AC51" s="200"/>
      <c r="AD51" s="200"/>
      <c r="AE51" s="200"/>
      <c r="AF51" s="200"/>
      <c r="AG51" s="200" t="s">
        <v>133</v>
      </c>
      <c r="AH51" s="200">
        <v>0</v>
      </c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</row>
    <row r="52" spans="1:60" ht="12.75" outlineLevel="1">
      <c r="A52" s="191">
        <v>19</v>
      </c>
      <c r="B52" s="192" t="s">
        <v>193</v>
      </c>
      <c r="C52" s="193" t="s">
        <v>194</v>
      </c>
      <c r="D52" s="194" t="s">
        <v>130</v>
      </c>
      <c r="E52" s="195">
        <v>68.71</v>
      </c>
      <c r="F52" s="196"/>
      <c r="G52" s="197">
        <f>ROUND(E52*F52,2)</f>
        <v>0</v>
      </c>
      <c r="H52" s="196">
        <v>0</v>
      </c>
      <c r="I52" s="197">
        <f>ROUND(E52*H52,2)</f>
        <v>0</v>
      </c>
      <c r="J52" s="196">
        <v>104</v>
      </c>
      <c r="K52" s="197">
        <f>ROUND(E52*J52,2)</f>
        <v>7145.84</v>
      </c>
      <c r="L52" s="197">
        <v>21</v>
      </c>
      <c r="M52" s="197">
        <f>G52*(1+L52/100)</f>
        <v>0</v>
      </c>
      <c r="N52" s="197">
        <v>0</v>
      </c>
      <c r="O52" s="197">
        <f>ROUND(E52*N52,2)</f>
        <v>0</v>
      </c>
      <c r="P52" s="197">
        <v>0</v>
      </c>
      <c r="Q52" s="197">
        <f>ROUND(E52*P52,2)</f>
        <v>0</v>
      </c>
      <c r="R52" s="197"/>
      <c r="S52" s="197" t="s">
        <v>131</v>
      </c>
      <c r="T52" s="198" t="s">
        <v>131</v>
      </c>
      <c r="U52" s="199">
        <v>0</v>
      </c>
      <c r="V52" s="199">
        <f>ROUND(E52*U52,2)</f>
        <v>0</v>
      </c>
      <c r="W52" s="199"/>
      <c r="X52" s="199" t="s">
        <v>100</v>
      </c>
      <c r="Y52" s="200"/>
      <c r="Z52" s="200"/>
      <c r="AA52" s="200"/>
      <c r="AB52" s="200"/>
      <c r="AC52" s="200"/>
      <c r="AD52" s="200"/>
      <c r="AE52" s="200"/>
      <c r="AF52" s="200"/>
      <c r="AG52" s="200" t="s">
        <v>101</v>
      </c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</row>
    <row r="53" spans="1:60" ht="12.75" outlineLevel="1">
      <c r="A53" s="201"/>
      <c r="B53" s="202"/>
      <c r="C53" s="213" t="s">
        <v>189</v>
      </c>
      <c r="D53" s="214"/>
      <c r="E53" s="215">
        <v>68.71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200"/>
      <c r="Z53" s="200"/>
      <c r="AA53" s="200"/>
      <c r="AB53" s="200"/>
      <c r="AC53" s="200"/>
      <c r="AD53" s="200"/>
      <c r="AE53" s="200"/>
      <c r="AF53" s="200"/>
      <c r="AG53" s="200" t="s">
        <v>133</v>
      </c>
      <c r="AH53" s="200">
        <v>0</v>
      </c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</row>
    <row r="54" spans="1:60" ht="12.75" outlineLevel="1">
      <c r="A54" s="191">
        <v>20</v>
      </c>
      <c r="B54" s="192" t="s">
        <v>195</v>
      </c>
      <c r="C54" s="193" t="s">
        <v>196</v>
      </c>
      <c r="D54" s="194" t="s">
        <v>130</v>
      </c>
      <c r="E54" s="195">
        <v>68.71</v>
      </c>
      <c r="F54" s="196"/>
      <c r="G54" s="197">
        <f>ROUND(E54*F54,2)</f>
        <v>0</v>
      </c>
      <c r="H54" s="196">
        <v>0</v>
      </c>
      <c r="I54" s="197">
        <f>ROUND(E54*H54,2)</f>
        <v>0</v>
      </c>
      <c r="J54" s="196">
        <v>149</v>
      </c>
      <c r="K54" s="197">
        <f>ROUND(E54*J54,2)</f>
        <v>10237.79</v>
      </c>
      <c r="L54" s="197">
        <v>21</v>
      </c>
      <c r="M54" s="197">
        <f>G54*(1+L54/100)</f>
        <v>0</v>
      </c>
      <c r="N54" s="197">
        <v>0</v>
      </c>
      <c r="O54" s="197">
        <f>ROUND(E54*N54,2)</f>
        <v>0</v>
      </c>
      <c r="P54" s="197">
        <v>0</v>
      </c>
      <c r="Q54" s="197">
        <f>ROUND(E54*P54,2)</f>
        <v>0</v>
      </c>
      <c r="R54" s="197"/>
      <c r="S54" s="197" t="s">
        <v>131</v>
      </c>
      <c r="T54" s="198" t="s">
        <v>131</v>
      </c>
      <c r="U54" s="199">
        <v>0</v>
      </c>
      <c r="V54" s="199">
        <f>ROUND(E54*U54,2)</f>
        <v>0</v>
      </c>
      <c r="W54" s="199"/>
      <c r="X54" s="199" t="s">
        <v>100</v>
      </c>
      <c r="Y54" s="200"/>
      <c r="Z54" s="200"/>
      <c r="AA54" s="200"/>
      <c r="AB54" s="200"/>
      <c r="AC54" s="200"/>
      <c r="AD54" s="200"/>
      <c r="AE54" s="200"/>
      <c r="AF54" s="200"/>
      <c r="AG54" s="200" t="s">
        <v>101</v>
      </c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</row>
    <row r="55" spans="1:60" ht="12.75" outlineLevel="1">
      <c r="A55" s="201"/>
      <c r="B55" s="202"/>
      <c r="C55" s="213" t="s">
        <v>189</v>
      </c>
      <c r="D55" s="214"/>
      <c r="E55" s="215">
        <v>68.71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200"/>
      <c r="Z55" s="200"/>
      <c r="AA55" s="200"/>
      <c r="AB55" s="200"/>
      <c r="AC55" s="200"/>
      <c r="AD55" s="200"/>
      <c r="AE55" s="200"/>
      <c r="AF55" s="200"/>
      <c r="AG55" s="200" t="s">
        <v>133</v>
      </c>
      <c r="AH55" s="200">
        <v>0</v>
      </c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</row>
    <row r="56" spans="1:60" ht="12.75" outlineLevel="1">
      <c r="A56" s="191">
        <v>21</v>
      </c>
      <c r="B56" s="192" t="s">
        <v>197</v>
      </c>
      <c r="C56" s="193" t="s">
        <v>198</v>
      </c>
      <c r="D56" s="194" t="s">
        <v>140</v>
      </c>
      <c r="E56" s="195">
        <v>23.245</v>
      </c>
      <c r="F56" s="196"/>
      <c r="G56" s="197">
        <f>ROUND(E56*F56,2)</f>
        <v>0</v>
      </c>
      <c r="H56" s="196">
        <v>0</v>
      </c>
      <c r="I56" s="197">
        <f>ROUND(E56*H56,2)</f>
        <v>0</v>
      </c>
      <c r="J56" s="196">
        <v>280</v>
      </c>
      <c r="K56" s="197">
        <f>ROUND(E56*J56,2)</f>
        <v>6508.6</v>
      </c>
      <c r="L56" s="197">
        <v>21</v>
      </c>
      <c r="M56" s="197">
        <f>G56*(1+L56/100)</f>
        <v>0</v>
      </c>
      <c r="N56" s="197">
        <v>0</v>
      </c>
      <c r="O56" s="197">
        <f>ROUND(E56*N56,2)</f>
        <v>0</v>
      </c>
      <c r="P56" s="197">
        <v>0</v>
      </c>
      <c r="Q56" s="197">
        <f>ROUND(E56*P56,2)</f>
        <v>0</v>
      </c>
      <c r="R56" s="197"/>
      <c r="S56" s="197" t="s">
        <v>131</v>
      </c>
      <c r="T56" s="198" t="s">
        <v>131</v>
      </c>
      <c r="U56" s="199">
        <v>0</v>
      </c>
      <c r="V56" s="199">
        <f>ROUND(E56*U56,2)</f>
        <v>0</v>
      </c>
      <c r="W56" s="199"/>
      <c r="X56" s="199" t="s">
        <v>100</v>
      </c>
      <c r="Y56" s="200"/>
      <c r="Z56" s="200"/>
      <c r="AA56" s="200"/>
      <c r="AB56" s="200"/>
      <c r="AC56" s="200"/>
      <c r="AD56" s="200"/>
      <c r="AE56" s="200"/>
      <c r="AF56" s="200"/>
      <c r="AG56" s="200" t="s">
        <v>101</v>
      </c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</row>
    <row r="57" spans="1:60" ht="12.75" outlineLevel="1">
      <c r="A57" s="201"/>
      <c r="B57" s="202"/>
      <c r="C57" s="213" t="s">
        <v>199</v>
      </c>
      <c r="D57" s="214"/>
      <c r="E57" s="215">
        <v>23.25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200"/>
      <c r="Z57" s="200"/>
      <c r="AA57" s="200"/>
      <c r="AB57" s="200"/>
      <c r="AC57" s="200"/>
      <c r="AD57" s="200"/>
      <c r="AE57" s="200"/>
      <c r="AF57" s="200"/>
      <c r="AG57" s="200" t="s">
        <v>133</v>
      </c>
      <c r="AH57" s="200">
        <v>0</v>
      </c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</row>
    <row r="58" spans="1:60" ht="12.75" outlineLevel="1">
      <c r="A58" s="191">
        <v>22</v>
      </c>
      <c r="B58" s="192" t="s">
        <v>200</v>
      </c>
      <c r="C58" s="193" t="s">
        <v>201</v>
      </c>
      <c r="D58" s="194" t="s">
        <v>202</v>
      </c>
      <c r="E58" s="195">
        <v>6</v>
      </c>
      <c r="F58" s="196"/>
      <c r="G58" s="197">
        <f>ROUND(E58*F58,2)</f>
        <v>0</v>
      </c>
      <c r="H58" s="196">
        <v>105</v>
      </c>
      <c r="I58" s="197">
        <f>ROUND(E58*H58,2)</f>
        <v>630</v>
      </c>
      <c r="J58" s="196">
        <v>0</v>
      </c>
      <c r="K58" s="197">
        <f>ROUND(E58*J58,2)</f>
        <v>0</v>
      </c>
      <c r="L58" s="197">
        <v>21</v>
      </c>
      <c r="M58" s="197">
        <f>G58*(1+L58/100)</f>
        <v>0</v>
      </c>
      <c r="N58" s="197">
        <v>0.001</v>
      </c>
      <c r="O58" s="197">
        <f>ROUND(E58*N58,2)</f>
        <v>0.01</v>
      </c>
      <c r="P58" s="197">
        <v>0</v>
      </c>
      <c r="Q58" s="197">
        <f>ROUND(E58*P58,2)</f>
        <v>0</v>
      </c>
      <c r="R58" s="197" t="s">
        <v>203</v>
      </c>
      <c r="S58" s="197" t="s">
        <v>131</v>
      </c>
      <c r="T58" s="198" t="s">
        <v>131</v>
      </c>
      <c r="U58" s="199">
        <v>0</v>
      </c>
      <c r="V58" s="199">
        <f>ROUND(E58*U58,2)</f>
        <v>0</v>
      </c>
      <c r="W58" s="199"/>
      <c r="X58" s="199" t="s">
        <v>124</v>
      </c>
      <c r="Y58" s="200"/>
      <c r="Z58" s="200"/>
      <c r="AA58" s="200"/>
      <c r="AB58" s="200"/>
      <c r="AC58" s="200"/>
      <c r="AD58" s="200"/>
      <c r="AE58" s="200"/>
      <c r="AF58" s="200"/>
      <c r="AG58" s="200" t="s">
        <v>125</v>
      </c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</row>
    <row r="59" spans="1:60" ht="12.75" outlineLevel="1">
      <c r="A59" s="201"/>
      <c r="B59" s="202"/>
      <c r="C59" s="213" t="s">
        <v>204</v>
      </c>
      <c r="D59" s="214"/>
      <c r="E59" s="215">
        <v>5.15</v>
      </c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0"/>
      <c r="AA59" s="200"/>
      <c r="AB59" s="200"/>
      <c r="AC59" s="200"/>
      <c r="AD59" s="200"/>
      <c r="AE59" s="200"/>
      <c r="AF59" s="200"/>
      <c r="AG59" s="200" t="s">
        <v>133</v>
      </c>
      <c r="AH59" s="200">
        <v>0</v>
      </c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</row>
    <row r="60" spans="1:60" ht="12.75" outlineLevel="1">
      <c r="A60" s="201"/>
      <c r="B60" s="202"/>
      <c r="C60" s="213" t="s">
        <v>205</v>
      </c>
      <c r="D60" s="214"/>
      <c r="E60" s="215">
        <v>0.85</v>
      </c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200"/>
      <c r="Z60" s="200"/>
      <c r="AA60" s="200"/>
      <c r="AB60" s="200"/>
      <c r="AC60" s="200"/>
      <c r="AD60" s="200"/>
      <c r="AE60" s="200"/>
      <c r="AF60" s="200"/>
      <c r="AG60" s="200" t="s">
        <v>133</v>
      </c>
      <c r="AH60" s="200">
        <v>0</v>
      </c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</row>
    <row r="61" spans="1:60" ht="12.75" outlineLevel="1">
      <c r="A61" s="191">
        <v>23</v>
      </c>
      <c r="B61" s="192" t="s">
        <v>206</v>
      </c>
      <c r="C61" s="193" t="s">
        <v>207</v>
      </c>
      <c r="D61" s="194" t="s">
        <v>140</v>
      </c>
      <c r="E61" s="195">
        <v>15</v>
      </c>
      <c r="F61" s="196"/>
      <c r="G61" s="197">
        <f>ROUND(E61*F61,2)</f>
        <v>0</v>
      </c>
      <c r="H61" s="196">
        <v>957</v>
      </c>
      <c r="I61" s="197">
        <f>ROUND(E61*H61,2)</f>
        <v>14355</v>
      </c>
      <c r="J61" s="196">
        <v>0</v>
      </c>
      <c r="K61" s="197">
        <f>ROUND(E61*J61,2)</f>
        <v>0</v>
      </c>
      <c r="L61" s="197">
        <v>21</v>
      </c>
      <c r="M61" s="197">
        <f>G61*(1+L61/100)</f>
        <v>0</v>
      </c>
      <c r="N61" s="197">
        <v>1.6</v>
      </c>
      <c r="O61" s="197">
        <f>ROUND(E61*N61,2)</f>
        <v>24</v>
      </c>
      <c r="P61" s="197">
        <v>0</v>
      </c>
      <c r="Q61" s="197">
        <f>ROUND(E61*P61,2)</f>
        <v>0</v>
      </c>
      <c r="R61" s="197" t="s">
        <v>203</v>
      </c>
      <c r="S61" s="197" t="s">
        <v>131</v>
      </c>
      <c r="T61" s="198" t="s">
        <v>131</v>
      </c>
      <c r="U61" s="199">
        <v>0</v>
      </c>
      <c r="V61" s="199">
        <f>ROUND(E61*U61,2)</f>
        <v>0</v>
      </c>
      <c r="W61" s="199"/>
      <c r="X61" s="199" t="s">
        <v>124</v>
      </c>
      <c r="Y61" s="200"/>
      <c r="Z61" s="200"/>
      <c r="AA61" s="200"/>
      <c r="AB61" s="200"/>
      <c r="AC61" s="200"/>
      <c r="AD61" s="200"/>
      <c r="AE61" s="200"/>
      <c r="AF61" s="200"/>
      <c r="AG61" s="200" t="s">
        <v>125</v>
      </c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</row>
    <row r="62" spans="1:60" ht="12.75" outlineLevel="1">
      <c r="A62" s="201"/>
      <c r="B62" s="202"/>
      <c r="C62" s="213" t="s">
        <v>208</v>
      </c>
      <c r="D62" s="214"/>
      <c r="E62" s="215">
        <v>14.43</v>
      </c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200"/>
      <c r="Z62" s="200"/>
      <c r="AA62" s="200"/>
      <c r="AB62" s="200"/>
      <c r="AC62" s="200"/>
      <c r="AD62" s="200"/>
      <c r="AE62" s="200"/>
      <c r="AF62" s="200"/>
      <c r="AG62" s="200" t="s">
        <v>133</v>
      </c>
      <c r="AH62" s="200">
        <v>0</v>
      </c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</row>
    <row r="63" spans="1:60" ht="12.75" outlineLevel="1">
      <c r="A63" s="201"/>
      <c r="B63" s="202"/>
      <c r="C63" s="213" t="s">
        <v>209</v>
      </c>
      <c r="D63" s="214"/>
      <c r="E63" s="215">
        <v>0.57</v>
      </c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200"/>
      <c r="Z63" s="200"/>
      <c r="AA63" s="200"/>
      <c r="AB63" s="200"/>
      <c r="AC63" s="200"/>
      <c r="AD63" s="200"/>
      <c r="AE63" s="200"/>
      <c r="AF63" s="200"/>
      <c r="AG63" s="200" t="s">
        <v>133</v>
      </c>
      <c r="AH63" s="200">
        <v>0</v>
      </c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</row>
    <row r="64" spans="1:33" ht="12.75">
      <c r="A64" s="183" t="s">
        <v>93</v>
      </c>
      <c r="B64" s="184" t="s">
        <v>55</v>
      </c>
      <c r="C64" s="185" t="s">
        <v>56</v>
      </c>
      <c r="D64" s="186"/>
      <c r="E64" s="187"/>
      <c r="F64" s="188"/>
      <c r="G64" s="188">
        <f>SUMIF(AG65:AG104,"&lt;&gt;NOR",G65:G104)</f>
        <v>0</v>
      </c>
      <c r="H64" s="188"/>
      <c r="I64" s="188">
        <f>SUM(I65:I104)</f>
        <v>20631.14</v>
      </c>
      <c r="J64" s="188"/>
      <c r="K64" s="188">
        <f>SUM(K65:K104)</f>
        <v>336428.03</v>
      </c>
      <c r="L64" s="188"/>
      <c r="M64" s="188">
        <f>SUM(M65:M104)</f>
        <v>0</v>
      </c>
      <c r="N64" s="188"/>
      <c r="O64" s="188">
        <f>SUM(O65:O104)</f>
        <v>29.33</v>
      </c>
      <c r="P64" s="188"/>
      <c r="Q64" s="188">
        <f>SUM(Q65:Q104)</f>
        <v>0</v>
      </c>
      <c r="R64" s="188"/>
      <c r="S64" s="188"/>
      <c r="T64" s="189"/>
      <c r="U64" s="190"/>
      <c r="V64" s="190">
        <f>SUM(V65:V104)</f>
        <v>0</v>
      </c>
      <c r="W64" s="190"/>
      <c r="X64" s="190"/>
      <c r="AG64" t="s">
        <v>94</v>
      </c>
    </row>
    <row r="65" spans="1:60" ht="22.5" outlineLevel="1">
      <c r="A65" s="191">
        <v>24</v>
      </c>
      <c r="B65" s="192" t="s">
        <v>210</v>
      </c>
      <c r="C65" s="193" t="s">
        <v>211</v>
      </c>
      <c r="D65" s="194" t="s">
        <v>212</v>
      </c>
      <c r="E65" s="195">
        <v>4</v>
      </c>
      <c r="F65" s="196"/>
      <c r="G65" s="197">
        <f>ROUND(E65*F65,2)</f>
        <v>0</v>
      </c>
      <c r="H65" s="196">
        <v>0</v>
      </c>
      <c r="I65" s="197">
        <f>ROUND(E65*H65,2)</f>
        <v>0</v>
      </c>
      <c r="J65" s="196">
        <v>23360</v>
      </c>
      <c r="K65" s="197">
        <f>ROUND(E65*J65,2)</f>
        <v>93440</v>
      </c>
      <c r="L65" s="197">
        <v>21</v>
      </c>
      <c r="M65" s="197">
        <f>G65*(1+L65/100)</f>
        <v>0</v>
      </c>
      <c r="N65" s="197">
        <v>3.032</v>
      </c>
      <c r="O65" s="197">
        <f>ROUND(E65*N65,2)</f>
        <v>12.13</v>
      </c>
      <c r="P65" s="197">
        <v>0</v>
      </c>
      <c r="Q65" s="197">
        <f>ROUND(E65*P65,2)</f>
        <v>0</v>
      </c>
      <c r="R65" s="197"/>
      <c r="S65" s="197" t="s">
        <v>98</v>
      </c>
      <c r="T65" s="198" t="s">
        <v>99</v>
      </c>
      <c r="U65" s="199">
        <v>0</v>
      </c>
      <c r="V65" s="199">
        <f>ROUND(E65*U65,2)</f>
        <v>0</v>
      </c>
      <c r="W65" s="199"/>
      <c r="X65" s="199" t="s">
        <v>100</v>
      </c>
      <c r="Y65" s="200"/>
      <c r="Z65" s="200"/>
      <c r="AA65" s="200"/>
      <c r="AB65" s="200"/>
      <c r="AC65" s="200"/>
      <c r="AD65" s="200"/>
      <c r="AE65" s="200"/>
      <c r="AF65" s="200"/>
      <c r="AG65" s="200" t="s">
        <v>101</v>
      </c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</row>
    <row r="66" spans="1:60" ht="12.75" customHeight="1" outlineLevel="1">
      <c r="A66" s="201"/>
      <c r="B66" s="202"/>
      <c r="C66" s="203" t="s">
        <v>213</v>
      </c>
      <c r="D66" s="203"/>
      <c r="E66" s="203"/>
      <c r="F66" s="203"/>
      <c r="G66" s="203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200"/>
      <c r="Z66" s="200"/>
      <c r="AA66" s="200"/>
      <c r="AB66" s="200"/>
      <c r="AC66" s="200"/>
      <c r="AD66" s="200"/>
      <c r="AE66" s="200"/>
      <c r="AF66" s="200"/>
      <c r="AG66" s="200" t="s">
        <v>103</v>
      </c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</row>
    <row r="67" spans="1:60" ht="12.75" customHeight="1" outlineLevel="1">
      <c r="A67" s="201"/>
      <c r="B67" s="202"/>
      <c r="C67" s="216" t="s">
        <v>214</v>
      </c>
      <c r="D67" s="216"/>
      <c r="E67" s="216"/>
      <c r="F67" s="216"/>
      <c r="G67" s="216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200"/>
      <c r="Z67" s="200"/>
      <c r="AA67" s="200"/>
      <c r="AB67" s="200"/>
      <c r="AC67" s="200"/>
      <c r="AD67" s="200"/>
      <c r="AE67" s="200"/>
      <c r="AF67" s="200"/>
      <c r="AG67" s="200" t="s">
        <v>103</v>
      </c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</row>
    <row r="68" spans="1:60" ht="12.75" customHeight="1" outlineLevel="1">
      <c r="A68" s="201"/>
      <c r="B68" s="202"/>
      <c r="C68" s="216" t="s">
        <v>215</v>
      </c>
      <c r="D68" s="216"/>
      <c r="E68" s="216"/>
      <c r="F68" s="216"/>
      <c r="G68" s="216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200"/>
      <c r="Z68" s="200"/>
      <c r="AA68" s="200"/>
      <c r="AB68" s="200"/>
      <c r="AC68" s="200"/>
      <c r="AD68" s="200"/>
      <c r="AE68" s="200"/>
      <c r="AF68" s="200"/>
      <c r="AG68" s="200" t="s">
        <v>103</v>
      </c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</row>
    <row r="69" spans="1:60" ht="12.75" customHeight="1" outlineLevel="1">
      <c r="A69" s="201"/>
      <c r="B69" s="202"/>
      <c r="C69" s="216" t="s">
        <v>216</v>
      </c>
      <c r="D69" s="216"/>
      <c r="E69" s="216"/>
      <c r="F69" s="216"/>
      <c r="G69" s="216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200"/>
      <c r="Z69" s="200"/>
      <c r="AA69" s="200"/>
      <c r="AB69" s="200"/>
      <c r="AC69" s="200"/>
      <c r="AD69" s="200"/>
      <c r="AE69" s="200"/>
      <c r="AF69" s="200"/>
      <c r="AG69" s="200" t="s">
        <v>103</v>
      </c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</row>
    <row r="70" spans="1:60" ht="12.75" outlineLevel="1">
      <c r="A70" s="201"/>
      <c r="B70" s="202"/>
      <c r="C70" s="213" t="s">
        <v>217</v>
      </c>
      <c r="D70" s="214"/>
      <c r="E70" s="215">
        <v>4</v>
      </c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200"/>
      <c r="Z70" s="200"/>
      <c r="AA70" s="200"/>
      <c r="AB70" s="200"/>
      <c r="AC70" s="200"/>
      <c r="AD70" s="200"/>
      <c r="AE70" s="200"/>
      <c r="AF70" s="200"/>
      <c r="AG70" s="200" t="s">
        <v>133</v>
      </c>
      <c r="AH70" s="200">
        <v>0</v>
      </c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</row>
    <row r="71" spans="1:60" ht="22.5" outlineLevel="1">
      <c r="A71" s="191">
        <v>25</v>
      </c>
      <c r="B71" s="192" t="s">
        <v>218</v>
      </c>
      <c r="C71" s="193" t="s">
        <v>219</v>
      </c>
      <c r="D71" s="194" t="s">
        <v>212</v>
      </c>
      <c r="E71" s="195">
        <v>1</v>
      </c>
      <c r="F71" s="196"/>
      <c r="G71" s="197">
        <f>ROUND(E71*F71,2)</f>
        <v>0</v>
      </c>
      <c r="H71" s="196">
        <v>0</v>
      </c>
      <c r="I71" s="197">
        <f>ROUND(E71*H71,2)</f>
        <v>0</v>
      </c>
      <c r="J71" s="196">
        <v>22280</v>
      </c>
      <c r="K71" s="197">
        <f>ROUND(E71*J71,2)</f>
        <v>22280</v>
      </c>
      <c r="L71" s="197">
        <v>21</v>
      </c>
      <c r="M71" s="197">
        <f>G71*(1+L71/100)</f>
        <v>0</v>
      </c>
      <c r="N71" s="197">
        <v>1.167</v>
      </c>
      <c r="O71" s="197">
        <f>ROUND(E71*N71,2)</f>
        <v>1.17</v>
      </c>
      <c r="P71" s="197">
        <v>0</v>
      </c>
      <c r="Q71" s="197">
        <f>ROUND(E71*P71,2)</f>
        <v>0</v>
      </c>
      <c r="R71" s="197"/>
      <c r="S71" s="197" t="s">
        <v>98</v>
      </c>
      <c r="T71" s="198" t="s">
        <v>99</v>
      </c>
      <c r="U71" s="199">
        <v>0</v>
      </c>
      <c r="V71" s="199">
        <f>ROUND(E71*U71,2)</f>
        <v>0</v>
      </c>
      <c r="W71" s="199"/>
      <c r="X71" s="199" t="s">
        <v>100</v>
      </c>
      <c r="Y71" s="200"/>
      <c r="Z71" s="200"/>
      <c r="AA71" s="200"/>
      <c r="AB71" s="200"/>
      <c r="AC71" s="200"/>
      <c r="AD71" s="200"/>
      <c r="AE71" s="200"/>
      <c r="AF71" s="200"/>
      <c r="AG71" s="200" t="s">
        <v>101</v>
      </c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</row>
    <row r="72" spans="1:60" ht="12.75" customHeight="1" outlineLevel="1">
      <c r="A72" s="201"/>
      <c r="B72" s="202"/>
      <c r="C72" s="203" t="s">
        <v>213</v>
      </c>
      <c r="D72" s="203"/>
      <c r="E72" s="203"/>
      <c r="F72" s="203"/>
      <c r="G72" s="203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200"/>
      <c r="Z72" s="200"/>
      <c r="AA72" s="200"/>
      <c r="AB72" s="200"/>
      <c r="AC72" s="200"/>
      <c r="AD72" s="200"/>
      <c r="AE72" s="200"/>
      <c r="AF72" s="200"/>
      <c r="AG72" s="200" t="s">
        <v>103</v>
      </c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</row>
    <row r="73" spans="1:60" ht="12.75" customHeight="1" outlineLevel="1">
      <c r="A73" s="201"/>
      <c r="B73" s="202"/>
      <c r="C73" s="216" t="s">
        <v>215</v>
      </c>
      <c r="D73" s="216"/>
      <c r="E73" s="216"/>
      <c r="F73" s="216"/>
      <c r="G73" s="216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200"/>
      <c r="Z73" s="200"/>
      <c r="AA73" s="200"/>
      <c r="AB73" s="200"/>
      <c r="AC73" s="200"/>
      <c r="AD73" s="200"/>
      <c r="AE73" s="200"/>
      <c r="AF73" s="200"/>
      <c r="AG73" s="200" t="s">
        <v>103</v>
      </c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</row>
    <row r="74" spans="1:60" ht="12.75" customHeight="1" outlineLevel="1">
      <c r="A74" s="201"/>
      <c r="B74" s="202"/>
      <c r="C74" s="216" t="s">
        <v>216</v>
      </c>
      <c r="D74" s="216"/>
      <c r="E74" s="216"/>
      <c r="F74" s="216"/>
      <c r="G74" s="216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200"/>
      <c r="Z74" s="200"/>
      <c r="AA74" s="200"/>
      <c r="AB74" s="200"/>
      <c r="AC74" s="200"/>
      <c r="AD74" s="200"/>
      <c r="AE74" s="200"/>
      <c r="AF74" s="200"/>
      <c r="AG74" s="200" t="s">
        <v>103</v>
      </c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</row>
    <row r="75" spans="1:60" ht="12.75" outlineLevel="1">
      <c r="A75" s="201"/>
      <c r="B75" s="202"/>
      <c r="C75" s="213" t="s">
        <v>220</v>
      </c>
      <c r="D75" s="214"/>
      <c r="E75" s="215">
        <v>1</v>
      </c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200"/>
      <c r="Z75" s="200"/>
      <c r="AA75" s="200"/>
      <c r="AB75" s="200"/>
      <c r="AC75" s="200"/>
      <c r="AD75" s="200"/>
      <c r="AE75" s="200"/>
      <c r="AF75" s="200"/>
      <c r="AG75" s="200" t="s">
        <v>133</v>
      </c>
      <c r="AH75" s="200">
        <v>0</v>
      </c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</row>
    <row r="76" spans="1:60" ht="22.5" outlineLevel="1">
      <c r="A76" s="191">
        <v>26</v>
      </c>
      <c r="B76" s="192" t="s">
        <v>221</v>
      </c>
      <c r="C76" s="193" t="s">
        <v>222</v>
      </c>
      <c r="D76" s="194" t="s">
        <v>212</v>
      </c>
      <c r="E76" s="195">
        <v>1</v>
      </c>
      <c r="F76" s="196"/>
      <c r="G76" s="197">
        <f>ROUND(E76*F76,2)</f>
        <v>0</v>
      </c>
      <c r="H76" s="196">
        <v>0</v>
      </c>
      <c r="I76" s="197">
        <f>ROUND(E76*H76,2)</f>
        <v>0</v>
      </c>
      <c r="J76" s="196">
        <v>72360</v>
      </c>
      <c r="K76" s="197">
        <f>ROUND(E76*J76,2)</f>
        <v>72360</v>
      </c>
      <c r="L76" s="197">
        <v>21</v>
      </c>
      <c r="M76" s="197">
        <f>G76*(1+L76/100)</f>
        <v>0</v>
      </c>
      <c r="N76" s="197">
        <v>4.9</v>
      </c>
      <c r="O76" s="197">
        <f>ROUND(E76*N76,2)</f>
        <v>4.9</v>
      </c>
      <c r="P76" s="197">
        <v>0</v>
      </c>
      <c r="Q76" s="197">
        <f>ROUND(E76*P76,2)</f>
        <v>0</v>
      </c>
      <c r="R76" s="197"/>
      <c r="S76" s="197" t="s">
        <v>98</v>
      </c>
      <c r="T76" s="198" t="s">
        <v>99</v>
      </c>
      <c r="U76" s="199">
        <v>0</v>
      </c>
      <c r="V76" s="199">
        <f>ROUND(E76*U76,2)</f>
        <v>0</v>
      </c>
      <c r="W76" s="199"/>
      <c r="X76" s="199" t="s">
        <v>100</v>
      </c>
      <c r="Y76" s="200"/>
      <c r="Z76" s="200"/>
      <c r="AA76" s="200"/>
      <c r="AB76" s="200"/>
      <c r="AC76" s="200"/>
      <c r="AD76" s="200"/>
      <c r="AE76" s="200"/>
      <c r="AF76" s="200"/>
      <c r="AG76" s="200" t="s">
        <v>101</v>
      </c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</row>
    <row r="77" spans="1:60" ht="12.75" customHeight="1" outlineLevel="1">
      <c r="A77" s="201"/>
      <c r="B77" s="202"/>
      <c r="C77" s="203" t="s">
        <v>213</v>
      </c>
      <c r="D77" s="203"/>
      <c r="E77" s="203"/>
      <c r="F77" s="203"/>
      <c r="G77" s="203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200"/>
      <c r="Z77" s="200"/>
      <c r="AA77" s="200"/>
      <c r="AB77" s="200"/>
      <c r="AC77" s="200"/>
      <c r="AD77" s="200"/>
      <c r="AE77" s="200"/>
      <c r="AF77" s="200"/>
      <c r="AG77" s="200" t="s">
        <v>103</v>
      </c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</row>
    <row r="78" spans="1:60" ht="12.75" customHeight="1" outlineLevel="1">
      <c r="A78" s="201"/>
      <c r="B78" s="202"/>
      <c r="C78" s="216" t="s">
        <v>223</v>
      </c>
      <c r="D78" s="216"/>
      <c r="E78" s="216"/>
      <c r="F78" s="216"/>
      <c r="G78" s="216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200"/>
      <c r="Z78" s="200"/>
      <c r="AA78" s="200"/>
      <c r="AB78" s="200"/>
      <c r="AC78" s="200"/>
      <c r="AD78" s="200"/>
      <c r="AE78" s="200"/>
      <c r="AF78" s="200"/>
      <c r="AG78" s="200" t="s">
        <v>103</v>
      </c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</row>
    <row r="79" spans="1:60" ht="12.75" customHeight="1" outlineLevel="1">
      <c r="A79" s="201"/>
      <c r="B79" s="202"/>
      <c r="C79" s="216" t="s">
        <v>216</v>
      </c>
      <c r="D79" s="216"/>
      <c r="E79" s="216"/>
      <c r="F79" s="216"/>
      <c r="G79" s="216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200"/>
      <c r="Z79" s="200"/>
      <c r="AA79" s="200"/>
      <c r="AB79" s="200"/>
      <c r="AC79" s="200"/>
      <c r="AD79" s="200"/>
      <c r="AE79" s="200"/>
      <c r="AF79" s="200"/>
      <c r="AG79" s="200" t="s">
        <v>103</v>
      </c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</row>
    <row r="80" spans="1:60" ht="12.75" outlineLevel="1">
      <c r="A80" s="201"/>
      <c r="B80" s="202"/>
      <c r="C80" s="213" t="s">
        <v>224</v>
      </c>
      <c r="D80" s="214"/>
      <c r="E80" s="215">
        <v>1</v>
      </c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200"/>
      <c r="Z80" s="200"/>
      <c r="AA80" s="200"/>
      <c r="AB80" s="200"/>
      <c r="AC80" s="200"/>
      <c r="AD80" s="200"/>
      <c r="AE80" s="200"/>
      <c r="AF80" s="200"/>
      <c r="AG80" s="200" t="s">
        <v>133</v>
      </c>
      <c r="AH80" s="200">
        <v>0</v>
      </c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</row>
    <row r="81" spans="1:60" ht="12.75" outlineLevel="1">
      <c r="A81" s="191">
        <v>27</v>
      </c>
      <c r="B81" s="192" t="s">
        <v>225</v>
      </c>
      <c r="C81" s="193" t="s">
        <v>226</v>
      </c>
      <c r="D81" s="194" t="s">
        <v>130</v>
      </c>
      <c r="E81" s="195">
        <v>23.79</v>
      </c>
      <c r="F81" s="196"/>
      <c r="G81" s="197">
        <f>ROUND(E81*F81,2)</f>
        <v>0</v>
      </c>
      <c r="H81" s="196">
        <v>0</v>
      </c>
      <c r="I81" s="197">
        <f>ROUND(E81*H81,2)</f>
        <v>0</v>
      </c>
      <c r="J81" s="196">
        <v>4130</v>
      </c>
      <c r="K81" s="197">
        <f>ROUND(E81*J81,2)</f>
        <v>98252.7</v>
      </c>
      <c r="L81" s="197">
        <v>21</v>
      </c>
      <c r="M81" s="197">
        <f>G81*(1+L81/100)</f>
        <v>0</v>
      </c>
      <c r="N81" s="197">
        <v>0</v>
      </c>
      <c r="O81" s="197">
        <f>ROUND(E81*N81,2)</f>
        <v>0</v>
      </c>
      <c r="P81" s="197">
        <v>0</v>
      </c>
      <c r="Q81" s="197">
        <f>ROUND(E81*P81,2)</f>
        <v>0</v>
      </c>
      <c r="R81" s="197"/>
      <c r="S81" s="197" t="s">
        <v>98</v>
      </c>
      <c r="T81" s="198" t="s">
        <v>99</v>
      </c>
      <c r="U81" s="199">
        <v>0</v>
      </c>
      <c r="V81" s="199">
        <f>ROUND(E81*U81,2)</f>
        <v>0</v>
      </c>
      <c r="W81" s="199"/>
      <c r="X81" s="199" t="s">
        <v>100</v>
      </c>
      <c r="Y81" s="200"/>
      <c r="Z81" s="200"/>
      <c r="AA81" s="200"/>
      <c r="AB81" s="200"/>
      <c r="AC81" s="200"/>
      <c r="AD81" s="200"/>
      <c r="AE81" s="200"/>
      <c r="AF81" s="200"/>
      <c r="AG81" s="200" t="s">
        <v>101</v>
      </c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</row>
    <row r="82" spans="1:60" ht="12.75" customHeight="1" outlineLevel="1">
      <c r="A82" s="201"/>
      <c r="B82" s="202"/>
      <c r="C82" s="203" t="s">
        <v>227</v>
      </c>
      <c r="D82" s="203"/>
      <c r="E82" s="203"/>
      <c r="F82" s="203"/>
      <c r="G82" s="203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200"/>
      <c r="Z82" s="200"/>
      <c r="AA82" s="200"/>
      <c r="AB82" s="200"/>
      <c r="AC82" s="200"/>
      <c r="AD82" s="200"/>
      <c r="AE82" s="200"/>
      <c r="AF82" s="200"/>
      <c r="AG82" s="200" t="s">
        <v>103</v>
      </c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</row>
    <row r="83" spans="1:60" ht="12.75" outlineLevel="1">
      <c r="A83" s="201"/>
      <c r="B83" s="202"/>
      <c r="C83" s="213" t="s">
        <v>228</v>
      </c>
      <c r="D83" s="214"/>
      <c r="E83" s="215">
        <v>6.72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200"/>
      <c r="Z83" s="200"/>
      <c r="AA83" s="200"/>
      <c r="AB83" s="200"/>
      <c r="AC83" s="200"/>
      <c r="AD83" s="200"/>
      <c r="AE83" s="200"/>
      <c r="AF83" s="200"/>
      <c r="AG83" s="200" t="s">
        <v>133</v>
      </c>
      <c r="AH83" s="200">
        <v>0</v>
      </c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</row>
    <row r="84" spans="1:60" ht="12.75" outlineLevel="1">
      <c r="A84" s="201"/>
      <c r="B84" s="202"/>
      <c r="C84" s="213" t="s">
        <v>229</v>
      </c>
      <c r="D84" s="214"/>
      <c r="E84" s="215">
        <v>12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200"/>
      <c r="Z84" s="200"/>
      <c r="AA84" s="200"/>
      <c r="AB84" s="200"/>
      <c r="AC84" s="200"/>
      <c r="AD84" s="200"/>
      <c r="AE84" s="200"/>
      <c r="AF84" s="200"/>
      <c r="AG84" s="200" t="s">
        <v>133</v>
      </c>
      <c r="AH84" s="200">
        <v>0</v>
      </c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</row>
    <row r="85" spans="1:60" ht="12.75" outlineLevel="1">
      <c r="A85" s="201"/>
      <c r="B85" s="202"/>
      <c r="C85" s="213" t="s">
        <v>230</v>
      </c>
      <c r="D85" s="214"/>
      <c r="E85" s="215">
        <v>2.52</v>
      </c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200"/>
      <c r="Z85" s="200"/>
      <c r="AA85" s="200"/>
      <c r="AB85" s="200"/>
      <c r="AC85" s="200"/>
      <c r="AD85" s="200"/>
      <c r="AE85" s="200"/>
      <c r="AF85" s="200"/>
      <c r="AG85" s="200" t="s">
        <v>133</v>
      </c>
      <c r="AH85" s="200">
        <v>0</v>
      </c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</row>
    <row r="86" spans="1:60" ht="12.75" outlineLevel="1">
      <c r="A86" s="201"/>
      <c r="B86" s="202"/>
      <c r="C86" s="213" t="s">
        <v>231</v>
      </c>
      <c r="D86" s="214"/>
      <c r="E86" s="215">
        <v>0.7</v>
      </c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200"/>
      <c r="Z86" s="200"/>
      <c r="AA86" s="200"/>
      <c r="AB86" s="200"/>
      <c r="AC86" s="200"/>
      <c r="AD86" s="200"/>
      <c r="AE86" s="200"/>
      <c r="AF86" s="200"/>
      <c r="AG86" s="200" t="s">
        <v>133</v>
      </c>
      <c r="AH86" s="200">
        <v>0</v>
      </c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</row>
    <row r="87" spans="1:60" ht="12.75" outlineLevel="1">
      <c r="A87" s="201"/>
      <c r="B87" s="202"/>
      <c r="C87" s="213" t="s">
        <v>232</v>
      </c>
      <c r="D87" s="214"/>
      <c r="E87" s="215">
        <v>0.56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200"/>
      <c r="Z87" s="200"/>
      <c r="AA87" s="200"/>
      <c r="AB87" s="200"/>
      <c r="AC87" s="200"/>
      <c r="AD87" s="200"/>
      <c r="AE87" s="200"/>
      <c r="AF87" s="200"/>
      <c r="AG87" s="200" t="s">
        <v>133</v>
      </c>
      <c r="AH87" s="200">
        <v>0</v>
      </c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</row>
    <row r="88" spans="1:60" ht="12.75" outlineLevel="1">
      <c r="A88" s="201"/>
      <c r="B88" s="202"/>
      <c r="C88" s="213" t="s">
        <v>233</v>
      </c>
      <c r="D88" s="214"/>
      <c r="E88" s="215">
        <v>1.29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200"/>
      <c r="Z88" s="200"/>
      <c r="AA88" s="200"/>
      <c r="AB88" s="200"/>
      <c r="AC88" s="200"/>
      <c r="AD88" s="200"/>
      <c r="AE88" s="200"/>
      <c r="AF88" s="200"/>
      <c r="AG88" s="200" t="s">
        <v>133</v>
      </c>
      <c r="AH88" s="200">
        <v>0</v>
      </c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</row>
    <row r="89" spans="1:60" ht="12.75" outlineLevel="1">
      <c r="A89" s="191">
        <v>28</v>
      </c>
      <c r="B89" s="192" t="s">
        <v>234</v>
      </c>
      <c r="C89" s="193" t="s">
        <v>235</v>
      </c>
      <c r="D89" s="194" t="s">
        <v>212</v>
      </c>
      <c r="E89" s="195">
        <v>1</v>
      </c>
      <c r="F89" s="196"/>
      <c r="G89" s="197">
        <f>ROUND(E89*F89,2)</f>
        <v>0</v>
      </c>
      <c r="H89" s="196">
        <v>0</v>
      </c>
      <c r="I89" s="197">
        <f>ROUND(E89*H89,2)</f>
        <v>0</v>
      </c>
      <c r="J89" s="196">
        <v>4500</v>
      </c>
      <c r="K89" s="197">
        <f>ROUND(E89*J89,2)</f>
        <v>4500</v>
      </c>
      <c r="L89" s="197">
        <v>21</v>
      </c>
      <c r="M89" s="197">
        <f>G89*(1+L89/100)</f>
        <v>0</v>
      </c>
      <c r="N89" s="197">
        <v>0</v>
      </c>
      <c r="O89" s="197">
        <f>ROUND(E89*N89,2)</f>
        <v>0</v>
      </c>
      <c r="P89" s="197">
        <v>0</v>
      </c>
      <c r="Q89" s="197">
        <f>ROUND(E89*P89,2)</f>
        <v>0</v>
      </c>
      <c r="R89" s="197"/>
      <c r="S89" s="197" t="s">
        <v>98</v>
      </c>
      <c r="T89" s="198" t="s">
        <v>99</v>
      </c>
      <c r="U89" s="199">
        <v>0</v>
      </c>
      <c r="V89" s="199">
        <f>ROUND(E89*U89,2)</f>
        <v>0</v>
      </c>
      <c r="W89" s="199"/>
      <c r="X89" s="199" t="s">
        <v>100</v>
      </c>
      <c r="Y89" s="200"/>
      <c r="Z89" s="200"/>
      <c r="AA89" s="200"/>
      <c r="AB89" s="200"/>
      <c r="AC89" s="200"/>
      <c r="AD89" s="200"/>
      <c r="AE89" s="200"/>
      <c r="AF89" s="200"/>
      <c r="AG89" s="200" t="s">
        <v>101</v>
      </c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</row>
    <row r="90" spans="1:60" ht="12.75" outlineLevel="1">
      <c r="A90" s="201"/>
      <c r="B90" s="202"/>
      <c r="C90" s="213" t="s">
        <v>53</v>
      </c>
      <c r="D90" s="214"/>
      <c r="E90" s="215">
        <v>1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200"/>
      <c r="Z90" s="200"/>
      <c r="AA90" s="200"/>
      <c r="AB90" s="200"/>
      <c r="AC90" s="200"/>
      <c r="AD90" s="200"/>
      <c r="AE90" s="200"/>
      <c r="AF90" s="200"/>
      <c r="AG90" s="200" t="s">
        <v>133</v>
      </c>
      <c r="AH90" s="200">
        <v>0</v>
      </c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</row>
    <row r="91" spans="1:60" ht="12.75" outlineLevel="1">
      <c r="A91" s="191">
        <v>29</v>
      </c>
      <c r="B91" s="192" t="s">
        <v>236</v>
      </c>
      <c r="C91" s="193" t="s">
        <v>237</v>
      </c>
      <c r="D91" s="194" t="s">
        <v>140</v>
      </c>
      <c r="E91" s="195">
        <v>4.623</v>
      </c>
      <c r="F91" s="196"/>
      <c r="G91" s="197">
        <f>ROUND(E91*F91,2)</f>
        <v>0</v>
      </c>
      <c r="H91" s="196">
        <v>939.16</v>
      </c>
      <c r="I91" s="197">
        <f>ROUND(E91*H91,2)</f>
        <v>4341.74</v>
      </c>
      <c r="J91" s="196">
        <v>515.84</v>
      </c>
      <c r="K91" s="197">
        <f>ROUND(E91*J91,2)</f>
        <v>2384.73</v>
      </c>
      <c r="L91" s="197">
        <v>21</v>
      </c>
      <c r="M91" s="197">
        <f>G91*(1+L91/100)</f>
        <v>0</v>
      </c>
      <c r="N91" s="197">
        <v>2.16</v>
      </c>
      <c r="O91" s="197">
        <f>ROUND(E91*N91,2)</f>
        <v>9.99</v>
      </c>
      <c r="P91" s="197">
        <v>0</v>
      </c>
      <c r="Q91" s="197">
        <f>ROUND(E91*P91,2)</f>
        <v>0</v>
      </c>
      <c r="R91" s="197"/>
      <c r="S91" s="197" t="s">
        <v>131</v>
      </c>
      <c r="T91" s="198" t="s">
        <v>131</v>
      </c>
      <c r="U91" s="199">
        <v>0</v>
      </c>
      <c r="V91" s="199">
        <f>ROUND(E91*U91,2)</f>
        <v>0</v>
      </c>
      <c r="W91" s="199"/>
      <c r="X91" s="199" t="s">
        <v>100</v>
      </c>
      <c r="Y91" s="200"/>
      <c r="Z91" s="200"/>
      <c r="AA91" s="200"/>
      <c r="AB91" s="200"/>
      <c r="AC91" s="200"/>
      <c r="AD91" s="200"/>
      <c r="AE91" s="200"/>
      <c r="AF91" s="200"/>
      <c r="AG91" s="200" t="s">
        <v>101</v>
      </c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</row>
    <row r="92" spans="1:60" ht="12.75" outlineLevel="1">
      <c r="A92" s="201"/>
      <c r="B92" s="202"/>
      <c r="C92" s="213" t="s">
        <v>238</v>
      </c>
      <c r="D92" s="214"/>
      <c r="E92" s="215">
        <v>1.13</v>
      </c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200"/>
      <c r="Z92" s="200"/>
      <c r="AA92" s="200"/>
      <c r="AB92" s="200"/>
      <c r="AC92" s="200"/>
      <c r="AD92" s="200"/>
      <c r="AE92" s="200"/>
      <c r="AF92" s="200"/>
      <c r="AG92" s="200" t="s">
        <v>133</v>
      </c>
      <c r="AH92" s="200">
        <v>0</v>
      </c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</row>
    <row r="93" spans="1:60" ht="12.75" outlineLevel="1">
      <c r="A93" s="201"/>
      <c r="B93" s="202"/>
      <c r="C93" s="213" t="s">
        <v>239</v>
      </c>
      <c r="D93" s="214"/>
      <c r="E93" s="215">
        <v>1.99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200"/>
      <c r="Z93" s="200"/>
      <c r="AA93" s="200"/>
      <c r="AB93" s="200"/>
      <c r="AC93" s="200"/>
      <c r="AD93" s="200"/>
      <c r="AE93" s="200"/>
      <c r="AF93" s="200"/>
      <c r="AG93" s="200" t="s">
        <v>133</v>
      </c>
      <c r="AH93" s="200">
        <v>0</v>
      </c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</row>
    <row r="94" spans="1:60" ht="12.75" outlineLevel="1">
      <c r="A94" s="201"/>
      <c r="B94" s="202"/>
      <c r="C94" s="213" t="s">
        <v>240</v>
      </c>
      <c r="D94" s="214"/>
      <c r="E94" s="215">
        <v>1.5</v>
      </c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200"/>
      <c r="Z94" s="200"/>
      <c r="AA94" s="200"/>
      <c r="AB94" s="200"/>
      <c r="AC94" s="200"/>
      <c r="AD94" s="200"/>
      <c r="AE94" s="200"/>
      <c r="AF94" s="200"/>
      <c r="AG94" s="200" t="s">
        <v>133</v>
      </c>
      <c r="AH94" s="200">
        <v>0</v>
      </c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</row>
    <row r="95" spans="1:60" ht="12.75" outlineLevel="1">
      <c r="A95" s="191">
        <v>30</v>
      </c>
      <c r="B95" s="192" t="s">
        <v>241</v>
      </c>
      <c r="C95" s="193" t="s">
        <v>242</v>
      </c>
      <c r="D95" s="194" t="s">
        <v>212</v>
      </c>
      <c r="E95" s="195">
        <v>6</v>
      </c>
      <c r="F95" s="196"/>
      <c r="G95" s="197">
        <f>ROUND(E95*F95,2)</f>
        <v>0</v>
      </c>
      <c r="H95" s="196">
        <v>144.94</v>
      </c>
      <c r="I95" s="197">
        <f>ROUND(E95*H95,2)</f>
        <v>869.64</v>
      </c>
      <c r="J95" s="196">
        <v>4285.06</v>
      </c>
      <c r="K95" s="197">
        <f>ROUND(E95*J95,2)</f>
        <v>25710.36</v>
      </c>
      <c r="L95" s="197">
        <v>21</v>
      </c>
      <c r="M95" s="197">
        <f>G95*(1+L95/100)</f>
        <v>0</v>
      </c>
      <c r="N95" s="197">
        <v>0.09604</v>
      </c>
      <c r="O95" s="197">
        <f>ROUND(E95*N95,2)</f>
        <v>0.58</v>
      </c>
      <c r="P95" s="197">
        <v>0</v>
      </c>
      <c r="Q95" s="197">
        <f>ROUND(E95*P95,2)</f>
        <v>0</v>
      </c>
      <c r="R95" s="197"/>
      <c r="S95" s="197" t="s">
        <v>131</v>
      </c>
      <c r="T95" s="198" t="s">
        <v>131</v>
      </c>
      <c r="U95" s="199">
        <v>0</v>
      </c>
      <c r="V95" s="199">
        <f>ROUND(E95*U95,2)</f>
        <v>0</v>
      </c>
      <c r="W95" s="199"/>
      <c r="X95" s="199" t="s">
        <v>100</v>
      </c>
      <c r="Y95" s="200"/>
      <c r="Z95" s="200"/>
      <c r="AA95" s="200"/>
      <c r="AB95" s="200"/>
      <c r="AC95" s="200"/>
      <c r="AD95" s="200"/>
      <c r="AE95" s="200"/>
      <c r="AF95" s="200"/>
      <c r="AG95" s="200" t="s">
        <v>101</v>
      </c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</row>
    <row r="96" spans="1:60" ht="12.75" outlineLevel="1">
      <c r="A96" s="201"/>
      <c r="B96" s="202"/>
      <c r="C96" s="213" t="s">
        <v>220</v>
      </c>
      <c r="D96" s="214"/>
      <c r="E96" s="215">
        <v>1</v>
      </c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200"/>
      <c r="Z96" s="200"/>
      <c r="AA96" s="200"/>
      <c r="AB96" s="200"/>
      <c r="AC96" s="200"/>
      <c r="AD96" s="200"/>
      <c r="AE96" s="200"/>
      <c r="AF96" s="200"/>
      <c r="AG96" s="200" t="s">
        <v>133</v>
      </c>
      <c r="AH96" s="200">
        <v>0</v>
      </c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</row>
    <row r="97" spans="1:60" ht="12.75" outlineLevel="1">
      <c r="A97" s="201"/>
      <c r="B97" s="202"/>
      <c r="C97" s="213" t="s">
        <v>217</v>
      </c>
      <c r="D97" s="214"/>
      <c r="E97" s="215">
        <v>4</v>
      </c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200"/>
      <c r="Z97" s="200"/>
      <c r="AA97" s="200"/>
      <c r="AB97" s="200"/>
      <c r="AC97" s="200"/>
      <c r="AD97" s="200"/>
      <c r="AE97" s="200"/>
      <c r="AF97" s="200"/>
      <c r="AG97" s="200" t="s">
        <v>133</v>
      </c>
      <c r="AH97" s="200">
        <v>0</v>
      </c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</row>
    <row r="98" spans="1:60" ht="12.75" outlineLevel="1">
      <c r="A98" s="201"/>
      <c r="B98" s="202"/>
      <c r="C98" s="213" t="s">
        <v>224</v>
      </c>
      <c r="D98" s="214"/>
      <c r="E98" s="215">
        <v>1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200"/>
      <c r="Z98" s="200"/>
      <c r="AA98" s="200"/>
      <c r="AB98" s="200"/>
      <c r="AC98" s="200"/>
      <c r="AD98" s="200"/>
      <c r="AE98" s="200"/>
      <c r="AF98" s="200"/>
      <c r="AG98" s="200" t="s">
        <v>133</v>
      </c>
      <c r="AH98" s="200">
        <v>0</v>
      </c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</row>
    <row r="99" spans="1:60" ht="12.75" outlineLevel="1">
      <c r="A99" s="191">
        <v>31</v>
      </c>
      <c r="B99" s="192" t="s">
        <v>243</v>
      </c>
      <c r="C99" s="193" t="s">
        <v>244</v>
      </c>
      <c r="D99" s="194" t="s">
        <v>245</v>
      </c>
      <c r="E99" s="195">
        <v>6</v>
      </c>
      <c r="F99" s="196"/>
      <c r="G99" s="197">
        <f>ROUND(E99*F99,2)</f>
        <v>0</v>
      </c>
      <c r="H99" s="196">
        <v>2569.96</v>
      </c>
      <c r="I99" s="197">
        <f>ROUND(E99*H99,2)</f>
        <v>15419.76</v>
      </c>
      <c r="J99" s="196">
        <v>2350.04</v>
      </c>
      <c r="K99" s="197">
        <f>ROUND(E99*J99,2)</f>
        <v>14100.24</v>
      </c>
      <c r="L99" s="197">
        <v>21</v>
      </c>
      <c r="M99" s="197">
        <f>G99*(1+L99/100)</f>
        <v>0</v>
      </c>
      <c r="N99" s="197">
        <v>0.0932</v>
      </c>
      <c r="O99" s="197">
        <f>ROUND(E99*N99,2)</f>
        <v>0.56</v>
      </c>
      <c r="P99" s="197">
        <v>0</v>
      </c>
      <c r="Q99" s="197">
        <f>ROUND(E99*P99,2)</f>
        <v>0</v>
      </c>
      <c r="R99" s="197"/>
      <c r="S99" s="197" t="s">
        <v>131</v>
      </c>
      <c r="T99" s="198" t="s">
        <v>131</v>
      </c>
      <c r="U99" s="199">
        <v>0</v>
      </c>
      <c r="V99" s="199">
        <f>ROUND(E99*U99,2)</f>
        <v>0</v>
      </c>
      <c r="W99" s="199"/>
      <c r="X99" s="199" t="s">
        <v>246</v>
      </c>
      <c r="Y99" s="200"/>
      <c r="Z99" s="200"/>
      <c r="AA99" s="200"/>
      <c r="AB99" s="200"/>
      <c r="AC99" s="200"/>
      <c r="AD99" s="200"/>
      <c r="AE99" s="200"/>
      <c r="AF99" s="200"/>
      <c r="AG99" s="200" t="s">
        <v>247</v>
      </c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</row>
    <row r="100" spans="1:60" ht="22.5" customHeight="1" outlineLevel="1">
      <c r="A100" s="201"/>
      <c r="B100" s="202"/>
      <c r="C100" s="203" t="s">
        <v>248</v>
      </c>
      <c r="D100" s="203"/>
      <c r="E100" s="203"/>
      <c r="F100" s="203"/>
      <c r="G100" s="203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200"/>
      <c r="Z100" s="200"/>
      <c r="AA100" s="200"/>
      <c r="AB100" s="200"/>
      <c r="AC100" s="200"/>
      <c r="AD100" s="200"/>
      <c r="AE100" s="200"/>
      <c r="AF100" s="200"/>
      <c r="AG100" s="200" t="s">
        <v>103</v>
      </c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4" t="str">
        <f>C100</f>
        <v>Včetně nákladů na vyvrtání a vyčištění vrtu, dodání a výrobu cementové zálivky, sestavení mikropiloty, hlavy mikropiloty, pomocných dřevěných konstrukcí a veškerých úprav po injektování.</v>
      </c>
      <c r="BB100" s="200"/>
      <c r="BC100" s="200"/>
      <c r="BD100" s="200"/>
      <c r="BE100" s="200"/>
      <c r="BF100" s="200"/>
      <c r="BG100" s="200"/>
      <c r="BH100" s="200"/>
    </row>
    <row r="101" spans="1:60" ht="22.5" customHeight="1" outlineLevel="1">
      <c r="A101" s="201"/>
      <c r="B101" s="202"/>
      <c r="C101" s="216" t="s">
        <v>249</v>
      </c>
      <c r="D101" s="216"/>
      <c r="E101" s="216"/>
      <c r="F101" s="216"/>
      <c r="G101" s="216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200"/>
      <c r="Z101" s="200"/>
      <c r="AA101" s="200"/>
      <c r="AB101" s="200"/>
      <c r="AC101" s="200"/>
      <c r="AD101" s="200"/>
      <c r="AE101" s="200"/>
      <c r="AF101" s="200"/>
      <c r="AG101" s="200" t="s">
        <v>103</v>
      </c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4" t="str">
        <f>C101</f>
        <v>Pomocné konstrukce ze dřeva zahrnují: pracovní podlahy, lešení, podpěrné a jiné konstrukce pro beranidla, vytahovače, vrtné a jiné soupravy, včetně nákladů na spojovací materiál.</v>
      </c>
      <c r="BB101" s="200"/>
      <c r="BC101" s="200"/>
      <c r="BD101" s="200"/>
      <c r="BE101" s="200"/>
      <c r="BF101" s="200"/>
      <c r="BG101" s="200"/>
      <c r="BH101" s="200"/>
    </row>
    <row r="102" spans="1:60" ht="12.75" outlineLevel="1">
      <c r="A102" s="201"/>
      <c r="B102" s="202"/>
      <c r="C102" s="213" t="s">
        <v>250</v>
      </c>
      <c r="D102" s="214"/>
      <c r="E102" s="215">
        <v>6</v>
      </c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200"/>
      <c r="Z102" s="200"/>
      <c r="AA102" s="200"/>
      <c r="AB102" s="200"/>
      <c r="AC102" s="200"/>
      <c r="AD102" s="200"/>
      <c r="AE102" s="200"/>
      <c r="AF102" s="200"/>
      <c r="AG102" s="200" t="s">
        <v>133</v>
      </c>
      <c r="AH102" s="200">
        <v>0</v>
      </c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</row>
    <row r="103" spans="1:60" ht="12.75" outlineLevel="1">
      <c r="A103" s="191">
        <v>32</v>
      </c>
      <c r="B103" s="192" t="s">
        <v>234</v>
      </c>
      <c r="C103" s="193" t="s">
        <v>251</v>
      </c>
      <c r="D103" s="194" t="s">
        <v>212</v>
      </c>
      <c r="E103" s="195">
        <v>1</v>
      </c>
      <c r="F103" s="196"/>
      <c r="G103" s="197">
        <f>ROUND(E103*F103,2)</f>
        <v>0</v>
      </c>
      <c r="H103" s="196">
        <v>0</v>
      </c>
      <c r="I103" s="197">
        <f>ROUND(E103*H103,2)</f>
        <v>0</v>
      </c>
      <c r="J103" s="196">
        <v>3400</v>
      </c>
      <c r="K103" s="197">
        <f>ROUND(E103*J103,2)</f>
        <v>3400</v>
      </c>
      <c r="L103" s="197">
        <v>21</v>
      </c>
      <c r="M103" s="197">
        <f>G103*(1+L103/100)</f>
        <v>0</v>
      </c>
      <c r="N103" s="197">
        <v>0</v>
      </c>
      <c r="O103" s="197">
        <f>ROUND(E103*N103,2)</f>
        <v>0</v>
      </c>
      <c r="P103" s="197">
        <v>0</v>
      </c>
      <c r="Q103" s="197">
        <f>ROUND(E103*P103,2)</f>
        <v>0</v>
      </c>
      <c r="R103" s="197"/>
      <c r="S103" s="197" t="s">
        <v>98</v>
      </c>
      <c r="T103" s="198" t="s">
        <v>99</v>
      </c>
      <c r="U103" s="199">
        <v>0</v>
      </c>
      <c r="V103" s="199">
        <f>ROUND(E103*U103,2)</f>
        <v>0</v>
      </c>
      <c r="W103" s="199"/>
      <c r="X103" s="199" t="s">
        <v>252</v>
      </c>
      <c r="Y103" s="200"/>
      <c r="Z103" s="200"/>
      <c r="AA103" s="200"/>
      <c r="AB103" s="200"/>
      <c r="AC103" s="200"/>
      <c r="AD103" s="200"/>
      <c r="AE103" s="200"/>
      <c r="AF103" s="200"/>
      <c r="AG103" s="200" t="s">
        <v>253</v>
      </c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</row>
    <row r="104" spans="1:60" ht="12.75" outlineLevel="1">
      <c r="A104" s="201"/>
      <c r="B104" s="202"/>
      <c r="C104" s="213" t="s">
        <v>53</v>
      </c>
      <c r="D104" s="214"/>
      <c r="E104" s="215">
        <v>1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200"/>
      <c r="Z104" s="200"/>
      <c r="AA104" s="200"/>
      <c r="AB104" s="200"/>
      <c r="AC104" s="200"/>
      <c r="AD104" s="200"/>
      <c r="AE104" s="200"/>
      <c r="AF104" s="200"/>
      <c r="AG104" s="200" t="s">
        <v>133</v>
      </c>
      <c r="AH104" s="200">
        <v>0</v>
      </c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</row>
    <row r="105" spans="1:33" ht="12.75">
      <c r="A105" s="183" t="s">
        <v>93</v>
      </c>
      <c r="B105" s="184" t="s">
        <v>57</v>
      </c>
      <c r="C105" s="185" t="s">
        <v>58</v>
      </c>
      <c r="D105" s="186"/>
      <c r="E105" s="187"/>
      <c r="F105" s="188"/>
      <c r="G105" s="188">
        <f>SUMIF(AG106:AG106,"&lt;&gt;NOR",G106:G106)</f>
        <v>0</v>
      </c>
      <c r="H105" s="188"/>
      <c r="I105" s="188">
        <f>SUM(I106:I106)</f>
        <v>0</v>
      </c>
      <c r="J105" s="188"/>
      <c r="K105" s="188">
        <f>SUM(K106:K106)</f>
        <v>11898.04</v>
      </c>
      <c r="L105" s="188"/>
      <c r="M105" s="188">
        <f>SUM(M106:M106)</f>
        <v>0</v>
      </c>
      <c r="N105" s="188"/>
      <c r="O105" s="188">
        <f>SUM(O106:O106)</f>
        <v>0</v>
      </c>
      <c r="P105" s="188"/>
      <c r="Q105" s="188">
        <f>SUM(Q106:Q106)</f>
        <v>0</v>
      </c>
      <c r="R105" s="188"/>
      <c r="S105" s="188"/>
      <c r="T105" s="189"/>
      <c r="U105" s="190"/>
      <c r="V105" s="190">
        <f>SUM(V106:V106)</f>
        <v>0</v>
      </c>
      <c r="W105" s="190"/>
      <c r="X105" s="190"/>
      <c r="AG105" t="s">
        <v>94</v>
      </c>
    </row>
    <row r="106" spans="1:60" ht="12.75" outlineLevel="1">
      <c r="A106" s="217">
        <v>33</v>
      </c>
      <c r="B106" s="218" t="s">
        <v>254</v>
      </c>
      <c r="C106" s="219" t="s">
        <v>255</v>
      </c>
      <c r="D106" s="220" t="s">
        <v>174</v>
      </c>
      <c r="E106" s="221">
        <v>52.76292</v>
      </c>
      <c r="F106" s="222"/>
      <c r="G106" s="223">
        <f>ROUND(E106*F106,2)</f>
        <v>0</v>
      </c>
      <c r="H106" s="222">
        <v>0</v>
      </c>
      <c r="I106" s="223">
        <f>ROUND(E106*H106,2)</f>
        <v>0</v>
      </c>
      <c r="J106" s="222">
        <v>225.5</v>
      </c>
      <c r="K106" s="223">
        <f>ROUND(E106*J106,2)</f>
        <v>11898.04</v>
      </c>
      <c r="L106" s="223">
        <v>21</v>
      </c>
      <c r="M106" s="223">
        <f>G106*(1+L106/100)</f>
        <v>0</v>
      </c>
      <c r="N106" s="223">
        <v>0</v>
      </c>
      <c r="O106" s="223">
        <f>ROUND(E106*N106,2)</f>
        <v>0</v>
      </c>
      <c r="P106" s="223">
        <v>0</v>
      </c>
      <c r="Q106" s="223">
        <f>ROUND(E106*P106,2)</f>
        <v>0</v>
      </c>
      <c r="R106" s="223"/>
      <c r="S106" s="223" t="s">
        <v>131</v>
      </c>
      <c r="T106" s="224" t="s">
        <v>131</v>
      </c>
      <c r="U106" s="199">
        <v>0</v>
      </c>
      <c r="V106" s="199">
        <f>ROUND(E106*U106,2)</f>
        <v>0</v>
      </c>
      <c r="W106" s="199"/>
      <c r="X106" s="199" t="s">
        <v>100</v>
      </c>
      <c r="Y106" s="200"/>
      <c r="Z106" s="200"/>
      <c r="AA106" s="200"/>
      <c r="AB106" s="200"/>
      <c r="AC106" s="200"/>
      <c r="AD106" s="200"/>
      <c r="AE106" s="200"/>
      <c r="AF106" s="200"/>
      <c r="AG106" s="200" t="s">
        <v>101</v>
      </c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</row>
    <row r="107" spans="1:33" ht="12.75">
      <c r="A107" s="183" t="s">
        <v>93</v>
      </c>
      <c r="B107" s="184" t="s">
        <v>59</v>
      </c>
      <c r="C107" s="185" t="s">
        <v>60</v>
      </c>
      <c r="D107" s="186"/>
      <c r="E107" s="187"/>
      <c r="F107" s="188"/>
      <c r="G107" s="188">
        <f>SUMIF(AG108:AG110,"&lt;&gt;NOR",G108:G110)</f>
        <v>0</v>
      </c>
      <c r="H107" s="188"/>
      <c r="I107" s="188">
        <f>SUM(I108:I110)</f>
        <v>0</v>
      </c>
      <c r="J107" s="188"/>
      <c r="K107" s="188">
        <f>SUM(K108:K110)</f>
        <v>4947.48</v>
      </c>
      <c r="L107" s="188"/>
      <c r="M107" s="188">
        <f>SUM(M108:M110)</f>
        <v>0</v>
      </c>
      <c r="N107" s="188"/>
      <c r="O107" s="188">
        <f>SUM(O108:O110)</f>
        <v>0</v>
      </c>
      <c r="P107" s="188"/>
      <c r="Q107" s="188">
        <f>SUM(Q108:Q110)</f>
        <v>0</v>
      </c>
      <c r="R107" s="188"/>
      <c r="S107" s="188"/>
      <c r="T107" s="189"/>
      <c r="U107" s="190"/>
      <c r="V107" s="190">
        <f>SUM(V108:V110)</f>
        <v>0</v>
      </c>
      <c r="W107" s="190"/>
      <c r="X107" s="190"/>
      <c r="AG107" t="s">
        <v>94</v>
      </c>
    </row>
    <row r="108" spans="1:60" ht="22.35" outlineLevel="1">
      <c r="A108" s="191">
        <v>34</v>
      </c>
      <c r="B108" s="192" t="s">
        <v>256</v>
      </c>
      <c r="C108" s="193" t="s">
        <v>257</v>
      </c>
      <c r="D108" s="194" t="s">
        <v>212</v>
      </c>
      <c r="E108" s="195">
        <v>1</v>
      </c>
      <c r="F108" s="196"/>
      <c r="G108" s="197">
        <f>ROUND(E108*F108,2)</f>
        <v>0</v>
      </c>
      <c r="H108" s="196">
        <v>0</v>
      </c>
      <c r="I108" s="197">
        <f>ROUND(E108*H108,2)</f>
        <v>0</v>
      </c>
      <c r="J108" s="196">
        <v>4860</v>
      </c>
      <c r="K108" s="197">
        <f>ROUND(E108*J108,2)</f>
        <v>4860</v>
      </c>
      <c r="L108" s="197">
        <v>21</v>
      </c>
      <c r="M108" s="197">
        <f>G108*(1+L108/100)</f>
        <v>0</v>
      </c>
      <c r="N108" s="197">
        <v>0</v>
      </c>
      <c r="O108" s="197">
        <f>ROUND(E108*N108,2)</f>
        <v>0</v>
      </c>
      <c r="P108" s="197">
        <v>0</v>
      </c>
      <c r="Q108" s="197">
        <f>ROUND(E108*P108,2)</f>
        <v>0</v>
      </c>
      <c r="R108" s="197"/>
      <c r="S108" s="197" t="s">
        <v>98</v>
      </c>
      <c r="T108" s="198" t="s">
        <v>99</v>
      </c>
      <c r="U108" s="199">
        <v>0</v>
      </c>
      <c r="V108" s="199">
        <f>ROUND(E108*U108,2)</f>
        <v>0</v>
      </c>
      <c r="W108" s="199"/>
      <c r="X108" s="199" t="s">
        <v>100</v>
      </c>
      <c r="Y108" s="200"/>
      <c r="Z108" s="200"/>
      <c r="AA108" s="200"/>
      <c r="AB108" s="200"/>
      <c r="AC108" s="200"/>
      <c r="AD108" s="200"/>
      <c r="AE108" s="200"/>
      <c r="AF108" s="200"/>
      <c r="AG108" s="200" t="s">
        <v>101</v>
      </c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</row>
    <row r="109" spans="1:60" ht="12.75" outlineLevel="1">
      <c r="A109" s="201"/>
      <c r="B109" s="202"/>
      <c r="C109" s="213" t="s">
        <v>258</v>
      </c>
      <c r="D109" s="214"/>
      <c r="E109" s="215">
        <v>1</v>
      </c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200"/>
      <c r="Z109" s="200"/>
      <c r="AA109" s="200"/>
      <c r="AB109" s="200"/>
      <c r="AC109" s="200"/>
      <c r="AD109" s="200"/>
      <c r="AE109" s="200"/>
      <c r="AF109" s="200"/>
      <c r="AG109" s="200" t="s">
        <v>133</v>
      </c>
      <c r="AH109" s="200">
        <v>0</v>
      </c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</row>
    <row r="110" spans="1:60" ht="12.75" outlineLevel="1">
      <c r="A110" s="191">
        <v>35</v>
      </c>
      <c r="B110" s="192" t="s">
        <v>259</v>
      </c>
      <c r="C110" s="193" t="s">
        <v>260</v>
      </c>
      <c r="D110" s="194" t="s">
        <v>25</v>
      </c>
      <c r="E110" s="195">
        <v>48.6</v>
      </c>
      <c r="F110" s="196"/>
      <c r="G110" s="197">
        <f>ROUND(E110*F110,2)</f>
        <v>0</v>
      </c>
      <c r="H110" s="196">
        <v>0</v>
      </c>
      <c r="I110" s="197">
        <f>ROUND(E110*H110,2)</f>
        <v>0</v>
      </c>
      <c r="J110" s="196">
        <v>1.8</v>
      </c>
      <c r="K110" s="197">
        <f>ROUND(E110*J110,2)</f>
        <v>87.48</v>
      </c>
      <c r="L110" s="197">
        <v>21</v>
      </c>
      <c r="M110" s="197">
        <f>G110*(1+L110/100)</f>
        <v>0</v>
      </c>
      <c r="N110" s="197">
        <v>0</v>
      </c>
      <c r="O110" s="197">
        <f>ROUND(E110*N110,2)</f>
        <v>0</v>
      </c>
      <c r="P110" s="197">
        <v>0</v>
      </c>
      <c r="Q110" s="197">
        <f>ROUND(E110*P110,2)</f>
        <v>0</v>
      </c>
      <c r="R110" s="197"/>
      <c r="S110" s="197" t="s">
        <v>131</v>
      </c>
      <c r="T110" s="198" t="s">
        <v>131</v>
      </c>
      <c r="U110" s="199">
        <v>0</v>
      </c>
      <c r="V110" s="199">
        <f>ROUND(E110*U110,2)</f>
        <v>0</v>
      </c>
      <c r="W110" s="199"/>
      <c r="X110" s="199" t="s">
        <v>100</v>
      </c>
      <c r="Y110" s="200"/>
      <c r="Z110" s="200"/>
      <c r="AA110" s="200"/>
      <c r="AB110" s="200"/>
      <c r="AC110" s="200"/>
      <c r="AD110" s="200"/>
      <c r="AE110" s="200"/>
      <c r="AF110" s="200"/>
      <c r="AG110" s="200" t="s">
        <v>261</v>
      </c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</row>
    <row r="111" spans="1:32" ht="12.75">
      <c r="A111" s="178"/>
      <c r="B111" s="179"/>
      <c r="C111" s="205"/>
      <c r="D111" s="180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AE111">
        <v>15</v>
      </c>
      <c r="AF111">
        <v>21</v>
      </c>
    </row>
    <row r="112" spans="1:33" ht="12.75">
      <c r="A112" s="206"/>
      <c r="B112" s="207" t="s">
        <v>15</v>
      </c>
      <c r="C112" s="208"/>
      <c r="D112" s="209"/>
      <c r="E112" s="210"/>
      <c r="F112" s="210"/>
      <c r="G112" s="211">
        <f>G8+G64+G105+G107</f>
        <v>0</v>
      </c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AE112">
        <f>SUMIF(L7:L110,AE111,G7:G110)</f>
        <v>0</v>
      </c>
      <c r="AF112">
        <f>SUMIF(L7:L110,AF111,G7:G110)</f>
        <v>0</v>
      </c>
      <c r="AG112" t="s">
        <v>126</v>
      </c>
    </row>
    <row r="113" spans="3:33" ht="12.75">
      <c r="C113" s="212"/>
      <c r="D113" s="172"/>
      <c r="AG113" t="s">
        <v>127</v>
      </c>
    </row>
  </sheetData>
  <mergeCells count="20">
    <mergeCell ref="A1:G1"/>
    <mergeCell ref="C2:G2"/>
    <mergeCell ref="C3:G3"/>
    <mergeCell ref="C4:G4"/>
    <mergeCell ref="C12:G12"/>
    <mergeCell ref="C13:G13"/>
    <mergeCell ref="C16:G16"/>
    <mergeCell ref="C66:G66"/>
    <mergeCell ref="C67:G67"/>
    <mergeCell ref="C68:G68"/>
    <mergeCell ref="C69:G69"/>
    <mergeCell ref="C72:G72"/>
    <mergeCell ref="C73:G73"/>
    <mergeCell ref="C74:G74"/>
    <mergeCell ref="C77:G77"/>
    <mergeCell ref="C78:G78"/>
    <mergeCell ref="C79:G79"/>
    <mergeCell ref="C82:G82"/>
    <mergeCell ref="C100:G100"/>
    <mergeCell ref="C101:G101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FF"/>
  </sheetPr>
  <dimension ref="A1:BH113"/>
  <sheetViews>
    <sheetView workbookViewId="0" topLeftCell="A1">
      <pane ySplit="7" topLeftCell="A8" activePane="bottomLeft" state="frozen"/>
      <selection pane="topLeft" activeCell="A1" sqref="A1"/>
      <selection pane="bottomLeft" activeCell="C6" sqref="C6"/>
    </sheetView>
  </sheetViews>
  <sheetFormatPr defaultColWidth="9.00390625" defaultRowHeight="12.75" outlineLevelRow="1"/>
  <cols>
    <col min="1" max="1" width="3.375" style="0" customWidth="1"/>
    <col min="2" max="2" width="12.375" style="166" customWidth="1"/>
    <col min="3" max="3" width="62.50390625" style="166" customWidth="1"/>
    <col min="4" max="4" width="4.75390625" style="0" customWidth="1"/>
    <col min="5" max="5" width="10.375" style="0" customWidth="1"/>
    <col min="6" max="6" width="9.75390625" style="0" customWidth="1"/>
    <col min="7" max="7" width="12.50390625" style="0" customWidth="1"/>
    <col min="8" max="17" width="9.00390625" style="0" hidden="1" customWidth="1"/>
    <col min="18" max="18" width="6.75390625" style="0" customWidth="1"/>
    <col min="19" max="19" width="8.50390625" style="0" customWidth="1"/>
    <col min="20" max="20" width="8.25390625" style="0" customWidth="1"/>
    <col min="21" max="24" width="9.00390625" style="0" hidden="1" customWidth="1"/>
    <col min="25" max="28" width="8.50390625" style="0" customWidth="1"/>
    <col min="29" max="29" width="9.00390625" style="0" hidden="1" customWidth="1"/>
    <col min="30" max="30" width="8.50390625" style="0" customWidth="1"/>
    <col min="31" max="41" width="9.00390625" style="0" hidden="1" customWidth="1"/>
    <col min="42" max="52" width="8.50390625" style="0" customWidth="1"/>
    <col min="53" max="53" width="97.625" style="0" customWidth="1"/>
    <col min="54" max="1025" width="8.50390625" style="0" customWidth="1"/>
  </cols>
  <sheetData>
    <row r="1" spans="1:33" ht="15.75" customHeight="1">
      <c r="A1" s="167" t="s">
        <v>65</v>
      </c>
      <c r="B1" s="167"/>
      <c r="C1" s="167"/>
      <c r="D1" s="167"/>
      <c r="E1" s="167"/>
      <c r="F1" s="167"/>
      <c r="G1" s="167"/>
      <c r="AG1" t="s">
        <v>66</v>
      </c>
    </row>
    <row r="2" spans="1:33" ht="24.95" customHeight="1">
      <c r="A2" s="163" t="s">
        <v>62</v>
      </c>
      <c r="B2" s="164" t="s">
        <v>5</v>
      </c>
      <c r="C2" s="168" t="s">
        <v>67</v>
      </c>
      <c r="D2" s="168"/>
      <c r="E2" s="168"/>
      <c r="F2" s="168"/>
      <c r="G2" s="168"/>
      <c r="AG2" t="s">
        <v>68</v>
      </c>
    </row>
    <row r="3" spans="1:33" ht="24.95" customHeight="1">
      <c r="A3" s="163" t="s">
        <v>63</v>
      </c>
      <c r="B3" s="164" t="s">
        <v>48</v>
      </c>
      <c r="C3" s="168" t="s">
        <v>49</v>
      </c>
      <c r="D3" s="168"/>
      <c r="E3" s="168"/>
      <c r="F3" s="168"/>
      <c r="G3" s="168"/>
      <c r="AC3" s="166" t="s">
        <v>68</v>
      </c>
      <c r="AG3" t="s">
        <v>69</v>
      </c>
    </row>
    <row r="4" spans="1:33" ht="24.95" customHeight="1">
      <c r="A4" s="169" t="s">
        <v>64</v>
      </c>
      <c r="B4" s="170" t="s">
        <v>48</v>
      </c>
      <c r="C4" s="171" t="s">
        <v>49</v>
      </c>
      <c r="D4" s="171"/>
      <c r="E4" s="171"/>
      <c r="F4" s="171"/>
      <c r="G4" s="171"/>
      <c r="AG4" t="s">
        <v>70</v>
      </c>
    </row>
    <row r="5" ht="12.75">
      <c r="D5" s="172"/>
    </row>
    <row r="6" spans="1:24" ht="38.25">
      <c r="A6" s="173" t="s">
        <v>71</v>
      </c>
      <c r="B6" s="174" t="s">
        <v>72</v>
      </c>
      <c r="C6" s="174" t="s">
        <v>73</v>
      </c>
      <c r="D6" s="175" t="s">
        <v>74</v>
      </c>
      <c r="E6" s="173" t="s">
        <v>75</v>
      </c>
      <c r="F6" s="176" t="s">
        <v>76</v>
      </c>
      <c r="G6" s="173" t="s">
        <v>15</v>
      </c>
      <c r="H6" s="177" t="s">
        <v>77</v>
      </c>
      <c r="I6" s="177" t="s">
        <v>78</v>
      </c>
      <c r="J6" s="177" t="s">
        <v>79</v>
      </c>
      <c r="K6" s="177" t="s">
        <v>80</v>
      </c>
      <c r="L6" s="177" t="s">
        <v>29</v>
      </c>
      <c r="M6" s="177" t="s">
        <v>81</v>
      </c>
      <c r="N6" s="177" t="s">
        <v>82</v>
      </c>
      <c r="O6" s="177" t="s">
        <v>83</v>
      </c>
      <c r="P6" s="177" t="s">
        <v>84</v>
      </c>
      <c r="Q6" s="177" t="s">
        <v>85</v>
      </c>
      <c r="R6" s="177" t="s">
        <v>86</v>
      </c>
      <c r="S6" s="177" t="s">
        <v>87</v>
      </c>
      <c r="T6" s="177" t="s">
        <v>88</v>
      </c>
      <c r="U6" s="177" t="s">
        <v>89</v>
      </c>
      <c r="V6" s="177" t="s">
        <v>90</v>
      </c>
      <c r="W6" s="177" t="s">
        <v>91</v>
      </c>
      <c r="X6" s="177" t="s">
        <v>92</v>
      </c>
    </row>
    <row r="7" spans="1:24" ht="12.75" hidden="1">
      <c r="A7" s="178"/>
      <c r="B7" s="179"/>
      <c r="C7" s="179"/>
      <c r="D7" s="180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33" ht="12.75">
      <c r="A8" s="183" t="s">
        <v>93</v>
      </c>
      <c r="B8" s="184" t="s">
        <v>53</v>
      </c>
      <c r="C8" s="185" t="s">
        <v>54</v>
      </c>
      <c r="D8" s="186"/>
      <c r="E8" s="187"/>
      <c r="F8" s="188"/>
      <c r="G8" s="188">
        <f>SUMIF(AG9:AG63,"&lt;&gt;NOR",G9:G63)</f>
        <v>0</v>
      </c>
      <c r="H8" s="188"/>
      <c r="I8" s="188">
        <f>SUM(I9:I63)</f>
        <v>15097.68</v>
      </c>
      <c r="J8" s="188"/>
      <c r="K8" s="188">
        <f>SUM(K9:K63)</f>
        <v>96028.43</v>
      </c>
      <c r="L8" s="188"/>
      <c r="M8" s="188">
        <f>SUM(M9:M63)</f>
        <v>0</v>
      </c>
      <c r="N8" s="188"/>
      <c r="O8" s="188">
        <f>SUM(O9:O63)</f>
        <v>24.01</v>
      </c>
      <c r="P8" s="188"/>
      <c r="Q8" s="188">
        <f>SUM(Q9:Q63)</f>
        <v>0</v>
      </c>
      <c r="R8" s="188"/>
      <c r="S8" s="188"/>
      <c r="T8" s="189"/>
      <c r="U8" s="190"/>
      <c r="V8" s="190">
        <f>SUM(V9:V63)</f>
        <v>0</v>
      </c>
      <c r="W8" s="190"/>
      <c r="X8" s="190"/>
      <c r="AG8" t="s">
        <v>94</v>
      </c>
    </row>
    <row r="9" spans="1:60" ht="12.75" outlineLevel="1">
      <c r="A9" s="191">
        <v>1</v>
      </c>
      <c r="B9" s="192" t="s">
        <v>128</v>
      </c>
      <c r="C9" s="193" t="s">
        <v>129</v>
      </c>
      <c r="D9" s="194" t="s">
        <v>130</v>
      </c>
      <c r="E9" s="195">
        <v>81.25</v>
      </c>
      <c r="F9" s="196"/>
      <c r="G9" s="197">
        <f>ROUND(E9*F9,2)</f>
        <v>0</v>
      </c>
      <c r="H9" s="196">
        <v>0</v>
      </c>
      <c r="I9" s="197">
        <f>ROUND(E9*H9,2)</f>
        <v>0</v>
      </c>
      <c r="J9" s="196">
        <v>42.2</v>
      </c>
      <c r="K9" s="197">
        <f>ROUND(E9*J9,2)</f>
        <v>3428.75</v>
      </c>
      <c r="L9" s="197">
        <v>21</v>
      </c>
      <c r="M9" s="197">
        <f>G9*(1+L9/100)</f>
        <v>0</v>
      </c>
      <c r="N9" s="197">
        <v>0</v>
      </c>
      <c r="O9" s="197">
        <f>ROUND(E9*N9,2)</f>
        <v>0</v>
      </c>
      <c r="P9" s="197">
        <v>0</v>
      </c>
      <c r="Q9" s="197">
        <f>ROUND(E9*P9,2)</f>
        <v>0</v>
      </c>
      <c r="R9" s="197"/>
      <c r="S9" s="197" t="s">
        <v>131</v>
      </c>
      <c r="T9" s="198" t="s">
        <v>131</v>
      </c>
      <c r="U9" s="199">
        <v>0</v>
      </c>
      <c r="V9" s="199">
        <f>ROUND(E9*U9,2)</f>
        <v>0</v>
      </c>
      <c r="W9" s="199"/>
      <c r="X9" s="199" t="s">
        <v>100</v>
      </c>
      <c r="Y9" s="200"/>
      <c r="Z9" s="200"/>
      <c r="AA9" s="200"/>
      <c r="AB9" s="200"/>
      <c r="AC9" s="200"/>
      <c r="AD9" s="200"/>
      <c r="AE9" s="200"/>
      <c r="AF9" s="200"/>
      <c r="AG9" s="200" t="s">
        <v>101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13" t="s">
        <v>132</v>
      </c>
      <c r="D10" s="214"/>
      <c r="E10" s="215">
        <v>81.25</v>
      </c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200"/>
      <c r="Z10" s="200"/>
      <c r="AA10" s="200"/>
      <c r="AB10" s="200"/>
      <c r="AC10" s="200"/>
      <c r="AD10" s="200"/>
      <c r="AE10" s="200"/>
      <c r="AF10" s="200"/>
      <c r="AG10" s="200" t="s">
        <v>133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0" ht="12.75" outlineLevel="1">
      <c r="A11" s="191">
        <v>2</v>
      </c>
      <c r="B11" s="192" t="s">
        <v>134</v>
      </c>
      <c r="C11" s="193" t="s">
        <v>135</v>
      </c>
      <c r="D11" s="194" t="s">
        <v>130</v>
      </c>
      <c r="E11" s="195">
        <v>81.25</v>
      </c>
      <c r="F11" s="196"/>
      <c r="G11" s="197">
        <f>ROUND(E11*F11,2)</f>
        <v>0</v>
      </c>
      <c r="H11" s="196">
        <v>0</v>
      </c>
      <c r="I11" s="197">
        <f>ROUND(E11*H11,2)</f>
        <v>0</v>
      </c>
      <c r="J11" s="196">
        <v>62.6</v>
      </c>
      <c r="K11" s="197">
        <f>ROUND(E11*J11,2)</f>
        <v>5086.25</v>
      </c>
      <c r="L11" s="197">
        <v>21</v>
      </c>
      <c r="M11" s="197">
        <f>G11*(1+L11/100)</f>
        <v>0</v>
      </c>
      <c r="N11" s="197">
        <v>0</v>
      </c>
      <c r="O11" s="197">
        <f>ROUND(E11*N11,2)</f>
        <v>0</v>
      </c>
      <c r="P11" s="197">
        <v>0</v>
      </c>
      <c r="Q11" s="197">
        <f>ROUND(E11*P11,2)</f>
        <v>0</v>
      </c>
      <c r="R11" s="197"/>
      <c r="S11" s="197" t="s">
        <v>131</v>
      </c>
      <c r="T11" s="198" t="s">
        <v>131</v>
      </c>
      <c r="U11" s="199">
        <v>0</v>
      </c>
      <c r="V11" s="199">
        <f>ROUND(E11*U11,2)</f>
        <v>0</v>
      </c>
      <c r="W11" s="199"/>
      <c r="X11" s="199" t="s">
        <v>100</v>
      </c>
      <c r="Y11" s="200"/>
      <c r="Z11" s="200"/>
      <c r="AA11" s="200"/>
      <c r="AB11" s="200"/>
      <c r="AC11" s="200"/>
      <c r="AD11" s="200"/>
      <c r="AE11" s="200"/>
      <c r="AF11" s="200"/>
      <c r="AG11" s="200" t="s">
        <v>101</v>
      </c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</row>
    <row r="12" spans="1:60" ht="12.75" customHeight="1" outlineLevel="1">
      <c r="A12" s="201"/>
      <c r="B12" s="202"/>
      <c r="C12" s="203" t="s">
        <v>136</v>
      </c>
      <c r="D12" s="203"/>
      <c r="E12" s="203"/>
      <c r="F12" s="203"/>
      <c r="G12" s="203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200"/>
      <c r="Z12" s="200"/>
      <c r="AA12" s="200"/>
      <c r="AB12" s="200"/>
      <c r="AC12" s="200"/>
      <c r="AD12" s="200"/>
      <c r="AE12" s="200"/>
      <c r="AF12" s="200"/>
      <c r="AG12" s="200" t="s">
        <v>103</v>
      </c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0" ht="12.75" customHeight="1" outlineLevel="1">
      <c r="A13" s="201"/>
      <c r="B13" s="202"/>
      <c r="C13" s="216" t="s">
        <v>137</v>
      </c>
      <c r="D13" s="216"/>
      <c r="E13" s="216"/>
      <c r="F13" s="216"/>
      <c r="G13" s="216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200"/>
      <c r="AA13" s="200"/>
      <c r="AB13" s="200"/>
      <c r="AC13" s="200"/>
      <c r="AD13" s="200"/>
      <c r="AE13" s="200"/>
      <c r="AF13" s="200"/>
      <c r="AG13" s="200" t="s">
        <v>103</v>
      </c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4" t="str">
        <f>C13</f>
        <v>Součástí položky je i příp. nutné odklizení křovin a stromů na hromady do 50 m nebo s naložením na dopravní prostředek.</v>
      </c>
      <c r="BB13" s="200"/>
      <c r="BC13" s="200"/>
      <c r="BD13" s="200"/>
      <c r="BE13" s="200"/>
      <c r="BF13" s="200"/>
      <c r="BG13" s="200"/>
      <c r="BH13" s="200"/>
    </row>
    <row r="14" spans="1:60" ht="12.75" outlineLevel="1">
      <c r="A14" s="201"/>
      <c r="B14" s="202"/>
      <c r="C14" s="213" t="s">
        <v>132</v>
      </c>
      <c r="D14" s="214"/>
      <c r="E14" s="215">
        <v>81.25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200"/>
      <c r="Z14" s="200"/>
      <c r="AA14" s="200"/>
      <c r="AB14" s="200"/>
      <c r="AC14" s="200"/>
      <c r="AD14" s="200"/>
      <c r="AE14" s="200"/>
      <c r="AF14" s="200"/>
      <c r="AG14" s="200" t="s">
        <v>133</v>
      </c>
      <c r="AH14" s="200">
        <v>0</v>
      </c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0" ht="12.75" outlineLevel="1">
      <c r="A15" s="191">
        <v>3</v>
      </c>
      <c r="B15" s="192" t="s">
        <v>138</v>
      </c>
      <c r="C15" s="193" t="s">
        <v>139</v>
      </c>
      <c r="D15" s="194" t="s">
        <v>140</v>
      </c>
      <c r="E15" s="195">
        <v>35.7</v>
      </c>
      <c r="F15" s="196"/>
      <c r="G15" s="197">
        <f>ROUND(E15*F15,2)</f>
        <v>0</v>
      </c>
      <c r="H15" s="196">
        <v>0</v>
      </c>
      <c r="I15" s="197">
        <f>ROUND(E15*H15,2)</f>
        <v>0</v>
      </c>
      <c r="J15" s="196">
        <v>350</v>
      </c>
      <c r="K15" s="197">
        <f>ROUND(E15*J15,2)</f>
        <v>12495</v>
      </c>
      <c r="L15" s="197">
        <v>21</v>
      </c>
      <c r="M15" s="197">
        <f>G15*(1+L15/100)</f>
        <v>0</v>
      </c>
      <c r="N15" s="197">
        <v>0</v>
      </c>
      <c r="O15" s="197">
        <f>ROUND(E15*N15,2)</f>
        <v>0</v>
      </c>
      <c r="P15" s="197">
        <v>0</v>
      </c>
      <c r="Q15" s="197">
        <f>ROUND(E15*P15,2)</f>
        <v>0</v>
      </c>
      <c r="R15" s="197"/>
      <c r="S15" s="197" t="s">
        <v>131</v>
      </c>
      <c r="T15" s="198" t="s">
        <v>131</v>
      </c>
      <c r="U15" s="199">
        <v>0</v>
      </c>
      <c r="V15" s="199">
        <f>ROUND(E15*U15,2)</f>
        <v>0</v>
      </c>
      <c r="W15" s="199"/>
      <c r="X15" s="199" t="s">
        <v>100</v>
      </c>
      <c r="Y15" s="200"/>
      <c r="Z15" s="200"/>
      <c r="AA15" s="200"/>
      <c r="AB15" s="200"/>
      <c r="AC15" s="200"/>
      <c r="AD15" s="200"/>
      <c r="AE15" s="200"/>
      <c r="AF15" s="200"/>
      <c r="AG15" s="200" t="s">
        <v>101</v>
      </c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0" ht="45" customHeight="1" outlineLevel="1">
      <c r="A16" s="201"/>
      <c r="B16" s="202"/>
      <c r="C16" s="203" t="s">
        <v>141</v>
      </c>
      <c r="D16" s="203"/>
      <c r="E16" s="203"/>
      <c r="F16" s="203"/>
      <c r="G16" s="203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  <c r="Z16" s="200"/>
      <c r="AA16" s="200"/>
      <c r="AB16" s="200"/>
      <c r="AC16" s="200"/>
      <c r="AD16" s="200"/>
      <c r="AE16" s="200"/>
      <c r="AF16" s="200"/>
      <c r="AG16" s="200" t="s">
        <v>103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4" t="str">
        <f>C16</f>
        <v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v>
      </c>
      <c r="BB16" s="200"/>
      <c r="BC16" s="200"/>
      <c r="BD16" s="200"/>
      <c r="BE16" s="200"/>
      <c r="BF16" s="200"/>
      <c r="BG16" s="200"/>
      <c r="BH16" s="200"/>
    </row>
    <row r="17" spans="1:60" ht="22.5" outlineLevel="1">
      <c r="A17" s="201"/>
      <c r="B17" s="202"/>
      <c r="C17" s="213" t="s">
        <v>262</v>
      </c>
      <c r="D17" s="214"/>
      <c r="E17" s="215">
        <v>35.7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00"/>
      <c r="Z17" s="200"/>
      <c r="AA17" s="200"/>
      <c r="AB17" s="200"/>
      <c r="AC17" s="200"/>
      <c r="AD17" s="200"/>
      <c r="AE17" s="200"/>
      <c r="AF17" s="200"/>
      <c r="AG17" s="200" t="s">
        <v>133</v>
      </c>
      <c r="AH17" s="200">
        <v>0</v>
      </c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60" ht="12.75" outlineLevel="1">
      <c r="A18" s="191">
        <v>4</v>
      </c>
      <c r="B18" s="192" t="s">
        <v>143</v>
      </c>
      <c r="C18" s="193" t="s">
        <v>144</v>
      </c>
      <c r="D18" s="194" t="s">
        <v>140</v>
      </c>
      <c r="E18" s="195">
        <v>17.85</v>
      </c>
      <c r="F18" s="196"/>
      <c r="G18" s="197">
        <f>ROUND(E18*F18,2)</f>
        <v>0</v>
      </c>
      <c r="H18" s="196">
        <v>0</v>
      </c>
      <c r="I18" s="197">
        <f>ROUND(E18*H18,2)</f>
        <v>0</v>
      </c>
      <c r="J18" s="196">
        <v>120</v>
      </c>
      <c r="K18" s="197">
        <f>ROUND(E18*J18,2)</f>
        <v>2142</v>
      </c>
      <c r="L18" s="197">
        <v>21</v>
      </c>
      <c r="M18" s="197">
        <f>G18*(1+L18/100)</f>
        <v>0</v>
      </c>
      <c r="N18" s="197">
        <v>0</v>
      </c>
      <c r="O18" s="197">
        <f>ROUND(E18*N18,2)</f>
        <v>0</v>
      </c>
      <c r="P18" s="197">
        <v>0</v>
      </c>
      <c r="Q18" s="197">
        <f>ROUND(E18*P18,2)</f>
        <v>0</v>
      </c>
      <c r="R18" s="197"/>
      <c r="S18" s="197" t="s">
        <v>131</v>
      </c>
      <c r="T18" s="198" t="s">
        <v>131</v>
      </c>
      <c r="U18" s="199">
        <v>0</v>
      </c>
      <c r="V18" s="199">
        <f>ROUND(E18*U18,2)</f>
        <v>0</v>
      </c>
      <c r="W18" s="199"/>
      <c r="X18" s="199" t="s">
        <v>100</v>
      </c>
      <c r="Y18" s="200"/>
      <c r="Z18" s="200"/>
      <c r="AA18" s="200"/>
      <c r="AB18" s="200"/>
      <c r="AC18" s="200"/>
      <c r="AD18" s="200"/>
      <c r="AE18" s="200"/>
      <c r="AF18" s="200"/>
      <c r="AG18" s="200" t="s">
        <v>101</v>
      </c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</row>
    <row r="19" spans="1:60" ht="12.75" outlineLevel="1">
      <c r="A19" s="201"/>
      <c r="B19" s="202"/>
      <c r="C19" s="213" t="s">
        <v>263</v>
      </c>
      <c r="D19" s="214"/>
      <c r="E19" s="215">
        <v>17.85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200"/>
      <c r="Z19" s="200"/>
      <c r="AA19" s="200"/>
      <c r="AB19" s="200"/>
      <c r="AC19" s="200"/>
      <c r="AD19" s="200"/>
      <c r="AE19" s="200"/>
      <c r="AF19" s="200"/>
      <c r="AG19" s="200" t="s">
        <v>133</v>
      </c>
      <c r="AH19" s="200">
        <v>0</v>
      </c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</row>
    <row r="20" spans="1:60" ht="12.75" outlineLevel="1">
      <c r="A20" s="191">
        <v>5</v>
      </c>
      <c r="B20" s="192" t="s">
        <v>146</v>
      </c>
      <c r="C20" s="193" t="s">
        <v>147</v>
      </c>
      <c r="D20" s="194" t="s">
        <v>140</v>
      </c>
      <c r="E20" s="195">
        <v>2.331</v>
      </c>
      <c r="F20" s="196"/>
      <c r="G20" s="197">
        <f>ROUND(E20*F20,2)</f>
        <v>0</v>
      </c>
      <c r="H20" s="196">
        <v>0</v>
      </c>
      <c r="I20" s="197">
        <f>ROUND(E20*H20,2)</f>
        <v>0</v>
      </c>
      <c r="J20" s="196">
        <v>480.5</v>
      </c>
      <c r="K20" s="197">
        <f>ROUND(E20*J20,2)</f>
        <v>1120.05</v>
      </c>
      <c r="L20" s="197">
        <v>21</v>
      </c>
      <c r="M20" s="197">
        <f>G20*(1+L20/100)</f>
        <v>0</v>
      </c>
      <c r="N20" s="197">
        <v>0</v>
      </c>
      <c r="O20" s="197">
        <f>ROUND(E20*N20,2)</f>
        <v>0</v>
      </c>
      <c r="P20" s="197">
        <v>0</v>
      </c>
      <c r="Q20" s="197">
        <f>ROUND(E20*P20,2)</f>
        <v>0</v>
      </c>
      <c r="R20" s="197"/>
      <c r="S20" s="197" t="s">
        <v>131</v>
      </c>
      <c r="T20" s="198" t="s">
        <v>131</v>
      </c>
      <c r="U20" s="199">
        <v>0</v>
      </c>
      <c r="V20" s="199">
        <f>ROUND(E20*U20,2)</f>
        <v>0</v>
      </c>
      <c r="W20" s="199"/>
      <c r="X20" s="199" t="s">
        <v>100</v>
      </c>
      <c r="Y20" s="200"/>
      <c r="Z20" s="200"/>
      <c r="AA20" s="200"/>
      <c r="AB20" s="200"/>
      <c r="AC20" s="200"/>
      <c r="AD20" s="200"/>
      <c r="AE20" s="200"/>
      <c r="AF20" s="200"/>
      <c r="AG20" s="200" t="s">
        <v>101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60" ht="22.5" outlineLevel="1">
      <c r="A21" s="201"/>
      <c r="B21" s="202"/>
      <c r="C21" s="213" t="s">
        <v>148</v>
      </c>
      <c r="D21" s="214"/>
      <c r="E21" s="215">
        <v>2.33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200"/>
      <c r="Z21" s="200"/>
      <c r="AA21" s="200"/>
      <c r="AB21" s="200"/>
      <c r="AC21" s="200"/>
      <c r="AD21" s="200"/>
      <c r="AE21" s="200"/>
      <c r="AF21" s="200"/>
      <c r="AG21" s="200" t="s">
        <v>133</v>
      </c>
      <c r="AH21" s="200">
        <v>0</v>
      </c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0" ht="12.75" outlineLevel="1">
      <c r="A22" s="191">
        <v>6</v>
      </c>
      <c r="B22" s="192" t="s">
        <v>149</v>
      </c>
      <c r="C22" s="193" t="s">
        <v>150</v>
      </c>
      <c r="D22" s="194" t="s">
        <v>140</v>
      </c>
      <c r="E22" s="195">
        <v>1.1655</v>
      </c>
      <c r="F22" s="196"/>
      <c r="G22" s="197">
        <f>ROUND(E22*F22,2)</f>
        <v>0</v>
      </c>
      <c r="H22" s="196">
        <v>0</v>
      </c>
      <c r="I22" s="197">
        <f>ROUND(E22*H22,2)</f>
        <v>0</v>
      </c>
      <c r="J22" s="196">
        <v>514</v>
      </c>
      <c r="K22" s="197">
        <f>ROUND(E22*J22,2)</f>
        <v>599.07</v>
      </c>
      <c r="L22" s="197">
        <v>21</v>
      </c>
      <c r="M22" s="197">
        <f>G22*(1+L22/100)</f>
        <v>0</v>
      </c>
      <c r="N22" s="197">
        <v>0</v>
      </c>
      <c r="O22" s="197">
        <f>ROUND(E22*N22,2)</f>
        <v>0</v>
      </c>
      <c r="P22" s="197">
        <v>0</v>
      </c>
      <c r="Q22" s="197">
        <f>ROUND(E22*P22,2)</f>
        <v>0</v>
      </c>
      <c r="R22" s="197"/>
      <c r="S22" s="197" t="s">
        <v>131</v>
      </c>
      <c r="T22" s="198" t="s">
        <v>131</v>
      </c>
      <c r="U22" s="199">
        <v>0</v>
      </c>
      <c r="V22" s="199">
        <f>ROUND(E22*U22,2)</f>
        <v>0</v>
      </c>
      <c r="W22" s="199"/>
      <c r="X22" s="199" t="s">
        <v>100</v>
      </c>
      <c r="Y22" s="200"/>
      <c r="Z22" s="200"/>
      <c r="AA22" s="200"/>
      <c r="AB22" s="200"/>
      <c r="AC22" s="200"/>
      <c r="AD22" s="200"/>
      <c r="AE22" s="200"/>
      <c r="AF22" s="200"/>
      <c r="AG22" s="200" t="s">
        <v>101</v>
      </c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60" ht="12.75" outlineLevel="1">
      <c r="A23" s="201"/>
      <c r="B23" s="202"/>
      <c r="C23" s="213" t="s">
        <v>151</v>
      </c>
      <c r="D23" s="214"/>
      <c r="E23" s="215">
        <v>1.17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200"/>
      <c r="Z23" s="200"/>
      <c r="AA23" s="200"/>
      <c r="AB23" s="200"/>
      <c r="AC23" s="200"/>
      <c r="AD23" s="200"/>
      <c r="AE23" s="200"/>
      <c r="AF23" s="200"/>
      <c r="AG23" s="200" t="s">
        <v>133</v>
      </c>
      <c r="AH23" s="200">
        <v>0</v>
      </c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</row>
    <row r="24" spans="1:60" ht="12.75" outlineLevel="1">
      <c r="A24" s="191">
        <v>7</v>
      </c>
      <c r="B24" s="192" t="s">
        <v>152</v>
      </c>
      <c r="C24" s="193" t="s">
        <v>153</v>
      </c>
      <c r="D24" s="194" t="s">
        <v>140</v>
      </c>
      <c r="E24" s="195">
        <v>3.276</v>
      </c>
      <c r="F24" s="196"/>
      <c r="G24" s="197">
        <f>ROUND(E24*F24,2)</f>
        <v>0</v>
      </c>
      <c r="H24" s="196">
        <v>0</v>
      </c>
      <c r="I24" s="197">
        <f>ROUND(E24*H24,2)</f>
        <v>0</v>
      </c>
      <c r="J24" s="196">
        <v>480.5</v>
      </c>
      <c r="K24" s="197">
        <f>ROUND(E24*J24,2)</f>
        <v>1574.12</v>
      </c>
      <c r="L24" s="197">
        <v>21</v>
      </c>
      <c r="M24" s="197">
        <f>G24*(1+L24/100)</f>
        <v>0</v>
      </c>
      <c r="N24" s="197">
        <v>0</v>
      </c>
      <c r="O24" s="197">
        <f>ROUND(E24*N24,2)</f>
        <v>0</v>
      </c>
      <c r="P24" s="197">
        <v>0</v>
      </c>
      <c r="Q24" s="197">
        <f>ROUND(E24*P24,2)</f>
        <v>0</v>
      </c>
      <c r="R24" s="197"/>
      <c r="S24" s="197" t="s">
        <v>131</v>
      </c>
      <c r="T24" s="198" t="s">
        <v>131</v>
      </c>
      <c r="U24" s="199">
        <v>0</v>
      </c>
      <c r="V24" s="199">
        <f>ROUND(E24*U24,2)</f>
        <v>0</v>
      </c>
      <c r="W24" s="199"/>
      <c r="X24" s="199" t="s">
        <v>100</v>
      </c>
      <c r="Y24" s="200"/>
      <c r="Z24" s="200"/>
      <c r="AA24" s="200"/>
      <c r="AB24" s="200"/>
      <c r="AC24" s="200"/>
      <c r="AD24" s="200"/>
      <c r="AE24" s="200"/>
      <c r="AF24" s="200"/>
      <c r="AG24" s="200" t="s">
        <v>101</v>
      </c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0" ht="12.75" outlineLevel="1">
      <c r="A25" s="201"/>
      <c r="B25" s="202"/>
      <c r="C25" s="213" t="s">
        <v>154</v>
      </c>
      <c r="D25" s="214"/>
      <c r="E25" s="215">
        <v>3.28</v>
      </c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200"/>
      <c r="Z25" s="200"/>
      <c r="AA25" s="200"/>
      <c r="AB25" s="200"/>
      <c r="AC25" s="200"/>
      <c r="AD25" s="200"/>
      <c r="AE25" s="200"/>
      <c r="AF25" s="200"/>
      <c r="AG25" s="200" t="s">
        <v>133</v>
      </c>
      <c r="AH25" s="200">
        <v>0</v>
      </c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</row>
    <row r="26" spans="1:60" ht="12.75" outlineLevel="1">
      <c r="A26" s="191">
        <v>8</v>
      </c>
      <c r="B26" s="192" t="s">
        <v>155</v>
      </c>
      <c r="C26" s="193" t="s">
        <v>156</v>
      </c>
      <c r="D26" s="194" t="s">
        <v>140</v>
      </c>
      <c r="E26" s="195">
        <v>1.638</v>
      </c>
      <c r="F26" s="196"/>
      <c r="G26" s="197">
        <f>ROUND(E26*F26,2)</f>
        <v>0</v>
      </c>
      <c r="H26" s="196">
        <v>0</v>
      </c>
      <c r="I26" s="197">
        <f>ROUND(E26*H26,2)</f>
        <v>0</v>
      </c>
      <c r="J26" s="196">
        <v>225</v>
      </c>
      <c r="K26" s="197">
        <f>ROUND(E26*J26,2)</f>
        <v>368.55</v>
      </c>
      <c r="L26" s="197">
        <v>21</v>
      </c>
      <c r="M26" s="197">
        <f>G26*(1+L26/100)</f>
        <v>0</v>
      </c>
      <c r="N26" s="197">
        <v>0</v>
      </c>
      <c r="O26" s="197">
        <f>ROUND(E26*N26,2)</f>
        <v>0</v>
      </c>
      <c r="P26" s="197">
        <v>0</v>
      </c>
      <c r="Q26" s="197">
        <f>ROUND(E26*P26,2)</f>
        <v>0</v>
      </c>
      <c r="R26" s="197"/>
      <c r="S26" s="197" t="s">
        <v>131</v>
      </c>
      <c r="T26" s="198" t="s">
        <v>131</v>
      </c>
      <c r="U26" s="199">
        <v>0</v>
      </c>
      <c r="V26" s="199">
        <f>ROUND(E26*U26,2)</f>
        <v>0</v>
      </c>
      <c r="W26" s="199"/>
      <c r="X26" s="199" t="s">
        <v>100</v>
      </c>
      <c r="Y26" s="200"/>
      <c r="Z26" s="200"/>
      <c r="AA26" s="200"/>
      <c r="AB26" s="200"/>
      <c r="AC26" s="200"/>
      <c r="AD26" s="200"/>
      <c r="AE26" s="200"/>
      <c r="AF26" s="200"/>
      <c r="AG26" s="200" t="s">
        <v>101</v>
      </c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</row>
    <row r="27" spans="1:60" ht="12.75" outlineLevel="1">
      <c r="A27" s="201"/>
      <c r="B27" s="202"/>
      <c r="C27" s="213" t="s">
        <v>157</v>
      </c>
      <c r="D27" s="214"/>
      <c r="E27" s="215">
        <v>1.64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200"/>
      <c r="Z27" s="200"/>
      <c r="AA27" s="200"/>
      <c r="AB27" s="200"/>
      <c r="AC27" s="200"/>
      <c r="AD27" s="200"/>
      <c r="AE27" s="200"/>
      <c r="AF27" s="200"/>
      <c r="AG27" s="200" t="s">
        <v>133</v>
      </c>
      <c r="AH27" s="200">
        <v>0</v>
      </c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</row>
    <row r="28" spans="1:60" ht="12.75" outlineLevel="1">
      <c r="A28" s="191">
        <v>9</v>
      </c>
      <c r="B28" s="192" t="s">
        <v>158</v>
      </c>
      <c r="C28" s="193" t="s">
        <v>159</v>
      </c>
      <c r="D28" s="194" t="s">
        <v>140</v>
      </c>
      <c r="E28" s="195">
        <v>35.7</v>
      </c>
      <c r="F28" s="196"/>
      <c r="G28" s="197">
        <f>ROUND(E28*F28,2)</f>
        <v>0</v>
      </c>
      <c r="H28" s="196">
        <v>0</v>
      </c>
      <c r="I28" s="197">
        <f>ROUND(E28*H28,2)</f>
        <v>0</v>
      </c>
      <c r="J28" s="196">
        <v>123.5</v>
      </c>
      <c r="K28" s="197">
        <f>ROUND(E28*J28,2)</f>
        <v>4408.95</v>
      </c>
      <c r="L28" s="197">
        <v>21</v>
      </c>
      <c r="M28" s="197">
        <f>G28*(1+L28/100)</f>
        <v>0</v>
      </c>
      <c r="N28" s="197">
        <v>0</v>
      </c>
      <c r="O28" s="197">
        <f>ROUND(E28*N28,2)</f>
        <v>0</v>
      </c>
      <c r="P28" s="197">
        <v>0</v>
      </c>
      <c r="Q28" s="197">
        <f>ROUND(E28*P28,2)</f>
        <v>0</v>
      </c>
      <c r="R28" s="197"/>
      <c r="S28" s="197" t="s">
        <v>131</v>
      </c>
      <c r="T28" s="198" t="s">
        <v>131</v>
      </c>
      <c r="U28" s="199">
        <v>0</v>
      </c>
      <c r="V28" s="199">
        <f>ROUND(E28*U28,2)</f>
        <v>0</v>
      </c>
      <c r="W28" s="199"/>
      <c r="X28" s="199" t="s">
        <v>100</v>
      </c>
      <c r="Y28" s="200"/>
      <c r="Z28" s="200"/>
      <c r="AA28" s="200"/>
      <c r="AB28" s="200"/>
      <c r="AC28" s="200"/>
      <c r="AD28" s="200"/>
      <c r="AE28" s="200"/>
      <c r="AF28" s="200"/>
      <c r="AG28" s="200" t="s">
        <v>101</v>
      </c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</row>
    <row r="29" spans="1:60" ht="12.75" outlineLevel="1">
      <c r="A29" s="201"/>
      <c r="B29" s="202"/>
      <c r="C29" s="213" t="s">
        <v>264</v>
      </c>
      <c r="D29" s="214"/>
      <c r="E29" s="215">
        <v>35.7</v>
      </c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200"/>
      <c r="Z29" s="200"/>
      <c r="AA29" s="200"/>
      <c r="AB29" s="200"/>
      <c r="AC29" s="200"/>
      <c r="AD29" s="200"/>
      <c r="AE29" s="200"/>
      <c r="AF29" s="200"/>
      <c r="AG29" s="200" t="s">
        <v>133</v>
      </c>
      <c r="AH29" s="200">
        <v>0</v>
      </c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</row>
    <row r="30" spans="1:60" ht="12.75" outlineLevel="1">
      <c r="A30" s="191">
        <v>10</v>
      </c>
      <c r="B30" s="192" t="s">
        <v>161</v>
      </c>
      <c r="C30" s="193" t="s">
        <v>162</v>
      </c>
      <c r="D30" s="194" t="s">
        <v>140</v>
      </c>
      <c r="E30" s="195">
        <v>69.569</v>
      </c>
      <c r="F30" s="196"/>
      <c r="G30" s="197">
        <f>ROUND(E30*F30,2)</f>
        <v>0</v>
      </c>
      <c r="H30" s="196">
        <v>0</v>
      </c>
      <c r="I30" s="197">
        <f>ROUND(E30*H30,2)</f>
        <v>0</v>
      </c>
      <c r="J30" s="196">
        <v>44.4</v>
      </c>
      <c r="K30" s="197">
        <f>ROUND(E30*J30,2)</f>
        <v>3088.86</v>
      </c>
      <c r="L30" s="197">
        <v>21</v>
      </c>
      <c r="M30" s="197">
        <f>G30*(1+L30/100)</f>
        <v>0</v>
      </c>
      <c r="N30" s="197">
        <v>0</v>
      </c>
      <c r="O30" s="197">
        <f>ROUND(E30*N30,2)</f>
        <v>0</v>
      </c>
      <c r="P30" s="197">
        <v>0</v>
      </c>
      <c r="Q30" s="197">
        <f>ROUND(E30*P30,2)</f>
        <v>0</v>
      </c>
      <c r="R30" s="197"/>
      <c r="S30" s="197" t="s">
        <v>131</v>
      </c>
      <c r="T30" s="198" t="s">
        <v>131</v>
      </c>
      <c r="U30" s="199">
        <v>0</v>
      </c>
      <c r="V30" s="199">
        <f>ROUND(E30*U30,2)</f>
        <v>0</v>
      </c>
      <c r="W30" s="199"/>
      <c r="X30" s="199" t="s">
        <v>100</v>
      </c>
      <c r="Y30" s="200"/>
      <c r="Z30" s="200"/>
      <c r="AA30" s="200"/>
      <c r="AB30" s="200"/>
      <c r="AC30" s="200"/>
      <c r="AD30" s="200"/>
      <c r="AE30" s="200"/>
      <c r="AF30" s="200"/>
      <c r="AG30" s="200" t="s">
        <v>101</v>
      </c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ht="12.75" outlineLevel="1">
      <c r="A31" s="201"/>
      <c r="B31" s="202"/>
      <c r="C31" s="213" t="s">
        <v>265</v>
      </c>
      <c r="D31" s="214"/>
      <c r="E31" s="215">
        <v>41.31</v>
      </c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200"/>
      <c r="Z31" s="200"/>
      <c r="AA31" s="200"/>
      <c r="AB31" s="200"/>
      <c r="AC31" s="200"/>
      <c r="AD31" s="200"/>
      <c r="AE31" s="200"/>
      <c r="AF31" s="200"/>
      <c r="AG31" s="200" t="s">
        <v>133</v>
      </c>
      <c r="AH31" s="200">
        <v>0</v>
      </c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</row>
    <row r="32" spans="1:60" ht="12.75" outlineLevel="1">
      <c r="A32" s="201"/>
      <c r="B32" s="202"/>
      <c r="C32" s="213" t="s">
        <v>266</v>
      </c>
      <c r="D32" s="214"/>
      <c r="E32" s="215">
        <v>28.26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200"/>
      <c r="Z32" s="200"/>
      <c r="AA32" s="200"/>
      <c r="AB32" s="200"/>
      <c r="AC32" s="200"/>
      <c r="AD32" s="200"/>
      <c r="AE32" s="200"/>
      <c r="AF32" s="200"/>
      <c r="AG32" s="200" t="s">
        <v>133</v>
      </c>
      <c r="AH32" s="200">
        <v>0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</row>
    <row r="33" spans="1:60" ht="12.75" outlineLevel="1">
      <c r="A33" s="191">
        <v>11</v>
      </c>
      <c r="B33" s="192" t="s">
        <v>165</v>
      </c>
      <c r="C33" s="193" t="s">
        <v>166</v>
      </c>
      <c r="D33" s="194" t="s">
        <v>130</v>
      </c>
      <c r="E33" s="195">
        <v>81.25</v>
      </c>
      <c r="F33" s="196"/>
      <c r="G33" s="197">
        <f>ROUND(E33*F33,2)</f>
        <v>0</v>
      </c>
      <c r="H33" s="196">
        <v>0</v>
      </c>
      <c r="I33" s="197">
        <f>ROUND(E33*H33,2)</f>
        <v>0</v>
      </c>
      <c r="J33" s="196">
        <v>58.5</v>
      </c>
      <c r="K33" s="197">
        <f>ROUND(E33*J33,2)</f>
        <v>4753.13</v>
      </c>
      <c r="L33" s="197">
        <v>21</v>
      </c>
      <c r="M33" s="197">
        <f>G33*(1+L33/100)</f>
        <v>0</v>
      </c>
      <c r="N33" s="197">
        <v>0</v>
      </c>
      <c r="O33" s="197">
        <f>ROUND(E33*N33,2)</f>
        <v>0</v>
      </c>
      <c r="P33" s="197">
        <v>0</v>
      </c>
      <c r="Q33" s="197">
        <f>ROUND(E33*P33,2)</f>
        <v>0</v>
      </c>
      <c r="R33" s="197"/>
      <c r="S33" s="197" t="s">
        <v>131</v>
      </c>
      <c r="T33" s="198" t="s">
        <v>131</v>
      </c>
      <c r="U33" s="199">
        <v>0</v>
      </c>
      <c r="V33" s="199">
        <f>ROUND(E33*U33,2)</f>
        <v>0</v>
      </c>
      <c r="W33" s="199"/>
      <c r="X33" s="199" t="s">
        <v>100</v>
      </c>
      <c r="Y33" s="200"/>
      <c r="Z33" s="200"/>
      <c r="AA33" s="200"/>
      <c r="AB33" s="200"/>
      <c r="AC33" s="200"/>
      <c r="AD33" s="200"/>
      <c r="AE33" s="200"/>
      <c r="AF33" s="200"/>
      <c r="AG33" s="200" t="s">
        <v>101</v>
      </c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</row>
    <row r="34" spans="1:60" ht="12.75" outlineLevel="1">
      <c r="A34" s="201"/>
      <c r="B34" s="202"/>
      <c r="C34" s="213" t="s">
        <v>167</v>
      </c>
      <c r="D34" s="214"/>
      <c r="E34" s="215">
        <v>81.25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200"/>
      <c r="Z34" s="200"/>
      <c r="AA34" s="200"/>
      <c r="AB34" s="200"/>
      <c r="AC34" s="200"/>
      <c r="AD34" s="200"/>
      <c r="AE34" s="200"/>
      <c r="AF34" s="200"/>
      <c r="AG34" s="200" t="s">
        <v>133</v>
      </c>
      <c r="AH34" s="200">
        <v>0</v>
      </c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</row>
    <row r="35" spans="1:60" ht="12.75" outlineLevel="1">
      <c r="A35" s="191">
        <v>12</v>
      </c>
      <c r="B35" s="192" t="s">
        <v>168</v>
      </c>
      <c r="C35" s="193" t="s">
        <v>169</v>
      </c>
      <c r="D35" s="194" t="s">
        <v>140</v>
      </c>
      <c r="E35" s="195">
        <v>13.045</v>
      </c>
      <c r="F35" s="196"/>
      <c r="G35" s="197">
        <f>ROUND(E35*F35,2)</f>
        <v>0</v>
      </c>
      <c r="H35" s="196">
        <v>0</v>
      </c>
      <c r="I35" s="197">
        <f>ROUND(E35*H35,2)</f>
        <v>0</v>
      </c>
      <c r="J35" s="196">
        <v>264.5</v>
      </c>
      <c r="K35" s="197">
        <f>ROUND(E35*J35,2)</f>
        <v>3450.4</v>
      </c>
      <c r="L35" s="197">
        <v>21</v>
      </c>
      <c r="M35" s="197">
        <f>G35*(1+L35/100)</f>
        <v>0</v>
      </c>
      <c r="N35" s="197">
        <v>0</v>
      </c>
      <c r="O35" s="197">
        <f>ROUND(E35*N35,2)</f>
        <v>0</v>
      </c>
      <c r="P35" s="197">
        <v>0</v>
      </c>
      <c r="Q35" s="197">
        <f>ROUND(E35*P35,2)</f>
        <v>0</v>
      </c>
      <c r="R35" s="197"/>
      <c r="S35" s="197" t="s">
        <v>131</v>
      </c>
      <c r="T35" s="198" t="s">
        <v>131</v>
      </c>
      <c r="U35" s="199">
        <v>0</v>
      </c>
      <c r="V35" s="199">
        <f>ROUND(E35*U35,2)</f>
        <v>0</v>
      </c>
      <c r="W35" s="199"/>
      <c r="X35" s="199" t="s">
        <v>100</v>
      </c>
      <c r="Y35" s="200"/>
      <c r="Z35" s="200"/>
      <c r="AA35" s="200"/>
      <c r="AB35" s="200"/>
      <c r="AC35" s="200"/>
      <c r="AD35" s="200"/>
      <c r="AE35" s="200"/>
      <c r="AF35" s="200"/>
      <c r="AG35" s="200" t="s">
        <v>101</v>
      </c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1:60" ht="12.75" outlineLevel="1">
      <c r="A36" s="201"/>
      <c r="B36" s="202"/>
      <c r="C36" s="213" t="s">
        <v>267</v>
      </c>
      <c r="D36" s="214"/>
      <c r="E36" s="215">
        <v>41.31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0"/>
      <c r="AA36" s="200"/>
      <c r="AB36" s="200"/>
      <c r="AC36" s="200"/>
      <c r="AD36" s="200"/>
      <c r="AE36" s="200"/>
      <c r="AF36" s="200"/>
      <c r="AG36" s="200" t="s">
        <v>133</v>
      </c>
      <c r="AH36" s="200">
        <v>0</v>
      </c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</row>
    <row r="37" spans="1:60" ht="12.75" outlineLevel="1">
      <c r="A37" s="201"/>
      <c r="B37" s="202"/>
      <c r="C37" s="213" t="s">
        <v>268</v>
      </c>
      <c r="D37" s="214"/>
      <c r="E37" s="215">
        <v>-28.26</v>
      </c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200"/>
      <c r="Z37" s="200"/>
      <c r="AA37" s="200"/>
      <c r="AB37" s="200"/>
      <c r="AC37" s="200"/>
      <c r="AD37" s="200"/>
      <c r="AE37" s="200"/>
      <c r="AF37" s="200"/>
      <c r="AG37" s="200" t="s">
        <v>133</v>
      </c>
      <c r="AH37" s="200">
        <v>0</v>
      </c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1:60" ht="12.75" outlineLevel="1">
      <c r="A38" s="191">
        <v>13</v>
      </c>
      <c r="B38" s="192" t="s">
        <v>172</v>
      </c>
      <c r="C38" s="193" t="s">
        <v>173</v>
      </c>
      <c r="D38" s="194" t="s">
        <v>174</v>
      </c>
      <c r="E38" s="195">
        <v>12.1875</v>
      </c>
      <c r="F38" s="196"/>
      <c r="G38" s="197">
        <f>ROUND(E38*F38,2)</f>
        <v>0</v>
      </c>
      <c r="H38" s="196">
        <v>0</v>
      </c>
      <c r="I38" s="197">
        <f>ROUND(E38*H38,2)</f>
        <v>0</v>
      </c>
      <c r="J38" s="196">
        <v>253</v>
      </c>
      <c r="K38" s="197">
        <f>ROUND(E38*J38,2)</f>
        <v>3083.44</v>
      </c>
      <c r="L38" s="197">
        <v>21</v>
      </c>
      <c r="M38" s="197">
        <f>G38*(1+L38/100)</f>
        <v>0</v>
      </c>
      <c r="N38" s="197">
        <v>0</v>
      </c>
      <c r="O38" s="197">
        <f>ROUND(E38*N38,2)</f>
        <v>0</v>
      </c>
      <c r="P38" s="197">
        <v>0</v>
      </c>
      <c r="Q38" s="197">
        <f>ROUND(E38*P38,2)</f>
        <v>0</v>
      </c>
      <c r="R38" s="197"/>
      <c r="S38" s="197" t="s">
        <v>131</v>
      </c>
      <c r="T38" s="198" t="s">
        <v>131</v>
      </c>
      <c r="U38" s="199">
        <v>0</v>
      </c>
      <c r="V38" s="199">
        <f>ROUND(E38*U38,2)</f>
        <v>0</v>
      </c>
      <c r="W38" s="199"/>
      <c r="X38" s="199" t="s">
        <v>100</v>
      </c>
      <c r="Y38" s="200"/>
      <c r="Z38" s="200"/>
      <c r="AA38" s="200"/>
      <c r="AB38" s="200"/>
      <c r="AC38" s="200"/>
      <c r="AD38" s="200"/>
      <c r="AE38" s="200"/>
      <c r="AF38" s="200"/>
      <c r="AG38" s="200" t="s">
        <v>101</v>
      </c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1:60" ht="12.75" outlineLevel="1">
      <c r="A39" s="201"/>
      <c r="B39" s="202"/>
      <c r="C39" s="213" t="s">
        <v>175</v>
      </c>
      <c r="D39" s="214"/>
      <c r="E39" s="215">
        <v>12.19</v>
      </c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200"/>
      <c r="Z39" s="200"/>
      <c r="AA39" s="200"/>
      <c r="AB39" s="200"/>
      <c r="AC39" s="200"/>
      <c r="AD39" s="200"/>
      <c r="AE39" s="200"/>
      <c r="AF39" s="200"/>
      <c r="AG39" s="200" t="s">
        <v>133</v>
      </c>
      <c r="AH39" s="200">
        <v>0</v>
      </c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</row>
    <row r="40" spans="1:60" ht="12.75" outlineLevel="1">
      <c r="A40" s="191">
        <v>14</v>
      </c>
      <c r="B40" s="192" t="s">
        <v>176</v>
      </c>
      <c r="C40" s="193" t="s">
        <v>177</v>
      </c>
      <c r="D40" s="194" t="s">
        <v>140</v>
      </c>
      <c r="E40" s="195">
        <v>41.307</v>
      </c>
      <c r="F40" s="196"/>
      <c r="G40" s="197">
        <f>ROUND(E40*F40,2)</f>
        <v>0</v>
      </c>
      <c r="H40" s="196">
        <v>0</v>
      </c>
      <c r="I40" s="197">
        <f>ROUND(E40*H40,2)</f>
        <v>0</v>
      </c>
      <c r="J40" s="196">
        <v>256</v>
      </c>
      <c r="K40" s="197">
        <f>ROUND(E40*J40,2)</f>
        <v>10574.59</v>
      </c>
      <c r="L40" s="197">
        <v>21</v>
      </c>
      <c r="M40" s="197">
        <f>G40*(1+L40/100)</f>
        <v>0</v>
      </c>
      <c r="N40" s="197">
        <v>0</v>
      </c>
      <c r="O40" s="197">
        <f>ROUND(E40*N40,2)</f>
        <v>0</v>
      </c>
      <c r="P40" s="197">
        <v>0</v>
      </c>
      <c r="Q40" s="197">
        <f>ROUND(E40*P40,2)</f>
        <v>0</v>
      </c>
      <c r="R40" s="197"/>
      <c r="S40" s="197" t="s">
        <v>131</v>
      </c>
      <c r="T40" s="198" t="s">
        <v>131</v>
      </c>
      <c r="U40" s="199">
        <v>0</v>
      </c>
      <c r="V40" s="199">
        <f>ROUND(E40*U40,2)</f>
        <v>0</v>
      </c>
      <c r="W40" s="199"/>
      <c r="X40" s="199" t="s">
        <v>100</v>
      </c>
      <c r="Y40" s="200"/>
      <c r="Z40" s="200"/>
      <c r="AA40" s="200"/>
      <c r="AB40" s="200"/>
      <c r="AC40" s="200"/>
      <c r="AD40" s="200"/>
      <c r="AE40" s="200"/>
      <c r="AF40" s="200"/>
      <c r="AG40" s="200" t="s">
        <v>101</v>
      </c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</row>
    <row r="41" spans="1:60" ht="12.75" outlineLevel="1">
      <c r="A41" s="201"/>
      <c r="B41" s="202"/>
      <c r="C41" s="213" t="s">
        <v>269</v>
      </c>
      <c r="D41" s="214"/>
      <c r="E41" s="215">
        <v>28.26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200"/>
      <c r="Z41" s="200"/>
      <c r="AA41" s="200"/>
      <c r="AB41" s="200"/>
      <c r="AC41" s="200"/>
      <c r="AD41" s="200"/>
      <c r="AE41" s="200"/>
      <c r="AF41" s="200"/>
      <c r="AG41" s="200" t="s">
        <v>133</v>
      </c>
      <c r="AH41" s="200">
        <v>0</v>
      </c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</row>
    <row r="42" spans="1:60" ht="12.75" outlineLevel="1">
      <c r="A42" s="201"/>
      <c r="B42" s="202"/>
      <c r="C42" s="213" t="s">
        <v>270</v>
      </c>
      <c r="D42" s="214"/>
      <c r="E42" s="215">
        <v>13.04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200"/>
      <c r="Z42" s="200"/>
      <c r="AA42" s="200"/>
      <c r="AB42" s="200"/>
      <c r="AC42" s="200"/>
      <c r="AD42" s="200"/>
      <c r="AE42" s="200"/>
      <c r="AF42" s="200"/>
      <c r="AG42" s="200" t="s">
        <v>133</v>
      </c>
      <c r="AH42" s="200">
        <v>0</v>
      </c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</row>
    <row r="43" spans="1:60" ht="12.75" outlineLevel="1">
      <c r="A43" s="191">
        <v>15</v>
      </c>
      <c r="B43" s="192" t="s">
        <v>180</v>
      </c>
      <c r="C43" s="193" t="s">
        <v>181</v>
      </c>
      <c r="D43" s="194" t="s">
        <v>140</v>
      </c>
      <c r="E43" s="195">
        <v>54.352</v>
      </c>
      <c r="F43" s="196"/>
      <c r="G43" s="197">
        <f>ROUND(E43*F43,2)</f>
        <v>0</v>
      </c>
      <c r="H43" s="196">
        <v>0</v>
      </c>
      <c r="I43" s="197">
        <f>ROUND(E43*H43,2)</f>
        <v>0</v>
      </c>
      <c r="J43" s="196">
        <v>16.3</v>
      </c>
      <c r="K43" s="197">
        <f>ROUND(E43*J43,2)</f>
        <v>885.94</v>
      </c>
      <c r="L43" s="197">
        <v>21</v>
      </c>
      <c r="M43" s="197">
        <f>G43*(1+L43/100)</f>
        <v>0</v>
      </c>
      <c r="N43" s="197">
        <v>0</v>
      </c>
      <c r="O43" s="197">
        <f>ROUND(E43*N43,2)</f>
        <v>0</v>
      </c>
      <c r="P43" s="197">
        <v>0</v>
      </c>
      <c r="Q43" s="197">
        <f>ROUND(E43*P43,2)</f>
        <v>0</v>
      </c>
      <c r="R43" s="197"/>
      <c r="S43" s="197" t="s">
        <v>131</v>
      </c>
      <c r="T43" s="198" t="s">
        <v>131</v>
      </c>
      <c r="U43" s="199">
        <v>0</v>
      </c>
      <c r="V43" s="199">
        <f>ROUND(E43*U43,2)</f>
        <v>0</v>
      </c>
      <c r="W43" s="199"/>
      <c r="X43" s="199" t="s">
        <v>100</v>
      </c>
      <c r="Y43" s="200"/>
      <c r="Z43" s="200"/>
      <c r="AA43" s="200"/>
      <c r="AB43" s="200"/>
      <c r="AC43" s="200"/>
      <c r="AD43" s="200"/>
      <c r="AE43" s="200"/>
      <c r="AF43" s="200"/>
      <c r="AG43" s="200" t="s">
        <v>101</v>
      </c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</row>
    <row r="44" spans="1:60" ht="12.75" outlineLevel="1">
      <c r="A44" s="201"/>
      <c r="B44" s="202"/>
      <c r="C44" s="213" t="s">
        <v>271</v>
      </c>
      <c r="D44" s="214"/>
      <c r="E44" s="215">
        <v>41.31</v>
      </c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200"/>
      <c r="Z44" s="200"/>
      <c r="AA44" s="200"/>
      <c r="AB44" s="200"/>
      <c r="AC44" s="200"/>
      <c r="AD44" s="200"/>
      <c r="AE44" s="200"/>
      <c r="AF44" s="200"/>
      <c r="AG44" s="200" t="s">
        <v>133</v>
      </c>
      <c r="AH44" s="200">
        <v>0</v>
      </c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</row>
    <row r="45" spans="1:60" ht="12.75" outlineLevel="1">
      <c r="A45" s="201"/>
      <c r="B45" s="202"/>
      <c r="C45" s="213" t="s">
        <v>272</v>
      </c>
      <c r="D45" s="214"/>
      <c r="E45" s="215">
        <v>13.04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200"/>
      <c r="Z45" s="200"/>
      <c r="AA45" s="200"/>
      <c r="AB45" s="200"/>
      <c r="AC45" s="200"/>
      <c r="AD45" s="200"/>
      <c r="AE45" s="200"/>
      <c r="AF45" s="200"/>
      <c r="AG45" s="200" t="s">
        <v>133</v>
      </c>
      <c r="AH45" s="200">
        <v>0</v>
      </c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</row>
    <row r="46" spans="1:60" ht="12.75" outlineLevel="1">
      <c r="A46" s="191">
        <v>16</v>
      </c>
      <c r="B46" s="192" t="s">
        <v>184</v>
      </c>
      <c r="C46" s="193" t="s">
        <v>185</v>
      </c>
      <c r="D46" s="194" t="s">
        <v>140</v>
      </c>
      <c r="E46" s="195">
        <v>28.262</v>
      </c>
      <c r="F46" s="196"/>
      <c r="G46" s="197">
        <f>ROUND(E46*F46,2)</f>
        <v>0</v>
      </c>
      <c r="H46" s="196">
        <v>0</v>
      </c>
      <c r="I46" s="197">
        <f>ROUND(E46*H46,2)</f>
        <v>0</v>
      </c>
      <c r="J46" s="196">
        <v>469.5</v>
      </c>
      <c r="K46" s="197">
        <f>ROUND(E46*J46,2)</f>
        <v>13269.01</v>
      </c>
      <c r="L46" s="197">
        <v>21</v>
      </c>
      <c r="M46" s="197">
        <f>G46*(1+L46/100)</f>
        <v>0</v>
      </c>
      <c r="N46" s="197">
        <v>0</v>
      </c>
      <c r="O46" s="197">
        <f>ROUND(E46*N46,2)</f>
        <v>0</v>
      </c>
      <c r="P46" s="197">
        <v>0</v>
      </c>
      <c r="Q46" s="197">
        <f>ROUND(E46*P46,2)</f>
        <v>0</v>
      </c>
      <c r="R46" s="197"/>
      <c r="S46" s="197" t="s">
        <v>131</v>
      </c>
      <c r="T46" s="198" t="s">
        <v>131</v>
      </c>
      <c r="U46" s="199">
        <v>0</v>
      </c>
      <c r="V46" s="199">
        <f>ROUND(E46*U46,2)</f>
        <v>0</v>
      </c>
      <c r="W46" s="199"/>
      <c r="X46" s="199" t="s">
        <v>100</v>
      </c>
      <c r="Y46" s="200"/>
      <c r="Z46" s="200"/>
      <c r="AA46" s="200"/>
      <c r="AB46" s="200"/>
      <c r="AC46" s="200"/>
      <c r="AD46" s="200"/>
      <c r="AE46" s="200"/>
      <c r="AF46" s="200"/>
      <c r="AG46" s="200" t="s">
        <v>101</v>
      </c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</row>
    <row r="47" spans="1:60" ht="12.75" outlineLevel="1">
      <c r="A47" s="201"/>
      <c r="B47" s="202"/>
      <c r="C47" s="213" t="s">
        <v>273</v>
      </c>
      <c r="D47" s="214"/>
      <c r="E47" s="215">
        <v>28.26</v>
      </c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200"/>
      <c r="Z47" s="200"/>
      <c r="AA47" s="200"/>
      <c r="AB47" s="200"/>
      <c r="AC47" s="200"/>
      <c r="AD47" s="200"/>
      <c r="AE47" s="200"/>
      <c r="AF47" s="200"/>
      <c r="AG47" s="200" t="s">
        <v>133</v>
      </c>
      <c r="AH47" s="200">
        <v>0</v>
      </c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</row>
    <row r="48" spans="1:60" ht="12.75" outlineLevel="1">
      <c r="A48" s="191">
        <v>17</v>
      </c>
      <c r="B48" s="192" t="s">
        <v>187</v>
      </c>
      <c r="C48" s="193" t="s">
        <v>188</v>
      </c>
      <c r="D48" s="194" t="s">
        <v>130</v>
      </c>
      <c r="E48" s="195">
        <v>68.71</v>
      </c>
      <c r="F48" s="196"/>
      <c r="G48" s="197">
        <f>ROUND(E48*F48,2)</f>
        <v>0</v>
      </c>
      <c r="H48" s="196">
        <v>1.64</v>
      </c>
      <c r="I48" s="197">
        <f>ROUND(E48*H48,2)</f>
        <v>112.68</v>
      </c>
      <c r="J48" s="196">
        <v>33.96</v>
      </c>
      <c r="K48" s="197">
        <f>ROUND(E48*J48,2)</f>
        <v>2333.39</v>
      </c>
      <c r="L48" s="197">
        <v>21</v>
      </c>
      <c r="M48" s="197">
        <f>G48*(1+L48/100)</f>
        <v>0</v>
      </c>
      <c r="N48" s="197">
        <v>0</v>
      </c>
      <c r="O48" s="197">
        <f>ROUND(E48*N48,2)</f>
        <v>0</v>
      </c>
      <c r="P48" s="197">
        <v>0</v>
      </c>
      <c r="Q48" s="197">
        <f>ROUND(E48*P48,2)</f>
        <v>0</v>
      </c>
      <c r="R48" s="197"/>
      <c r="S48" s="197" t="s">
        <v>131</v>
      </c>
      <c r="T48" s="198" t="s">
        <v>131</v>
      </c>
      <c r="U48" s="199">
        <v>0</v>
      </c>
      <c r="V48" s="199">
        <f>ROUND(E48*U48,2)</f>
        <v>0</v>
      </c>
      <c r="W48" s="199"/>
      <c r="X48" s="199" t="s">
        <v>100</v>
      </c>
      <c r="Y48" s="200"/>
      <c r="Z48" s="200"/>
      <c r="AA48" s="200"/>
      <c r="AB48" s="200"/>
      <c r="AC48" s="200"/>
      <c r="AD48" s="200"/>
      <c r="AE48" s="200"/>
      <c r="AF48" s="200"/>
      <c r="AG48" s="200" t="s">
        <v>101</v>
      </c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</row>
    <row r="49" spans="1:60" ht="12.75" outlineLevel="1">
      <c r="A49" s="201"/>
      <c r="B49" s="202"/>
      <c r="C49" s="213" t="s">
        <v>189</v>
      </c>
      <c r="D49" s="214"/>
      <c r="E49" s="215">
        <v>68.71</v>
      </c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200"/>
      <c r="Z49" s="200"/>
      <c r="AA49" s="200"/>
      <c r="AB49" s="200"/>
      <c r="AC49" s="200"/>
      <c r="AD49" s="200"/>
      <c r="AE49" s="200"/>
      <c r="AF49" s="200"/>
      <c r="AG49" s="200" t="s">
        <v>133</v>
      </c>
      <c r="AH49" s="200">
        <v>0</v>
      </c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</row>
    <row r="50" spans="1:60" ht="12.75" outlineLevel="1">
      <c r="A50" s="191">
        <v>18</v>
      </c>
      <c r="B50" s="192" t="s">
        <v>190</v>
      </c>
      <c r="C50" s="193" t="s">
        <v>191</v>
      </c>
      <c r="D50" s="194" t="s">
        <v>130</v>
      </c>
      <c r="E50" s="195">
        <v>51</v>
      </c>
      <c r="F50" s="196"/>
      <c r="G50" s="197">
        <f>ROUND(E50*F50,2)</f>
        <v>0</v>
      </c>
      <c r="H50" s="196">
        <v>0</v>
      </c>
      <c r="I50" s="197">
        <f>ROUND(E50*H50,2)</f>
        <v>0</v>
      </c>
      <c r="J50" s="196">
        <v>45.7</v>
      </c>
      <c r="K50" s="197">
        <f>ROUND(E50*J50,2)</f>
        <v>2330.7</v>
      </c>
      <c r="L50" s="197">
        <v>21</v>
      </c>
      <c r="M50" s="197">
        <f>G50*(1+L50/100)</f>
        <v>0</v>
      </c>
      <c r="N50" s="197">
        <v>0</v>
      </c>
      <c r="O50" s="197">
        <f>ROUND(E50*N50,2)</f>
        <v>0</v>
      </c>
      <c r="P50" s="197">
        <v>0</v>
      </c>
      <c r="Q50" s="197">
        <f>ROUND(E50*P50,2)</f>
        <v>0</v>
      </c>
      <c r="R50" s="197"/>
      <c r="S50" s="197" t="s">
        <v>131</v>
      </c>
      <c r="T50" s="198" t="s">
        <v>131</v>
      </c>
      <c r="U50" s="199">
        <v>0</v>
      </c>
      <c r="V50" s="199">
        <f>ROUND(E50*U50,2)</f>
        <v>0</v>
      </c>
      <c r="W50" s="199"/>
      <c r="X50" s="199" t="s">
        <v>100</v>
      </c>
      <c r="Y50" s="200"/>
      <c r="Z50" s="200"/>
      <c r="AA50" s="200"/>
      <c r="AB50" s="200"/>
      <c r="AC50" s="200"/>
      <c r="AD50" s="200"/>
      <c r="AE50" s="200"/>
      <c r="AF50" s="200"/>
      <c r="AG50" s="200" t="s">
        <v>101</v>
      </c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</row>
    <row r="51" spans="1:60" ht="12.75" outlineLevel="1">
      <c r="A51" s="201"/>
      <c r="B51" s="202"/>
      <c r="C51" s="213" t="s">
        <v>192</v>
      </c>
      <c r="D51" s="214"/>
      <c r="E51" s="215">
        <v>51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200"/>
      <c r="Z51" s="200"/>
      <c r="AA51" s="200"/>
      <c r="AB51" s="200"/>
      <c r="AC51" s="200"/>
      <c r="AD51" s="200"/>
      <c r="AE51" s="200"/>
      <c r="AF51" s="200"/>
      <c r="AG51" s="200" t="s">
        <v>133</v>
      </c>
      <c r="AH51" s="200">
        <v>0</v>
      </c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</row>
    <row r="52" spans="1:60" ht="12.75" outlineLevel="1">
      <c r="A52" s="191">
        <v>19</v>
      </c>
      <c r="B52" s="192" t="s">
        <v>193</v>
      </c>
      <c r="C52" s="193" t="s">
        <v>194</v>
      </c>
      <c r="D52" s="194" t="s">
        <v>130</v>
      </c>
      <c r="E52" s="195">
        <v>68.71</v>
      </c>
      <c r="F52" s="196"/>
      <c r="G52" s="197">
        <f>ROUND(E52*F52,2)</f>
        <v>0</v>
      </c>
      <c r="H52" s="196">
        <v>0</v>
      </c>
      <c r="I52" s="197">
        <f>ROUND(E52*H52,2)</f>
        <v>0</v>
      </c>
      <c r="J52" s="196">
        <v>104</v>
      </c>
      <c r="K52" s="197">
        <f>ROUND(E52*J52,2)</f>
        <v>7145.84</v>
      </c>
      <c r="L52" s="197">
        <v>21</v>
      </c>
      <c r="M52" s="197">
        <f>G52*(1+L52/100)</f>
        <v>0</v>
      </c>
      <c r="N52" s="197">
        <v>0</v>
      </c>
      <c r="O52" s="197">
        <f>ROUND(E52*N52,2)</f>
        <v>0</v>
      </c>
      <c r="P52" s="197">
        <v>0</v>
      </c>
      <c r="Q52" s="197">
        <f>ROUND(E52*P52,2)</f>
        <v>0</v>
      </c>
      <c r="R52" s="197"/>
      <c r="S52" s="197" t="s">
        <v>131</v>
      </c>
      <c r="T52" s="198" t="s">
        <v>131</v>
      </c>
      <c r="U52" s="199">
        <v>0</v>
      </c>
      <c r="V52" s="199">
        <f>ROUND(E52*U52,2)</f>
        <v>0</v>
      </c>
      <c r="W52" s="199"/>
      <c r="X52" s="199" t="s">
        <v>100</v>
      </c>
      <c r="Y52" s="200"/>
      <c r="Z52" s="200"/>
      <c r="AA52" s="200"/>
      <c r="AB52" s="200"/>
      <c r="AC52" s="200"/>
      <c r="AD52" s="200"/>
      <c r="AE52" s="200"/>
      <c r="AF52" s="200"/>
      <c r="AG52" s="200" t="s">
        <v>101</v>
      </c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</row>
    <row r="53" spans="1:60" ht="12.75" outlineLevel="1">
      <c r="A53" s="201"/>
      <c r="B53" s="202"/>
      <c r="C53" s="213" t="s">
        <v>189</v>
      </c>
      <c r="D53" s="214"/>
      <c r="E53" s="215">
        <v>68.71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200"/>
      <c r="Z53" s="200"/>
      <c r="AA53" s="200"/>
      <c r="AB53" s="200"/>
      <c r="AC53" s="200"/>
      <c r="AD53" s="200"/>
      <c r="AE53" s="200"/>
      <c r="AF53" s="200"/>
      <c r="AG53" s="200" t="s">
        <v>133</v>
      </c>
      <c r="AH53" s="200">
        <v>0</v>
      </c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</row>
    <row r="54" spans="1:60" ht="12.75" outlineLevel="1">
      <c r="A54" s="191">
        <v>20</v>
      </c>
      <c r="B54" s="192" t="s">
        <v>195</v>
      </c>
      <c r="C54" s="193" t="s">
        <v>196</v>
      </c>
      <c r="D54" s="194" t="s">
        <v>130</v>
      </c>
      <c r="E54" s="195">
        <v>68.71</v>
      </c>
      <c r="F54" s="196"/>
      <c r="G54" s="197">
        <f>ROUND(E54*F54,2)</f>
        <v>0</v>
      </c>
      <c r="H54" s="196">
        <v>0</v>
      </c>
      <c r="I54" s="197">
        <f>ROUND(E54*H54,2)</f>
        <v>0</v>
      </c>
      <c r="J54" s="196">
        <v>149</v>
      </c>
      <c r="K54" s="197">
        <f>ROUND(E54*J54,2)</f>
        <v>10237.79</v>
      </c>
      <c r="L54" s="197">
        <v>21</v>
      </c>
      <c r="M54" s="197">
        <f>G54*(1+L54/100)</f>
        <v>0</v>
      </c>
      <c r="N54" s="197">
        <v>0</v>
      </c>
      <c r="O54" s="197">
        <f>ROUND(E54*N54,2)</f>
        <v>0</v>
      </c>
      <c r="P54" s="197">
        <v>0</v>
      </c>
      <c r="Q54" s="197">
        <f>ROUND(E54*P54,2)</f>
        <v>0</v>
      </c>
      <c r="R54" s="197"/>
      <c r="S54" s="197" t="s">
        <v>131</v>
      </c>
      <c r="T54" s="198" t="s">
        <v>131</v>
      </c>
      <c r="U54" s="199">
        <v>0</v>
      </c>
      <c r="V54" s="199">
        <f>ROUND(E54*U54,2)</f>
        <v>0</v>
      </c>
      <c r="W54" s="199"/>
      <c r="X54" s="199" t="s">
        <v>100</v>
      </c>
      <c r="Y54" s="200"/>
      <c r="Z54" s="200"/>
      <c r="AA54" s="200"/>
      <c r="AB54" s="200"/>
      <c r="AC54" s="200"/>
      <c r="AD54" s="200"/>
      <c r="AE54" s="200"/>
      <c r="AF54" s="200"/>
      <c r="AG54" s="200" t="s">
        <v>101</v>
      </c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</row>
    <row r="55" spans="1:60" ht="12.75" outlineLevel="1">
      <c r="A55" s="201"/>
      <c r="B55" s="202"/>
      <c r="C55" s="213" t="s">
        <v>189</v>
      </c>
      <c r="D55" s="214"/>
      <c r="E55" s="215">
        <v>68.71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200"/>
      <c r="Z55" s="200"/>
      <c r="AA55" s="200"/>
      <c r="AB55" s="200"/>
      <c r="AC55" s="200"/>
      <c r="AD55" s="200"/>
      <c r="AE55" s="200"/>
      <c r="AF55" s="200"/>
      <c r="AG55" s="200" t="s">
        <v>133</v>
      </c>
      <c r="AH55" s="200">
        <v>0</v>
      </c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</row>
    <row r="56" spans="1:60" ht="12.75" outlineLevel="1">
      <c r="A56" s="191">
        <v>21</v>
      </c>
      <c r="B56" s="192" t="s">
        <v>197</v>
      </c>
      <c r="C56" s="193" t="s">
        <v>198</v>
      </c>
      <c r="D56" s="194" t="s">
        <v>140</v>
      </c>
      <c r="E56" s="195">
        <v>13.045</v>
      </c>
      <c r="F56" s="196"/>
      <c r="G56" s="197">
        <f>ROUND(E56*F56,2)</f>
        <v>0</v>
      </c>
      <c r="H56" s="196">
        <v>0</v>
      </c>
      <c r="I56" s="197">
        <f>ROUND(E56*H56,2)</f>
        <v>0</v>
      </c>
      <c r="J56" s="196">
        <v>280</v>
      </c>
      <c r="K56" s="197">
        <f>ROUND(E56*J56,2)</f>
        <v>3652.6</v>
      </c>
      <c r="L56" s="197">
        <v>21</v>
      </c>
      <c r="M56" s="197">
        <f>G56*(1+L56/100)</f>
        <v>0</v>
      </c>
      <c r="N56" s="197">
        <v>0</v>
      </c>
      <c r="O56" s="197">
        <f>ROUND(E56*N56,2)</f>
        <v>0</v>
      </c>
      <c r="P56" s="197">
        <v>0</v>
      </c>
      <c r="Q56" s="197">
        <f>ROUND(E56*P56,2)</f>
        <v>0</v>
      </c>
      <c r="R56" s="197"/>
      <c r="S56" s="197" t="s">
        <v>131</v>
      </c>
      <c r="T56" s="198" t="s">
        <v>131</v>
      </c>
      <c r="U56" s="199">
        <v>0</v>
      </c>
      <c r="V56" s="199">
        <f>ROUND(E56*U56,2)</f>
        <v>0</v>
      </c>
      <c r="W56" s="199"/>
      <c r="X56" s="199" t="s">
        <v>100</v>
      </c>
      <c r="Y56" s="200"/>
      <c r="Z56" s="200"/>
      <c r="AA56" s="200"/>
      <c r="AB56" s="200"/>
      <c r="AC56" s="200"/>
      <c r="AD56" s="200"/>
      <c r="AE56" s="200"/>
      <c r="AF56" s="200"/>
      <c r="AG56" s="200" t="s">
        <v>101</v>
      </c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</row>
    <row r="57" spans="1:60" ht="12.75" outlineLevel="1">
      <c r="A57" s="201"/>
      <c r="B57" s="202"/>
      <c r="C57" s="213" t="s">
        <v>274</v>
      </c>
      <c r="D57" s="214"/>
      <c r="E57" s="215">
        <v>13.04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200"/>
      <c r="Z57" s="200"/>
      <c r="AA57" s="200"/>
      <c r="AB57" s="200"/>
      <c r="AC57" s="200"/>
      <c r="AD57" s="200"/>
      <c r="AE57" s="200"/>
      <c r="AF57" s="200"/>
      <c r="AG57" s="200" t="s">
        <v>133</v>
      </c>
      <c r="AH57" s="200">
        <v>0</v>
      </c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</row>
    <row r="58" spans="1:60" ht="12.75" outlineLevel="1">
      <c r="A58" s="191">
        <v>22</v>
      </c>
      <c r="B58" s="192" t="s">
        <v>200</v>
      </c>
      <c r="C58" s="193" t="s">
        <v>201</v>
      </c>
      <c r="D58" s="194" t="s">
        <v>202</v>
      </c>
      <c r="E58" s="195">
        <v>6</v>
      </c>
      <c r="F58" s="196"/>
      <c r="G58" s="197">
        <f>ROUND(E58*F58,2)</f>
        <v>0</v>
      </c>
      <c r="H58" s="196">
        <v>105</v>
      </c>
      <c r="I58" s="197">
        <f>ROUND(E58*H58,2)</f>
        <v>630</v>
      </c>
      <c r="J58" s="196">
        <v>0</v>
      </c>
      <c r="K58" s="197">
        <f>ROUND(E58*J58,2)</f>
        <v>0</v>
      </c>
      <c r="L58" s="197">
        <v>21</v>
      </c>
      <c r="M58" s="197">
        <f>G58*(1+L58/100)</f>
        <v>0</v>
      </c>
      <c r="N58" s="197">
        <v>0.001</v>
      </c>
      <c r="O58" s="197">
        <f>ROUND(E58*N58,2)</f>
        <v>0.01</v>
      </c>
      <c r="P58" s="197">
        <v>0</v>
      </c>
      <c r="Q58" s="197">
        <f>ROUND(E58*P58,2)</f>
        <v>0</v>
      </c>
      <c r="R58" s="197" t="s">
        <v>203</v>
      </c>
      <c r="S58" s="197" t="s">
        <v>131</v>
      </c>
      <c r="T58" s="198" t="s">
        <v>131</v>
      </c>
      <c r="U58" s="199">
        <v>0</v>
      </c>
      <c r="V58" s="199">
        <f>ROUND(E58*U58,2)</f>
        <v>0</v>
      </c>
      <c r="W58" s="199"/>
      <c r="X58" s="199" t="s">
        <v>124</v>
      </c>
      <c r="Y58" s="200"/>
      <c r="Z58" s="200"/>
      <c r="AA58" s="200"/>
      <c r="AB58" s="200"/>
      <c r="AC58" s="200"/>
      <c r="AD58" s="200"/>
      <c r="AE58" s="200"/>
      <c r="AF58" s="200"/>
      <c r="AG58" s="200" t="s">
        <v>125</v>
      </c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</row>
    <row r="59" spans="1:60" ht="12.75" outlineLevel="1">
      <c r="A59" s="201"/>
      <c r="B59" s="202"/>
      <c r="C59" s="213" t="s">
        <v>204</v>
      </c>
      <c r="D59" s="214"/>
      <c r="E59" s="215">
        <v>5.15</v>
      </c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0"/>
      <c r="AA59" s="200"/>
      <c r="AB59" s="200"/>
      <c r="AC59" s="200"/>
      <c r="AD59" s="200"/>
      <c r="AE59" s="200"/>
      <c r="AF59" s="200"/>
      <c r="AG59" s="200" t="s">
        <v>133</v>
      </c>
      <c r="AH59" s="200">
        <v>0</v>
      </c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</row>
    <row r="60" spans="1:60" ht="12.75" outlineLevel="1">
      <c r="A60" s="201"/>
      <c r="B60" s="202"/>
      <c r="C60" s="213" t="s">
        <v>205</v>
      </c>
      <c r="D60" s="214"/>
      <c r="E60" s="215">
        <v>0.85</v>
      </c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200"/>
      <c r="Z60" s="200"/>
      <c r="AA60" s="200"/>
      <c r="AB60" s="200"/>
      <c r="AC60" s="200"/>
      <c r="AD60" s="200"/>
      <c r="AE60" s="200"/>
      <c r="AF60" s="200"/>
      <c r="AG60" s="200" t="s">
        <v>133</v>
      </c>
      <c r="AH60" s="200">
        <v>0</v>
      </c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</row>
    <row r="61" spans="1:60" ht="12.75" outlineLevel="1">
      <c r="A61" s="191">
        <v>23</v>
      </c>
      <c r="B61" s="192" t="s">
        <v>206</v>
      </c>
      <c r="C61" s="193" t="s">
        <v>207</v>
      </c>
      <c r="D61" s="194" t="s">
        <v>140</v>
      </c>
      <c r="E61" s="195">
        <v>15</v>
      </c>
      <c r="F61" s="196"/>
      <c r="G61" s="197">
        <f>ROUND(E61*F61,2)</f>
        <v>0</v>
      </c>
      <c r="H61" s="196">
        <v>957</v>
      </c>
      <c r="I61" s="197">
        <f>ROUND(E61*H61,2)</f>
        <v>14355</v>
      </c>
      <c r="J61" s="196">
        <v>0</v>
      </c>
      <c r="K61" s="197">
        <f>ROUND(E61*J61,2)</f>
        <v>0</v>
      </c>
      <c r="L61" s="197">
        <v>21</v>
      </c>
      <c r="M61" s="197">
        <f>G61*(1+L61/100)</f>
        <v>0</v>
      </c>
      <c r="N61" s="197">
        <v>1.6</v>
      </c>
      <c r="O61" s="197">
        <f>ROUND(E61*N61,2)</f>
        <v>24</v>
      </c>
      <c r="P61" s="197">
        <v>0</v>
      </c>
      <c r="Q61" s="197">
        <f>ROUND(E61*P61,2)</f>
        <v>0</v>
      </c>
      <c r="R61" s="197" t="s">
        <v>203</v>
      </c>
      <c r="S61" s="197" t="s">
        <v>131</v>
      </c>
      <c r="T61" s="198" t="s">
        <v>131</v>
      </c>
      <c r="U61" s="199">
        <v>0</v>
      </c>
      <c r="V61" s="199">
        <f>ROUND(E61*U61,2)</f>
        <v>0</v>
      </c>
      <c r="W61" s="199"/>
      <c r="X61" s="199" t="s">
        <v>124</v>
      </c>
      <c r="Y61" s="200"/>
      <c r="Z61" s="200"/>
      <c r="AA61" s="200"/>
      <c r="AB61" s="200"/>
      <c r="AC61" s="200"/>
      <c r="AD61" s="200"/>
      <c r="AE61" s="200"/>
      <c r="AF61" s="200"/>
      <c r="AG61" s="200" t="s">
        <v>125</v>
      </c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</row>
    <row r="62" spans="1:60" ht="12.75" outlineLevel="1">
      <c r="A62" s="201"/>
      <c r="B62" s="202"/>
      <c r="C62" s="213" t="s">
        <v>208</v>
      </c>
      <c r="D62" s="214"/>
      <c r="E62" s="215">
        <v>14.43</v>
      </c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200"/>
      <c r="Z62" s="200"/>
      <c r="AA62" s="200"/>
      <c r="AB62" s="200"/>
      <c r="AC62" s="200"/>
      <c r="AD62" s="200"/>
      <c r="AE62" s="200"/>
      <c r="AF62" s="200"/>
      <c r="AG62" s="200" t="s">
        <v>133</v>
      </c>
      <c r="AH62" s="200">
        <v>0</v>
      </c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</row>
    <row r="63" spans="1:60" ht="12.75" outlineLevel="1">
      <c r="A63" s="201"/>
      <c r="B63" s="202"/>
      <c r="C63" s="213" t="s">
        <v>209</v>
      </c>
      <c r="D63" s="214"/>
      <c r="E63" s="215">
        <v>0.57</v>
      </c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200"/>
      <c r="Z63" s="200"/>
      <c r="AA63" s="200"/>
      <c r="AB63" s="200"/>
      <c r="AC63" s="200"/>
      <c r="AD63" s="200"/>
      <c r="AE63" s="200"/>
      <c r="AF63" s="200"/>
      <c r="AG63" s="200" t="s">
        <v>133</v>
      </c>
      <c r="AH63" s="200">
        <v>0</v>
      </c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</row>
    <row r="64" spans="1:33" ht="12.75">
      <c r="A64" s="183" t="s">
        <v>93</v>
      </c>
      <c r="B64" s="184" t="s">
        <v>55</v>
      </c>
      <c r="C64" s="185" t="s">
        <v>56</v>
      </c>
      <c r="D64" s="186"/>
      <c r="E64" s="187"/>
      <c r="F64" s="188"/>
      <c r="G64" s="188">
        <f>SUMIF(AG65:AG104,"&lt;&gt;NOR",G65:G104)</f>
        <v>0</v>
      </c>
      <c r="H64" s="188"/>
      <c r="I64" s="188">
        <f>SUM(I65:I104)</f>
        <v>20631.14</v>
      </c>
      <c r="J64" s="188"/>
      <c r="K64" s="188">
        <f>SUM(K65:K104)</f>
        <v>336428.03</v>
      </c>
      <c r="L64" s="188"/>
      <c r="M64" s="188">
        <f>SUM(M65:M104)</f>
        <v>0</v>
      </c>
      <c r="N64" s="188"/>
      <c r="O64" s="188">
        <f>SUM(O65:O104)</f>
        <v>29.33</v>
      </c>
      <c r="P64" s="188"/>
      <c r="Q64" s="188">
        <f>SUM(Q65:Q104)</f>
        <v>0</v>
      </c>
      <c r="R64" s="188"/>
      <c r="S64" s="188"/>
      <c r="T64" s="189"/>
      <c r="U64" s="190"/>
      <c r="V64" s="190">
        <f>SUM(V65:V104)</f>
        <v>0</v>
      </c>
      <c r="W64" s="190"/>
      <c r="X64" s="190"/>
      <c r="AG64" t="s">
        <v>94</v>
      </c>
    </row>
    <row r="65" spans="1:60" ht="22.5" outlineLevel="1">
      <c r="A65" s="191">
        <v>24</v>
      </c>
      <c r="B65" s="192" t="s">
        <v>210</v>
      </c>
      <c r="C65" s="193" t="s">
        <v>211</v>
      </c>
      <c r="D65" s="194" t="s">
        <v>212</v>
      </c>
      <c r="E65" s="195">
        <v>4</v>
      </c>
      <c r="F65" s="196"/>
      <c r="G65" s="197">
        <f>ROUND(E65*F65,2)</f>
        <v>0</v>
      </c>
      <c r="H65" s="196">
        <v>0</v>
      </c>
      <c r="I65" s="197">
        <f>ROUND(E65*H65,2)</f>
        <v>0</v>
      </c>
      <c r="J65" s="196">
        <v>23360</v>
      </c>
      <c r="K65" s="197">
        <f>ROUND(E65*J65,2)</f>
        <v>93440</v>
      </c>
      <c r="L65" s="197">
        <v>21</v>
      </c>
      <c r="M65" s="197">
        <f>G65*(1+L65/100)</f>
        <v>0</v>
      </c>
      <c r="N65" s="197">
        <v>3.032</v>
      </c>
      <c r="O65" s="197">
        <f>ROUND(E65*N65,2)</f>
        <v>12.13</v>
      </c>
      <c r="P65" s="197">
        <v>0</v>
      </c>
      <c r="Q65" s="197">
        <f>ROUND(E65*P65,2)</f>
        <v>0</v>
      </c>
      <c r="R65" s="197"/>
      <c r="S65" s="197" t="s">
        <v>98</v>
      </c>
      <c r="T65" s="198" t="s">
        <v>99</v>
      </c>
      <c r="U65" s="199">
        <v>0</v>
      </c>
      <c r="V65" s="199">
        <f>ROUND(E65*U65,2)</f>
        <v>0</v>
      </c>
      <c r="W65" s="199"/>
      <c r="X65" s="199" t="s">
        <v>100</v>
      </c>
      <c r="Y65" s="200"/>
      <c r="Z65" s="200"/>
      <c r="AA65" s="200"/>
      <c r="AB65" s="200"/>
      <c r="AC65" s="200"/>
      <c r="AD65" s="200"/>
      <c r="AE65" s="200"/>
      <c r="AF65" s="200"/>
      <c r="AG65" s="200" t="s">
        <v>101</v>
      </c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</row>
    <row r="66" spans="1:60" ht="12.75" customHeight="1" outlineLevel="1">
      <c r="A66" s="201"/>
      <c r="B66" s="202"/>
      <c r="C66" s="203" t="s">
        <v>213</v>
      </c>
      <c r="D66" s="203"/>
      <c r="E66" s="203"/>
      <c r="F66" s="203"/>
      <c r="G66" s="203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200"/>
      <c r="Z66" s="200"/>
      <c r="AA66" s="200"/>
      <c r="AB66" s="200"/>
      <c r="AC66" s="200"/>
      <c r="AD66" s="200"/>
      <c r="AE66" s="200"/>
      <c r="AF66" s="200"/>
      <c r="AG66" s="200" t="s">
        <v>103</v>
      </c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</row>
    <row r="67" spans="1:60" ht="12.75" customHeight="1" outlineLevel="1">
      <c r="A67" s="201"/>
      <c r="B67" s="202"/>
      <c r="C67" s="216" t="s">
        <v>214</v>
      </c>
      <c r="D67" s="216"/>
      <c r="E67" s="216"/>
      <c r="F67" s="216"/>
      <c r="G67" s="216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200"/>
      <c r="Z67" s="200"/>
      <c r="AA67" s="200"/>
      <c r="AB67" s="200"/>
      <c r="AC67" s="200"/>
      <c r="AD67" s="200"/>
      <c r="AE67" s="200"/>
      <c r="AF67" s="200"/>
      <c r="AG67" s="200" t="s">
        <v>103</v>
      </c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</row>
    <row r="68" spans="1:60" ht="12.75" customHeight="1" outlineLevel="1">
      <c r="A68" s="201"/>
      <c r="B68" s="202"/>
      <c r="C68" s="216" t="s">
        <v>215</v>
      </c>
      <c r="D68" s="216"/>
      <c r="E68" s="216"/>
      <c r="F68" s="216"/>
      <c r="G68" s="216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200"/>
      <c r="Z68" s="200"/>
      <c r="AA68" s="200"/>
      <c r="AB68" s="200"/>
      <c r="AC68" s="200"/>
      <c r="AD68" s="200"/>
      <c r="AE68" s="200"/>
      <c r="AF68" s="200"/>
      <c r="AG68" s="200" t="s">
        <v>103</v>
      </c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</row>
    <row r="69" spans="1:60" ht="12.75" customHeight="1" outlineLevel="1">
      <c r="A69" s="201"/>
      <c r="B69" s="202"/>
      <c r="C69" s="216" t="s">
        <v>216</v>
      </c>
      <c r="D69" s="216"/>
      <c r="E69" s="216"/>
      <c r="F69" s="216"/>
      <c r="G69" s="216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200"/>
      <c r="Z69" s="200"/>
      <c r="AA69" s="200"/>
      <c r="AB69" s="200"/>
      <c r="AC69" s="200"/>
      <c r="AD69" s="200"/>
      <c r="AE69" s="200"/>
      <c r="AF69" s="200"/>
      <c r="AG69" s="200" t="s">
        <v>103</v>
      </c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</row>
    <row r="70" spans="1:60" ht="12.75" outlineLevel="1">
      <c r="A70" s="201"/>
      <c r="B70" s="202"/>
      <c r="C70" s="213" t="s">
        <v>217</v>
      </c>
      <c r="D70" s="214"/>
      <c r="E70" s="215">
        <v>4</v>
      </c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200"/>
      <c r="Z70" s="200"/>
      <c r="AA70" s="200"/>
      <c r="AB70" s="200"/>
      <c r="AC70" s="200"/>
      <c r="AD70" s="200"/>
      <c r="AE70" s="200"/>
      <c r="AF70" s="200"/>
      <c r="AG70" s="200" t="s">
        <v>133</v>
      </c>
      <c r="AH70" s="200">
        <v>0</v>
      </c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</row>
    <row r="71" spans="1:60" ht="22.5" outlineLevel="1">
      <c r="A71" s="191">
        <v>25</v>
      </c>
      <c r="B71" s="192" t="s">
        <v>218</v>
      </c>
      <c r="C71" s="193" t="s">
        <v>219</v>
      </c>
      <c r="D71" s="194" t="s">
        <v>212</v>
      </c>
      <c r="E71" s="195">
        <v>1</v>
      </c>
      <c r="F71" s="196"/>
      <c r="G71" s="197">
        <f>ROUND(E71*F71,2)</f>
        <v>0</v>
      </c>
      <c r="H71" s="196">
        <v>0</v>
      </c>
      <c r="I71" s="197">
        <f>ROUND(E71*H71,2)</f>
        <v>0</v>
      </c>
      <c r="J71" s="196">
        <v>22280</v>
      </c>
      <c r="K71" s="197">
        <f>ROUND(E71*J71,2)</f>
        <v>22280</v>
      </c>
      <c r="L71" s="197">
        <v>21</v>
      </c>
      <c r="M71" s="197">
        <f>G71*(1+L71/100)</f>
        <v>0</v>
      </c>
      <c r="N71" s="197">
        <v>1.167</v>
      </c>
      <c r="O71" s="197">
        <f>ROUND(E71*N71,2)</f>
        <v>1.17</v>
      </c>
      <c r="P71" s="197">
        <v>0</v>
      </c>
      <c r="Q71" s="197">
        <f>ROUND(E71*P71,2)</f>
        <v>0</v>
      </c>
      <c r="R71" s="197"/>
      <c r="S71" s="197" t="s">
        <v>98</v>
      </c>
      <c r="T71" s="198" t="s">
        <v>99</v>
      </c>
      <c r="U71" s="199">
        <v>0</v>
      </c>
      <c r="V71" s="199">
        <f>ROUND(E71*U71,2)</f>
        <v>0</v>
      </c>
      <c r="W71" s="199"/>
      <c r="X71" s="199" t="s">
        <v>100</v>
      </c>
      <c r="Y71" s="200"/>
      <c r="Z71" s="200"/>
      <c r="AA71" s="200"/>
      <c r="AB71" s="200"/>
      <c r="AC71" s="200"/>
      <c r="AD71" s="200"/>
      <c r="AE71" s="200"/>
      <c r="AF71" s="200"/>
      <c r="AG71" s="200" t="s">
        <v>101</v>
      </c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</row>
    <row r="72" spans="1:60" ht="12.75" customHeight="1" outlineLevel="1">
      <c r="A72" s="201"/>
      <c r="B72" s="202"/>
      <c r="C72" s="203" t="s">
        <v>213</v>
      </c>
      <c r="D72" s="203"/>
      <c r="E72" s="203"/>
      <c r="F72" s="203"/>
      <c r="G72" s="203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200"/>
      <c r="Z72" s="200"/>
      <c r="AA72" s="200"/>
      <c r="AB72" s="200"/>
      <c r="AC72" s="200"/>
      <c r="AD72" s="200"/>
      <c r="AE72" s="200"/>
      <c r="AF72" s="200"/>
      <c r="AG72" s="200" t="s">
        <v>103</v>
      </c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</row>
    <row r="73" spans="1:60" ht="12.75" customHeight="1" outlineLevel="1">
      <c r="A73" s="201"/>
      <c r="B73" s="202"/>
      <c r="C73" s="216" t="s">
        <v>215</v>
      </c>
      <c r="D73" s="216"/>
      <c r="E73" s="216"/>
      <c r="F73" s="216"/>
      <c r="G73" s="216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200"/>
      <c r="Z73" s="200"/>
      <c r="AA73" s="200"/>
      <c r="AB73" s="200"/>
      <c r="AC73" s="200"/>
      <c r="AD73" s="200"/>
      <c r="AE73" s="200"/>
      <c r="AF73" s="200"/>
      <c r="AG73" s="200" t="s">
        <v>103</v>
      </c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</row>
    <row r="74" spans="1:60" ht="12.75" customHeight="1" outlineLevel="1">
      <c r="A74" s="201"/>
      <c r="B74" s="202"/>
      <c r="C74" s="216" t="s">
        <v>216</v>
      </c>
      <c r="D74" s="216"/>
      <c r="E74" s="216"/>
      <c r="F74" s="216"/>
      <c r="G74" s="216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200"/>
      <c r="Z74" s="200"/>
      <c r="AA74" s="200"/>
      <c r="AB74" s="200"/>
      <c r="AC74" s="200"/>
      <c r="AD74" s="200"/>
      <c r="AE74" s="200"/>
      <c r="AF74" s="200"/>
      <c r="AG74" s="200" t="s">
        <v>103</v>
      </c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</row>
    <row r="75" spans="1:60" ht="12.75" outlineLevel="1">
      <c r="A75" s="201"/>
      <c r="B75" s="202"/>
      <c r="C75" s="213" t="s">
        <v>220</v>
      </c>
      <c r="D75" s="214"/>
      <c r="E75" s="215">
        <v>1</v>
      </c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200"/>
      <c r="Z75" s="200"/>
      <c r="AA75" s="200"/>
      <c r="AB75" s="200"/>
      <c r="AC75" s="200"/>
      <c r="AD75" s="200"/>
      <c r="AE75" s="200"/>
      <c r="AF75" s="200"/>
      <c r="AG75" s="200" t="s">
        <v>133</v>
      </c>
      <c r="AH75" s="200">
        <v>0</v>
      </c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</row>
    <row r="76" spans="1:60" ht="22.5" outlineLevel="1">
      <c r="A76" s="191">
        <v>26</v>
      </c>
      <c r="B76" s="192" t="s">
        <v>221</v>
      </c>
      <c r="C76" s="193" t="s">
        <v>222</v>
      </c>
      <c r="D76" s="194" t="s">
        <v>212</v>
      </c>
      <c r="E76" s="195">
        <v>1</v>
      </c>
      <c r="F76" s="196"/>
      <c r="G76" s="197">
        <f>ROUND(E76*F76,2)</f>
        <v>0</v>
      </c>
      <c r="H76" s="196">
        <v>0</v>
      </c>
      <c r="I76" s="197">
        <f>ROUND(E76*H76,2)</f>
        <v>0</v>
      </c>
      <c r="J76" s="196">
        <v>72360</v>
      </c>
      <c r="K76" s="197">
        <f>ROUND(E76*J76,2)</f>
        <v>72360</v>
      </c>
      <c r="L76" s="197">
        <v>21</v>
      </c>
      <c r="M76" s="197">
        <f>G76*(1+L76/100)</f>
        <v>0</v>
      </c>
      <c r="N76" s="197">
        <v>4.9</v>
      </c>
      <c r="O76" s="197">
        <f>ROUND(E76*N76,2)</f>
        <v>4.9</v>
      </c>
      <c r="P76" s="197">
        <v>0</v>
      </c>
      <c r="Q76" s="197">
        <f>ROUND(E76*P76,2)</f>
        <v>0</v>
      </c>
      <c r="R76" s="197"/>
      <c r="S76" s="197" t="s">
        <v>98</v>
      </c>
      <c r="T76" s="198" t="s">
        <v>99</v>
      </c>
      <c r="U76" s="199">
        <v>0</v>
      </c>
      <c r="V76" s="199">
        <f>ROUND(E76*U76,2)</f>
        <v>0</v>
      </c>
      <c r="W76" s="199"/>
      <c r="X76" s="199" t="s">
        <v>100</v>
      </c>
      <c r="Y76" s="200"/>
      <c r="Z76" s="200"/>
      <c r="AA76" s="200"/>
      <c r="AB76" s="200"/>
      <c r="AC76" s="200"/>
      <c r="AD76" s="200"/>
      <c r="AE76" s="200"/>
      <c r="AF76" s="200"/>
      <c r="AG76" s="200" t="s">
        <v>101</v>
      </c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</row>
    <row r="77" spans="1:60" ht="12.75" customHeight="1" outlineLevel="1">
      <c r="A77" s="201"/>
      <c r="B77" s="202"/>
      <c r="C77" s="203" t="s">
        <v>213</v>
      </c>
      <c r="D77" s="203"/>
      <c r="E77" s="203"/>
      <c r="F77" s="203"/>
      <c r="G77" s="203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200"/>
      <c r="Z77" s="200"/>
      <c r="AA77" s="200"/>
      <c r="AB77" s="200"/>
      <c r="AC77" s="200"/>
      <c r="AD77" s="200"/>
      <c r="AE77" s="200"/>
      <c r="AF77" s="200"/>
      <c r="AG77" s="200" t="s">
        <v>103</v>
      </c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</row>
    <row r="78" spans="1:60" ht="12.75" customHeight="1" outlineLevel="1">
      <c r="A78" s="201"/>
      <c r="B78" s="202"/>
      <c r="C78" s="216" t="s">
        <v>223</v>
      </c>
      <c r="D78" s="216"/>
      <c r="E78" s="216"/>
      <c r="F78" s="216"/>
      <c r="G78" s="216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200"/>
      <c r="Z78" s="200"/>
      <c r="AA78" s="200"/>
      <c r="AB78" s="200"/>
      <c r="AC78" s="200"/>
      <c r="AD78" s="200"/>
      <c r="AE78" s="200"/>
      <c r="AF78" s="200"/>
      <c r="AG78" s="200" t="s">
        <v>103</v>
      </c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</row>
    <row r="79" spans="1:60" ht="12.75" customHeight="1" outlineLevel="1">
      <c r="A79" s="201"/>
      <c r="B79" s="202"/>
      <c r="C79" s="216" t="s">
        <v>216</v>
      </c>
      <c r="D79" s="216"/>
      <c r="E79" s="216"/>
      <c r="F79" s="216"/>
      <c r="G79" s="216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200"/>
      <c r="Z79" s="200"/>
      <c r="AA79" s="200"/>
      <c r="AB79" s="200"/>
      <c r="AC79" s="200"/>
      <c r="AD79" s="200"/>
      <c r="AE79" s="200"/>
      <c r="AF79" s="200"/>
      <c r="AG79" s="200" t="s">
        <v>103</v>
      </c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</row>
    <row r="80" spans="1:60" ht="12.75" outlineLevel="1">
      <c r="A80" s="201"/>
      <c r="B80" s="202"/>
      <c r="C80" s="213" t="s">
        <v>224</v>
      </c>
      <c r="D80" s="214"/>
      <c r="E80" s="215">
        <v>1</v>
      </c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200"/>
      <c r="Z80" s="200"/>
      <c r="AA80" s="200"/>
      <c r="AB80" s="200"/>
      <c r="AC80" s="200"/>
      <c r="AD80" s="200"/>
      <c r="AE80" s="200"/>
      <c r="AF80" s="200"/>
      <c r="AG80" s="200" t="s">
        <v>133</v>
      </c>
      <c r="AH80" s="200">
        <v>0</v>
      </c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</row>
    <row r="81" spans="1:60" ht="12.75" outlineLevel="1">
      <c r="A81" s="191">
        <v>27</v>
      </c>
      <c r="B81" s="192" t="s">
        <v>225</v>
      </c>
      <c r="C81" s="193" t="s">
        <v>226</v>
      </c>
      <c r="D81" s="194" t="s">
        <v>130</v>
      </c>
      <c r="E81" s="195">
        <v>23.79</v>
      </c>
      <c r="F81" s="196"/>
      <c r="G81" s="197">
        <f>ROUND(E81*F81,2)</f>
        <v>0</v>
      </c>
      <c r="H81" s="196">
        <v>0</v>
      </c>
      <c r="I81" s="197">
        <f>ROUND(E81*H81,2)</f>
        <v>0</v>
      </c>
      <c r="J81" s="196">
        <v>4130</v>
      </c>
      <c r="K81" s="197">
        <f>ROUND(E81*J81,2)</f>
        <v>98252.7</v>
      </c>
      <c r="L81" s="197">
        <v>21</v>
      </c>
      <c r="M81" s="197">
        <f>G81*(1+L81/100)</f>
        <v>0</v>
      </c>
      <c r="N81" s="197">
        <v>0</v>
      </c>
      <c r="O81" s="197">
        <f>ROUND(E81*N81,2)</f>
        <v>0</v>
      </c>
      <c r="P81" s="197">
        <v>0</v>
      </c>
      <c r="Q81" s="197">
        <f>ROUND(E81*P81,2)</f>
        <v>0</v>
      </c>
      <c r="R81" s="197"/>
      <c r="S81" s="197" t="s">
        <v>98</v>
      </c>
      <c r="T81" s="198" t="s">
        <v>99</v>
      </c>
      <c r="U81" s="199">
        <v>0</v>
      </c>
      <c r="V81" s="199">
        <f>ROUND(E81*U81,2)</f>
        <v>0</v>
      </c>
      <c r="W81" s="199"/>
      <c r="X81" s="199" t="s">
        <v>100</v>
      </c>
      <c r="Y81" s="200"/>
      <c r="Z81" s="200"/>
      <c r="AA81" s="200"/>
      <c r="AB81" s="200"/>
      <c r="AC81" s="200"/>
      <c r="AD81" s="200"/>
      <c r="AE81" s="200"/>
      <c r="AF81" s="200"/>
      <c r="AG81" s="200" t="s">
        <v>101</v>
      </c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</row>
    <row r="82" spans="1:60" ht="12.75" customHeight="1" outlineLevel="1">
      <c r="A82" s="201"/>
      <c r="B82" s="202"/>
      <c r="C82" s="203" t="s">
        <v>227</v>
      </c>
      <c r="D82" s="203"/>
      <c r="E82" s="203"/>
      <c r="F82" s="203"/>
      <c r="G82" s="203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200"/>
      <c r="Z82" s="200"/>
      <c r="AA82" s="200"/>
      <c r="AB82" s="200"/>
      <c r="AC82" s="200"/>
      <c r="AD82" s="200"/>
      <c r="AE82" s="200"/>
      <c r="AF82" s="200"/>
      <c r="AG82" s="200" t="s">
        <v>103</v>
      </c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</row>
    <row r="83" spans="1:60" ht="12.75" outlineLevel="1">
      <c r="A83" s="201"/>
      <c r="B83" s="202"/>
      <c r="C83" s="213" t="s">
        <v>228</v>
      </c>
      <c r="D83" s="214"/>
      <c r="E83" s="215">
        <v>6.72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200"/>
      <c r="Z83" s="200"/>
      <c r="AA83" s="200"/>
      <c r="AB83" s="200"/>
      <c r="AC83" s="200"/>
      <c r="AD83" s="200"/>
      <c r="AE83" s="200"/>
      <c r="AF83" s="200"/>
      <c r="AG83" s="200" t="s">
        <v>133</v>
      </c>
      <c r="AH83" s="200">
        <v>0</v>
      </c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</row>
    <row r="84" spans="1:60" ht="12.75" outlineLevel="1">
      <c r="A84" s="201"/>
      <c r="B84" s="202"/>
      <c r="C84" s="213" t="s">
        <v>229</v>
      </c>
      <c r="D84" s="214"/>
      <c r="E84" s="215">
        <v>12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200"/>
      <c r="Z84" s="200"/>
      <c r="AA84" s="200"/>
      <c r="AB84" s="200"/>
      <c r="AC84" s="200"/>
      <c r="AD84" s="200"/>
      <c r="AE84" s="200"/>
      <c r="AF84" s="200"/>
      <c r="AG84" s="200" t="s">
        <v>133</v>
      </c>
      <c r="AH84" s="200">
        <v>0</v>
      </c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</row>
    <row r="85" spans="1:60" ht="12.75" outlineLevel="1">
      <c r="A85" s="201"/>
      <c r="B85" s="202"/>
      <c r="C85" s="213" t="s">
        <v>230</v>
      </c>
      <c r="D85" s="214"/>
      <c r="E85" s="215">
        <v>2.52</v>
      </c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200"/>
      <c r="Z85" s="200"/>
      <c r="AA85" s="200"/>
      <c r="AB85" s="200"/>
      <c r="AC85" s="200"/>
      <c r="AD85" s="200"/>
      <c r="AE85" s="200"/>
      <c r="AF85" s="200"/>
      <c r="AG85" s="200" t="s">
        <v>133</v>
      </c>
      <c r="AH85" s="200">
        <v>0</v>
      </c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</row>
    <row r="86" spans="1:60" ht="12.75" outlineLevel="1">
      <c r="A86" s="201"/>
      <c r="B86" s="202"/>
      <c r="C86" s="213" t="s">
        <v>231</v>
      </c>
      <c r="D86" s="214"/>
      <c r="E86" s="215">
        <v>0.7</v>
      </c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200"/>
      <c r="Z86" s="200"/>
      <c r="AA86" s="200"/>
      <c r="AB86" s="200"/>
      <c r="AC86" s="200"/>
      <c r="AD86" s="200"/>
      <c r="AE86" s="200"/>
      <c r="AF86" s="200"/>
      <c r="AG86" s="200" t="s">
        <v>133</v>
      </c>
      <c r="AH86" s="200">
        <v>0</v>
      </c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</row>
    <row r="87" spans="1:60" ht="12.75" outlineLevel="1">
      <c r="A87" s="201"/>
      <c r="B87" s="202"/>
      <c r="C87" s="213" t="s">
        <v>232</v>
      </c>
      <c r="D87" s="214"/>
      <c r="E87" s="215">
        <v>0.56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200"/>
      <c r="Z87" s="200"/>
      <c r="AA87" s="200"/>
      <c r="AB87" s="200"/>
      <c r="AC87" s="200"/>
      <c r="AD87" s="200"/>
      <c r="AE87" s="200"/>
      <c r="AF87" s="200"/>
      <c r="AG87" s="200" t="s">
        <v>133</v>
      </c>
      <c r="AH87" s="200">
        <v>0</v>
      </c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</row>
    <row r="88" spans="1:60" ht="12.75" outlineLevel="1">
      <c r="A88" s="201"/>
      <c r="B88" s="202"/>
      <c r="C88" s="213" t="s">
        <v>233</v>
      </c>
      <c r="D88" s="214"/>
      <c r="E88" s="215">
        <v>1.29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200"/>
      <c r="Z88" s="200"/>
      <c r="AA88" s="200"/>
      <c r="AB88" s="200"/>
      <c r="AC88" s="200"/>
      <c r="AD88" s="200"/>
      <c r="AE88" s="200"/>
      <c r="AF88" s="200"/>
      <c r="AG88" s="200" t="s">
        <v>133</v>
      </c>
      <c r="AH88" s="200">
        <v>0</v>
      </c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</row>
    <row r="89" spans="1:60" ht="12.75" outlineLevel="1">
      <c r="A89" s="191">
        <v>28</v>
      </c>
      <c r="B89" s="192" t="s">
        <v>234</v>
      </c>
      <c r="C89" s="193" t="s">
        <v>235</v>
      </c>
      <c r="D89" s="194" t="s">
        <v>212</v>
      </c>
      <c r="E89" s="195">
        <v>1</v>
      </c>
      <c r="F89" s="196"/>
      <c r="G89" s="197">
        <f>ROUND(E89*F89,2)</f>
        <v>0</v>
      </c>
      <c r="H89" s="196">
        <v>0</v>
      </c>
      <c r="I89" s="197">
        <f>ROUND(E89*H89,2)</f>
        <v>0</v>
      </c>
      <c r="J89" s="196">
        <v>4500</v>
      </c>
      <c r="K89" s="197">
        <f>ROUND(E89*J89,2)</f>
        <v>4500</v>
      </c>
      <c r="L89" s="197">
        <v>21</v>
      </c>
      <c r="M89" s="197">
        <f>G89*(1+L89/100)</f>
        <v>0</v>
      </c>
      <c r="N89" s="197">
        <v>0</v>
      </c>
      <c r="O89" s="197">
        <f>ROUND(E89*N89,2)</f>
        <v>0</v>
      </c>
      <c r="P89" s="197">
        <v>0</v>
      </c>
      <c r="Q89" s="197">
        <f>ROUND(E89*P89,2)</f>
        <v>0</v>
      </c>
      <c r="R89" s="197"/>
      <c r="S89" s="197" t="s">
        <v>98</v>
      </c>
      <c r="T89" s="198" t="s">
        <v>99</v>
      </c>
      <c r="U89" s="199">
        <v>0</v>
      </c>
      <c r="V89" s="199">
        <f>ROUND(E89*U89,2)</f>
        <v>0</v>
      </c>
      <c r="W89" s="199"/>
      <c r="X89" s="199" t="s">
        <v>100</v>
      </c>
      <c r="Y89" s="200"/>
      <c r="Z89" s="200"/>
      <c r="AA89" s="200"/>
      <c r="AB89" s="200"/>
      <c r="AC89" s="200"/>
      <c r="AD89" s="200"/>
      <c r="AE89" s="200"/>
      <c r="AF89" s="200"/>
      <c r="AG89" s="200" t="s">
        <v>101</v>
      </c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</row>
    <row r="90" spans="1:60" ht="12.75" outlineLevel="1">
      <c r="A90" s="201"/>
      <c r="B90" s="202"/>
      <c r="C90" s="213" t="s">
        <v>53</v>
      </c>
      <c r="D90" s="214"/>
      <c r="E90" s="215">
        <v>1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200"/>
      <c r="Z90" s="200"/>
      <c r="AA90" s="200"/>
      <c r="AB90" s="200"/>
      <c r="AC90" s="200"/>
      <c r="AD90" s="200"/>
      <c r="AE90" s="200"/>
      <c r="AF90" s="200"/>
      <c r="AG90" s="200" t="s">
        <v>133</v>
      </c>
      <c r="AH90" s="200">
        <v>0</v>
      </c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</row>
    <row r="91" spans="1:60" ht="12.75" outlineLevel="1">
      <c r="A91" s="191">
        <v>29</v>
      </c>
      <c r="B91" s="192" t="s">
        <v>236</v>
      </c>
      <c r="C91" s="193" t="s">
        <v>237</v>
      </c>
      <c r="D91" s="194" t="s">
        <v>140</v>
      </c>
      <c r="E91" s="195">
        <v>4.623</v>
      </c>
      <c r="F91" s="196"/>
      <c r="G91" s="197">
        <f>ROUND(E91*F91,2)</f>
        <v>0</v>
      </c>
      <c r="H91" s="196">
        <v>939.16</v>
      </c>
      <c r="I91" s="197">
        <f>ROUND(E91*H91,2)</f>
        <v>4341.74</v>
      </c>
      <c r="J91" s="196">
        <v>515.84</v>
      </c>
      <c r="K91" s="197">
        <f>ROUND(E91*J91,2)</f>
        <v>2384.73</v>
      </c>
      <c r="L91" s="197">
        <v>21</v>
      </c>
      <c r="M91" s="197">
        <f>G91*(1+L91/100)</f>
        <v>0</v>
      </c>
      <c r="N91" s="197">
        <v>2.16</v>
      </c>
      <c r="O91" s="197">
        <f>ROUND(E91*N91,2)</f>
        <v>9.99</v>
      </c>
      <c r="P91" s="197">
        <v>0</v>
      </c>
      <c r="Q91" s="197">
        <f>ROUND(E91*P91,2)</f>
        <v>0</v>
      </c>
      <c r="R91" s="197"/>
      <c r="S91" s="197" t="s">
        <v>131</v>
      </c>
      <c r="T91" s="198" t="s">
        <v>131</v>
      </c>
      <c r="U91" s="199">
        <v>0</v>
      </c>
      <c r="V91" s="199">
        <f>ROUND(E91*U91,2)</f>
        <v>0</v>
      </c>
      <c r="W91" s="199"/>
      <c r="X91" s="199" t="s">
        <v>100</v>
      </c>
      <c r="Y91" s="200"/>
      <c r="Z91" s="200"/>
      <c r="AA91" s="200"/>
      <c r="AB91" s="200"/>
      <c r="AC91" s="200"/>
      <c r="AD91" s="200"/>
      <c r="AE91" s="200"/>
      <c r="AF91" s="200"/>
      <c r="AG91" s="200" t="s">
        <v>101</v>
      </c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</row>
    <row r="92" spans="1:60" ht="12.75" outlineLevel="1">
      <c r="A92" s="201"/>
      <c r="B92" s="202"/>
      <c r="C92" s="213" t="s">
        <v>238</v>
      </c>
      <c r="D92" s="214"/>
      <c r="E92" s="215">
        <v>1.13</v>
      </c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200"/>
      <c r="Z92" s="200"/>
      <c r="AA92" s="200"/>
      <c r="AB92" s="200"/>
      <c r="AC92" s="200"/>
      <c r="AD92" s="200"/>
      <c r="AE92" s="200"/>
      <c r="AF92" s="200"/>
      <c r="AG92" s="200" t="s">
        <v>133</v>
      </c>
      <c r="AH92" s="200">
        <v>0</v>
      </c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</row>
    <row r="93" spans="1:60" ht="12.75" outlineLevel="1">
      <c r="A93" s="201"/>
      <c r="B93" s="202"/>
      <c r="C93" s="213" t="s">
        <v>239</v>
      </c>
      <c r="D93" s="214"/>
      <c r="E93" s="215">
        <v>1.99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200"/>
      <c r="Z93" s="200"/>
      <c r="AA93" s="200"/>
      <c r="AB93" s="200"/>
      <c r="AC93" s="200"/>
      <c r="AD93" s="200"/>
      <c r="AE93" s="200"/>
      <c r="AF93" s="200"/>
      <c r="AG93" s="200" t="s">
        <v>133</v>
      </c>
      <c r="AH93" s="200">
        <v>0</v>
      </c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</row>
    <row r="94" spans="1:60" ht="12.75" outlineLevel="1">
      <c r="A94" s="201"/>
      <c r="B94" s="202"/>
      <c r="C94" s="213" t="s">
        <v>240</v>
      </c>
      <c r="D94" s="214"/>
      <c r="E94" s="215">
        <v>1.5</v>
      </c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200"/>
      <c r="Z94" s="200"/>
      <c r="AA94" s="200"/>
      <c r="AB94" s="200"/>
      <c r="AC94" s="200"/>
      <c r="AD94" s="200"/>
      <c r="AE94" s="200"/>
      <c r="AF94" s="200"/>
      <c r="AG94" s="200" t="s">
        <v>133</v>
      </c>
      <c r="AH94" s="200">
        <v>0</v>
      </c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</row>
    <row r="95" spans="1:60" ht="12.75" outlineLevel="1">
      <c r="A95" s="191">
        <v>30</v>
      </c>
      <c r="B95" s="192" t="s">
        <v>241</v>
      </c>
      <c r="C95" s="193" t="s">
        <v>242</v>
      </c>
      <c r="D95" s="194" t="s">
        <v>212</v>
      </c>
      <c r="E95" s="195">
        <v>6</v>
      </c>
      <c r="F95" s="196"/>
      <c r="G95" s="197">
        <f>ROUND(E95*F95,2)</f>
        <v>0</v>
      </c>
      <c r="H95" s="196">
        <v>144.94</v>
      </c>
      <c r="I95" s="197">
        <f>ROUND(E95*H95,2)</f>
        <v>869.64</v>
      </c>
      <c r="J95" s="196">
        <v>4285.06</v>
      </c>
      <c r="K95" s="197">
        <f>ROUND(E95*J95,2)</f>
        <v>25710.36</v>
      </c>
      <c r="L95" s="197">
        <v>21</v>
      </c>
      <c r="M95" s="197">
        <f>G95*(1+L95/100)</f>
        <v>0</v>
      </c>
      <c r="N95" s="197">
        <v>0.09604</v>
      </c>
      <c r="O95" s="197">
        <f>ROUND(E95*N95,2)</f>
        <v>0.58</v>
      </c>
      <c r="P95" s="197">
        <v>0</v>
      </c>
      <c r="Q95" s="197">
        <f>ROUND(E95*P95,2)</f>
        <v>0</v>
      </c>
      <c r="R95" s="197"/>
      <c r="S95" s="197" t="s">
        <v>131</v>
      </c>
      <c r="T95" s="198" t="s">
        <v>131</v>
      </c>
      <c r="U95" s="199">
        <v>0</v>
      </c>
      <c r="V95" s="199">
        <f>ROUND(E95*U95,2)</f>
        <v>0</v>
      </c>
      <c r="W95" s="199"/>
      <c r="X95" s="199" t="s">
        <v>100</v>
      </c>
      <c r="Y95" s="200"/>
      <c r="Z95" s="200"/>
      <c r="AA95" s="200"/>
      <c r="AB95" s="200"/>
      <c r="AC95" s="200"/>
      <c r="AD95" s="200"/>
      <c r="AE95" s="200"/>
      <c r="AF95" s="200"/>
      <c r="AG95" s="200" t="s">
        <v>101</v>
      </c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</row>
    <row r="96" spans="1:60" ht="12.75" outlineLevel="1">
      <c r="A96" s="201"/>
      <c r="B96" s="202"/>
      <c r="C96" s="213" t="s">
        <v>220</v>
      </c>
      <c r="D96" s="214"/>
      <c r="E96" s="215">
        <v>1</v>
      </c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200"/>
      <c r="Z96" s="200"/>
      <c r="AA96" s="200"/>
      <c r="AB96" s="200"/>
      <c r="AC96" s="200"/>
      <c r="AD96" s="200"/>
      <c r="AE96" s="200"/>
      <c r="AF96" s="200"/>
      <c r="AG96" s="200" t="s">
        <v>133</v>
      </c>
      <c r="AH96" s="200">
        <v>0</v>
      </c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</row>
    <row r="97" spans="1:60" ht="12.75" outlineLevel="1">
      <c r="A97" s="201"/>
      <c r="B97" s="202"/>
      <c r="C97" s="213" t="s">
        <v>217</v>
      </c>
      <c r="D97" s="214"/>
      <c r="E97" s="215">
        <v>4</v>
      </c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200"/>
      <c r="Z97" s="200"/>
      <c r="AA97" s="200"/>
      <c r="AB97" s="200"/>
      <c r="AC97" s="200"/>
      <c r="AD97" s="200"/>
      <c r="AE97" s="200"/>
      <c r="AF97" s="200"/>
      <c r="AG97" s="200" t="s">
        <v>133</v>
      </c>
      <c r="AH97" s="200">
        <v>0</v>
      </c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</row>
    <row r="98" spans="1:60" ht="12.75" outlineLevel="1">
      <c r="A98" s="201"/>
      <c r="B98" s="202"/>
      <c r="C98" s="213" t="s">
        <v>224</v>
      </c>
      <c r="D98" s="214"/>
      <c r="E98" s="215">
        <v>1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200"/>
      <c r="Z98" s="200"/>
      <c r="AA98" s="200"/>
      <c r="AB98" s="200"/>
      <c r="AC98" s="200"/>
      <c r="AD98" s="200"/>
      <c r="AE98" s="200"/>
      <c r="AF98" s="200"/>
      <c r="AG98" s="200" t="s">
        <v>133</v>
      </c>
      <c r="AH98" s="200">
        <v>0</v>
      </c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</row>
    <row r="99" spans="1:60" ht="12.75" outlineLevel="1">
      <c r="A99" s="191">
        <v>31</v>
      </c>
      <c r="B99" s="192" t="s">
        <v>243</v>
      </c>
      <c r="C99" s="193" t="s">
        <v>244</v>
      </c>
      <c r="D99" s="194" t="s">
        <v>245</v>
      </c>
      <c r="E99" s="195">
        <v>6</v>
      </c>
      <c r="F99" s="196"/>
      <c r="G99" s="197">
        <f>ROUND(E99*F99,2)</f>
        <v>0</v>
      </c>
      <c r="H99" s="196">
        <v>2569.96</v>
      </c>
      <c r="I99" s="197">
        <f>ROUND(E99*H99,2)</f>
        <v>15419.76</v>
      </c>
      <c r="J99" s="196">
        <v>2350.04</v>
      </c>
      <c r="K99" s="197">
        <f>ROUND(E99*J99,2)</f>
        <v>14100.24</v>
      </c>
      <c r="L99" s="197">
        <v>21</v>
      </c>
      <c r="M99" s="197">
        <f>G99*(1+L99/100)</f>
        <v>0</v>
      </c>
      <c r="N99" s="197">
        <v>0.0932</v>
      </c>
      <c r="O99" s="197">
        <f>ROUND(E99*N99,2)</f>
        <v>0.56</v>
      </c>
      <c r="P99" s="197">
        <v>0</v>
      </c>
      <c r="Q99" s="197">
        <f>ROUND(E99*P99,2)</f>
        <v>0</v>
      </c>
      <c r="R99" s="197"/>
      <c r="S99" s="197" t="s">
        <v>131</v>
      </c>
      <c r="T99" s="198" t="s">
        <v>131</v>
      </c>
      <c r="U99" s="199">
        <v>0</v>
      </c>
      <c r="V99" s="199">
        <f>ROUND(E99*U99,2)</f>
        <v>0</v>
      </c>
      <c r="W99" s="199"/>
      <c r="X99" s="199" t="s">
        <v>246</v>
      </c>
      <c r="Y99" s="200"/>
      <c r="Z99" s="200"/>
      <c r="AA99" s="200"/>
      <c r="AB99" s="200"/>
      <c r="AC99" s="200"/>
      <c r="AD99" s="200"/>
      <c r="AE99" s="200"/>
      <c r="AF99" s="200"/>
      <c r="AG99" s="200" t="s">
        <v>247</v>
      </c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</row>
    <row r="100" spans="1:60" ht="22.5" customHeight="1" outlineLevel="1">
      <c r="A100" s="201"/>
      <c r="B100" s="202"/>
      <c r="C100" s="203" t="s">
        <v>248</v>
      </c>
      <c r="D100" s="203"/>
      <c r="E100" s="203"/>
      <c r="F100" s="203"/>
      <c r="G100" s="203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200"/>
      <c r="Z100" s="200"/>
      <c r="AA100" s="200"/>
      <c r="AB100" s="200"/>
      <c r="AC100" s="200"/>
      <c r="AD100" s="200"/>
      <c r="AE100" s="200"/>
      <c r="AF100" s="200"/>
      <c r="AG100" s="200" t="s">
        <v>103</v>
      </c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4" t="str">
        <f>C100</f>
        <v>Včetně nákladů na vyvrtání a vyčištění vrtu, dodání a výrobu cementové zálivky, sestavení mikropiloty, hlavy mikropiloty, pomocných dřevěných konstrukcí a veškerých úprav po injektování.</v>
      </c>
      <c r="BB100" s="200"/>
      <c r="BC100" s="200"/>
      <c r="BD100" s="200"/>
      <c r="BE100" s="200"/>
      <c r="BF100" s="200"/>
      <c r="BG100" s="200"/>
      <c r="BH100" s="200"/>
    </row>
    <row r="101" spans="1:60" ht="22.5" customHeight="1" outlineLevel="1">
      <c r="A101" s="201"/>
      <c r="B101" s="202"/>
      <c r="C101" s="216" t="s">
        <v>249</v>
      </c>
      <c r="D101" s="216"/>
      <c r="E101" s="216"/>
      <c r="F101" s="216"/>
      <c r="G101" s="216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200"/>
      <c r="Z101" s="200"/>
      <c r="AA101" s="200"/>
      <c r="AB101" s="200"/>
      <c r="AC101" s="200"/>
      <c r="AD101" s="200"/>
      <c r="AE101" s="200"/>
      <c r="AF101" s="200"/>
      <c r="AG101" s="200" t="s">
        <v>103</v>
      </c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4" t="str">
        <f>C101</f>
        <v>Pomocné konstrukce ze dřeva zahrnují: pracovní podlahy, lešení, podpěrné a jiné konstrukce pro beranidla, vytahovače, vrtné a jiné soupravy, včetně nákladů na spojovací materiál.</v>
      </c>
      <c r="BB101" s="200"/>
      <c r="BC101" s="200"/>
      <c r="BD101" s="200"/>
      <c r="BE101" s="200"/>
      <c r="BF101" s="200"/>
      <c r="BG101" s="200"/>
      <c r="BH101" s="200"/>
    </row>
    <row r="102" spans="1:60" ht="12.75" outlineLevel="1">
      <c r="A102" s="201"/>
      <c r="B102" s="202"/>
      <c r="C102" s="213" t="s">
        <v>250</v>
      </c>
      <c r="D102" s="214"/>
      <c r="E102" s="215">
        <v>6</v>
      </c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200"/>
      <c r="Z102" s="200"/>
      <c r="AA102" s="200"/>
      <c r="AB102" s="200"/>
      <c r="AC102" s="200"/>
      <c r="AD102" s="200"/>
      <c r="AE102" s="200"/>
      <c r="AF102" s="200"/>
      <c r="AG102" s="200" t="s">
        <v>133</v>
      </c>
      <c r="AH102" s="200">
        <v>0</v>
      </c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</row>
    <row r="103" spans="1:60" ht="12.75" outlineLevel="1">
      <c r="A103" s="191">
        <v>32</v>
      </c>
      <c r="B103" s="192" t="s">
        <v>234</v>
      </c>
      <c r="C103" s="193" t="s">
        <v>251</v>
      </c>
      <c r="D103" s="194" t="s">
        <v>212</v>
      </c>
      <c r="E103" s="195">
        <v>1</v>
      </c>
      <c r="F103" s="196"/>
      <c r="G103" s="197">
        <f>ROUND(E103*F103,2)</f>
        <v>0</v>
      </c>
      <c r="H103" s="196">
        <v>0</v>
      </c>
      <c r="I103" s="197">
        <f>ROUND(E103*H103,2)</f>
        <v>0</v>
      </c>
      <c r="J103" s="196">
        <v>3400</v>
      </c>
      <c r="K103" s="197">
        <f>ROUND(E103*J103,2)</f>
        <v>3400</v>
      </c>
      <c r="L103" s="197">
        <v>21</v>
      </c>
      <c r="M103" s="197">
        <f>G103*(1+L103/100)</f>
        <v>0</v>
      </c>
      <c r="N103" s="197">
        <v>0</v>
      </c>
      <c r="O103" s="197">
        <f>ROUND(E103*N103,2)</f>
        <v>0</v>
      </c>
      <c r="P103" s="197">
        <v>0</v>
      </c>
      <c r="Q103" s="197">
        <f>ROUND(E103*P103,2)</f>
        <v>0</v>
      </c>
      <c r="R103" s="197"/>
      <c r="S103" s="197" t="s">
        <v>98</v>
      </c>
      <c r="T103" s="198" t="s">
        <v>99</v>
      </c>
      <c r="U103" s="199">
        <v>0</v>
      </c>
      <c r="V103" s="199">
        <f>ROUND(E103*U103,2)</f>
        <v>0</v>
      </c>
      <c r="W103" s="199"/>
      <c r="X103" s="199" t="s">
        <v>252</v>
      </c>
      <c r="Y103" s="200"/>
      <c r="Z103" s="200"/>
      <c r="AA103" s="200"/>
      <c r="AB103" s="200"/>
      <c r="AC103" s="200"/>
      <c r="AD103" s="200"/>
      <c r="AE103" s="200"/>
      <c r="AF103" s="200"/>
      <c r="AG103" s="200" t="s">
        <v>253</v>
      </c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</row>
    <row r="104" spans="1:60" ht="12.75" outlineLevel="1">
      <c r="A104" s="201"/>
      <c r="B104" s="202"/>
      <c r="C104" s="213" t="s">
        <v>53</v>
      </c>
      <c r="D104" s="214"/>
      <c r="E104" s="215">
        <v>1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200"/>
      <c r="Z104" s="200"/>
      <c r="AA104" s="200"/>
      <c r="AB104" s="200"/>
      <c r="AC104" s="200"/>
      <c r="AD104" s="200"/>
      <c r="AE104" s="200"/>
      <c r="AF104" s="200"/>
      <c r="AG104" s="200" t="s">
        <v>133</v>
      </c>
      <c r="AH104" s="200">
        <v>0</v>
      </c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</row>
    <row r="105" spans="1:33" ht="12.75">
      <c r="A105" s="183" t="s">
        <v>93</v>
      </c>
      <c r="B105" s="184" t="s">
        <v>57</v>
      </c>
      <c r="C105" s="185" t="s">
        <v>58</v>
      </c>
      <c r="D105" s="186"/>
      <c r="E105" s="187"/>
      <c r="F105" s="188"/>
      <c r="G105" s="188">
        <f>SUMIF(AG106:AG106,"&lt;&gt;NOR",G106:G106)</f>
        <v>0</v>
      </c>
      <c r="H105" s="188"/>
      <c r="I105" s="188">
        <f>SUM(I106:I106)</f>
        <v>0</v>
      </c>
      <c r="J105" s="188"/>
      <c r="K105" s="188">
        <f>SUM(K106:K106)</f>
        <v>11898.04</v>
      </c>
      <c r="L105" s="188"/>
      <c r="M105" s="188">
        <f>SUM(M106:M106)</f>
        <v>0</v>
      </c>
      <c r="N105" s="188"/>
      <c r="O105" s="188">
        <f>SUM(O106:O106)</f>
        <v>0</v>
      </c>
      <c r="P105" s="188"/>
      <c r="Q105" s="188">
        <f>SUM(Q106:Q106)</f>
        <v>0</v>
      </c>
      <c r="R105" s="188"/>
      <c r="S105" s="188"/>
      <c r="T105" s="189"/>
      <c r="U105" s="190"/>
      <c r="V105" s="190">
        <f>SUM(V106:V106)</f>
        <v>0</v>
      </c>
      <c r="W105" s="190"/>
      <c r="X105" s="190"/>
      <c r="AG105" t="s">
        <v>94</v>
      </c>
    </row>
    <row r="106" spans="1:60" ht="12.75" outlineLevel="1">
      <c r="A106" s="217">
        <v>33</v>
      </c>
      <c r="B106" s="218" t="s">
        <v>254</v>
      </c>
      <c r="C106" s="219" t="s">
        <v>255</v>
      </c>
      <c r="D106" s="220" t="s">
        <v>174</v>
      </c>
      <c r="E106" s="221">
        <v>52.76292</v>
      </c>
      <c r="F106" s="222"/>
      <c r="G106" s="223">
        <f>ROUND(E106*F106,2)</f>
        <v>0</v>
      </c>
      <c r="H106" s="222">
        <v>0</v>
      </c>
      <c r="I106" s="223">
        <f>ROUND(E106*H106,2)</f>
        <v>0</v>
      </c>
      <c r="J106" s="222">
        <v>225.5</v>
      </c>
      <c r="K106" s="223">
        <f>ROUND(E106*J106,2)</f>
        <v>11898.04</v>
      </c>
      <c r="L106" s="223">
        <v>21</v>
      </c>
      <c r="M106" s="223">
        <f>G106*(1+L106/100)</f>
        <v>0</v>
      </c>
      <c r="N106" s="223">
        <v>0</v>
      </c>
      <c r="O106" s="223">
        <f>ROUND(E106*N106,2)</f>
        <v>0</v>
      </c>
      <c r="P106" s="223">
        <v>0</v>
      </c>
      <c r="Q106" s="223">
        <f>ROUND(E106*P106,2)</f>
        <v>0</v>
      </c>
      <c r="R106" s="223"/>
      <c r="S106" s="223" t="s">
        <v>131</v>
      </c>
      <c r="T106" s="224" t="s">
        <v>131</v>
      </c>
      <c r="U106" s="199">
        <v>0</v>
      </c>
      <c r="V106" s="199">
        <f>ROUND(E106*U106,2)</f>
        <v>0</v>
      </c>
      <c r="W106" s="199"/>
      <c r="X106" s="199" t="s">
        <v>100</v>
      </c>
      <c r="Y106" s="200"/>
      <c r="Z106" s="200"/>
      <c r="AA106" s="200"/>
      <c r="AB106" s="200"/>
      <c r="AC106" s="200"/>
      <c r="AD106" s="200"/>
      <c r="AE106" s="200"/>
      <c r="AF106" s="200"/>
      <c r="AG106" s="200" t="s">
        <v>101</v>
      </c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</row>
    <row r="107" spans="1:33" ht="12.75">
      <c r="A107" s="183" t="s">
        <v>93</v>
      </c>
      <c r="B107" s="184" t="s">
        <v>59</v>
      </c>
      <c r="C107" s="185" t="s">
        <v>60</v>
      </c>
      <c r="D107" s="186"/>
      <c r="E107" s="187"/>
      <c r="F107" s="188"/>
      <c r="G107" s="188">
        <f>SUMIF(AG108:AG110,"&lt;&gt;NOR",G108:G110)</f>
        <v>0</v>
      </c>
      <c r="H107" s="188"/>
      <c r="I107" s="188">
        <f>SUM(I108:I110)</f>
        <v>0</v>
      </c>
      <c r="J107" s="188"/>
      <c r="K107" s="188">
        <f>SUM(K108:K110)</f>
        <v>4947.48</v>
      </c>
      <c r="L107" s="188"/>
      <c r="M107" s="188">
        <f>SUM(M108:M110)</f>
        <v>0</v>
      </c>
      <c r="N107" s="188"/>
      <c r="O107" s="188">
        <f>SUM(O108:O110)</f>
        <v>0</v>
      </c>
      <c r="P107" s="188"/>
      <c r="Q107" s="188">
        <f>SUM(Q108:Q110)</f>
        <v>0</v>
      </c>
      <c r="R107" s="188"/>
      <c r="S107" s="188"/>
      <c r="T107" s="189"/>
      <c r="U107" s="190"/>
      <c r="V107" s="190">
        <f>SUM(V108:V110)</f>
        <v>0</v>
      </c>
      <c r="W107" s="190"/>
      <c r="X107" s="190"/>
      <c r="AG107" t="s">
        <v>94</v>
      </c>
    </row>
    <row r="108" spans="1:60" ht="22.5" outlineLevel="1">
      <c r="A108" s="191">
        <v>34</v>
      </c>
      <c r="B108" s="192" t="s">
        <v>256</v>
      </c>
      <c r="C108" s="193" t="s">
        <v>275</v>
      </c>
      <c r="D108" s="194" t="s">
        <v>212</v>
      </c>
      <c r="E108" s="195">
        <v>1</v>
      </c>
      <c r="F108" s="196"/>
      <c r="G108" s="197">
        <f>ROUND(E108*F108,2)</f>
        <v>0</v>
      </c>
      <c r="H108" s="196">
        <v>0</v>
      </c>
      <c r="I108" s="197">
        <f>ROUND(E108*H108,2)</f>
        <v>0</v>
      </c>
      <c r="J108" s="196">
        <v>4860</v>
      </c>
      <c r="K108" s="197">
        <f>ROUND(E108*J108,2)</f>
        <v>4860</v>
      </c>
      <c r="L108" s="197">
        <v>21</v>
      </c>
      <c r="M108" s="197">
        <f>G108*(1+L108/100)</f>
        <v>0</v>
      </c>
      <c r="N108" s="197">
        <v>0</v>
      </c>
      <c r="O108" s="197">
        <f>ROUND(E108*N108,2)</f>
        <v>0</v>
      </c>
      <c r="P108" s="197">
        <v>0</v>
      </c>
      <c r="Q108" s="197">
        <f>ROUND(E108*P108,2)</f>
        <v>0</v>
      </c>
      <c r="R108" s="197"/>
      <c r="S108" s="197" t="s">
        <v>98</v>
      </c>
      <c r="T108" s="198" t="s">
        <v>99</v>
      </c>
      <c r="U108" s="199">
        <v>0</v>
      </c>
      <c r="V108" s="199">
        <f>ROUND(E108*U108,2)</f>
        <v>0</v>
      </c>
      <c r="W108" s="199"/>
      <c r="X108" s="199" t="s">
        <v>100</v>
      </c>
      <c r="Y108" s="200"/>
      <c r="Z108" s="200"/>
      <c r="AA108" s="200"/>
      <c r="AB108" s="200"/>
      <c r="AC108" s="200"/>
      <c r="AD108" s="200"/>
      <c r="AE108" s="200"/>
      <c r="AF108" s="200"/>
      <c r="AG108" s="200" t="s">
        <v>101</v>
      </c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</row>
    <row r="109" spans="1:60" ht="12.75" outlineLevel="1">
      <c r="A109" s="201"/>
      <c r="B109" s="202"/>
      <c r="C109" s="213" t="s">
        <v>258</v>
      </c>
      <c r="D109" s="214"/>
      <c r="E109" s="215">
        <v>1</v>
      </c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200"/>
      <c r="Z109" s="200"/>
      <c r="AA109" s="200"/>
      <c r="AB109" s="200"/>
      <c r="AC109" s="200"/>
      <c r="AD109" s="200"/>
      <c r="AE109" s="200"/>
      <c r="AF109" s="200"/>
      <c r="AG109" s="200" t="s">
        <v>133</v>
      </c>
      <c r="AH109" s="200">
        <v>0</v>
      </c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</row>
    <row r="110" spans="1:60" ht="12.75" outlineLevel="1">
      <c r="A110" s="191">
        <v>35</v>
      </c>
      <c r="B110" s="192" t="s">
        <v>259</v>
      </c>
      <c r="C110" s="193" t="s">
        <v>260</v>
      </c>
      <c r="D110" s="194" t="s">
        <v>25</v>
      </c>
      <c r="E110" s="195">
        <v>48.6</v>
      </c>
      <c r="F110" s="196"/>
      <c r="G110" s="197">
        <f>ROUND(E110*F110,2)</f>
        <v>0</v>
      </c>
      <c r="H110" s="196">
        <v>0</v>
      </c>
      <c r="I110" s="197">
        <f>ROUND(E110*H110,2)</f>
        <v>0</v>
      </c>
      <c r="J110" s="196">
        <v>1.8</v>
      </c>
      <c r="K110" s="197">
        <f>ROUND(E110*J110,2)</f>
        <v>87.48</v>
      </c>
      <c r="L110" s="197">
        <v>21</v>
      </c>
      <c r="M110" s="197">
        <f>G110*(1+L110/100)</f>
        <v>0</v>
      </c>
      <c r="N110" s="197">
        <v>0</v>
      </c>
      <c r="O110" s="197">
        <f>ROUND(E110*N110,2)</f>
        <v>0</v>
      </c>
      <c r="P110" s="197">
        <v>0</v>
      </c>
      <c r="Q110" s="197">
        <f>ROUND(E110*P110,2)</f>
        <v>0</v>
      </c>
      <c r="R110" s="197"/>
      <c r="S110" s="197" t="s">
        <v>131</v>
      </c>
      <c r="T110" s="198" t="s">
        <v>131</v>
      </c>
      <c r="U110" s="199">
        <v>0</v>
      </c>
      <c r="V110" s="199">
        <f>ROUND(E110*U110,2)</f>
        <v>0</v>
      </c>
      <c r="W110" s="199"/>
      <c r="X110" s="199" t="s">
        <v>100</v>
      </c>
      <c r="Y110" s="200"/>
      <c r="Z110" s="200"/>
      <c r="AA110" s="200"/>
      <c r="AB110" s="200"/>
      <c r="AC110" s="200"/>
      <c r="AD110" s="200"/>
      <c r="AE110" s="200"/>
      <c r="AF110" s="200"/>
      <c r="AG110" s="200" t="s">
        <v>261</v>
      </c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</row>
    <row r="111" spans="1:32" ht="12.75">
      <c r="A111" s="178"/>
      <c r="B111" s="179"/>
      <c r="C111" s="205"/>
      <c r="D111" s="180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AE111">
        <v>15</v>
      </c>
      <c r="AF111">
        <v>21</v>
      </c>
    </row>
    <row r="112" spans="1:33" ht="12.75">
      <c r="A112" s="206"/>
      <c r="B112" s="207" t="s">
        <v>15</v>
      </c>
      <c r="C112" s="208"/>
      <c r="D112" s="209"/>
      <c r="E112" s="210"/>
      <c r="F112" s="210"/>
      <c r="G112" s="211">
        <f>G8+G64+G105+G107</f>
        <v>0</v>
      </c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AE112">
        <f>SUMIF(L7:L110,AE111,G7:G110)</f>
        <v>0</v>
      </c>
      <c r="AF112">
        <f>SUMIF(L7:L110,AF111,G7:G110)</f>
        <v>0</v>
      </c>
      <c r="AG112" t="s">
        <v>126</v>
      </c>
    </row>
    <row r="113" spans="3:33" ht="12.75">
      <c r="C113" s="212"/>
      <c r="D113" s="172"/>
      <c r="AG113" t="s">
        <v>127</v>
      </c>
    </row>
  </sheetData>
  <mergeCells count="20">
    <mergeCell ref="A1:G1"/>
    <mergeCell ref="C2:G2"/>
    <mergeCell ref="C3:G3"/>
    <mergeCell ref="C4:G4"/>
    <mergeCell ref="C12:G12"/>
    <mergeCell ref="C13:G13"/>
    <mergeCell ref="C16:G16"/>
    <mergeCell ref="C66:G66"/>
    <mergeCell ref="C67:G67"/>
    <mergeCell ref="C68:G68"/>
    <mergeCell ref="C69:G69"/>
    <mergeCell ref="C72:G72"/>
    <mergeCell ref="C73:G73"/>
    <mergeCell ref="C74:G74"/>
    <mergeCell ref="C77:G77"/>
    <mergeCell ref="C78:G78"/>
    <mergeCell ref="C79:G79"/>
    <mergeCell ref="C82:G82"/>
    <mergeCell ref="C100:G100"/>
    <mergeCell ref="C101:G101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LibreOffice/5.1.0.3$Windows_x86 LibreOffice_project/5e3e00a007d9b3b6efb6797a8b8e57b51ab1f737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</dc:creator>
  <cp:keywords/>
  <dc:description/>
  <cp:lastModifiedBy/>
  <cp:lastPrinted>2014-02-28T09:52:57Z</cp:lastPrinted>
  <dcterms:created xsi:type="dcterms:W3CDTF">2009-04-08T07:15:50Z</dcterms:created>
  <dcterms:modified xsi:type="dcterms:W3CDTF">2020-05-14T15:21:55Z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