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425"/>
  <workbookPr/>
  <bookViews>
    <workbookView xWindow="65416" yWindow="65416" windowWidth="29040" windowHeight="15840" activeTab="2"/>
  </bookViews>
  <sheets>
    <sheet name="Rekapitulace" sheetId="15" r:id="rId1"/>
    <sheet name="Všeobecné konstrukce a práce" sheetId="13" r:id="rId2"/>
    <sheet name="SO 201 - Opěrná zeď u zah..." sheetId="8" r:id="rId3"/>
  </sheets>
  <definedNames>
    <definedName name="_xlnm._FilterDatabase" localSheetId="2" hidden="1">'SO 201 - Opěrná zeď u zah...'!$C$86:$K$220</definedName>
    <definedName name="_xlnm.Print_Area" localSheetId="2">'SO 201 - Opěrná zeď u zah...'!$C$4:$J$36,'SO 201 - Opěrná zeď u zah...'!$C$42:$J$68,'SO 201 - Opěrná zeď u zah...'!$C$74:$K$220</definedName>
    <definedName name="_xlnm.Print_Titles" localSheetId="2">'SO 201 - Opěrná zeď u zah...'!$86:$86</definedName>
  </definedNames>
  <calcPr calcId="191029"/>
  <extLst/>
</workbook>
</file>

<file path=xl/sharedStrings.xml><?xml version="1.0" encoding="utf-8"?>
<sst xmlns="http://schemas.openxmlformats.org/spreadsheetml/2006/main" count="1548" uniqueCount="426">
  <si>
    <t>List obsahuje:</t>
  </si>
  <si>
    <t>False</t>
  </si>
  <si>
    <t>21</t>
  </si>
  <si>
    <t>15</t>
  </si>
  <si>
    <t>v ---  níže se nacházejí doplnkové a pomocné údaje k sestavám  --- v</t>
  </si>
  <si>
    <t>Stavba:</t>
  </si>
  <si>
    <t>KSO:</t>
  </si>
  <si>
    <t/>
  </si>
  <si>
    <t>CC-CZ:</t>
  </si>
  <si>
    <t>Místo:</t>
  </si>
  <si>
    <t>Český Krumlov</t>
  </si>
  <si>
    <t>Datum:</t>
  </si>
  <si>
    <t>Zadavatel:</t>
  </si>
  <si>
    <t>IČ:</t>
  </si>
  <si>
    <t>Město Český Krumlov</t>
  </si>
  <si>
    <t>DIČ:</t>
  </si>
  <si>
    <t>Uchazeč:</t>
  </si>
  <si>
    <t>Projektant:</t>
  </si>
  <si>
    <t>Ing. arch. Martin Jirovský, PhD., MBA</t>
  </si>
  <si>
    <t>True</t>
  </si>
  <si>
    <t>Poznámka:</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</si>
  <si>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t>
  </si>
  <si>
    <t>Cena bez DPH</t>
  </si>
  <si>
    <t>Sazba daně</t>
  </si>
  <si>
    <t>Základ daně</t>
  </si>
  <si>
    <t>Výše daně</t>
  </si>
  <si>
    <t>DPH</t>
  </si>
  <si>
    <t>základní</t>
  </si>
  <si>
    <t>snížená</t>
  </si>
  <si>
    <t>zákl. přenesená</t>
  </si>
  <si>
    <t>sníž. přenesená</t>
  </si>
  <si>
    <t>nulová</t>
  </si>
  <si>
    <t>Cena s DPH</t>
  </si>
  <si>
    <t>v</t>
  </si>
  <si>
    <t>CZK</t>
  </si>
  <si>
    <t>Kód</t>
  </si>
  <si>
    <t>Typ</t>
  </si>
  <si>
    <t>D</t>
  </si>
  <si>
    <t>0</t>
  </si>
  <si>
    <t>1</t>
  </si>
  <si>
    <t>2</t>
  </si>
  <si>
    <t>{0411c5cb-9a48-4826-8dab-32193c01fbf2}</t>
  </si>
  <si>
    <t>815 41</t>
  </si>
  <si>
    <t>1) Krycí list soupisu</t>
  </si>
  <si>
    <t>2) Rekapitulace</t>
  </si>
  <si>
    <t>3) Soupis prací</t>
  </si>
  <si>
    <t>Zpět na list:</t>
  </si>
  <si>
    <t>Rekapitulace stavby</t>
  </si>
  <si>
    <t>KRYCÍ LIST SOUPISU</t>
  </si>
  <si>
    <t>Objekt:</t>
  </si>
  <si>
    <t>REKAPITULACE ČLENĚNÍ SOUPISU PRACÍ</t>
  </si>
  <si>
    <t>Kód dílu - Popis</t>
  </si>
  <si>
    <t>Cena celkem [CZK]</t>
  </si>
  <si>
    <t>Náklady soupisu celkem</t>
  </si>
  <si>
    <t>-1</t>
  </si>
  <si>
    <t>HSV - Práce a dodávky HSV</t>
  </si>
  <si>
    <t xml:space="preserve">    9 - Ostatní konstrukce a práce-bourání</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</si>
  <si>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</si>
  <si>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</si>
  <si>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</si>
  <si>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</si>
  <si>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</si>
  <si>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</si>
  <si>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</si>
  <si>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</si>
  <si>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</si>
  <si>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</si>
  <si>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</si>
  <si>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</si>
  <si>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</si>
  <si>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</si>
  <si>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</si>
  <si>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</si>
  <si>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</si>
  <si>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9</t>
  </si>
  <si>
    <t>Ostatní konstrukce a práce-bourání</t>
  </si>
  <si>
    <t>K</t>
  </si>
  <si>
    <t>4</t>
  </si>
  <si>
    <t>P</t>
  </si>
  <si>
    <t>5</t>
  </si>
  <si>
    <t>CS ÚRS 2017 01</t>
  </si>
  <si>
    <t>3</t>
  </si>
  <si>
    <t>6</t>
  </si>
  <si>
    <t>7</t>
  </si>
  <si>
    <t>8</t>
  </si>
  <si>
    <t>10</t>
  </si>
  <si>
    <t>11</t>
  </si>
  <si>
    <t>12</t>
  </si>
  <si>
    <t>13</t>
  </si>
  <si>
    <t>14</t>
  </si>
  <si>
    <t>16</t>
  </si>
  <si>
    <t>17</t>
  </si>
  <si>
    <t>18</t>
  </si>
  <si>
    <t>19</t>
  </si>
  <si>
    <t>20</t>
  </si>
  <si>
    <t>22</t>
  </si>
  <si>
    <t>23</t>
  </si>
  <si>
    <t>24</t>
  </si>
  <si>
    <t xml:space="preserve">    1 - Zemní práce</t>
  </si>
  <si>
    <t xml:space="preserve">    2 - Zakládání</t>
  </si>
  <si>
    <t xml:space="preserve">      99 - Přesun hmot</t>
  </si>
  <si>
    <t xml:space="preserve">        997 - Přesun sutě</t>
  </si>
  <si>
    <t>Zemní práce</t>
  </si>
  <si>
    <t>m2</t>
  </si>
  <si>
    <t>Poznámka k položce:
dle bilancí zemních prací</t>
  </si>
  <si>
    <t>m</t>
  </si>
  <si>
    <t>m3</t>
  </si>
  <si>
    <t>VV</t>
  </si>
  <si>
    <t>122201109</t>
  </si>
  <si>
    <t>Odkopávky a prokopávky nezapažené s přehozením výkopku na vzdálenost do 3 m nebo s naložením na dopravní prostředek v hornině tř. 3 Příplatek k cenám za lepivost horniny tř. 3</t>
  </si>
  <si>
    <t>162301101</t>
  </si>
  <si>
    <t>162701105</t>
  </si>
  <si>
    <t>Vodorovné přemístění do 10000 m výkopku/sypaniny z horniny tř. 1 až 4</t>
  </si>
  <si>
    <t xml:space="preserve">Poznámka k položce:
na skládku v Lověšicích – cca 10 km od Českého Krumlova
</t>
  </si>
  <si>
    <t>167101101</t>
  </si>
  <si>
    <t>Nakládání, skládání a překládání neulehlého výkopku nebo sypaniny nakládání, množství do 100 m3, z hornin tř. 1 až 4</t>
  </si>
  <si>
    <t>Poznámka k položce:
naložení na mezideponii</t>
  </si>
  <si>
    <t>171201201</t>
  </si>
  <si>
    <t>Uložení sypaniny na skládky</t>
  </si>
  <si>
    <t>171201211</t>
  </si>
  <si>
    <t>Uložení sypaniny poplatek za uložení sypaniny na skládce ( skládkovné )</t>
  </si>
  <si>
    <t>t</t>
  </si>
  <si>
    <t>181102302</t>
  </si>
  <si>
    <t>M</t>
  </si>
  <si>
    <t>kg</t>
  </si>
  <si>
    <t>Zakládání</t>
  </si>
  <si>
    <t>25</t>
  </si>
  <si>
    <t>26</t>
  </si>
  <si>
    <t>27</t>
  </si>
  <si>
    <t>28</t>
  </si>
  <si>
    <t>Součet</t>
  </si>
  <si>
    <t>29</t>
  </si>
  <si>
    <t>30</t>
  </si>
  <si>
    <t>31</t>
  </si>
  <si>
    <t>32</t>
  </si>
  <si>
    <t>33</t>
  </si>
  <si>
    <t>34</t>
  </si>
  <si>
    <t>35</t>
  </si>
  <si>
    <t>36</t>
  </si>
  <si>
    <t>37</t>
  </si>
  <si>
    <t>38</t>
  </si>
  <si>
    <t>39</t>
  </si>
  <si>
    <t>99</t>
  </si>
  <si>
    <t>Přesun hmot</t>
  </si>
  <si>
    <t>40</t>
  </si>
  <si>
    <t>997</t>
  </si>
  <si>
    <t>Přesun sutě</t>
  </si>
  <si>
    <t>41</t>
  </si>
  <si>
    <t>997006551</t>
  </si>
  <si>
    <t>Hrubé urovnání suti na skládce bez zhutnění</t>
  </si>
  <si>
    <t>42</t>
  </si>
  <si>
    <t>997221571</t>
  </si>
  <si>
    <t>Vodorovná doprava vybouraných hmot bez naložení, ale se složením a s hrubým urovnáním na vzdálenost do 1 km</t>
  </si>
  <si>
    <t>43</t>
  </si>
  <si>
    <t>997221579</t>
  </si>
  <si>
    <t>Vodorovná doprava vybouraných hmot bez naložení, ale se složením a s hrubým urovnáním na vzdálenost Příplatek k ceně za každý další i započatý 1 km přes 1 km</t>
  </si>
  <si>
    <t>44</t>
  </si>
  <si>
    <t>45</t>
  </si>
  <si>
    <t>46</t>
  </si>
  <si>
    <t>997221855</t>
  </si>
  <si>
    <t>Poplatek za uložení stavebního odpadu na skládce (skládkovné) z kameniva</t>
  </si>
  <si>
    <t xml:space="preserve">    4 - Vodorovné konstrukce</t>
  </si>
  <si>
    <t>Vodorovné konstrukce</t>
  </si>
  <si>
    <t>47</t>
  </si>
  <si>
    <t>48</t>
  </si>
  <si>
    <t>49</t>
  </si>
  <si>
    <t>50</t>
  </si>
  <si>
    <t>51</t>
  </si>
  <si>
    <t>52</t>
  </si>
  <si>
    <t>53</t>
  </si>
  <si>
    <t>54</t>
  </si>
  <si>
    <t>SO 201 - Opěrná zeď u zahrady</t>
  </si>
  <si>
    <t xml:space="preserve">    3 - Svislé a kompletní konstrukce</t>
  </si>
  <si>
    <t>PSV - Práce a dodávky PSV</t>
  </si>
  <si>
    <t xml:space="preserve">    711 - Izolace proti vodě, vlhkosti a plynům</t>
  </si>
  <si>
    <t xml:space="preserve">    713 - Izolace tepelné</t>
  </si>
  <si>
    <t>122201101</t>
  </si>
  <si>
    <t>Odkopávky a prokopávky nezapažené s přehozením výkopku na vzdálenost do 3 m nebo s naložením na dopravní prostředek v hornině tř. 3 do 100 m3</t>
  </si>
  <si>
    <t>-1420214268</t>
  </si>
  <si>
    <t>976520846</t>
  </si>
  <si>
    <t>Vodorovné přemístění do 500 m výkopku/sypaniny z horniny tř. 1 až 4</t>
  </si>
  <si>
    <t>-1228712624</t>
  </si>
  <si>
    <t>Poznámka k položce:
přemístění na dočasnou skládku a zpět</t>
  </si>
  <si>
    <t>77,37*2 'Přepočtené koeficientem množství</t>
  </si>
  <si>
    <t>-101207047</t>
  </si>
  <si>
    <t>98,8-77,37 "odkopávky-násypy</t>
  </si>
  <si>
    <t>1877139452</t>
  </si>
  <si>
    <t>137521587</t>
  </si>
  <si>
    <t xml:space="preserve">Poznámka k položce:
dle bilance zemních prací
</t>
  </si>
  <si>
    <t>1212101316</t>
  </si>
  <si>
    <t>21,6872284772056*1,75 'Přepočtené koeficientem množství</t>
  </si>
  <si>
    <t>174101101</t>
  </si>
  <si>
    <t>Zásyp sypaninou z jakékoliv horniny s uložením výkopku ve vrstvách se zhutněním jam, šachet, rýh nebo kolem objektů v těchto vykopávkách</t>
  </si>
  <si>
    <t>-805925283</t>
  </si>
  <si>
    <t>Poznámka k položce:
Zpětný zásyp za rubem konstrukce se provede do úrovně pod těsnící vrstvu ze zeminy „vhodné nebo podmínečně vhodné do násypu“ dle ČSN 73 6133 s hutněním na Id=0,8, resp. D=95 % PS po vrstvách max. tl. 300 mm. Stejným způsobem se provede i zásyp základu a obsyp konstrukce do úrovně terénu z přední a boční strany. Na zásypu základu se z rubové strany provede těsnící vrstva z PE fólie, která se vyspáduje ve sklonu min. 3 % směrem k opěře. Nad těsnící vrstvou se provede vlastní zásyp ze zeminy „vhodné nebo podmínečně vhodné do násypu“ dle ČSN 73 6133 s hutněním na Id=0,8, resp. D=95 % PS po vrstvách max. tl. 300 mm.</t>
  </si>
  <si>
    <t>Úprava pláně na stavbách dálnic v zářezech mimo skalních se zhutněním</t>
  </si>
  <si>
    <t>-1030851974</t>
  </si>
  <si>
    <t>3,5*9,54 "šířka*délka</t>
  </si>
  <si>
    <t>212341111</t>
  </si>
  <si>
    <t>Obetonování drenážních trub mezerovitým betonem</t>
  </si>
  <si>
    <t>-69158221</t>
  </si>
  <si>
    <t>13*0,3*0,3</t>
  </si>
  <si>
    <t>212752312</t>
  </si>
  <si>
    <t>Trativody z drenážních trubek se zřízením štěrkopískového lože pod trubky a s jejich obsypem v průměrném celkovém množství do 0,15 m3/m v otevřeném výkopu z trubek plastových tuhých SN 8 DN 150</t>
  </si>
  <si>
    <t>1987618032</t>
  </si>
  <si>
    <t>212792311</t>
  </si>
  <si>
    <t>Odvodnění mostní opěry z plastových trub drenážní potrubí HDPE DN 110</t>
  </si>
  <si>
    <t>2100672696</t>
  </si>
  <si>
    <t>Poznámka k položce:
průchodky zdí</t>
  </si>
  <si>
    <t>6*1,5</t>
  </si>
  <si>
    <t>274321611</t>
  </si>
  <si>
    <t>Základy z betonu železového (bez výztuže) pasy z betonu bez zvýšených nároků na prostředí tř. C 30/37 XF2 XC3</t>
  </si>
  <si>
    <t>-9654397</t>
  </si>
  <si>
    <t>(2,8*0,6+0,5*0,5)*9,54 "plocha*délka</t>
  </si>
  <si>
    <t>274351215</t>
  </si>
  <si>
    <t>Bednění základových stěn pasů svislé nebo šikmé (odkloněné), půdorysně přímé nebo zalomené ve volných nebo zapažených jámách, rýhách, šachtách, včetně případných vzpěr zřízení</t>
  </si>
  <si>
    <t>1621238853</t>
  </si>
  <si>
    <t>(1,1+0,6+2,8)*9,54+2,8*0,6*2+0,5*0,5*2</t>
  </si>
  <si>
    <t>274351216</t>
  </si>
  <si>
    <t>Bednění základových stěn pasů svislé nebo šikmé (odkloněné), půdorysně přímé nebo zalomené ve volných nebo zapažených jámách, rýhách, šachtách, včetně případných vzpěr odstranění</t>
  </si>
  <si>
    <t>-228274815</t>
  </si>
  <si>
    <t>274361821</t>
  </si>
  <si>
    <t>Výztuž základů pasů z betonářské oceli 10 505 (R) nebo BSt 500</t>
  </si>
  <si>
    <t>791294798</t>
  </si>
  <si>
    <t>Poznámka k položce:
15% prořez</t>
  </si>
  <si>
    <t>(820*1,58+313,5*1,58+265,5*0,89)/1000 " dle výpisu výztuže</t>
  </si>
  <si>
    <t>2,027*1,15 'Přepočtené koeficientem množství</t>
  </si>
  <si>
    <t>Svislé a kompletní konstrukce</t>
  </si>
  <si>
    <t>317321018</t>
  </si>
  <si>
    <t>Římsy opěrných zdí a valů z betonu železového tř. C 30/37 XF4 XC3</t>
  </si>
  <si>
    <t>1318979709</t>
  </si>
  <si>
    <t>Poznámka k položce:
Třída přesnosti provádění říms je 9 dle tab.10 v TKP 1, příl. 9.</t>
  </si>
  <si>
    <t>0,1*9,54 "plocha*délka římsy opěrné zdi</t>
  </si>
  <si>
    <t>317353111</t>
  </si>
  <si>
    <t>Bednění říms opěrných zdí a valů jakéhokoliv tvaru přímých, zalomených nebo jinak zakřivených zřízení</t>
  </si>
  <si>
    <t>-499320078</t>
  </si>
  <si>
    <t>Poznámka k položce:
Kategorie povrchové úpravy je ve smyslu uvedených TKP stanovena pro boční povrch C1d nebo Bd</t>
  </si>
  <si>
    <t>(0,1+0,2+0,2+0,5)*9,54+0,1*2</t>
  </si>
  <si>
    <t>317353112</t>
  </si>
  <si>
    <t>Bednění říms opěrných zdí a valů jakéhokoliv tvaru přímých, zalomených nebo jinak zakřivených odstranění</t>
  </si>
  <si>
    <t>1779789720</t>
  </si>
  <si>
    <t>317361016</t>
  </si>
  <si>
    <t>Výztuž říms opěrných zdí a valů z oceli 10 505 (R) nebo BSt 500</t>
  </si>
  <si>
    <t>1235330173</t>
  </si>
  <si>
    <t>(200*0,89+118,8*0,62)/1000 "výpisu výztuže</t>
  </si>
  <si>
    <t>0,252*1,15 'Přepočtené koeficientem množství</t>
  </si>
  <si>
    <t>327323128</t>
  </si>
  <si>
    <t>Opěrné zdi a valy z betonu železového bez zvláštních nároků na vliv prostředí (X0, XC) tř. C 30/37 XF2 XC3</t>
  </si>
  <si>
    <t>262348612</t>
  </si>
  <si>
    <t>(3,21*0,4)*9,54 "plocha v řezu opěrné zdi*délka</t>
  </si>
  <si>
    <t>327351211</t>
  </si>
  <si>
    <t>Bednění opěrných zdí a valů svislých i skloněných, výšky do 20 m zřízení</t>
  </si>
  <si>
    <t>1864737817</t>
  </si>
  <si>
    <t xml:space="preserve">Poznámka k položce:
Pro provádění dříku zdi platí TKP, kap. 18. Kategorie povrchové úpravy je:
• pohledové plochy konstrukce: Beton C30/37 XC3, XF2. Celoplošné bednící prvky kategorie C1c
• ostatní plochy (nepohledové): nehoblovaná prkna na sraz nebo velkoplošné bednící prvky (Aa nebo C1a)
</t>
  </si>
  <si>
    <t>9,54*3,21*2+3,21*0,4*2</t>
  </si>
  <si>
    <t>327351221</t>
  </si>
  <si>
    <t>Bednění opěrných zdí a valů svislých i skloněných, výšky do 20 m odstranění</t>
  </si>
  <si>
    <t>337986177</t>
  </si>
  <si>
    <t>327361006</t>
  </si>
  <si>
    <t>Výztuž opěrných zdí a valů průměru do 12 mm, z oceli 10 505 (R) nebo BSt 500</t>
  </si>
  <si>
    <t>-1959803516</t>
  </si>
  <si>
    <t>(150,5*0,89+308,8*1,58+308,8*0,89+54,9*0,22+60,8*0,89+8*0,89+67,2*0,89+297*1,58+145*1,58+62,9*0,89+237,5*1,58+95,4*0,89)/1000 "dle výkazu výztuže</t>
  </si>
  <si>
    <t>2,244*1,15 'Přepočtené koeficientem množství</t>
  </si>
  <si>
    <t>451315115</t>
  </si>
  <si>
    <t>Podkladní a výplňové vrstvy z betonu prostého tloušťky do 100 mm, z betonu C 16/20</t>
  </si>
  <si>
    <t>-73041956</t>
  </si>
  <si>
    <t>(0,5+2,9)*9,54 "šířka*délka</t>
  </si>
  <si>
    <t>911121111</t>
  </si>
  <si>
    <t>Montáž zábradlí ocelového přichyceného vruty a chemickými kotvami do betonového podkladu</t>
  </si>
  <si>
    <t>-1231112801</t>
  </si>
  <si>
    <t xml:space="preserve">Poznámka k položce:
Na římsách je navrženo ocelové zábradlí kotvené na vrtané chemické kotvy. Patní deska sloupků se osazuje na vyrovnávací vrstvu z jemnozrnné malty do prostředí XF4 pevnosti min. 50 MPa. Obecně by tloušťka podlití neměla přesáhnout 20 mm.
Povrchová ochrana zábradlí se provede dle TKP, kap. 19B pro stupeň korozní agresivity prostředí C4+K8 (speciální) s požadovanou životností konstrukce min. 30 let a životností ochranného systému min. 15 let (VV). Ochranný povlak je typu III A nebo III B, tj. kombinovaný povlak z žárové  metalizace ponorem a nátěry. Svrchní odstín nátěru bude určen před realizací. U spojovacího  materiálu se ochranný povlak provede dle požadavků v tab. 15 v TKP, kap. 19 A. Kotevní šrouby včetně matic a podložek budou z nerezové oceli vhodné do prostředí s chloridy (ocel dle ČSN 1993-1-4, třída oceli 1.4462, viz str. 6 a 11v příloze).
ŽIVOTNOSTÍ KONSTRUKCE MIN. 30 LET A ŽIVOTNOSTÍ OCHRANNÉHO SYSTÉMU MIN. 15 LET (VV). 
- OCHRANNÝ POVLAK JE TYPU III A NEBO III B, TJ. KOMBINOVANÝ POVLAK Z ŽÁROVÉ  METALIZACE PONOREM A NÁTĚRY. 
- SVRCHNÍ ODSTÍN NÁTĚRU BUDE URČEN PŘED REALIZACÍ. U SPOJOVACÍHO  MATERIÁLU SE OCHRANNÝ POVLAK PROVEDE DLE POŽADAVKŮ V TAB. 15 V TKP, KAP. 19 A. 
- KOTEVNÍ ŠROUBY VČETNĚ MATIC A PODLOŽEK BUDOU Z NEREZOVÉ OCELI VHODNÉ DO PROSTŘEDÍ S CHLORIDY (OCEL DLE ČSN 1993-1-4, TŘÍDA OCELI 1.4462, VIZ STR. 6 A 11V PŘÍLOZE).
</t>
  </si>
  <si>
    <t>553915300.R</t>
  </si>
  <si>
    <t>zábradelní systém žárově pozinkovaný s nátěrem s plastovou výplní dle PD, celková váha včetně 5% prořezu 277,58 kg</t>
  </si>
  <si>
    <t>-1800872595</t>
  </si>
  <si>
    <t xml:space="preserve">Poznámka k položce:
Na římsách je navrženo ocelové zábradlí kotvené na vrtané chemické kotvy. Patní deska sloupků se osazuje na vyrovnávací vrstvu z jemnozrnné malty do prostředí XF4 pevnosti min. 50 MPa. Obecně by tloušťka podlití neměla přesáhnout 20 mm.
Povrchová ochrana zábradlí se provede dle TKP, kap. 19B pro stupeň korozní agresivity prostředí C4+K8 (speciální) s požadovanou životností konstrukce min. 30 let a životností ochranného systému min. 15 let (VV). Ochranný povlak je typu III A nebo III B, tj. kombinovaný povlak z žárové  metalizace ponorem a nátěry. Svrchní odstín nátěru bude určen před realizací. U spojovacího  materiálu se ochranný povlak provede dle požadavků v tab. 15 v TKP, kap. 19 A. Kotevní šrouby včetně matic a podložek budou z nerezové oceli vhodné do prostředí s chloridy (ocel dle ČSN 1993-1-4, třída oceli 1.4462, viz str. 6 a 11v příloze).
</t>
  </si>
  <si>
    <t>931994101</t>
  </si>
  <si>
    <t>Těsnění spáry betonové konstrukce pásy, profily, tmely pásem „waterstop“ povrchovým, spáry pracovní</t>
  </si>
  <si>
    <t>684365020</t>
  </si>
  <si>
    <t>Poznámka k položce:
těsnící silikonový tmel</t>
  </si>
  <si>
    <t>2,1+0,3+3,21+3,21+0,5+0,6+0,6+0,1+0,5+9,54*3</t>
  </si>
  <si>
    <t>962022491</t>
  </si>
  <si>
    <t>Bourání zdiva nadzákladového kamenného nebo smíšeného kamenného, na maltu cementovou, objemu přes 1 m3</t>
  </si>
  <si>
    <t>489290631</t>
  </si>
  <si>
    <t>Poznámka k položce:
dle bilance</t>
  </si>
  <si>
    <t>998153131</t>
  </si>
  <si>
    <t>Přesun hmot pro zdi a valy samostatné se svislou nosnou konstrukcí zděnou nebo monolitickou betonovou tyčovou nebo plošnou vodorovná dopravní vzdálenost do 50 m, pro zdi výšky do 20 m</t>
  </si>
  <si>
    <t>16335918</t>
  </si>
  <si>
    <t>997002611</t>
  </si>
  <si>
    <t>Nakládání suti a vybouraných hmot na dopravní prostředek pro vodorovné přemístění</t>
  </si>
  <si>
    <t>-1790758948</t>
  </si>
  <si>
    <t>997006005</t>
  </si>
  <si>
    <t>Drcení stavebního odpadu z demolic s dopravou na vzdálenost do 100 m a naložením do drtícího zařízení ze zdiva cihelného, kamenného a smíšeného</t>
  </si>
  <si>
    <t>-368053017</t>
  </si>
  <si>
    <t>-270727582</t>
  </si>
  <si>
    <t>2003524456</t>
  </si>
  <si>
    <t>1627591293</t>
  </si>
  <si>
    <t>82,75*9 'Přepočtené koeficientem množství</t>
  </si>
  <si>
    <t>53341044</t>
  </si>
  <si>
    <t>PSV</t>
  </si>
  <si>
    <t>Práce a dodávky PSV</t>
  </si>
  <si>
    <t>711</t>
  </si>
  <si>
    <t>Izolace proti vodě, vlhkosti a plynům</t>
  </si>
  <si>
    <t>711111001</t>
  </si>
  <si>
    <t>Provedení izolace proti zemní vlhkosti natěradly a tmely za studena na ploše vodorovné V nátěrem penetračním</t>
  </si>
  <si>
    <t>-243496050</t>
  </si>
  <si>
    <t>(0,3+2,1)*9,54</t>
  </si>
  <si>
    <t>711112001</t>
  </si>
  <si>
    <t>Provedení izolace proti zemní vlhkosti natěradly a tmely za studena na ploše svislé S nátěrem penetračním</t>
  </si>
  <si>
    <t>-133060035</t>
  </si>
  <si>
    <t>(0,6+0,6+1,1+3,21)*9,54</t>
  </si>
  <si>
    <t>111631510</t>
  </si>
  <si>
    <t>lak asfaltový (MJ kg) bal 9 kg</t>
  </si>
  <si>
    <t>1209938608</t>
  </si>
  <si>
    <t>Poznámka k položce:
Spotřeba 0,3-0,4kg/m2 dle povrchu, ředidlo technický benzín</t>
  </si>
  <si>
    <t>(22,896+52,565)*0,4</t>
  </si>
  <si>
    <t>711111002</t>
  </si>
  <si>
    <t>Provedení izolace proti zemní vlhkosti natěradly a tmely za studena na ploše vodorovné V nátěrem lakem asfaltovým</t>
  </si>
  <si>
    <t>-495702187</t>
  </si>
  <si>
    <t>Poznámka k položce:
2 x nátěr</t>
  </si>
  <si>
    <t>22,896*2 'Přepočtené koeficientem množství</t>
  </si>
  <si>
    <t>711112002</t>
  </si>
  <si>
    <t>Provedení izolace proti zemní vlhkosti natěradly a tmely za studena na ploše svislé S nátěrem lakem asfaltovým</t>
  </si>
  <si>
    <t>-1594949146</t>
  </si>
  <si>
    <t>52,565*2 'Přepočtené koeficientem množství</t>
  </si>
  <si>
    <t>111631520</t>
  </si>
  <si>
    <t>lak asfaltový izolační</t>
  </si>
  <si>
    <t>1846509988</t>
  </si>
  <si>
    <t>Poznámka k položce:
Spotřeba: 0,3-0,5 kg/m2. Pro vytvoření hydroizolační vrstvy, na napenetrovaný podklad jsou nutné nejméně 3 nátěry. Není vhodný na šikmé střechy a tam, kde je předpoklad vysokých teplot.</t>
  </si>
  <si>
    <t>(45,792+105,13)*0,5/1000</t>
  </si>
  <si>
    <t>711141559</t>
  </si>
  <si>
    <t>Provedení izolace proti zemní vlhkosti pásy přitavením NAIP na ploše vodorovné V</t>
  </si>
  <si>
    <t>-1709964867</t>
  </si>
  <si>
    <t>2,1*9,54</t>
  </si>
  <si>
    <t>711142559</t>
  </si>
  <si>
    <t>Provedení izolace proti zemní vlhkosti pásy přitavením NAIP na ploše svislé S</t>
  </si>
  <si>
    <t>-1685546753</t>
  </si>
  <si>
    <t>(3,21+1,1)*9,54</t>
  </si>
  <si>
    <t>628321340</t>
  </si>
  <si>
    <t xml:space="preserve">pás těžký asfaltovaný V60 S40
</t>
  </si>
  <si>
    <t>-760093781</t>
  </si>
  <si>
    <t>Poznámka k položce:
prořez 15%</t>
  </si>
  <si>
    <t>20,034+41,117</t>
  </si>
  <si>
    <t>61,151*1,15 'Přepočtené koeficientem množství</t>
  </si>
  <si>
    <t>711461103</t>
  </si>
  <si>
    <t>Provedení izolace proti povrchové a podpovrchové tlakové vodě fóliemi na ploše vodorovné V přilepenou v plné ploše</t>
  </si>
  <si>
    <t>-613570710</t>
  </si>
  <si>
    <t>711462103</t>
  </si>
  <si>
    <t>Provedení izolace proti povrchové a podpovrchové tlakové vodě fóliemi na ploše svislé S přilepenou v plné ploše</t>
  </si>
  <si>
    <t>-1473174587</t>
  </si>
  <si>
    <t>693310530</t>
  </si>
  <si>
    <t>drenážní geokompozit 1200 g/m2 š 150 cm, tl. 6 mm</t>
  </si>
  <si>
    <t>-368717961</t>
  </si>
  <si>
    <t>711471053</t>
  </si>
  <si>
    <t>Provedení izolace proti povrchové a podpovrchové tlakové vodě termoplasty na ploše vodorovné V folií z nízkolehčeného PE položenou volně</t>
  </si>
  <si>
    <t>-1605402120</t>
  </si>
  <si>
    <t>9,54*2,7 "délka*šířka</t>
  </si>
  <si>
    <t>283231020</t>
  </si>
  <si>
    <t>fólie PE hydroizolační (ojemová hmotnost 750 kg/m3), š. 1,4 m, tl. 1,5 mm</t>
  </si>
  <si>
    <t>1038815511</t>
  </si>
  <si>
    <t>25,758*1,1 'Přepočtené koeficientem množství</t>
  </si>
  <si>
    <t>998711101</t>
  </si>
  <si>
    <t>Přesun hmot pro izolace proti vodě, vlhkosti a plynům stanovený z hmotnosti přesunovaného materiálu vodorovná dopravní vzdálenost do 50 m v objektech výšky do 6 m</t>
  </si>
  <si>
    <t>-814761941</t>
  </si>
  <si>
    <t>713</t>
  </si>
  <si>
    <t>Izolace tepelné</t>
  </si>
  <si>
    <t>713131151</t>
  </si>
  <si>
    <t>Montáž tepelné izolace stěn rohožemi, pásy, deskami, dílci, bloky (izolační materiál ve specifikaci) vložením jednovrstvě</t>
  </si>
  <si>
    <t>306928856</t>
  </si>
  <si>
    <t xml:space="preserve">Poznámka k položce:
ODDILATOVAT OD PŘILEHLÉ STÁVAJÍCÍ OZ
DILATACE Š. 30 mm - DESKY XPS
</t>
  </si>
  <si>
    <t>3,65*2</t>
  </si>
  <si>
    <t>283763610</t>
  </si>
  <si>
    <t>deska z polystyrénu XPS, hrana rovná, polo či pero drážka a hladký povrch 1250 x 600 x 30 mm</t>
  </si>
  <si>
    <t>-1062302369</t>
  </si>
  <si>
    <t xml:space="preserve">Poznámka k položce:
prořez 20%
</t>
  </si>
  <si>
    <t>7,3*1,2 'Přepočtené koeficientem množství</t>
  </si>
  <si>
    <t>998713101</t>
  </si>
  <si>
    <t>Přesun hmot pro izolace tepelné stanovený z hmotnosti přesunovaného materiálu vodorovná dopravní vzdálenost do 50 m v objektech výšky do 6 m</t>
  </si>
  <si>
    <t>732601571</t>
  </si>
  <si>
    <t>KS</t>
  </si>
  <si>
    <t>Kód položky</t>
  </si>
  <si>
    <t>Poř. číslo</t>
  </si>
  <si>
    <t>Varianta</t>
  </si>
  <si>
    <t>Název položky</t>
  </si>
  <si>
    <t>Cena</t>
  </si>
  <si>
    <t>Jednotková</t>
  </si>
  <si>
    <t>Celkem</t>
  </si>
  <si>
    <t>Všeobecné konstrukce a práce</t>
  </si>
  <si>
    <t>02620</t>
  </si>
  <si>
    <t>ZKOUŠENÍ KONSTRUKCÍ A PRACÍ NEZÁVISLOU ZKUŠEBNOU</t>
  </si>
  <si>
    <t>zkoušky nových konstrukcí dle TKP včetně vyhotovení příslušných zpráv o provedených zkouškách</t>
  </si>
  <si>
    <t>zahrnuje veškeré náklady spojené s objednatelem požadovanými zkouškami</t>
  </si>
  <si>
    <t>02730</t>
  </si>
  <si>
    <t>01</t>
  </si>
  <si>
    <t>POMOC PRÁCE ZŘÍZ NEBO ZAJIŠŤ OCHRANU INŽENÝRSKÝCH SÍTÍ</t>
  </si>
  <si>
    <t>HOD</t>
  </si>
  <si>
    <t>vytýčení všech stávajících sítí technického vybavení před zahájením stavebních prací</t>
  </si>
  <si>
    <t>zahrnuje veškeré náklady spojené s objednatelem požadovanými zařízeními</t>
  </si>
  <si>
    <t>02</t>
  </si>
  <si>
    <t xml:space="preserve">položka se souhlasem investora </t>
  </si>
  <si>
    <t>10=10,0000 [A]</t>
  </si>
  <si>
    <t>02821</t>
  </si>
  <si>
    <t>PRŮZKUMNÉ PRÁCE ARCHEOLOGICKÉ NA POVRCHU</t>
  </si>
  <si>
    <t>KUS</t>
  </si>
  <si>
    <t>zajištění případných archeologických prací</t>
  </si>
  <si>
    <t>zahrnuje veškeré náklady spojené s objednatelem požadovanými pracemi</t>
  </si>
  <si>
    <t>02910</t>
  </si>
  <si>
    <t>OSTATNÍ POŽADAVKY - ZEMĚMĚŘIČSKÁ MĚŘENÍ</t>
  </si>
  <si>
    <t>vytyčovací práce v průběhu stavby  
odhadem 2 hodiny</t>
  </si>
  <si>
    <t>02911</t>
  </si>
  <si>
    <t>OSTATNÍ POŽADAVKY - GEODETICKÉ ZAMĚŘENÍ</t>
  </si>
  <si>
    <t>geodetické zaměření skutečného stavu po dokončení stavby (předání investorovi digitálně i v tištěné podobě)</t>
  </si>
  <si>
    <t>02940</t>
  </si>
  <si>
    <t>OSTATNÍ POŽADAVKY - VYPRACOVÁNÍ DOKUMENTACE</t>
  </si>
  <si>
    <t>vypracování DSPS v počtu 2 x paré, 1 x CD</t>
  </si>
  <si>
    <t>02946</t>
  </si>
  <si>
    <t>OSTAT POŽADAVKY - FOTODOKUMENTACE</t>
  </si>
  <si>
    <t>provedení pasportizace sousedních budov bezprostředně dotčených stavbou před a po stavbě včetně zdokumentování jejich stavu pro eliminaci případných škod na budovách, oplocení,atd. vlivem stavebních prací</t>
  </si>
  <si>
    <t>položka zahrnuje: 
- fotodokumentaci zadavatelem požadovaného děje a konstrukcí v požadovaných časových intervalech 
- zadavatelem specifikované výstupy (fotografie v papírovém a digitálním formátu) v požadovaném počtu</t>
  </si>
  <si>
    <t>03350</t>
  </si>
  <si>
    <t>SLUŽBY ZAJIŠŤUJÍCÍ REGUL, PŘEVED A OCHRANU VEŘEJ DOPRAVY</t>
  </si>
  <si>
    <t>opatření BOZP včetně vypracování plánu BOZP po dobu stavby 
osazení DZ po dobu stavby dle DIO</t>
  </si>
  <si>
    <t>jedná se především o: 
výstražné pásky, plotové dílce, přenosné zábrany, atd. 
DZ dle přílohy E.3 - DIO</t>
  </si>
  <si>
    <t>zahrnuje objednatelem povolené náklady na služby pro zhotovitele</t>
  </si>
  <si>
    <t>Rekapitulace nákladů</t>
  </si>
  <si>
    <t>DPH 21%</t>
  </si>
  <si>
    <t>Celková cena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</si>
</sst>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dd\.mm\.yyyy"/>
    <numFmt numFmtId="166" formatCode="#,##0.00000"/>
    <numFmt numFmtId="167" formatCode="#,##0.000"/>
    <numFmt numFmtId="168" formatCode="#,##0.00\ &quot;Kč&quot;"/>
  </numFmts>
  <fonts count="34">
    <font>
      <sz val="8"/>
      <name val="Trebuchet MS"/>
      <family val="2"/>
    </font>
    <font>
      <sz val="10"/>
      <name val="Arial"/>
      <family val="2"/>
    </font>
    <font>
      <sz val="11"/>
      <color theme="1"/>
      <name val="Calibri"/>
      <family val="2"/>
      <scheme val="minor"/>
    </font>
    <font>
      <sz val="8"/>
      <color rgb="FF969696"/>
      <name val="Trebuchet MS"/>
      <family val="2"/>
    </font>
    <font>
      <sz val="9"/>
      <name val="Trebuchet MS"/>
      <family val="2"/>
    </font>
    <font>
      <b/>
      <sz val="12"/>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i/>
      <sz val="8"/>
      <color rgb="FF003366"/>
      <name val="Trebuchet MS"/>
      <family val="2"/>
    </font>
    <font>
      <sz val="10"/>
      <name val="Trebuchet MS"/>
      <family val="2"/>
    </font>
    <font>
      <sz val="10"/>
      <color rgb="FF960000"/>
      <name val="Trebuchet MS"/>
      <family val="2"/>
    </font>
    <font>
      <b/>
      <sz val="16"/>
      <name val="Trebuchet MS"/>
      <family val="2"/>
    </font>
    <font>
      <sz val="8"/>
      <color rgb="FF3366FF"/>
      <name val="Trebuchet MS"/>
      <family val="2"/>
    </font>
    <font>
      <sz val="9"/>
      <color rgb="FF969696"/>
      <name val="Trebuchet MS"/>
      <family val="2"/>
    </font>
    <font>
      <b/>
      <sz val="10"/>
      <name val="Trebuchet MS"/>
      <family val="2"/>
    </font>
    <font>
      <b/>
      <sz val="12"/>
      <color rgb="FF960000"/>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sz val="10"/>
      <color indexed="9"/>
      <name val="Arial"/>
      <family val="2"/>
    </font>
    <font>
      <b/>
      <sz val="10"/>
      <name val="Arial"/>
      <family val="2"/>
    </font>
    <font>
      <i/>
      <sz val="10"/>
      <name val="Arial"/>
      <family val="2"/>
    </font>
    <font>
      <b/>
      <sz val="12"/>
      <name val="Arial"/>
      <family val="2"/>
    </font>
    <font>
      <b/>
      <sz val="8"/>
      <name val="Arial"/>
      <family val="2"/>
    </font>
    <font>
      <sz val="8"/>
      <name val="Arial"/>
      <family val="2"/>
    </font>
  </fonts>
  <fills count="8">
    <fill>
      <patternFill/>
    </fill>
    <fill>
      <patternFill patternType="gray125"/>
    </fill>
    <fill>
      <patternFill patternType="solid">
        <fgColor rgb="FFFAE682"/>
        <bgColor indexed="64"/>
      </patternFill>
    </fill>
    <fill>
      <patternFill patternType="solid">
        <fgColor rgb="FFD2D2D2"/>
        <bgColor indexed="64"/>
      </patternFill>
    </fill>
    <fill>
      <patternFill patternType="solid">
        <fgColor rgb="FFFFFFCC"/>
        <bgColor indexed="64"/>
      </patternFill>
    </fill>
    <fill>
      <patternFill patternType="solid">
        <fgColor rgb="FFCB441A"/>
        <bgColor indexed="64"/>
      </patternFill>
    </fill>
    <fill>
      <patternFill patternType="solid">
        <fgColor rgb="FFD9D9D9"/>
        <bgColor indexed="64"/>
      </patternFill>
    </fill>
    <fill>
      <patternFill patternType="solid">
        <fgColor rgb="FFADD8E6"/>
        <bgColor indexed="64"/>
      </patternFill>
    </fill>
  </fills>
  <borders count="2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bottom/>
    </border>
    <border>
      <left/>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right style="thin">
        <color rgb="FF000000"/>
      </right>
      <top style="hair">
        <color rgb="FF969696"/>
      </top>
      <bottom/>
    </border>
    <border>
      <left style="hair">
        <color rgb="FF000000"/>
      </left>
      <right/>
      <top style="hair">
        <color rgb="FF000000"/>
      </top>
      <bottom style="hair">
        <color rgb="FF000000"/>
      </bottom>
    </border>
    <border>
      <left/>
      <right style="thin">
        <color rgb="FF000000"/>
      </right>
      <top style="hair">
        <color rgb="FF000000"/>
      </top>
      <bottom style="hair">
        <color rgb="FF000000"/>
      </bottom>
    </border>
    <border>
      <left/>
      <right/>
      <top/>
      <bottom style="hair">
        <color rgb="FF969696"/>
      </bottom>
    </border>
    <border>
      <left/>
      <right style="hair">
        <color rgb="FF969696"/>
      </right>
      <top style="hair">
        <color rgb="FF969696"/>
      </top>
      <bottom/>
    </border>
    <border>
      <left style="hair">
        <color rgb="FF969696"/>
      </left>
      <right/>
      <top/>
      <bottom/>
    </border>
    <border>
      <left style="hair">
        <color rgb="FF969696"/>
      </left>
      <right style="hair">
        <color rgb="FF969696"/>
      </right>
      <top style="hair">
        <color rgb="FF969696"/>
      </top>
      <bottom style="hair">
        <color rgb="FF969696"/>
      </bottom>
    </border>
    <border>
      <left/>
      <right style="hair">
        <color rgb="FF969696"/>
      </right>
      <top/>
      <bottom style="hair">
        <color rgb="FF969696"/>
      </bottom>
    </border>
    <border>
      <left style="thin"/>
      <right style="thin"/>
      <top style="thin"/>
      <bottom style="thin"/>
    </border>
    <border>
      <left/>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7" fillId="0" borderId="0" applyNumberFormat="0" applyFill="0" applyBorder="0" applyAlignment="0" applyProtection="0"/>
    <xf numFmtId="0" fontId="2" fillId="0" borderId="0">
      <alignment/>
      <protection/>
    </xf>
    <xf numFmtId="0" fontId="0" fillId="0" borderId="0">
      <alignment/>
      <protection/>
    </xf>
    <xf numFmtId="0" fontId="27" fillId="0" borderId="0" applyNumberFormat="0" applyFill="0" applyBorder="0" applyAlignment="0" applyProtection="0"/>
  </cellStyleXfs>
  <cellXfs count="196">
    <xf numFmtId="0" fontId="0" fillId="0" borderId="0" xfId="0"/>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xf numFmtId="0" fontId="9" fillId="0" borderId="0" xfId="0" applyFont="1" applyAlignment="1">
      <alignment vertical="center"/>
    </xf>
    <xf numFmtId="0" fontId="10" fillId="0" borderId="0" xfId="0" applyFont="1" applyAlignment="1">
      <alignment vertical="center"/>
    </xf>
    <xf numFmtId="0" fontId="11" fillId="0" borderId="0" xfId="0" applyFont="1"/>
    <xf numFmtId="0" fontId="12" fillId="2" borderId="0" xfId="0" applyFont="1" applyFill="1" applyAlignment="1">
      <alignment vertical="center"/>
    </xf>
    <xf numFmtId="0" fontId="13" fillId="2" borderId="0" xfId="0" applyFont="1" applyFill="1" applyAlignment="1">
      <alignment horizontal="left" vertical="center"/>
    </xf>
    <xf numFmtId="0" fontId="27" fillId="2" borderId="0" xfId="20" applyFill="1"/>
    <xf numFmtId="0" fontId="0" fillId="2" borderId="0" xfId="0" applyFill="1"/>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14" fillId="0" borderId="0" xfId="0" applyFont="1" applyAlignment="1">
      <alignment horizontal="left" vertical="center"/>
    </xf>
    <xf numFmtId="0" fontId="0" fillId="0" borderId="5" xfId="0" applyBorder="1"/>
    <xf numFmtId="0" fontId="15" fillId="0" borderId="0" xfId="0" applyFont="1" applyAlignment="1">
      <alignment horizontal="left" vertical="center"/>
    </xf>
    <xf numFmtId="0" fontId="4" fillId="0" borderId="0" xfId="0" applyFont="1" applyAlignment="1">
      <alignment horizontal="left" vertical="center"/>
    </xf>
    <xf numFmtId="0" fontId="16" fillId="0" borderId="0" xfId="0" applyFont="1" applyAlignment="1">
      <alignment horizontal="left" vertical="center"/>
    </xf>
    <xf numFmtId="0" fontId="0" fillId="0" borderId="4" xfId="0" applyBorder="1" applyAlignment="1">
      <alignment vertical="center"/>
    </xf>
    <xf numFmtId="0" fontId="0" fillId="0" borderId="5" xfId="0" applyBorder="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0" fillId="0" borderId="2" xfId="0" applyBorder="1" applyAlignment="1">
      <alignment vertical="center"/>
    </xf>
    <xf numFmtId="165" fontId="4" fillId="0" borderId="0" xfId="0" applyNumberFormat="1" applyFont="1" applyAlignment="1">
      <alignment horizontal="left" vertical="center"/>
    </xf>
    <xf numFmtId="0" fontId="0" fillId="0" borderId="9" xfId="0" applyBorder="1" applyAlignment="1">
      <alignment vertical="center"/>
    </xf>
    <xf numFmtId="0" fontId="0" fillId="0" borderId="10" xfId="0" applyBorder="1" applyAlignment="1">
      <alignment vertical="center"/>
    </xf>
    <xf numFmtId="0" fontId="0" fillId="3" borderId="11" xfId="0" applyFill="1" applyBorder="1" applyAlignment="1">
      <alignment vertical="center"/>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0" fillId="0" borderId="15" xfId="0" applyBorder="1" applyAlignment="1">
      <alignment vertical="center"/>
    </xf>
    <xf numFmtId="0" fontId="18" fillId="0" borderId="0" xfId="0" applyFont="1" applyAlignment="1">
      <alignment horizontal="left" vertical="center"/>
    </xf>
    <xf numFmtId="0" fontId="0" fillId="0" borderId="0" xfId="0" applyProtection="1">
      <protection locked="0"/>
    </xf>
    <xf numFmtId="0" fontId="19" fillId="2" borderId="0" xfId="20" applyFont="1" applyFill="1" applyAlignment="1">
      <alignment vertical="center"/>
    </xf>
    <xf numFmtId="0" fontId="12" fillId="2" borderId="0" xfId="0" applyFont="1" applyFill="1" applyAlignment="1" applyProtection="1">
      <alignment vertical="center"/>
      <protection locked="0"/>
    </xf>
    <xf numFmtId="0" fontId="0" fillId="0" borderId="2" xfId="0" applyBorder="1" applyProtection="1">
      <protection locked="0"/>
    </xf>
    <xf numFmtId="0" fontId="0" fillId="0" borderId="0" xfId="0" applyAlignment="1" applyProtection="1">
      <alignment vertical="center"/>
      <protection locked="0"/>
    </xf>
    <xf numFmtId="0" fontId="16" fillId="0" borderId="0" xfId="0" applyFont="1" applyAlignment="1" applyProtection="1">
      <alignment horizontal="left" vertical="center"/>
      <protection locked="0"/>
    </xf>
    <xf numFmtId="0" fontId="0" fillId="0" borderId="4" xfId="0" applyBorder="1" applyAlignment="1">
      <alignment vertical="center" wrapText="1"/>
    </xf>
    <xf numFmtId="0" fontId="0" fillId="0" borderId="0" xfId="0" applyAlignment="1" applyProtection="1">
      <alignment vertical="center" wrapText="1"/>
      <protection locked="0"/>
    </xf>
    <xf numFmtId="0" fontId="0" fillId="0" borderId="5" xfId="0" applyBorder="1" applyAlignment="1">
      <alignment vertical="center" wrapText="1"/>
    </xf>
    <xf numFmtId="0" fontId="0" fillId="0" borderId="9" xfId="0" applyBorder="1" applyAlignment="1" applyProtection="1">
      <alignment vertical="center"/>
      <protection locked="0"/>
    </xf>
    <xf numFmtId="0" fontId="0" fillId="0" borderId="16" xfId="0" applyBorder="1" applyAlignment="1">
      <alignment vertical="center"/>
    </xf>
    <xf numFmtId="0" fontId="17" fillId="0" borderId="0" xfId="0" applyFont="1" applyAlignment="1">
      <alignment horizontal="left" vertical="center"/>
    </xf>
    <xf numFmtId="4" fontId="18" fillId="0" borderId="0" xfId="0" applyNumberFormat="1" applyFont="1" applyAlignment="1">
      <alignment vertical="center"/>
    </xf>
    <xf numFmtId="0" fontId="3" fillId="0" borderId="0" xfId="0" applyFont="1" applyAlignment="1" applyProtection="1">
      <alignment horizontal="right" vertical="center"/>
      <protection locked="0"/>
    </xf>
    <xf numFmtId="4" fontId="3" fillId="0" borderId="0" xfId="0" applyNumberFormat="1" applyFont="1" applyAlignment="1">
      <alignment vertical="center"/>
    </xf>
    <xf numFmtId="164" fontId="3" fillId="0" borderId="0" xfId="0" applyNumberFormat="1" applyFont="1" applyAlignment="1" applyProtection="1">
      <alignment horizontal="right" vertical="center"/>
      <protection locked="0"/>
    </xf>
    <xf numFmtId="0" fontId="0" fillId="3" borderId="0" xfId="0" applyFill="1" applyAlignment="1">
      <alignment vertical="center"/>
    </xf>
    <xf numFmtId="0" fontId="5" fillId="3" borderId="17" xfId="0" applyFont="1" applyFill="1" applyBorder="1" applyAlignment="1">
      <alignment horizontal="left" vertical="center"/>
    </xf>
    <xf numFmtId="0" fontId="5" fillId="3" borderId="11" xfId="0" applyFont="1" applyFill="1" applyBorder="1" applyAlignment="1">
      <alignment horizontal="right" vertical="center"/>
    </xf>
    <xf numFmtId="0" fontId="5" fillId="3" borderId="11" xfId="0" applyFont="1" applyFill="1" applyBorder="1" applyAlignment="1">
      <alignment horizontal="center" vertical="center"/>
    </xf>
    <xf numFmtId="0" fontId="0" fillId="3" borderId="11" xfId="0" applyFill="1" applyBorder="1" applyAlignment="1" applyProtection="1">
      <alignment vertical="center"/>
      <protection locked="0"/>
    </xf>
    <xf numFmtId="4" fontId="5" fillId="3" borderId="11" xfId="0" applyNumberFormat="1" applyFont="1" applyFill="1" applyBorder="1" applyAlignment="1">
      <alignment vertical="center"/>
    </xf>
    <xf numFmtId="0" fontId="0" fillId="3" borderId="18" xfId="0" applyFill="1" applyBorder="1" applyAlignment="1">
      <alignment vertical="center"/>
    </xf>
    <xf numFmtId="0" fontId="0" fillId="0" borderId="7" xfId="0" applyBorder="1" applyAlignment="1" applyProtection="1">
      <alignment vertical="center"/>
      <protection locked="0"/>
    </xf>
    <xf numFmtId="0" fontId="0" fillId="0" borderId="2" xfId="0" applyBorder="1" applyAlignment="1" applyProtection="1">
      <alignment vertical="center"/>
      <protection locked="0"/>
    </xf>
    <xf numFmtId="0" fontId="0" fillId="0" borderId="3" xfId="0" applyBorder="1" applyAlignment="1">
      <alignment vertical="center"/>
    </xf>
    <xf numFmtId="0" fontId="4" fillId="3" borderId="0" xfId="0" applyFont="1" applyFill="1" applyAlignment="1">
      <alignment horizontal="left" vertical="center"/>
    </xf>
    <xf numFmtId="0" fontId="0" fillId="3" borderId="0" xfId="0" applyFill="1" applyAlignment="1" applyProtection="1">
      <alignment vertical="center"/>
      <protection locked="0"/>
    </xf>
    <xf numFmtId="0" fontId="4" fillId="3" borderId="0" xfId="0" applyFont="1" applyFill="1" applyAlignment="1">
      <alignment horizontal="right" vertical="center"/>
    </xf>
    <xf numFmtId="0" fontId="0" fillId="3" borderId="5" xfId="0" applyFill="1" applyBorder="1" applyAlignment="1">
      <alignment vertical="center"/>
    </xf>
    <xf numFmtId="0" fontId="20" fillId="0" borderId="0" xfId="0" applyFont="1" applyAlignment="1">
      <alignment horizontal="left" vertical="center"/>
    </xf>
    <xf numFmtId="0" fontId="6" fillId="0" borderId="4" xfId="0" applyFont="1" applyBorder="1" applyAlignment="1">
      <alignment vertical="center"/>
    </xf>
    <xf numFmtId="0" fontId="6" fillId="0" borderId="19" xfId="0" applyFont="1" applyBorder="1" applyAlignment="1">
      <alignment horizontal="left" vertical="center"/>
    </xf>
    <xf numFmtId="0" fontId="6" fillId="0" borderId="19" xfId="0" applyFont="1" applyBorder="1" applyAlignment="1">
      <alignment vertical="center"/>
    </xf>
    <xf numFmtId="0" fontId="6" fillId="0" borderId="19" xfId="0" applyFont="1" applyBorder="1" applyAlignment="1" applyProtection="1">
      <alignment vertical="center"/>
      <protection locked="0"/>
    </xf>
    <xf numFmtId="4" fontId="6" fillId="0" borderId="19"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0" fontId="7" fillId="0" borderId="19" xfId="0" applyFont="1" applyBorder="1" applyAlignment="1" applyProtection="1">
      <alignment vertical="center"/>
      <protection locked="0"/>
    </xf>
    <xf numFmtId="4" fontId="7" fillId="0" borderId="19" xfId="0" applyNumberFormat="1" applyFont="1" applyBorder="1" applyAlignment="1">
      <alignment vertical="center"/>
    </xf>
    <xf numFmtId="0" fontId="7" fillId="0" borderId="5" xfId="0" applyFont="1" applyBorder="1" applyAlignment="1">
      <alignment vertical="center"/>
    </xf>
    <xf numFmtId="0" fontId="0" fillId="0" borderId="4" xfId="0"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21" fillId="3" borderId="13" xfId="0" applyFont="1" applyFill="1" applyBorder="1" applyAlignment="1" applyProtection="1">
      <alignment horizontal="center" vertical="center" wrapText="1"/>
      <protection locked="0"/>
    </xf>
    <xf numFmtId="0" fontId="4" fillId="3" borderId="14" xfId="0" applyFont="1" applyFill="1" applyBorder="1" applyAlignment="1">
      <alignment horizontal="center" vertical="center" wrapText="1"/>
    </xf>
    <xf numFmtId="4" fontId="18" fillId="0" borderId="0" xfId="0" applyNumberFormat="1" applyFont="1"/>
    <xf numFmtId="166" fontId="22" fillId="0" borderId="9" xfId="0" applyNumberFormat="1" applyFont="1" applyBorder="1"/>
    <xf numFmtId="166" fontId="22" fillId="0" borderId="20" xfId="0" applyNumberFormat="1" applyFont="1" applyBorder="1"/>
    <xf numFmtId="4" fontId="23" fillId="0" borderId="0" xfId="0" applyNumberFormat="1" applyFont="1" applyAlignment="1">
      <alignment vertical="center"/>
    </xf>
    <xf numFmtId="0" fontId="8" fillId="0" borderId="4" xfId="0" applyFont="1" applyBorder="1"/>
    <xf numFmtId="0" fontId="8" fillId="0" borderId="0" xfId="0" applyFont="1" applyAlignment="1">
      <alignment horizontal="left"/>
    </xf>
    <xf numFmtId="0" fontId="6" fillId="0" borderId="0" xfId="0" applyFont="1" applyAlignment="1">
      <alignment horizontal="left"/>
    </xf>
    <xf numFmtId="0" fontId="8" fillId="0" borderId="0" xfId="0" applyFont="1" applyProtection="1">
      <protection locked="0"/>
    </xf>
    <xf numFmtId="4" fontId="6" fillId="0" borderId="0" xfId="0" applyNumberFormat="1" applyFont="1"/>
    <xf numFmtId="0" fontId="8" fillId="0" borderId="21" xfId="0" applyFont="1" applyBorder="1"/>
    <xf numFmtId="166" fontId="8" fillId="0" borderId="0" xfId="0" applyNumberFormat="1" applyFont="1"/>
    <xf numFmtId="166" fontId="8" fillId="0" borderId="10" xfId="0" applyNumberFormat="1" applyFont="1" applyBorder="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xf numFmtId="0" fontId="0" fillId="0" borderId="22" xfId="0" applyBorder="1" applyAlignment="1">
      <alignment horizontal="center" vertical="center"/>
    </xf>
    <xf numFmtId="49" fontId="0" fillId="0" borderId="22" xfId="0" applyNumberFormat="1" applyBorder="1" applyAlignment="1">
      <alignment horizontal="left" vertical="center" wrapText="1"/>
    </xf>
    <xf numFmtId="0" fontId="0" fillId="0" borderId="22" xfId="0" applyBorder="1" applyAlignment="1">
      <alignment horizontal="left" vertical="center" wrapText="1"/>
    </xf>
    <xf numFmtId="0" fontId="0" fillId="0" borderId="22" xfId="0" applyBorder="1" applyAlignment="1">
      <alignment horizontal="center" vertical="center" wrapText="1"/>
    </xf>
    <xf numFmtId="167" fontId="0" fillId="0" borderId="22" xfId="0" applyNumberFormat="1" applyBorder="1" applyAlignment="1">
      <alignment vertical="center"/>
    </xf>
    <xf numFmtId="4" fontId="0" fillId="0" borderId="22" xfId="0" applyNumberFormat="1" applyBorder="1" applyAlignment="1">
      <alignment vertical="center"/>
    </xf>
    <xf numFmtId="0" fontId="3" fillId="4" borderId="22" xfId="0" applyFont="1" applyFill="1" applyBorder="1" applyAlignment="1" applyProtection="1">
      <alignment horizontal="left" vertical="center"/>
      <protection locked="0"/>
    </xf>
    <xf numFmtId="0" fontId="3" fillId="0" borderId="0" xfId="0" applyFont="1" applyAlignment="1">
      <alignment horizontal="center" vertical="center"/>
    </xf>
    <xf numFmtId="166" fontId="3" fillId="0" borderId="0" xfId="0" applyNumberFormat="1" applyFont="1" applyAlignment="1">
      <alignment vertical="center"/>
    </xf>
    <xf numFmtId="166" fontId="3" fillId="0" borderId="10" xfId="0" applyNumberFormat="1" applyFont="1" applyBorder="1" applyAlignment="1">
      <alignment vertical="center"/>
    </xf>
    <xf numFmtId="4" fontId="0" fillId="0" borderId="0" xfId="0" applyNumberFormat="1" applyAlignment="1">
      <alignment vertical="center"/>
    </xf>
    <xf numFmtId="0" fontId="24" fillId="0" borderId="0" xfId="0" applyFont="1" applyAlignment="1">
      <alignment horizontal="left" vertical="center"/>
    </xf>
    <xf numFmtId="0" fontId="25" fillId="0" borderId="0" xfId="0" applyFont="1" applyAlignment="1">
      <alignment vertical="center" wrapText="1"/>
    </xf>
    <xf numFmtId="0" fontId="0" fillId="0" borderId="21" xfId="0" applyBorder="1" applyAlignment="1">
      <alignment vertical="center"/>
    </xf>
    <xf numFmtId="0" fontId="0" fillId="0" borderId="19" xfId="0" applyBorder="1" applyAlignment="1">
      <alignment vertical="center"/>
    </xf>
    <xf numFmtId="0" fontId="9" fillId="0" borderId="4"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21" xfId="0" applyFont="1" applyBorder="1" applyAlignment="1">
      <alignment vertical="center"/>
    </xf>
    <xf numFmtId="0" fontId="9" fillId="0" borderId="10" xfId="0" applyFont="1" applyBorder="1" applyAlignment="1">
      <alignment vertical="center"/>
    </xf>
    <xf numFmtId="0" fontId="26" fillId="0" borderId="22" xfId="0" applyFont="1" applyBorder="1" applyAlignment="1">
      <alignment horizontal="center" vertical="center"/>
    </xf>
    <xf numFmtId="49" fontId="26" fillId="0" borderId="22" xfId="0" applyNumberFormat="1" applyFont="1" applyBorder="1" applyAlignment="1">
      <alignment horizontal="left" vertical="center" wrapText="1"/>
    </xf>
    <xf numFmtId="0" fontId="26" fillId="0" borderId="22" xfId="0" applyFont="1" applyBorder="1" applyAlignment="1">
      <alignment horizontal="left" vertical="center" wrapText="1"/>
    </xf>
    <xf numFmtId="0" fontId="26" fillId="0" borderId="22" xfId="0" applyFont="1" applyBorder="1" applyAlignment="1">
      <alignment horizontal="center" vertical="center" wrapText="1"/>
    </xf>
    <xf numFmtId="167" fontId="26" fillId="0" borderId="22" xfId="0" applyNumberFormat="1" applyFont="1" applyBorder="1" applyAlignment="1">
      <alignment vertical="center"/>
    </xf>
    <xf numFmtId="4" fontId="26" fillId="0" borderId="22" xfId="0" applyNumberFormat="1" applyFont="1" applyBorder="1" applyAlignment="1">
      <alignment vertical="center"/>
    </xf>
    <xf numFmtId="0" fontId="26" fillId="0" borderId="4" xfId="0" applyFont="1" applyBorder="1" applyAlignment="1">
      <alignment vertical="center"/>
    </xf>
    <xf numFmtId="0" fontId="26" fillId="4" borderId="22" xfId="0" applyFont="1" applyFill="1" applyBorder="1" applyAlignment="1" applyProtection="1">
      <alignment horizontal="left" vertical="center"/>
      <protection locked="0"/>
    </xf>
    <xf numFmtId="0" fontId="26" fillId="0" borderId="0" xfId="0" applyFont="1" applyAlignment="1">
      <alignment horizontal="center"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21" xfId="0" applyFont="1" applyBorder="1" applyAlignment="1">
      <alignment vertical="center"/>
    </xf>
    <xf numFmtId="0" fontId="10" fillId="0" borderId="10" xfId="0" applyFont="1" applyBorder="1" applyAlignment="1">
      <alignment vertical="center"/>
    </xf>
    <xf numFmtId="0" fontId="10" fillId="0" borderId="0" xfId="0" applyFont="1" applyAlignment="1">
      <alignment horizontal="left" vertical="center"/>
    </xf>
    <xf numFmtId="0" fontId="11" fillId="0" borderId="4" xfId="0" applyFont="1" applyBorder="1"/>
    <xf numFmtId="0" fontId="11" fillId="0" borderId="0" xfId="0" applyFont="1" applyAlignment="1">
      <alignment horizontal="left"/>
    </xf>
    <xf numFmtId="0" fontId="11" fillId="0" borderId="0" xfId="0" applyFont="1" applyProtection="1">
      <protection locked="0"/>
    </xf>
    <xf numFmtId="4" fontId="11" fillId="0" borderId="0" xfId="0" applyNumberFormat="1" applyFont="1"/>
    <xf numFmtId="0" fontId="11" fillId="0" borderId="21" xfId="0" applyFont="1" applyBorder="1"/>
    <xf numFmtId="166" fontId="11" fillId="0" borderId="0" xfId="0" applyNumberFormat="1" applyFont="1"/>
    <xf numFmtId="166" fontId="11" fillId="0" borderId="10" xfId="0" applyNumberFormat="1" applyFont="1" applyBorder="1"/>
    <xf numFmtId="0" fontId="11" fillId="0" borderId="0" xfId="0" applyFont="1" applyAlignment="1">
      <alignment horizontal="center"/>
    </xf>
    <xf numFmtId="4" fontId="11" fillId="0" borderId="0" xfId="0" applyNumberFormat="1" applyFont="1" applyAlignment="1">
      <alignment vertical="center"/>
    </xf>
    <xf numFmtId="0" fontId="3" fillId="0" borderId="19" xfId="0" applyFont="1" applyBorder="1" applyAlignment="1">
      <alignment horizontal="center" vertical="center"/>
    </xf>
    <xf numFmtId="166" fontId="3" fillId="0" borderId="19" xfId="0" applyNumberFormat="1" applyFont="1" applyBorder="1" applyAlignment="1">
      <alignment vertical="center"/>
    </xf>
    <xf numFmtId="166" fontId="3" fillId="0" borderId="23" xfId="0" applyNumberFormat="1" applyFont="1" applyBorder="1" applyAlignment="1">
      <alignment vertical="center"/>
    </xf>
    <xf numFmtId="0" fontId="0" fillId="0" borderId="0" xfId="0"/>
    <xf numFmtId="0" fontId="5" fillId="0" borderId="0" xfId="0" applyFont="1" applyAlignment="1">
      <alignment horizontal="left" vertical="center" wrapText="1"/>
    </xf>
    <xf numFmtId="0" fontId="4" fillId="0" borderId="0" xfId="0" applyFont="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0" fontId="0" fillId="0" borderId="0" xfId="0" applyAlignment="1">
      <alignment vertical="center"/>
    </xf>
    <xf numFmtId="0" fontId="19" fillId="2" borderId="0" xfId="20" applyFont="1" applyFill="1" applyAlignment="1">
      <alignment vertical="center"/>
    </xf>
    <xf numFmtId="0" fontId="28" fillId="5" borderId="24" xfId="21" applyFont="1" applyFill="1" applyBorder="1" applyAlignment="1">
      <alignment horizontal="center" vertical="center" wrapText="1"/>
      <protection/>
    </xf>
    <xf numFmtId="0" fontId="2" fillId="0" borderId="0" xfId="21">
      <alignment/>
      <protection/>
    </xf>
    <xf numFmtId="0" fontId="28" fillId="5" borderId="24" xfId="21" applyFont="1" applyFill="1" applyBorder="1" applyAlignment="1">
      <alignment horizontal="center" vertical="center" wrapText="1"/>
      <protection/>
    </xf>
    <xf numFmtId="0" fontId="2" fillId="6" borderId="25" xfId="21" applyFill="1" applyBorder="1" applyAlignment="1">
      <alignment vertical="center"/>
      <protection/>
    </xf>
    <xf numFmtId="0" fontId="29" fillId="6" borderId="25" xfId="21" applyFont="1" applyFill="1" applyBorder="1" applyAlignment="1">
      <alignment horizontal="right" vertical="center"/>
      <protection/>
    </xf>
    <xf numFmtId="0" fontId="29" fillId="6" borderId="25" xfId="21" applyFont="1" applyFill="1" applyBorder="1" applyAlignment="1">
      <alignment vertical="center" wrapText="1"/>
      <protection/>
    </xf>
    <xf numFmtId="4" fontId="29" fillId="6" borderId="25" xfId="21" applyNumberFormat="1" applyFont="1" applyFill="1" applyBorder="1" applyAlignment="1">
      <alignment horizontal="center" vertical="center"/>
      <protection/>
    </xf>
    <xf numFmtId="0" fontId="2" fillId="0" borderId="24" xfId="21" applyBorder="1" applyAlignment="1">
      <alignment horizontal="right" vertical="center"/>
      <protection/>
    </xf>
    <xf numFmtId="0" fontId="2" fillId="0" borderId="24" xfId="21" applyBorder="1" applyAlignment="1">
      <alignment vertical="center"/>
      <protection/>
    </xf>
    <xf numFmtId="0" fontId="2" fillId="0" borderId="24" xfId="21" applyBorder="1" applyAlignment="1">
      <alignment vertical="center" wrapText="1"/>
      <protection/>
    </xf>
    <xf numFmtId="0" fontId="2" fillId="0" borderId="24" xfId="21" applyBorder="1" applyAlignment="1">
      <alignment horizontal="center" vertical="center"/>
      <protection/>
    </xf>
    <xf numFmtId="167" fontId="2" fillId="0" borderId="24" xfId="21" applyNumberFormat="1" applyBorder="1" applyAlignment="1">
      <alignment horizontal="center" vertical="center"/>
      <protection/>
    </xf>
    <xf numFmtId="4" fontId="2" fillId="7" borderId="24" xfId="21" applyNumberFormat="1" applyFill="1" applyBorder="1" applyAlignment="1" applyProtection="1">
      <alignment horizontal="center" vertical="center"/>
      <protection locked="0"/>
    </xf>
    <xf numFmtId="4" fontId="2" fillId="0" borderId="24" xfId="21" applyNumberFormat="1" applyBorder="1" applyAlignment="1">
      <alignment horizontal="center" vertical="center"/>
      <protection/>
    </xf>
    <xf numFmtId="0" fontId="2" fillId="0" borderId="0" xfId="21" applyAlignment="1">
      <alignment vertical="center"/>
      <protection/>
    </xf>
    <xf numFmtId="0" fontId="2" fillId="0" borderId="24" xfId="21" applyBorder="1" applyAlignment="1">
      <alignment horizontal="left" vertical="center" wrapText="1"/>
      <protection/>
    </xf>
    <xf numFmtId="0" fontId="30" fillId="0" borderId="24" xfId="21" applyFont="1" applyBorder="1" applyAlignment="1">
      <alignment horizontal="left" vertical="center" wrapText="1"/>
      <protection/>
    </xf>
    <xf numFmtId="0" fontId="0" fillId="0" borderId="0" xfId="22">
      <alignment/>
      <protection/>
    </xf>
    <xf numFmtId="0" fontId="31" fillId="0" borderId="0" xfId="22" applyFont="1">
      <alignment/>
      <protection/>
    </xf>
    <xf numFmtId="168" fontId="31" fillId="0" borderId="0" xfId="22" applyNumberFormat="1" applyFont="1">
      <alignment/>
      <protection/>
    </xf>
    <xf numFmtId="0" fontId="29" fillId="0" borderId="0" xfId="22" applyFont="1" applyAlignment="1">
      <alignment horizontal="center"/>
      <protection/>
    </xf>
    <xf numFmtId="168" fontId="29" fillId="0" borderId="0" xfId="22" applyNumberFormat="1" applyFont="1" applyAlignment="1">
      <alignment horizontal="center"/>
      <protection/>
    </xf>
    <xf numFmtId="0" fontId="32" fillId="0" borderId="0" xfId="22" applyFont="1" applyAlignment="1">
      <alignment horizontal="center"/>
      <protection/>
    </xf>
    <xf numFmtId="0" fontId="1" fillId="0" borderId="0" xfId="22" applyFont="1">
      <alignment/>
      <protection/>
    </xf>
    <xf numFmtId="168" fontId="1" fillId="0" borderId="0" xfId="22" applyNumberFormat="1" applyFont="1">
      <alignment/>
      <protection/>
    </xf>
    <xf numFmtId="0" fontId="33" fillId="0" borderId="0" xfId="22" applyFont="1">
      <alignment/>
      <protection/>
    </xf>
    <xf numFmtId="0" fontId="29" fillId="0" borderId="0" xfId="22" applyFont="1">
      <alignment/>
      <protection/>
    </xf>
    <xf numFmtId="168" fontId="29" fillId="0" borderId="0" xfId="22" applyNumberFormat="1" applyFont="1">
      <alignment/>
      <protection/>
    </xf>
    <xf numFmtId="0" fontId="32" fillId="0" borderId="0" xfId="22" applyFont="1">
      <alignment/>
      <protection/>
    </xf>
    <xf numFmtId="168" fontId="0" fillId="0" borderId="0" xfId="22" applyNumberFormat="1">
      <alignment/>
      <protection/>
    </xf>
    <xf numFmtId="4" fontId="0" fillId="0" borderId="22" xfId="0" applyNumberFormat="1" applyBorder="1" applyAlignment="1" applyProtection="1">
      <alignment vertical="center"/>
      <protection locked="0"/>
    </xf>
    <xf numFmtId="4" fontId="26" fillId="0" borderId="22" xfId="0" applyNumberFormat="1" applyFont="1" applyBorder="1" applyAlignment="1" applyProtection="1">
      <alignment vertical="center"/>
      <protection locked="0"/>
    </xf>
  </cellXfs>
  <cellStyles count="10">
    <cellStyle name="Normal" xfId="0"/>
    <cellStyle name="Percent" xfId="15"/>
    <cellStyle name="Currency" xfId="16"/>
    <cellStyle name="Currency [0]" xfId="17"/>
    <cellStyle name="Comma" xfId="18"/>
    <cellStyle name="Comma [0]" xfId="19"/>
    <cellStyle name="Hypertextový odkaz" xfId="20"/>
    <cellStyle name="Normální 2" xfId="21"/>
    <cellStyle name="Normální 3" xfId="22"/>
    <cellStyle name="Hypertextový odkaz 2" xfId="23"/>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D2926-8653-4A87-A62C-31A0C5133AA0}">
  <dimension ref="A1:D5"/>
  <sheetViews>
    <sheetView workbookViewId="0" topLeftCell="A1">
      <selection activeCell="B5" sqref="B5"/>
    </sheetView>
  </sheetViews>
  <sheetFormatPr defaultColWidth="9.33203125" defaultRowHeight="13.5"/>
  <cols>
    <col min="1" max="1" width="38.66015625" style="181" bestFit="1" customWidth="1"/>
    <col min="2" max="4" width="19.16015625" style="193" customWidth="1"/>
    <col min="5" max="5" width="19.16015625" style="181" customWidth="1"/>
    <col min="6" max="16384" width="9.33203125" style="181" customWidth="1"/>
  </cols>
  <sheetData>
    <row r="1" spans="1:4" s="182" customFormat="1" ht="29.25" customHeight="1">
      <c r="A1" s="182" t="s">
        <v>423</v>
      </c>
      <c r="B1" s="183"/>
      <c r="C1" s="183"/>
      <c r="D1" s="183"/>
    </row>
    <row r="2" spans="1:4" s="186" customFormat="1" ht="31.5" customHeight="1">
      <c r="A2" s="184"/>
      <c r="B2" s="185" t="s">
        <v>22</v>
      </c>
      <c r="C2" s="185" t="s">
        <v>424</v>
      </c>
      <c r="D2" s="185" t="s">
        <v>425</v>
      </c>
    </row>
    <row r="3" spans="1:4" s="189" customFormat="1" ht="31.5" customHeight="1">
      <c r="A3" s="187" t="s">
        <v>386</v>
      </c>
      <c r="B3" s="188">
        <f>'Všeobecné konstrukce a práce'!H7</f>
        <v>0</v>
      </c>
      <c r="C3" s="188">
        <f>B3*0.21</f>
        <v>0</v>
      </c>
      <c r="D3" s="188">
        <f>SUM(B3:C3)</f>
        <v>0</v>
      </c>
    </row>
    <row r="4" spans="1:4" s="189" customFormat="1" ht="31.5" customHeight="1">
      <c r="A4" s="187" t="s">
        <v>171</v>
      </c>
      <c r="B4" s="188">
        <f>'SO 201 - Opěrná zeď u zah...'!J87</f>
        <v>0</v>
      </c>
      <c r="C4" s="188">
        <f>B4*0.21</f>
        <v>0</v>
      </c>
      <c r="D4" s="188">
        <f>SUM(B4:C4)</f>
        <v>0</v>
      </c>
    </row>
    <row r="5" spans="1:4" s="192" customFormat="1" ht="31.5" customHeight="1">
      <c r="A5" s="190" t="s">
        <v>385</v>
      </c>
      <c r="B5" s="191">
        <f>SUM(B3:B4)</f>
        <v>0</v>
      </c>
      <c r="C5" s="191">
        <f>B5*0.21</f>
        <v>0</v>
      </c>
      <c r="D5" s="191">
        <f>SUM(B5:C5)</f>
        <v>0</v>
      </c>
    </row>
  </sheetData>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CD805-47B3-4A40-8F11-8CBDD4E49845}">
  <dimension ref="A4:H43"/>
  <sheetViews>
    <sheetView workbookViewId="0" topLeftCell="A19">
      <selection activeCell="G36" sqref="G36"/>
    </sheetView>
  </sheetViews>
  <sheetFormatPr defaultColWidth="9.33203125" defaultRowHeight="13.5"/>
  <cols>
    <col min="1" max="1" width="10.33203125" style="165" bestFit="1" customWidth="1"/>
    <col min="2" max="2" width="13.16015625" style="165" bestFit="1" customWidth="1"/>
    <col min="3" max="3" width="9.33203125" style="165" customWidth="1"/>
    <col min="4" max="4" width="86.83203125" style="165" customWidth="1"/>
    <col min="5" max="5" width="7.66015625" style="165" customWidth="1"/>
    <col min="6" max="6" width="14.33203125" style="165" customWidth="1"/>
    <col min="7" max="8" width="21.5" style="165" customWidth="1"/>
    <col min="9" max="16384" width="9.33203125" style="165" customWidth="1"/>
  </cols>
  <sheetData>
    <row r="4" spans="1:8" ht="13.5">
      <c r="A4" s="164" t="s">
        <v>380</v>
      </c>
      <c r="B4" s="164" t="s">
        <v>379</v>
      </c>
      <c r="C4" s="164" t="s">
        <v>381</v>
      </c>
      <c r="D4" s="164" t="s">
        <v>382</v>
      </c>
      <c r="E4" s="164" t="s">
        <v>60</v>
      </c>
      <c r="F4" s="164" t="s">
        <v>61</v>
      </c>
      <c r="G4" s="164" t="s">
        <v>383</v>
      </c>
      <c r="H4" s="164"/>
    </row>
    <row r="5" spans="1:8" ht="13.5">
      <c r="A5" s="164"/>
      <c r="B5" s="164"/>
      <c r="C5" s="164"/>
      <c r="D5" s="164"/>
      <c r="E5" s="164"/>
      <c r="F5" s="164"/>
      <c r="G5" s="166" t="s">
        <v>384</v>
      </c>
      <c r="H5" s="166" t="s">
        <v>385</v>
      </c>
    </row>
    <row r="6" spans="1:8" ht="13.5">
      <c r="A6" s="166" t="s">
        <v>39</v>
      </c>
      <c r="B6" s="166" t="s">
        <v>40</v>
      </c>
      <c r="C6" s="166" t="s">
        <v>81</v>
      </c>
      <c r="D6" s="166" t="s">
        <v>77</v>
      </c>
      <c r="E6" s="166" t="s">
        <v>79</v>
      </c>
      <c r="F6" s="166" t="s">
        <v>82</v>
      </c>
      <c r="G6" s="166" t="s">
        <v>74</v>
      </c>
      <c r="H6" s="166" t="s">
        <v>85</v>
      </c>
    </row>
    <row r="7" spans="1:8" ht="13.5">
      <c r="A7" s="167"/>
      <c r="B7" s="168" t="s">
        <v>38</v>
      </c>
      <c r="C7" s="167"/>
      <c r="D7" s="169" t="s">
        <v>386</v>
      </c>
      <c r="E7" s="167"/>
      <c r="F7" s="167"/>
      <c r="G7" s="167"/>
      <c r="H7" s="170">
        <f>H8+H12+H16+H20+H24+H28+H32+H36+H40</f>
        <v>0</v>
      </c>
    </row>
    <row r="8" spans="1:8" ht="13.5">
      <c r="A8" s="171">
        <v>1</v>
      </c>
      <c r="B8" s="171" t="s">
        <v>387</v>
      </c>
      <c r="C8" s="172" t="s">
        <v>7</v>
      </c>
      <c r="D8" s="173" t="s">
        <v>388</v>
      </c>
      <c r="E8" s="174" t="s">
        <v>378</v>
      </c>
      <c r="F8" s="175">
        <v>3</v>
      </c>
      <c r="G8" s="176"/>
      <c r="H8" s="177">
        <f>ROUND(ROUND(G8,2)*ROUND(F8,3),2)</f>
        <v>0</v>
      </c>
    </row>
    <row r="9" spans="1:8" ht="30">
      <c r="A9" s="178"/>
      <c r="B9" s="178"/>
      <c r="C9" s="178"/>
      <c r="D9" s="179" t="s">
        <v>389</v>
      </c>
      <c r="E9" s="178"/>
      <c r="F9" s="178"/>
      <c r="G9" s="178"/>
      <c r="H9" s="178"/>
    </row>
    <row r="10" spans="1:8" ht="13.5">
      <c r="A10" s="178"/>
      <c r="B10" s="178"/>
      <c r="C10" s="178"/>
      <c r="D10" s="180" t="s">
        <v>7</v>
      </c>
      <c r="E10" s="178"/>
      <c r="F10" s="178"/>
      <c r="G10" s="178"/>
      <c r="H10" s="178"/>
    </row>
    <row r="11" spans="1:8" ht="13.5">
      <c r="A11" s="178"/>
      <c r="B11" s="178"/>
      <c r="C11" s="178"/>
      <c r="D11" s="179" t="s">
        <v>390</v>
      </c>
      <c r="E11" s="178"/>
      <c r="F11" s="178"/>
      <c r="G11" s="178"/>
      <c r="H11" s="178"/>
    </row>
    <row r="12" spans="1:8" ht="13.5">
      <c r="A12" s="171">
        <v>2</v>
      </c>
      <c r="B12" s="171" t="s">
        <v>391</v>
      </c>
      <c r="C12" s="172" t="s">
        <v>392</v>
      </c>
      <c r="D12" s="173" t="s">
        <v>393</v>
      </c>
      <c r="E12" s="174" t="s">
        <v>394</v>
      </c>
      <c r="F12" s="175">
        <v>5</v>
      </c>
      <c r="G12" s="176"/>
      <c r="H12" s="177">
        <f>ROUND(ROUND(G12,2)*ROUND(F12,3),2)</f>
        <v>0</v>
      </c>
    </row>
    <row r="13" spans="1:8" ht="30">
      <c r="A13" s="178"/>
      <c r="B13" s="178"/>
      <c r="C13" s="178"/>
      <c r="D13" s="179" t="s">
        <v>395</v>
      </c>
      <c r="E13" s="178"/>
      <c r="F13" s="178"/>
      <c r="G13" s="178"/>
      <c r="H13" s="178"/>
    </row>
    <row r="14" spans="1:8" ht="13.5">
      <c r="A14" s="178"/>
      <c r="B14" s="178"/>
      <c r="C14" s="178"/>
      <c r="D14" s="180" t="s">
        <v>7</v>
      </c>
      <c r="E14" s="178"/>
      <c r="F14" s="178"/>
      <c r="G14" s="178"/>
      <c r="H14" s="178"/>
    </row>
    <row r="15" spans="1:8" ht="13.5">
      <c r="A15" s="178"/>
      <c r="B15" s="178"/>
      <c r="C15" s="178"/>
      <c r="D15" s="179" t="s">
        <v>396</v>
      </c>
      <c r="E15" s="178"/>
      <c r="F15" s="178"/>
      <c r="G15" s="178"/>
      <c r="H15" s="178"/>
    </row>
    <row r="16" spans="1:8" ht="13.5">
      <c r="A16" s="171">
        <v>3</v>
      </c>
      <c r="B16" s="171" t="s">
        <v>391</v>
      </c>
      <c r="C16" s="172" t="s">
        <v>397</v>
      </c>
      <c r="D16" s="173" t="s">
        <v>393</v>
      </c>
      <c r="E16" s="174" t="s">
        <v>123</v>
      </c>
      <c r="F16" s="175">
        <v>10</v>
      </c>
      <c r="G16" s="176"/>
      <c r="H16" s="177">
        <f>ROUND(ROUND(G16,2)*ROUND(F16,3),2)</f>
        <v>0</v>
      </c>
    </row>
    <row r="17" spans="1:8" ht="13.5">
      <c r="A17" s="178"/>
      <c r="B17" s="178"/>
      <c r="C17" s="178"/>
      <c r="D17" s="179" t="s">
        <v>398</v>
      </c>
      <c r="E17" s="178"/>
      <c r="F17" s="178"/>
      <c r="G17" s="178"/>
      <c r="H17" s="178"/>
    </row>
    <row r="18" spans="1:8" ht="13.5">
      <c r="A18" s="178"/>
      <c r="B18" s="178"/>
      <c r="C18" s="178"/>
      <c r="D18" s="180" t="s">
        <v>399</v>
      </c>
      <c r="E18" s="178"/>
      <c r="F18" s="178"/>
      <c r="G18" s="178"/>
      <c r="H18" s="178"/>
    </row>
    <row r="19" spans="1:8" ht="13.5">
      <c r="A19" s="178"/>
      <c r="B19" s="178"/>
      <c r="C19" s="178"/>
      <c r="D19" s="179" t="s">
        <v>396</v>
      </c>
      <c r="E19" s="178"/>
      <c r="F19" s="178"/>
      <c r="G19" s="178"/>
      <c r="H19" s="178"/>
    </row>
    <row r="20" spans="1:8" ht="13.5">
      <c r="A20" s="171">
        <v>4</v>
      </c>
      <c r="B20" s="171" t="s">
        <v>400</v>
      </c>
      <c r="C20" s="172" t="s">
        <v>7</v>
      </c>
      <c r="D20" s="173" t="s">
        <v>401</v>
      </c>
      <c r="E20" s="174" t="s">
        <v>402</v>
      </c>
      <c r="F20" s="175">
        <v>1</v>
      </c>
      <c r="G20" s="176"/>
      <c r="H20" s="177">
        <f>ROUND(ROUND(G20,2)*ROUND(F20,3),2)</f>
        <v>0</v>
      </c>
    </row>
    <row r="21" spans="1:8" ht="13.5">
      <c r="A21" s="178"/>
      <c r="B21" s="178"/>
      <c r="C21" s="178"/>
      <c r="D21" s="179" t="s">
        <v>403</v>
      </c>
      <c r="E21" s="178"/>
      <c r="F21" s="178"/>
      <c r="G21" s="178"/>
      <c r="H21" s="178"/>
    </row>
    <row r="22" spans="1:8" ht="13.5">
      <c r="A22" s="178"/>
      <c r="B22" s="178"/>
      <c r="C22" s="178"/>
      <c r="D22" s="180" t="s">
        <v>7</v>
      </c>
      <c r="E22" s="178"/>
      <c r="F22" s="178"/>
      <c r="G22" s="178"/>
      <c r="H22" s="178"/>
    </row>
    <row r="23" spans="1:8" ht="13.5">
      <c r="A23" s="178"/>
      <c r="B23" s="178"/>
      <c r="C23" s="178"/>
      <c r="D23" s="179" t="s">
        <v>404</v>
      </c>
      <c r="E23" s="178"/>
      <c r="F23" s="178"/>
      <c r="G23" s="178"/>
      <c r="H23" s="178"/>
    </row>
    <row r="24" spans="1:8" ht="13.5">
      <c r="A24" s="171">
        <v>5</v>
      </c>
      <c r="B24" s="171" t="s">
        <v>405</v>
      </c>
      <c r="C24" s="172" t="s">
        <v>7</v>
      </c>
      <c r="D24" s="173" t="s">
        <v>406</v>
      </c>
      <c r="E24" s="174" t="s">
        <v>394</v>
      </c>
      <c r="F24" s="175">
        <v>2</v>
      </c>
      <c r="G24" s="176"/>
      <c r="H24" s="177">
        <f>ROUND(ROUND(G24,2)*ROUND(F24,3),2)</f>
        <v>0</v>
      </c>
    </row>
    <row r="25" spans="1:8" ht="30">
      <c r="A25" s="178"/>
      <c r="B25" s="178"/>
      <c r="C25" s="178"/>
      <c r="D25" s="179" t="s">
        <v>407</v>
      </c>
      <c r="E25" s="178"/>
      <c r="F25" s="178"/>
      <c r="G25" s="178"/>
      <c r="H25" s="178"/>
    </row>
    <row r="26" spans="1:8" ht="13.5">
      <c r="A26" s="178"/>
      <c r="B26" s="178"/>
      <c r="C26" s="178"/>
      <c r="D26" s="180" t="s">
        <v>7</v>
      </c>
      <c r="E26" s="178"/>
      <c r="F26" s="178"/>
      <c r="G26" s="178"/>
      <c r="H26" s="178"/>
    </row>
    <row r="27" spans="1:8" ht="13.5">
      <c r="A27" s="178"/>
      <c r="B27" s="178"/>
      <c r="C27" s="178"/>
      <c r="D27" s="179" t="s">
        <v>404</v>
      </c>
      <c r="E27" s="178"/>
      <c r="F27" s="178"/>
      <c r="G27" s="178"/>
      <c r="H27" s="178"/>
    </row>
    <row r="28" spans="1:8" ht="13.5">
      <c r="A28" s="171">
        <v>6</v>
      </c>
      <c r="B28" s="171" t="s">
        <v>408</v>
      </c>
      <c r="C28" s="172" t="s">
        <v>7</v>
      </c>
      <c r="D28" s="173" t="s">
        <v>409</v>
      </c>
      <c r="E28" s="174" t="s">
        <v>394</v>
      </c>
      <c r="F28" s="175">
        <v>12</v>
      </c>
      <c r="G28" s="176"/>
      <c r="H28" s="177">
        <f>ROUND(ROUND(G28,2)*ROUND(F28,3),2)</f>
        <v>0</v>
      </c>
    </row>
    <row r="29" spans="1:8" ht="30">
      <c r="A29" s="178"/>
      <c r="B29" s="178"/>
      <c r="C29" s="178"/>
      <c r="D29" s="179" t="s">
        <v>410</v>
      </c>
      <c r="E29" s="178"/>
      <c r="F29" s="178"/>
      <c r="G29" s="178"/>
      <c r="H29" s="178"/>
    </row>
    <row r="30" spans="1:8" ht="13.5">
      <c r="A30" s="178"/>
      <c r="B30" s="178"/>
      <c r="C30" s="178"/>
      <c r="D30" s="180" t="s">
        <v>7</v>
      </c>
      <c r="E30" s="178"/>
      <c r="F30" s="178"/>
      <c r="G30" s="178"/>
      <c r="H30" s="178"/>
    </row>
    <row r="31" spans="1:8" ht="13.5">
      <c r="A31" s="178"/>
      <c r="B31" s="178"/>
      <c r="C31" s="178"/>
      <c r="D31" s="179" t="s">
        <v>404</v>
      </c>
      <c r="E31" s="178"/>
      <c r="F31" s="178"/>
      <c r="G31" s="178"/>
      <c r="H31" s="178"/>
    </row>
    <row r="32" spans="1:8" ht="13.5">
      <c r="A32" s="171">
        <v>7</v>
      </c>
      <c r="B32" s="171" t="s">
        <v>411</v>
      </c>
      <c r="C32" s="172" t="s">
        <v>7</v>
      </c>
      <c r="D32" s="173" t="s">
        <v>412</v>
      </c>
      <c r="E32" s="174" t="s">
        <v>402</v>
      </c>
      <c r="F32" s="175">
        <v>1</v>
      </c>
      <c r="G32" s="176"/>
      <c r="H32" s="177">
        <f>ROUND(ROUND(G32,2)*ROUND(F32,3),2)</f>
        <v>0</v>
      </c>
    </row>
    <row r="33" spans="1:8" ht="13.5">
      <c r="A33" s="178"/>
      <c r="B33" s="178"/>
      <c r="C33" s="178"/>
      <c r="D33" s="179" t="s">
        <v>413</v>
      </c>
      <c r="E33" s="178"/>
      <c r="F33" s="178"/>
      <c r="G33" s="178"/>
      <c r="H33" s="178"/>
    </row>
    <row r="34" spans="1:8" ht="13.5">
      <c r="A34" s="178"/>
      <c r="B34" s="178"/>
      <c r="C34" s="178"/>
      <c r="D34" s="180" t="s">
        <v>7</v>
      </c>
      <c r="E34" s="178"/>
      <c r="F34" s="178"/>
      <c r="G34" s="178"/>
      <c r="H34" s="178"/>
    </row>
    <row r="35" spans="1:8" ht="13.5">
      <c r="A35" s="178"/>
      <c r="B35" s="178"/>
      <c r="C35" s="178"/>
      <c r="D35" s="179" t="s">
        <v>404</v>
      </c>
      <c r="E35" s="178"/>
      <c r="F35" s="178"/>
      <c r="G35" s="178"/>
      <c r="H35" s="178"/>
    </row>
    <row r="36" spans="1:8" ht="13.5">
      <c r="A36" s="171">
        <v>8</v>
      </c>
      <c r="B36" s="171" t="s">
        <v>414</v>
      </c>
      <c r="C36" s="172" t="s">
        <v>7</v>
      </c>
      <c r="D36" s="173" t="s">
        <v>415</v>
      </c>
      <c r="E36" s="174" t="s">
        <v>402</v>
      </c>
      <c r="F36" s="175">
        <v>1</v>
      </c>
      <c r="G36" s="176"/>
      <c r="H36" s="177">
        <f>ROUND(ROUND(G36,2)*ROUND(F36,3),2)</f>
        <v>0</v>
      </c>
    </row>
    <row r="37" spans="1:8" ht="45">
      <c r="A37" s="178"/>
      <c r="B37" s="178"/>
      <c r="C37" s="178"/>
      <c r="D37" s="179" t="s">
        <v>416</v>
      </c>
      <c r="E37" s="178"/>
      <c r="F37" s="178"/>
      <c r="G37" s="178"/>
      <c r="H37" s="178"/>
    </row>
    <row r="38" spans="1:8" ht="13.5">
      <c r="A38" s="178"/>
      <c r="B38" s="178"/>
      <c r="C38" s="178"/>
      <c r="D38" s="180" t="s">
        <v>7</v>
      </c>
      <c r="E38" s="178"/>
      <c r="F38" s="178"/>
      <c r="G38" s="178"/>
      <c r="H38" s="178"/>
    </row>
    <row r="39" spans="1:8" ht="75">
      <c r="A39" s="178"/>
      <c r="B39" s="178"/>
      <c r="C39" s="178"/>
      <c r="D39" s="179" t="s">
        <v>417</v>
      </c>
      <c r="E39" s="178"/>
      <c r="F39" s="178"/>
      <c r="G39" s="178"/>
      <c r="H39" s="178"/>
    </row>
    <row r="40" spans="1:8" ht="13.5">
      <c r="A40" s="171">
        <v>9</v>
      </c>
      <c r="B40" s="171" t="s">
        <v>418</v>
      </c>
      <c r="C40" s="172" t="s">
        <v>7</v>
      </c>
      <c r="D40" s="173" t="s">
        <v>419</v>
      </c>
      <c r="E40" s="174" t="s">
        <v>402</v>
      </c>
      <c r="F40" s="175">
        <v>1</v>
      </c>
      <c r="G40" s="176"/>
      <c r="H40" s="177">
        <f>ROUND(ROUND(G40,2)*ROUND(F40,3),2)</f>
        <v>0</v>
      </c>
    </row>
    <row r="41" spans="1:8" ht="30">
      <c r="A41" s="178"/>
      <c r="B41" s="178"/>
      <c r="C41" s="178"/>
      <c r="D41" s="179" t="s">
        <v>420</v>
      </c>
      <c r="E41" s="178"/>
      <c r="F41" s="178"/>
      <c r="G41" s="178"/>
      <c r="H41" s="178"/>
    </row>
    <row r="42" spans="1:8" ht="38.25">
      <c r="A42" s="178"/>
      <c r="B42" s="178"/>
      <c r="C42" s="178"/>
      <c r="D42" s="180" t="s">
        <v>421</v>
      </c>
      <c r="E42" s="178"/>
      <c r="F42" s="178"/>
      <c r="G42" s="178"/>
      <c r="H42" s="178"/>
    </row>
    <row r="43" spans="1:8" ht="13.5">
      <c r="A43" s="178"/>
      <c r="B43" s="178"/>
      <c r="C43" s="178"/>
      <c r="D43" s="179" t="s">
        <v>422</v>
      </c>
      <c r="E43" s="178"/>
      <c r="F43" s="178"/>
      <c r="G43" s="178"/>
      <c r="H43" s="178"/>
    </row>
  </sheetData>
  <mergeCells count="7">
    <mergeCell ref="G4:H4"/>
    <mergeCell ref="A4:A5"/>
    <mergeCell ref="B4:B5"/>
    <mergeCell ref="C4:C5"/>
    <mergeCell ref="D4:D5"/>
    <mergeCell ref="E4:E5"/>
    <mergeCell ref="F4:F5"/>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R221"/>
  <sheetViews>
    <sheetView showGridLines="0" tabSelected="1" workbookViewId="0" topLeftCell="A1">
      <pane ySplit="1" topLeftCell="A89" activePane="bottomLeft" state="frozen"/>
      <selection pane="bottomLeft" activeCell="I90" sqref="I9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4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3"/>
      <c r="B1" s="10"/>
      <c r="C1" s="10"/>
      <c r="D1" s="11" t="s">
        <v>0</v>
      </c>
      <c r="E1" s="10"/>
      <c r="F1" s="43" t="s">
        <v>43</v>
      </c>
      <c r="G1" s="163" t="s">
        <v>44</v>
      </c>
      <c r="H1" s="163"/>
      <c r="I1" s="44"/>
      <c r="J1" s="43" t="s">
        <v>45</v>
      </c>
      <c r="K1" s="11" t="s">
        <v>46</v>
      </c>
      <c r="L1" s="43" t="s">
        <v>47</v>
      </c>
      <c r="M1" s="43"/>
      <c r="N1" s="43"/>
      <c r="O1" s="43"/>
      <c r="P1" s="43"/>
      <c r="Q1" s="43"/>
      <c r="R1" s="43"/>
      <c r="S1" s="43"/>
      <c r="T1" s="43"/>
      <c r="U1" s="12"/>
      <c r="V1" s="12"/>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row>
    <row r="2" spans="3:46" ht="36.95" customHeight="1">
      <c r="L2" s="157"/>
      <c r="M2" s="157"/>
      <c r="N2" s="157"/>
      <c r="O2" s="157"/>
      <c r="P2" s="157"/>
      <c r="Q2" s="157"/>
      <c r="R2" s="157"/>
      <c r="S2" s="157"/>
      <c r="T2" s="157"/>
      <c r="U2" s="157"/>
      <c r="V2" s="157"/>
      <c r="AT2" s="14" t="s">
        <v>41</v>
      </c>
    </row>
    <row r="3" spans="2:46" ht="6.95" customHeight="1">
      <c r="B3" s="15"/>
      <c r="C3" s="16"/>
      <c r="D3" s="16"/>
      <c r="E3" s="16"/>
      <c r="F3" s="16"/>
      <c r="G3" s="16"/>
      <c r="H3" s="16"/>
      <c r="I3" s="45"/>
      <c r="J3" s="16"/>
      <c r="K3" s="17"/>
      <c r="AT3" s="14" t="s">
        <v>40</v>
      </c>
    </row>
    <row r="4" spans="2:46" ht="36.95" customHeight="1">
      <c r="B4" s="18"/>
      <c r="D4" s="19" t="s">
        <v>48</v>
      </c>
      <c r="K4" s="20"/>
      <c r="M4" s="21" t="s">
        <v>4</v>
      </c>
      <c r="AT4" s="14" t="s">
        <v>1</v>
      </c>
    </row>
    <row r="5" spans="2:11" ht="6.95" customHeight="1">
      <c r="B5" s="18"/>
      <c r="K5" s="20"/>
    </row>
    <row r="6" spans="2:11" ht="15">
      <c r="B6" s="18"/>
      <c r="D6" s="23" t="s">
        <v>5</v>
      </c>
      <c r="K6" s="20"/>
    </row>
    <row r="7" spans="2:11" ht="22.5" customHeight="1">
      <c r="B7" s="18"/>
      <c r="E7" s="160" t="e">
        <f>#REF!</f>
        <v>#REF!</v>
      </c>
      <c r="F7" s="161"/>
      <c r="G7" s="161"/>
      <c r="H7" s="161"/>
      <c r="K7" s="20"/>
    </row>
    <row r="8" spans="2:11" s="1" customFormat="1" ht="15">
      <c r="B8" s="24"/>
      <c r="D8" s="23" t="s">
        <v>49</v>
      </c>
      <c r="I8" s="46"/>
      <c r="K8" s="25"/>
    </row>
    <row r="9" spans="2:11" s="1" customFormat="1" ht="36.95" customHeight="1">
      <c r="B9" s="24"/>
      <c r="E9" s="158" t="s">
        <v>171</v>
      </c>
      <c r="F9" s="162"/>
      <c r="G9" s="162"/>
      <c r="H9" s="162"/>
      <c r="I9" s="46"/>
      <c r="K9" s="25"/>
    </row>
    <row r="10" spans="2:11" s="1" customFormat="1" ht="13.5">
      <c r="B10" s="24"/>
      <c r="I10" s="46"/>
      <c r="K10" s="25"/>
    </row>
    <row r="11" spans="2:11" s="1" customFormat="1" ht="14.45" customHeight="1">
      <c r="B11" s="24"/>
      <c r="D11" s="23" t="s">
        <v>6</v>
      </c>
      <c r="F11" s="22" t="s">
        <v>42</v>
      </c>
      <c r="I11" s="47" t="s">
        <v>8</v>
      </c>
      <c r="J11" s="22" t="s">
        <v>7</v>
      </c>
      <c r="K11" s="25"/>
    </row>
    <row r="12" spans="2:11" s="1" customFormat="1" ht="14.45" customHeight="1">
      <c r="B12" s="24"/>
      <c r="D12" s="23" t="s">
        <v>9</v>
      </c>
      <c r="F12" s="22" t="s">
        <v>10</v>
      </c>
      <c r="I12" s="47" t="s">
        <v>11</v>
      </c>
      <c r="J12" s="33" t="e">
        <f>#REF!</f>
        <v>#REF!</v>
      </c>
      <c r="K12" s="25"/>
    </row>
    <row r="13" spans="2:11" s="1" customFormat="1" ht="10.9" customHeight="1">
      <c r="B13" s="24"/>
      <c r="I13" s="46"/>
      <c r="K13" s="25"/>
    </row>
    <row r="14" spans="2:11" s="1" customFormat="1" ht="14.45" customHeight="1">
      <c r="B14" s="24"/>
      <c r="D14" s="23" t="s">
        <v>12</v>
      </c>
      <c r="I14" s="47" t="s">
        <v>13</v>
      </c>
      <c r="J14" s="22" t="s">
        <v>7</v>
      </c>
      <c r="K14" s="25"/>
    </row>
    <row r="15" spans="2:11" s="1" customFormat="1" ht="18" customHeight="1">
      <c r="B15" s="24"/>
      <c r="E15" s="22" t="s">
        <v>14</v>
      </c>
      <c r="I15" s="47" t="s">
        <v>15</v>
      </c>
      <c r="J15" s="22" t="s">
        <v>7</v>
      </c>
      <c r="K15" s="25"/>
    </row>
    <row r="16" spans="2:11" s="1" customFormat="1" ht="6.95" customHeight="1">
      <c r="B16" s="24"/>
      <c r="I16" s="46"/>
      <c r="K16" s="25"/>
    </row>
    <row r="17" spans="2:11" s="1" customFormat="1" ht="14.45" customHeight="1">
      <c r="B17" s="24"/>
      <c r="D17" s="23" t="s">
        <v>16</v>
      </c>
      <c r="I17" s="47" t="s">
        <v>13</v>
      </c>
      <c r="J17" s="22" t="e">
        <f>IF(#REF!="Vyplň údaj","",IF(#REF!="","",#REF!))</f>
        <v>#REF!</v>
      </c>
      <c r="K17" s="25"/>
    </row>
    <row r="18" spans="2:11" s="1" customFormat="1" ht="18" customHeight="1">
      <c r="B18" s="24"/>
      <c r="E18" s="22" t="e">
        <f>IF(#REF!="Vyplň údaj","",IF(#REF!="","",#REF!))</f>
        <v>#REF!</v>
      </c>
      <c r="I18" s="47" t="s">
        <v>15</v>
      </c>
      <c r="J18" s="22" t="e">
        <f>IF(#REF!="Vyplň údaj","",IF(#REF!="","",#REF!))</f>
        <v>#REF!</v>
      </c>
      <c r="K18" s="25"/>
    </row>
    <row r="19" spans="2:11" s="1" customFormat="1" ht="6.95" customHeight="1">
      <c r="B19" s="24"/>
      <c r="I19" s="46"/>
      <c r="K19" s="25"/>
    </row>
    <row r="20" spans="2:11" s="1" customFormat="1" ht="14.45" customHeight="1">
      <c r="B20" s="24"/>
      <c r="D20" s="23" t="s">
        <v>17</v>
      </c>
      <c r="I20" s="47" t="s">
        <v>13</v>
      </c>
      <c r="J20" s="22" t="s">
        <v>7</v>
      </c>
      <c r="K20" s="25"/>
    </row>
    <row r="21" spans="2:11" s="1" customFormat="1" ht="18" customHeight="1">
      <c r="B21" s="24"/>
      <c r="E21" s="22" t="s">
        <v>18</v>
      </c>
      <c r="I21" s="47" t="s">
        <v>15</v>
      </c>
      <c r="J21" s="22" t="s">
        <v>7</v>
      </c>
      <c r="K21" s="25"/>
    </row>
    <row r="22" spans="2:11" s="1" customFormat="1" ht="6.95" customHeight="1">
      <c r="B22" s="24"/>
      <c r="I22" s="46"/>
      <c r="K22" s="25"/>
    </row>
    <row r="23" spans="2:11" s="1" customFormat="1" ht="14.45" customHeight="1">
      <c r="B23" s="24"/>
      <c r="D23" s="23" t="s">
        <v>20</v>
      </c>
      <c r="I23" s="46"/>
      <c r="K23" s="25"/>
    </row>
    <row r="24" spans="2:11" s="2" customFormat="1" ht="77.25" customHeight="1">
      <c r="B24" s="48"/>
      <c r="E24" s="159" t="s">
        <v>21</v>
      </c>
      <c r="F24" s="159"/>
      <c r="G24" s="159"/>
      <c r="H24" s="159"/>
      <c r="I24" s="49"/>
      <c r="K24" s="50"/>
    </row>
    <row r="25" spans="2:11" s="1" customFormat="1" ht="6.95" customHeight="1">
      <c r="B25" s="24"/>
      <c r="I25" s="46"/>
      <c r="K25" s="25"/>
    </row>
    <row r="26" spans="2:11" s="1" customFormat="1" ht="6.95" customHeight="1">
      <c r="B26" s="24"/>
      <c r="D26" s="34"/>
      <c r="E26" s="34"/>
      <c r="F26" s="34"/>
      <c r="G26" s="34"/>
      <c r="H26" s="34"/>
      <c r="I26" s="51"/>
      <c r="J26" s="34"/>
      <c r="K26" s="52"/>
    </row>
    <row r="27" spans="2:11" s="1" customFormat="1" ht="25.35" customHeight="1">
      <c r="B27" s="24"/>
      <c r="D27" s="53" t="s">
        <v>22</v>
      </c>
      <c r="I27" s="46"/>
      <c r="J27" s="54">
        <f>ROUND(J87,2)</f>
        <v>0</v>
      </c>
      <c r="K27" s="25"/>
    </row>
    <row r="28" spans="2:11" s="1" customFormat="1" ht="6.95" customHeight="1">
      <c r="B28" s="24"/>
      <c r="D28" s="34"/>
      <c r="E28" s="34"/>
      <c r="F28" s="34"/>
      <c r="G28" s="34"/>
      <c r="H28" s="34"/>
      <c r="I28" s="51"/>
      <c r="J28" s="34"/>
      <c r="K28" s="52"/>
    </row>
    <row r="29" spans="2:11" s="1" customFormat="1" ht="14.45" customHeight="1">
      <c r="B29" s="24"/>
      <c r="F29" s="26" t="s">
        <v>24</v>
      </c>
      <c r="I29" s="55" t="s">
        <v>23</v>
      </c>
      <c r="J29" s="26" t="s">
        <v>25</v>
      </c>
      <c r="K29" s="25"/>
    </row>
    <row r="30" spans="2:11" s="1" customFormat="1" ht="14.45" customHeight="1">
      <c r="B30" s="24"/>
      <c r="D30" s="27" t="s">
        <v>26</v>
      </c>
      <c r="E30" s="27" t="s">
        <v>27</v>
      </c>
      <c r="F30" s="56">
        <f>ROUND(SUM(BE87:BE220),2)</f>
        <v>0</v>
      </c>
      <c r="I30" s="57">
        <v>0.21</v>
      </c>
      <c r="J30" s="56">
        <f>ROUND(ROUND((SUM(BE87:BE220)),2)*I30,2)</f>
        <v>0</v>
      </c>
      <c r="K30" s="25"/>
    </row>
    <row r="31" spans="2:11" s="1" customFormat="1" ht="14.45" customHeight="1">
      <c r="B31" s="24"/>
      <c r="E31" s="27" t="s">
        <v>28</v>
      </c>
      <c r="F31" s="56">
        <f>ROUND(SUM(BF87:BF220),2)</f>
        <v>0</v>
      </c>
      <c r="I31" s="57">
        <v>0.15</v>
      </c>
      <c r="J31" s="56">
        <f>ROUND(ROUND((SUM(BF87:BF220)),2)*I31,2)</f>
        <v>0</v>
      </c>
      <c r="K31" s="25"/>
    </row>
    <row r="32" spans="2:11" s="1" customFormat="1" ht="14.45" customHeight="1" hidden="1">
      <c r="B32" s="24"/>
      <c r="E32" s="27" t="s">
        <v>29</v>
      </c>
      <c r="F32" s="56">
        <f>ROUND(SUM(BG87:BG220),2)</f>
        <v>0</v>
      </c>
      <c r="I32" s="57">
        <v>0.21</v>
      </c>
      <c r="J32" s="56">
        <v>0</v>
      </c>
      <c r="K32" s="25"/>
    </row>
    <row r="33" spans="2:11" s="1" customFormat="1" ht="14.45" customHeight="1" hidden="1">
      <c r="B33" s="24"/>
      <c r="E33" s="27" t="s">
        <v>30</v>
      </c>
      <c r="F33" s="56">
        <f>ROUND(SUM(BH87:BH220),2)</f>
        <v>0</v>
      </c>
      <c r="I33" s="57">
        <v>0.15</v>
      </c>
      <c r="J33" s="56">
        <v>0</v>
      </c>
      <c r="K33" s="25"/>
    </row>
    <row r="34" spans="2:11" s="1" customFormat="1" ht="14.45" customHeight="1" hidden="1">
      <c r="B34" s="24"/>
      <c r="E34" s="27" t="s">
        <v>31</v>
      </c>
      <c r="F34" s="56">
        <f>ROUND(SUM(BI87:BI220),2)</f>
        <v>0</v>
      </c>
      <c r="I34" s="57">
        <v>0</v>
      </c>
      <c r="J34" s="56">
        <v>0</v>
      </c>
      <c r="K34" s="25"/>
    </row>
    <row r="35" spans="2:11" s="1" customFormat="1" ht="6.95" customHeight="1">
      <c r="B35" s="24"/>
      <c r="I35" s="46"/>
      <c r="K35" s="25"/>
    </row>
    <row r="36" spans="2:11" s="1" customFormat="1" ht="25.35" customHeight="1">
      <c r="B36" s="24"/>
      <c r="C36" s="58"/>
      <c r="D36" s="59" t="s">
        <v>32</v>
      </c>
      <c r="E36" s="36"/>
      <c r="F36" s="36"/>
      <c r="G36" s="60" t="s">
        <v>33</v>
      </c>
      <c r="H36" s="61" t="s">
        <v>34</v>
      </c>
      <c r="I36" s="62"/>
      <c r="J36" s="63">
        <f>SUM(J27:J34)</f>
        <v>0</v>
      </c>
      <c r="K36" s="64"/>
    </row>
    <row r="37" spans="2:11" s="1" customFormat="1" ht="14.45" customHeight="1">
      <c r="B37" s="28"/>
      <c r="C37" s="29"/>
      <c r="D37" s="29"/>
      <c r="E37" s="29"/>
      <c r="F37" s="29"/>
      <c r="G37" s="29"/>
      <c r="H37" s="29"/>
      <c r="I37" s="65"/>
      <c r="J37" s="29"/>
      <c r="K37" s="30"/>
    </row>
    <row r="41" spans="2:11" s="1" customFormat="1" ht="6.95" customHeight="1">
      <c r="B41" s="31"/>
      <c r="C41" s="32"/>
      <c r="D41" s="32"/>
      <c r="E41" s="32"/>
      <c r="F41" s="32"/>
      <c r="G41" s="32"/>
      <c r="H41" s="32"/>
      <c r="I41" s="66"/>
      <c r="J41" s="32"/>
      <c r="K41" s="67"/>
    </row>
    <row r="42" spans="2:11" s="1" customFormat="1" ht="36.95" customHeight="1">
      <c r="B42" s="24"/>
      <c r="C42" s="19" t="s">
        <v>50</v>
      </c>
      <c r="I42" s="46"/>
      <c r="K42" s="25"/>
    </row>
    <row r="43" spans="2:11" s="1" customFormat="1" ht="6.95" customHeight="1">
      <c r="B43" s="24"/>
      <c r="I43" s="46"/>
      <c r="K43" s="25"/>
    </row>
    <row r="44" spans="2:11" s="1" customFormat="1" ht="14.45" customHeight="1">
      <c r="B44" s="24"/>
      <c r="C44" s="23" t="s">
        <v>5</v>
      </c>
      <c r="I44" s="46"/>
      <c r="K44" s="25"/>
    </row>
    <row r="45" spans="2:11" s="1" customFormat="1" ht="22.5" customHeight="1">
      <c r="B45" s="24"/>
      <c r="E45" s="160" t="e">
        <f>E7</f>
        <v>#REF!</v>
      </c>
      <c r="F45" s="161"/>
      <c r="G45" s="161"/>
      <c r="H45" s="161"/>
      <c r="I45" s="46"/>
      <c r="K45" s="25"/>
    </row>
    <row r="46" spans="2:11" s="1" customFormat="1" ht="14.45" customHeight="1">
      <c r="B46" s="24"/>
      <c r="C46" s="23" t="s">
        <v>49</v>
      </c>
      <c r="I46" s="46"/>
      <c r="K46" s="25"/>
    </row>
    <row r="47" spans="2:11" s="1" customFormat="1" ht="23.25" customHeight="1">
      <c r="B47" s="24"/>
      <c r="E47" s="158" t="str">
        <f>E9</f>
        <v>SO 201 - Opěrná zeď u zahrady</v>
      </c>
      <c r="F47" s="162"/>
      <c r="G47" s="162"/>
      <c r="H47" s="162"/>
      <c r="I47" s="46"/>
      <c r="K47" s="25"/>
    </row>
    <row r="48" spans="2:11" s="1" customFormat="1" ht="6.95" customHeight="1">
      <c r="B48" s="24"/>
      <c r="I48" s="46"/>
      <c r="K48" s="25"/>
    </row>
    <row r="49" spans="2:11" s="1" customFormat="1" ht="18" customHeight="1">
      <c r="B49" s="24"/>
      <c r="C49" s="23" t="s">
        <v>9</v>
      </c>
      <c r="F49" s="22" t="str">
        <f>F12</f>
        <v>Český Krumlov</v>
      </c>
      <c r="I49" s="47" t="s">
        <v>11</v>
      </c>
      <c r="J49" s="33" t="e">
        <f>IF(J12="","",J12)</f>
        <v>#REF!</v>
      </c>
      <c r="K49" s="25"/>
    </row>
    <row r="50" spans="2:11" s="1" customFormat="1" ht="6.95" customHeight="1">
      <c r="B50" s="24"/>
      <c r="I50" s="46"/>
      <c r="K50" s="25"/>
    </row>
    <row r="51" spans="2:11" s="1" customFormat="1" ht="15">
      <c r="B51" s="24"/>
      <c r="C51" s="23" t="s">
        <v>12</v>
      </c>
      <c r="F51" s="22" t="str">
        <f>E15</f>
        <v>Město Český Krumlov</v>
      </c>
      <c r="I51" s="47" t="s">
        <v>17</v>
      </c>
      <c r="J51" s="22" t="str">
        <f>E21</f>
        <v>Ing. arch. Martin Jirovský, PhD., MBA</v>
      </c>
      <c r="K51" s="25"/>
    </row>
    <row r="52" spans="2:11" s="1" customFormat="1" ht="14.45" customHeight="1">
      <c r="B52" s="24"/>
      <c r="C52" s="23" t="s">
        <v>16</v>
      </c>
      <c r="F52" s="22" t="e">
        <f>IF(E18="","",E18)</f>
        <v>#REF!</v>
      </c>
      <c r="I52" s="46"/>
      <c r="K52" s="25"/>
    </row>
    <row r="53" spans="2:11" s="1" customFormat="1" ht="10.35" customHeight="1">
      <c r="B53" s="24"/>
      <c r="I53" s="46"/>
      <c r="K53" s="25"/>
    </row>
    <row r="54" spans="2:11" s="1" customFormat="1" ht="29.25" customHeight="1">
      <c r="B54" s="24"/>
      <c r="C54" s="68" t="s">
        <v>51</v>
      </c>
      <c r="D54" s="58"/>
      <c r="E54" s="58"/>
      <c r="F54" s="58"/>
      <c r="G54" s="58"/>
      <c r="H54" s="58"/>
      <c r="I54" s="69"/>
      <c r="J54" s="70" t="s">
        <v>52</v>
      </c>
      <c r="K54" s="71"/>
    </row>
    <row r="55" spans="2:11" s="1" customFormat="1" ht="10.35" customHeight="1">
      <c r="B55" s="24"/>
      <c r="I55" s="46"/>
      <c r="K55" s="25"/>
    </row>
    <row r="56" spans="2:47" s="1" customFormat="1" ht="29.25" customHeight="1">
      <c r="B56" s="24"/>
      <c r="C56" s="72" t="s">
        <v>53</v>
      </c>
      <c r="I56" s="46"/>
      <c r="J56" s="54">
        <f>J87</f>
        <v>0</v>
      </c>
      <c r="K56" s="25"/>
      <c r="AU56" s="14" t="s">
        <v>54</v>
      </c>
    </row>
    <row r="57" spans="2:11" s="3" customFormat="1" ht="24.95" customHeight="1">
      <c r="B57" s="73"/>
      <c r="D57" s="74" t="s">
        <v>55</v>
      </c>
      <c r="E57" s="75"/>
      <c r="F57" s="75"/>
      <c r="G57" s="75"/>
      <c r="H57" s="75"/>
      <c r="I57" s="76"/>
      <c r="J57" s="77">
        <f>J88</f>
        <v>0</v>
      </c>
      <c r="K57" s="78"/>
    </row>
    <row r="58" spans="2:11" s="4" customFormat="1" ht="19.9" customHeight="1">
      <c r="B58" s="79"/>
      <c r="D58" s="80" t="s">
        <v>98</v>
      </c>
      <c r="E58" s="81"/>
      <c r="F58" s="81"/>
      <c r="G58" s="81"/>
      <c r="H58" s="81"/>
      <c r="I58" s="82"/>
      <c r="J58" s="83">
        <f>J89</f>
        <v>0</v>
      </c>
      <c r="K58" s="84"/>
    </row>
    <row r="59" spans="2:11" s="4" customFormat="1" ht="19.9" customHeight="1">
      <c r="B59" s="79"/>
      <c r="D59" s="80" t="s">
        <v>99</v>
      </c>
      <c r="E59" s="81"/>
      <c r="F59" s="81"/>
      <c r="G59" s="81"/>
      <c r="H59" s="81"/>
      <c r="I59" s="82"/>
      <c r="J59" s="83">
        <f>J109</f>
        <v>0</v>
      </c>
      <c r="K59" s="84"/>
    </row>
    <row r="60" spans="2:11" s="4" customFormat="1" ht="19.9" customHeight="1">
      <c r="B60" s="79"/>
      <c r="D60" s="80" t="s">
        <v>172</v>
      </c>
      <c r="E60" s="81"/>
      <c r="F60" s="81"/>
      <c r="G60" s="81"/>
      <c r="H60" s="81"/>
      <c r="I60" s="82"/>
      <c r="J60" s="83">
        <f>J125</f>
        <v>0</v>
      </c>
      <c r="K60" s="84"/>
    </row>
    <row r="61" spans="2:11" s="4" customFormat="1" ht="19.9" customHeight="1">
      <c r="B61" s="79"/>
      <c r="D61" s="80" t="s">
        <v>161</v>
      </c>
      <c r="E61" s="81"/>
      <c r="F61" s="81"/>
      <c r="G61" s="81"/>
      <c r="H61" s="81"/>
      <c r="I61" s="82"/>
      <c r="J61" s="83">
        <f>J148</f>
        <v>0</v>
      </c>
      <c r="K61" s="84"/>
    </row>
    <row r="62" spans="2:11" s="4" customFormat="1" ht="19.9" customHeight="1">
      <c r="B62" s="79"/>
      <c r="D62" s="80" t="s">
        <v>56</v>
      </c>
      <c r="E62" s="81"/>
      <c r="F62" s="81"/>
      <c r="G62" s="81"/>
      <c r="H62" s="81"/>
      <c r="I62" s="82"/>
      <c r="J62" s="83">
        <f>J151</f>
        <v>0</v>
      </c>
      <c r="K62" s="84"/>
    </row>
    <row r="63" spans="2:11" s="4" customFormat="1" ht="14.85" customHeight="1">
      <c r="B63" s="79"/>
      <c r="D63" s="80" t="s">
        <v>100</v>
      </c>
      <c r="E63" s="81"/>
      <c r="F63" s="81"/>
      <c r="G63" s="81"/>
      <c r="H63" s="81"/>
      <c r="I63" s="82"/>
      <c r="J63" s="83">
        <f>J161</f>
        <v>0</v>
      </c>
      <c r="K63" s="84"/>
    </row>
    <row r="64" spans="2:11" s="4" customFormat="1" ht="21.75" customHeight="1">
      <c r="B64" s="79"/>
      <c r="D64" s="80" t="s">
        <v>101</v>
      </c>
      <c r="E64" s="81"/>
      <c r="F64" s="81"/>
      <c r="G64" s="81"/>
      <c r="H64" s="81"/>
      <c r="I64" s="82"/>
      <c r="J64" s="83">
        <f>J163</f>
        <v>0</v>
      </c>
      <c r="K64" s="84"/>
    </row>
    <row r="65" spans="2:11" s="3" customFormat="1" ht="24.95" customHeight="1">
      <c r="B65" s="73"/>
      <c r="D65" s="74" t="s">
        <v>173</v>
      </c>
      <c r="E65" s="75"/>
      <c r="F65" s="75"/>
      <c r="G65" s="75"/>
      <c r="H65" s="75"/>
      <c r="I65" s="76"/>
      <c r="J65" s="77">
        <f>J172</f>
        <v>0</v>
      </c>
      <c r="K65" s="78"/>
    </row>
    <row r="66" spans="2:11" s="4" customFormat="1" ht="19.9" customHeight="1">
      <c r="B66" s="79"/>
      <c r="D66" s="80" t="s">
        <v>174</v>
      </c>
      <c r="E66" s="81"/>
      <c r="F66" s="81"/>
      <c r="G66" s="81"/>
      <c r="H66" s="81"/>
      <c r="I66" s="82"/>
      <c r="J66" s="83">
        <f>J173</f>
        <v>0</v>
      </c>
      <c r="K66" s="84"/>
    </row>
    <row r="67" spans="2:11" s="4" customFormat="1" ht="19.9" customHeight="1">
      <c r="B67" s="79"/>
      <c r="D67" s="80" t="s">
        <v>175</v>
      </c>
      <c r="E67" s="81"/>
      <c r="F67" s="81"/>
      <c r="G67" s="81"/>
      <c r="H67" s="81"/>
      <c r="I67" s="82"/>
      <c r="J67" s="83">
        <f>J213</f>
        <v>0</v>
      </c>
      <c r="K67" s="84"/>
    </row>
    <row r="68" spans="2:11" s="1" customFormat="1" ht="21.75" customHeight="1">
      <c r="B68" s="24"/>
      <c r="I68" s="46"/>
      <c r="K68" s="25"/>
    </row>
    <row r="69" spans="2:11" s="1" customFormat="1" ht="6.95" customHeight="1">
      <c r="B69" s="28"/>
      <c r="C69" s="29"/>
      <c r="D69" s="29"/>
      <c r="E69" s="29"/>
      <c r="F69" s="29"/>
      <c r="G69" s="29"/>
      <c r="H69" s="29"/>
      <c r="I69" s="65"/>
      <c r="J69" s="29"/>
      <c r="K69" s="30"/>
    </row>
    <row r="73" spans="2:12" s="1" customFormat="1" ht="6.95" customHeight="1">
      <c r="B73" s="31"/>
      <c r="C73" s="32"/>
      <c r="D73" s="32"/>
      <c r="E73" s="32"/>
      <c r="F73" s="32"/>
      <c r="G73" s="32"/>
      <c r="H73" s="32"/>
      <c r="I73" s="66"/>
      <c r="J73" s="32"/>
      <c r="K73" s="32"/>
      <c r="L73" s="24"/>
    </row>
    <row r="74" spans="2:12" s="1" customFormat="1" ht="36.95" customHeight="1">
      <c r="B74" s="24"/>
      <c r="C74" s="19" t="s">
        <v>57</v>
      </c>
      <c r="I74" s="46"/>
      <c r="L74" s="24"/>
    </row>
    <row r="75" spans="2:12" s="1" customFormat="1" ht="6.95" customHeight="1">
      <c r="B75" s="24"/>
      <c r="I75" s="46"/>
      <c r="L75" s="24"/>
    </row>
    <row r="76" spans="2:12" s="1" customFormat="1" ht="14.45" customHeight="1">
      <c r="B76" s="24"/>
      <c r="C76" s="23" t="s">
        <v>5</v>
      </c>
      <c r="I76" s="46"/>
      <c r="L76" s="24"/>
    </row>
    <row r="77" spans="2:12" s="1" customFormat="1" ht="22.5" customHeight="1">
      <c r="B77" s="24"/>
      <c r="E77" s="160" t="e">
        <f>E7</f>
        <v>#REF!</v>
      </c>
      <c r="F77" s="161"/>
      <c r="G77" s="161"/>
      <c r="H77" s="161"/>
      <c r="I77" s="46"/>
      <c r="L77" s="24"/>
    </row>
    <row r="78" spans="2:12" s="1" customFormat="1" ht="14.45" customHeight="1">
      <c r="B78" s="24"/>
      <c r="C78" s="23" t="s">
        <v>49</v>
      </c>
      <c r="I78" s="46"/>
      <c r="L78" s="24"/>
    </row>
    <row r="79" spans="2:12" s="1" customFormat="1" ht="23.25" customHeight="1">
      <c r="B79" s="24"/>
      <c r="E79" s="158" t="str">
        <f>E9</f>
        <v>SO 201 - Opěrná zeď u zahrady</v>
      </c>
      <c r="F79" s="162"/>
      <c r="G79" s="162"/>
      <c r="H79" s="162"/>
      <c r="I79" s="46"/>
      <c r="L79" s="24"/>
    </row>
    <row r="80" spans="2:12" s="1" customFormat="1" ht="6.95" customHeight="1">
      <c r="B80" s="24"/>
      <c r="I80" s="46"/>
      <c r="L80" s="24"/>
    </row>
    <row r="81" spans="2:12" s="1" customFormat="1" ht="18" customHeight="1">
      <c r="B81" s="24"/>
      <c r="C81" s="23" t="s">
        <v>9</v>
      </c>
      <c r="F81" s="22" t="str">
        <f>F12</f>
        <v>Český Krumlov</v>
      </c>
      <c r="I81" s="47" t="s">
        <v>11</v>
      </c>
      <c r="J81" s="33" t="e">
        <f>IF(J12="","",J12)</f>
        <v>#REF!</v>
      </c>
      <c r="L81" s="24"/>
    </row>
    <row r="82" spans="2:12" s="1" customFormat="1" ht="6.95" customHeight="1">
      <c r="B82" s="24"/>
      <c r="I82" s="46"/>
      <c r="L82" s="24"/>
    </row>
    <row r="83" spans="2:12" s="1" customFormat="1" ht="15">
      <c r="B83" s="24"/>
      <c r="C83" s="23" t="s">
        <v>12</v>
      </c>
      <c r="F83" s="22" t="str">
        <f>E15</f>
        <v>Město Český Krumlov</v>
      </c>
      <c r="I83" s="47" t="s">
        <v>17</v>
      </c>
      <c r="J83" s="22" t="str">
        <f>E21</f>
        <v>Ing. arch. Martin Jirovský, PhD., MBA</v>
      </c>
      <c r="L83" s="24"/>
    </row>
    <row r="84" spans="2:12" s="1" customFormat="1" ht="14.45" customHeight="1">
      <c r="B84" s="24"/>
      <c r="C84" s="23" t="s">
        <v>16</v>
      </c>
      <c r="F84" s="22" t="e">
        <f>IF(E18="","",E18)</f>
        <v>#REF!</v>
      </c>
      <c r="I84" s="46"/>
      <c r="L84" s="24"/>
    </row>
    <row r="85" spans="2:12" s="1" customFormat="1" ht="10.35" customHeight="1">
      <c r="B85" s="24"/>
      <c r="I85" s="46"/>
      <c r="L85" s="24"/>
    </row>
    <row r="86" spans="2:20" s="5" customFormat="1" ht="29.25" customHeight="1">
      <c r="B86" s="85"/>
      <c r="C86" s="86" t="s">
        <v>58</v>
      </c>
      <c r="D86" s="87" t="s">
        <v>36</v>
      </c>
      <c r="E86" s="87" t="s">
        <v>35</v>
      </c>
      <c r="F86" s="87" t="s">
        <v>59</v>
      </c>
      <c r="G86" s="87" t="s">
        <v>60</v>
      </c>
      <c r="H86" s="87" t="s">
        <v>61</v>
      </c>
      <c r="I86" s="88" t="s">
        <v>62</v>
      </c>
      <c r="J86" s="87" t="s">
        <v>52</v>
      </c>
      <c r="K86" s="89" t="s">
        <v>63</v>
      </c>
      <c r="L86" s="85"/>
      <c r="M86" s="37" t="s">
        <v>64</v>
      </c>
      <c r="N86" s="38" t="s">
        <v>26</v>
      </c>
      <c r="O86" s="38" t="s">
        <v>65</v>
      </c>
      <c r="P86" s="38" t="s">
        <v>66</v>
      </c>
      <c r="Q86" s="38" t="s">
        <v>67</v>
      </c>
      <c r="R86" s="38" t="s">
        <v>68</v>
      </c>
      <c r="S86" s="38" t="s">
        <v>69</v>
      </c>
      <c r="T86" s="39" t="s">
        <v>70</v>
      </c>
    </row>
    <row r="87" spans="2:63" s="1" customFormat="1" ht="29.25" customHeight="1">
      <c r="B87" s="24"/>
      <c r="C87" s="41" t="s">
        <v>53</v>
      </c>
      <c r="I87" s="46"/>
      <c r="J87" s="90">
        <f>BK87</f>
        <v>0</v>
      </c>
      <c r="L87" s="24"/>
      <c r="M87" s="40"/>
      <c r="N87" s="34"/>
      <c r="O87" s="34"/>
      <c r="P87" s="91">
        <f>P88+P172</f>
        <v>0</v>
      </c>
      <c r="Q87" s="34"/>
      <c r="R87" s="91">
        <f>R88+R172</f>
        <v>88.14571536999999</v>
      </c>
      <c r="S87" s="34"/>
      <c r="T87" s="92">
        <f>T88+T172</f>
        <v>82.75</v>
      </c>
      <c r="AT87" s="14" t="s">
        <v>37</v>
      </c>
      <c r="AU87" s="14" t="s">
        <v>54</v>
      </c>
      <c r="BK87" s="93">
        <f>BK88+BK172</f>
        <v>0</v>
      </c>
    </row>
    <row r="88" spans="2:63" s="6" customFormat="1" ht="37.35" customHeight="1">
      <c r="B88" s="94"/>
      <c r="D88" s="95" t="s">
        <v>37</v>
      </c>
      <c r="E88" s="96" t="s">
        <v>71</v>
      </c>
      <c r="F88" s="96" t="s">
        <v>72</v>
      </c>
      <c r="I88" s="97"/>
      <c r="J88" s="98">
        <f>BK88</f>
        <v>0</v>
      </c>
      <c r="L88" s="94"/>
      <c r="M88" s="99"/>
      <c r="P88" s="100">
        <f>P89+P109+P125+P148+P151</f>
        <v>0</v>
      </c>
      <c r="R88" s="100">
        <f>R89+R109+R125+R148+R151</f>
        <v>87.57212069999999</v>
      </c>
      <c r="T88" s="101">
        <f>T89+T109+T125+T148+T151</f>
        <v>82.75</v>
      </c>
      <c r="AR88" s="95" t="s">
        <v>39</v>
      </c>
      <c r="AT88" s="102" t="s">
        <v>37</v>
      </c>
      <c r="AU88" s="102" t="s">
        <v>38</v>
      </c>
      <c r="AY88" s="95" t="s">
        <v>73</v>
      </c>
      <c r="BK88" s="103">
        <f>BK89+BK109+BK125+BK148+BK151</f>
        <v>0</v>
      </c>
    </row>
    <row r="89" spans="2:63" s="6" customFormat="1" ht="19.9" customHeight="1">
      <c r="B89" s="94"/>
      <c r="D89" s="95" t="s">
        <v>37</v>
      </c>
      <c r="E89" s="104" t="s">
        <v>39</v>
      </c>
      <c r="F89" s="104" t="s">
        <v>102</v>
      </c>
      <c r="I89" s="97"/>
      <c r="J89" s="105">
        <f>BK89</f>
        <v>0</v>
      </c>
      <c r="L89" s="94"/>
      <c r="M89" s="99"/>
      <c r="P89" s="100">
        <f>SUM(P90:P108)</f>
        <v>0</v>
      </c>
      <c r="R89" s="100">
        <f>SUM(R90:R108)</f>
        <v>0</v>
      </c>
      <c r="T89" s="101">
        <f>SUM(T90:T108)</f>
        <v>0</v>
      </c>
      <c r="AR89" s="95" t="s">
        <v>39</v>
      </c>
      <c r="AT89" s="102" t="s">
        <v>37</v>
      </c>
      <c r="AU89" s="102" t="s">
        <v>39</v>
      </c>
      <c r="AY89" s="95" t="s">
        <v>73</v>
      </c>
      <c r="BK89" s="103">
        <f>SUM(BK90:BK108)</f>
        <v>0</v>
      </c>
    </row>
    <row r="90" spans="2:65" s="1" customFormat="1" ht="31.5" customHeight="1">
      <c r="B90" s="24"/>
      <c r="C90" s="106" t="s">
        <v>39</v>
      </c>
      <c r="D90" s="106" t="s">
        <v>76</v>
      </c>
      <c r="E90" s="107" t="s">
        <v>176</v>
      </c>
      <c r="F90" s="108" t="s">
        <v>177</v>
      </c>
      <c r="G90" s="109" t="s">
        <v>106</v>
      </c>
      <c r="H90" s="110">
        <v>98.8</v>
      </c>
      <c r="I90" s="194"/>
      <c r="J90" s="111">
        <f>ROUND(I90*H90,2)</f>
        <v>0</v>
      </c>
      <c r="K90" s="108" t="s">
        <v>80</v>
      </c>
      <c r="L90" s="24"/>
      <c r="M90" s="112" t="s">
        <v>7</v>
      </c>
      <c r="N90" s="113" t="s">
        <v>27</v>
      </c>
      <c r="P90" s="114">
        <f>O90*H90</f>
        <v>0</v>
      </c>
      <c r="Q90" s="114">
        <v>0</v>
      </c>
      <c r="R90" s="114">
        <f>Q90*H90</f>
        <v>0</v>
      </c>
      <c r="S90" s="114">
        <v>0</v>
      </c>
      <c r="T90" s="115">
        <f>S90*H90</f>
        <v>0</v>
      </c>
      <c r="AR90" s="14" t="s">
        <v>77</v>
      </c>
      <c r="AT90" s="14" t="s">
        <v>76</v>
      </c>
      <c r="AU90" s="14" t="s">
        <v>40</v>
      </c>
      <c r="AY90" s="14" t="s">
        <v>73</v>
      </c>
      <c r="BE90" s="116">
        <f>IF(N90="základní",J90,0)</f>
        <v>0</v>
      </c>
      <c r="BF90" s="116">
        <f>IF(N90="snížená",J90,0)</f>
        <v>0</v>
      </c>
      <c r="BG90" s="116">
        <f>IF(N90="zákl. přenesená",J90,0)</f>
        <v>0</v>
      </c>
      <c r="BH90" s="116">
        <f>IF(N90="sníž. přenesená",J90,0)</f>
        <v>0</v>
      </c>
      <c r="BI90" s="116">
        <f>IF(N90="nulová",J90,0)</f>
        <v>0</v>
      </c>
      <c r="BJ90" s="14" t="s">
        <v>39</v>
      </c>
      <c r="BK90" s="116">
        <f>ROUND(I90*H90,2)</f>
        <v>0</v>
      </c>
      <c r="BL90" s="14" t="s">
        <v>77</v>
      </c>
      <c r="BM90" s="14" t="s">
        <v>178</v>
      </c>
    </row>
    <row r="91" spans="2:47" s="1" customFormat="1" ht="27">
      <c r="B91" s="24"/>
      <c r="D91" s="117" t="s">
        <v>78</v>
      </c>
      <c r="F91" s="118" t="s">
        <v>104</v>
      </c>
      <c r="I91" s="46"/>
      <c r="L91" s="24"/>
      <c r="M91" s="119"/>
      <c r="T91" s="35"/>
      <c r="AT91" s="14" t="s">
        <v>78</v>
      </c>
      <c r="AU91" s="14" t="s">
        <v>40</v>
      </c>
    </row>
    <row r="92" spans="2:65" s="1" customFormat="1" ht="44.25" customHeight="1">
      <c r="B92" s="24"/>
      <c r="C92" s="106" t="s">
        <v>40</v>
      </c>
      <c r="D92" s="106" t="s">
        <v>76</v>
      </c>
      <c r="E92" s="107" t="s">
        <v>108</v>
      </c>
      <c r="F92" s="108" t="s">
        <v>109</v>
      </c>
      <c r="G92" s="109" t="s">
        <v>106</v>
      </c>
      <c r="H92" s="110">
        <v>98.8</v>
      </c>
      <c r="I92" s="194"/>
      <c r="J92" s="111">
        <f>ROUND(I92*H92,2)</f>
        <v>0</v>
      </c>
      <c r="K92" s="108" t="s">
        <v>80</v>
      </c>
      <c r="L92" s="24"/>
      <c r="M92" s="112" t="s">
        <v>7</v>
      </c>
      <c r="N92" s="113" t="s">
        <v>27</v>
      </c>
      <c r="P92" s="114">
        <f>O92*H92</f>
        <v>0</v>
      </c>
      <c r="Q92" s="114">
        <v>0</v>
      </c>
      <c r="R92" s="114">
        <f>Q92*H92</f>
        <v>0</v>
      </c>
      <c r="S92" s="114">
        <v>0</v>
      </c>
      <c r="T92" s="115">
        <f>S92*H92</f>
        <v>0</v>
      </c>
      <c r="AR92" s="14" t="s">
        <v>77</v>
      </c>
      <c r="AT92" s="14" t="s">
        <v>76</v>
      </c>
      <c r="AU92" s="14" t="s">
        <v>40</v>
      </c>
      <c r="AY92" s="14" t="s">
        <v>73</v>
      </c>
      <c r="BE92" s="116">
        <f>IF(N92="základní",J92,0)</f>
        <v>0</v>
      </c>
      <c r="BF92" s="116">
        <f>IF(N92="snížená",J92,0)</f>
        <v>0</v>
      </c>
      <c r="BG92" s="116">
        <f>IF(N92="zákl. přenesená",J92,0)</f>
        <v>0</v>
      </c>
      <c r="BH92" s="116">
        <f>IF(N92="sníž. přenesená",J92,0)</f>
        <v>0</v>
      </c>
      <c r="BI92" s="116">
        <f>IF(N92="nulová",J92,0)</f>
        <v>0</v>
      </c>
      <c r="BJ92" s="14" t="s">
        <v>39</v>
      </c>
      <c r="BK92" s="116">
        <f>ROUND(I92*H92,2)</f>
        <v>0</v>
      </c>
      <c r="BL92" s="14" t="s">
        <v>77</v>
      </c>
      <c r="BM92" s="14" t="s">
        <v>179</v>
      </c>
    </row>
    <row r="93" spans="2:65" s="1" customFormat="1" ht="22.5" customHeight="1">
      <c r="B93" s="24"/>
      <c r="C93" s="106" t="s">
        <v>81</v>
      </c>
      <c r="D93" s="106" t="s">
        <v>76</v>
      </c>
      <c r="E93" s="107" t="s">
        <v>110</v>
      </c>
      <c r="F93" s="108" t="s">
        <v>180</v>
      </c>
      <c r="G93" s="109" t="s">
        <v>106</v>
      </c>
      <c r="H93" s="110">
        <v>154.74</v>
      </c>
      <c r="I93" s="194"/>
      <c r="J93" s="111">
        <f>ROUND(I93*H93,2)</f>
        <v>0</v>
      </c>
      <c r="K93" s="108" t="s">
        <v>80</v>
      </c>
      <c r="L93" s="24"/>
      <c r="M93" s="112" t="s">
        <v>7</v>
      </c>
      <c r="N93" s="113" t="s">
        <v>27</v>
      </c>
      <c r="P93" s="114">
        <f>O93*H93</f>
        <v>0</v>
      </c>
      <c r="Q93" s="114">
        <v>0</v>
      </c>
      <c r="R93" s="114">
        <f>Q93*H93</f>
        <v>0</v>
      </c>
      <c r="S93" s="114">
        <v>0</v>
      </c>
      <c r="T93" s="115">
        <f>S93*H93</f>
        <v>0</v>
      </c>
      <c r="AR93" s="14" t="s">
        <v>77</v>
      </c>
      <c r="AT93" s="14" t="s">
        <v>76</v>
      </c>
      <c r="AU93" s="14" t="s">
        <v>40</v>
      </c>
      <c r="AY93" s="14" t="s">
        <v>73</v>
      </c>
      <c r="BE93" s="116">
        <f>IF(N93="základní",J93,0)</f>
        <v>0</v>
      </c>
      <c r="BF93" s="116">
        <f>IF(N93="snížená",J93,0)</f>
        <v>0</v>
      </c>
      <c r="BG93" s="116">
        <f>IF(N93="zákl. přenesená",J93,0)</f>
        <v>0</v>
      </c>
      <c r="BH93" s="116">
        <f>IF(N93="sníž. přenesená",J93,0)</f>
        <v>0</v>
      </c>
      <c r="BI93" s="116">
        <f>IF(N93="nulová",J93,0)</f>
        <v>0</v>
      </c>
      <c r="BJ93" s="14" t="s">
        <v>39</v>
      </c>
      <c r="BK93" s="116">
        <f>ROUND(I93*H93,2)</f>
        <v>0</v>
      </c>
      <c r="BL93" s="14" t="s">
        <v>77</v>
      </c>
      <c r="BM93" s="14" t="s">
        <v>181</v>
      </c>
    </row>
    <row r="94" spans="2:47" s="1" customFormat="1" ht="27">
      <c r="B94" s="24"/>
      <c r="D94" s="117" t="s">
        <v>78</v>
      </c>
      <c r="F94" s="118" t="s">
        <v>182</v>
      </c>
      <c r="I94" s="46"/>
      <c r="L94" s="24"/>
      <c r="M94" s="119"/>
      <c r="T94" s="35"/>
      <c r="AT94" s="14" t="s">
        <v>78</v>
      </c>
      <c r="AU94" s="14" t="s">
        <v>40</v>
      </c>
    </row>
    <row r="95" spans="2:51" s="7" customFormat="1" ht="13.5">
      <c r="B95" s="121"/>
      <c r="D95" s="117" t="s">
        <v>107</v>
      </c>
      <c r="F95" s="123" t="s">
        <v>183</v>
      </c>
      <c r="H95" s="124">
        <v>154.74</v>
      </c>
      <c r="I95" s="125"/>
      <c r="L95" s="121"/>
      <c r="M95" s="126"/>
      <c r="T95" s="127"/>
      <c r="AT95" s="122" t="s">
        <v>107</v>
      </c>
      <c r="AU95" s="122" t="s">
        <v>40</v>
      </c>
      <c r="AV95" s="7" t="s">
        <v>40</v>
      </c>
      <c r="AW95" s="7" t="s">
        <v>1</v>
      </c>
      <c r="AX95" s="7" t="s">
        <v>39</v>
      </c>
      <c r="AY95" s="122" t="s">
        <v>73</v>
      </c>
    </row>
    <row r="96" spans="2:65" s="1" customFormat="1" ht="22.5" customHeight="1">
      <c r="B96" s="24"/>
      <c r="C96" s="106" t="s">
        <v>77</v>
      </c>
      <c r="D96" s="106" t="s">
        <v>76</v>
      </c>
      <c r="E96" s="107" t="s">
        <v>111</v>
      </c>
      <c r="F96" s="108" t="s">
        <v>112</v>
      </c>
      <c r="G96" s="109" t="s">
        <v>106</v>
      </c>
      <c r="H96" s="110">
        <v>21.43</v>
      </c>
      <c r="I96" s="194"/>
      <c r="J96" s="111">
        <f>ROUND(I96*H96,2)</f>
        <v>0</v>
      </c>
      <c r="K96" s="108" t="s">
        <v>80</v>
      </c>
      <c r="L96" s="24"/>
      <c r="M96" s="112" t="s">
        <v>7</v>
      </c>
      <c r="N96" s="113" t="s">
        <v>27</v>
      </c>
      <c r="P96" s="114">
        <f>O96*H96</f>
        <v>0</v>
      </c>
      <c r="Q96" s="114">
        <v>0</v>
      </c>
      <c r="R96" s="114">
        <f>Q96*H96</f>
        <v>0</v>
      </c>
      <c r="S96" s="114">
        <v>0</v>
      </c>
      <c r="T96" s="115">
        <f>S96*H96</f>
        <v>0</v>
      </c>
      <c r="AR96" s="14" t="s">
        <v>77</v>
      </c>
      <c r="AT96" s="14" t="s">
        <v>76</v>
      </c>
      <c r="AU96" s="14" t="s">
        <v>40</v>
      </c>
      <c r="AY96" s="14" t="s">
        <v>73</v>
      </c>
      <c r="BE96" s="116">
        <f>IF(N96="základní",J96,0)</f>
        <v>0</v>
      </c>
      <c r="BF96" s="116">
        <f>IF(N96="snížená",J96,0)</f>
        <v>0</v>
      </c>
      <c r="BG96" s="116">
        <f>IF(N96="zákl. přenesená",J96,0)</f>
        <v>0</v>
      </c>
      <c r="BH96" s="116">
        <f>IF(N96="sníž. přenesená",J96,0)</f>
        <v>0</v>
      </c>
      <c r="BI96" s="116">
        <f>IF(N96="nulová",J96,0)</f>
        <v>0</v>
      </c>
      <c r="BJ96" s="14" t="s">
        <v>39</v>
      </c>
      <c r="BK96" s="116">
        <f>ROUND(I96*H96,2)</f>
        <v>0</v>
      </c>
      <c r="BL96" s="14" t="s">
        <v>77</v>
      </c>
      <c r="BM96" s="14" t="s">
        <v>184</v>
      </c>
    </row>
    <row r="97" spans="2:47" s="1" customFormat="1" ht="40.5">
      <c r="B97" s="24"/>
      <c r="D97" s="117" t="s">
        <v>78</v>
      </c>
      <c r="F97" s="118" t="s">
        <v>113</v>
      </c>
      <c r="I97" s="46"/>
      <c r="L97" s="24"/>
      <c r="M97" s="119"/>
      <c r="T97" s="35"/>
      <c r="AT97" s="14" t="s">
        <v>78</v>
      </c>
      <c r="AU97" s="14" t="s">
        <v>40</v>
      </c>
    </row>
    <row r="98" spans="2:51" s="7" customFormat="1" ht="13.5">
      <c r="B98" s="121"/>
      <c r="D98" s="117" t="s">
        <v>107</v>
      </c>
      <c r="E98" s="122" t="s">
        <v>7</v>
      </c>
      <c r="F98" s="123" t="s">
        <v>185</v>
      </c>
      <c r="H98" s="124">
        <v>21.43</v>
      </c>
      <c r="I98" s="125"/>
      <c r="L98" s="121"/>
      <c r="M98" s="126"/>
      <c r="T98" s="127"/>
      <c r="AT98" s="122" t="s">
        <v>107</v>
      </c>
      <c r="AU98" s="122" t="s">
        <v>40</v>
      </c>
      <c r="AV98" s="7" t="s">
        <v>40</v>
      </c>
      <c r="AW98" s="7" t="s">
        <v>19</v>
      </c>
      <c r="AX98" s="7" t="s">
        <v>39</v>
      </c>
      <c r="AY98" s="122" t="s">
        <v>73</v>
      </c>
    </row>
    <row r="99" spans="2:65" s="1" customFormat="1" ht="31.5" customHeight="1">
      <c r="B99" s="24"/>
      <c r="C99" s="106" t="s">
        <v>79</v>
      </c>
      <c r="D99" s="106" t="s">
        <v>76</v>
      </c>
      <c r="E99" s="107" t="s">
        <v>114</v>
      </c>
      <c r="F99" s="108" t="s">
        <v>115</v>
      </c>
      <c r="G99" s="109" t="s">
        <v>106</v>
      </c>
      <c r="H99" s="110">
        <v>100</v>
      </c>
      <c r="I99" s="194"/>
      <c r="J99" s="111">
        <f>ROUND(I99*H99,2)</f>
        <v>0</v>
      </c>
      <c r="K99" s="108" t="s">
        <v>80</v>
      </c>
      <c r="L99" s="24"/>
      <c r="M99" s="112" t="s">
        <v>7</v>
      </c>
      <c r="N99" s="113" t="s">
        <v>27</v>
      </c>
      <c r="P99" s="114">
        <f>O99*H99</f>
        <v>0</v>
      </c>
      <c r="Q99" s="114">
        <v>0</v>
      </c>
      <c r="R99" s="114">
        <f>Q99*H99</f>
        <v>0</v>
      </c>
      <c r="S99" s="114">
        <v>0</v>
      </c>
      <c r="T99" s="115">
        <f>S99*H99</f>
        <v>0</v>
      </c>
      <c r="AR99" s="14" t="s">
        <v>77</v>
      </c>
      <c r="AT99" s="14" t="s">
        <v>76</v>
      </c>
      <c r="AU99" s="14" t="s">
        <v>40</v>
      </c>
      <c r="AY99" s="14" t="s">
        <v>73</v>
      </c>
      <c r="BE99" s="116">
        <f>IF(N99="základní",J99,0)</f>
        <v>0</v>
      </c>
      <c r="BF99" s="116">
        <f>IF(N99="snížená",J99,0)</f>
        <v>0</v>
      </c>
      <c r="BG99" s="116">
        <f>IF(N99="zákl. přenesená",J99,0)</f>
        <v>0</v>
      </c>
      <c r="BH99" s="116">
        <f>IF(N99="sníž. přenesená",J99,0)</f>
        <v>0</v>
      </c>
      <c r="BI99" s="116">
        <f>IF(N99="nulová",J99,0)</f>
        <v>0</v>
      </c>
      <c r="BJ99" s="14" t="s">
        <v>39</v>
      </c>
      <c r="BK99" s="116">
        <f>ROUND(I99*H99,2)</f>
        <v>0</v>
      </c>
      <c r="BL99" s="14" t="s">
        <v>77</v>
      </c>
      <c r="BM99" s="14" t="s">
        <v>186</v>
      </c>
    </row>
    <row r="100" spans="2:47" s="1" customFormat="1" ht="27">
      <c r="B100" s="24"/>
      <c r="D100" s="117" t="s">
        <v>78</v>
      </c>
      <c r="F100" s="118" t="s">
        <v>116</v>
      </c>
      <c r="I100" s="46"/>
      <c r="L100" s="24"/>
      <c r="M100" s="119"/>
      <c r="T100" s="35"/>
      <c r="AT100" s="14" t="s">
        <v>78</v>
      </c>
      <c r="AU100" s="14" t="s">
        <v>40</v>
      </c>
    </row>
    <row r="101" spans="2:65" s="1" customFormat="1" ht="22.5" customHeight="1">
      <c r="B101" s="24"/>
      <c r="C101" s="106" t="s">
        <v>82</v>
      </c>
      <c r="D101" s="106" t="s">
        <v>76</v>
      </c>
      <c r="E101" s="107" t="s">
        <v>117</v>
      </c>
      <c r="F101" s="108" t="s">
        <v>118</v>
      </c>
      <c r="G101" s="109" t="s">
        <v>106</v>
      </c>
      <c r="H101" s="110">
        <v>21.43</v>
      </c>
      <c r="I101" s="194"/>
      <c r="J101" s="111">
        <f>ROUND(I101*H101,2)</f>
        <v>0</v>
      </c>
      <c r="K101" s="108" t="s">
        <v>80</v>
      </c>
      <c r="L101" s="24"/>
      <c r="M101" s="112" t="s">
        <v>7</v>
      </c>
      <c r="N101" s="113" t="s">
        <v>27</v>
      </c>
      <c r="P101" s="114">
        <f>O101*H101</f>
        <v>0</v>
      </c>
      <c r="Q101" s="114">
        <v>0</v>
      </c>
      <c r="R101" s="114">
        <f>Q101*H101</f>
        <v>0</v>
      </c>
      <c r="S101" s="114">
        <v>0</v>
      </c>
      <c r="T101" s="115">
        <f>S101*H101</f>
        <v>0</v>
      </c>
      <c r="AR101" s="14" t="s">
        <v>77</v>
      </c>
      <c r="AT101" s="14" t="s">
        <v>76</v>
      </c>
      <c r="AU101" s="14" t="s">
        <v>40</v>
      </c>
      <c r="AY101" s="14" t="s">
        <v>73</v>
      </c>
      <c r="BE101" s="116">
        <f>IF(N101="základní",J101,0)</f>
        <v>0</v>
      </c>
      <c r="BF101" s="116">
        <f>IF(N101="snížená",J101,0)</f>
        <v>0</v>
      </c>
      <c r="BG101" s="116">
        <f>IF(N101="zákl. přenesená",J101,0)</f>
        <v>0</v>
      </c>
      <c r="BH101" s="116">
        <f>IF(N101="sníž. přenesená",J101,0)</f>
        <v>0</v>
      </c>
      <c r="BI101" s="116">
        <f>IF(N101="nulová",J101,0)</f>
        <v>0</v>
      </c>
      <c r="BJ101" s="14" t="s">
        <v>39</v>
      </c>
      <c r="BK101" s="116">
        <f>ROUND(I101*H101,2)</f>
        <v>0</v>
      </c>
      <c r="BL101" s="14" t="s">
        <v>77</v>
      </c>
      <c r="BM101" s="14" t="s">
        <v>187</v>
      </c>
    </row>
    <row r="102" spans="2:47" s="1" customFormat="1" ht="40.5">
      <c r="B102" s="24"/>
      <c r="D102" s="117" t="s">
        <v>78</v>
      </c>
      <c r="F102" s="118" t="s">
        <v>188</v>
      </c>
      <c r="I102" s="46"/>
      <c r="L102" s="24"/>
      <c r="M102" s="119"/>
      <c r="T102" s="35"/>
      <c r="AT102" s="14" t="s">
        <v>78</v>
      </c>
      <c r="AU102" s="14" t="s">
        <v>40</v>
      </c>
    </row>
    <row r="103" spans="2:65" s="1" customFormat="1" ht="22.5" customHeight="1">
      <c r="B103" s="24"/>
      <c r="C103" s="106" t="s">
        <v>83</v>
      </c>
      <c r="D103" s="106" t="s">
        <v>76</v>
      </c>
      <c r="E103" s="107" t="s">
        <v>119</v>
      </c>
      <c r="F103" s="108" t="s">
        <v>120</v>
      </c>
      <c r="G103" s="109" t="s">
        <v>121</v>
      </c>
      <c r="H103" s="110">
        <v>37.953</v>
      </c>
      <c r="I103" s="194"/>
      <c r="J103" s="111">
        <f>ROUND(I103*H103,2)</f>
        <v>0</v>
      </c>
      <c r="K103" s="108" t="s">
        <v>80</v>
      </c>
      <c r="L103" s="24"/>
      <c r="M103" s="112" t="s">
        <v>7</v>
      </c>
      <c r="N103" s="113" t="s">
        <v>27</v>
      </c>
      <c r="P103" s="114">
        <f>O103*H103</f>
        <v>0</v>
      </c>
      <c r="Q103" s="114">
        <v>0</v>
      </c>
      <c r="R103" s="114">
        <f>Q103*H103</f>
        <v>0</v>
      </c>
      <c r="S103" s="114">
        <v>0</v>
      </c>
      <c r="T103" s="115">
        <f>S103*H103</f>
        <v>0</v>
      </c>
      <c r="AR103" s="14" t="s">
        <v>77</v>
      </c>
      <c r="AT103" s="14" t="s">
        <v>76</v>
      </c>
      <c r="AU103" s="14" t="s">
        <v>40</v>
      </c>
      <c r="AY103" s="14" t="s">
        <v>73</v>
      </c>
      <c r="BE103" s="116">
        <f>IF(N103="základní",J103,0)</f>
        <v>0</v>
      </c>
      <c r="BF103" s="116">
        <f>IF(N103="snížená",J103,0)</f>
        <v>0</v>
      </c>
      <c r="BG103" s="116">
        <f>IF(N103="zákl. přenesená",J103,0)</f>
        <v>0</v>
      </c>
      <c r="BH103" s="116">
        <f>IF(N103="sníž. přenesená",J103,0)</f>
        <v>0</v>
      </c>
      <c r="BI103" s="116">
        <f>IF(N103="nulová",J103,0)</f>
        <v>0</v>
      </c>
      <c r="BJ103" s="14" t="s">
        <v>39</v>
      </c>
      <c r="BK103" s="116">
        <f>ROUND(I103*H103,2)</f>
        <v>0</v>
      </c>
      <c r="BL103" s="14" t="s">
        <v>77</v>
      </c>
      <c r="BM103" s="14" t="s">
        <v>189</v>
      </c>
    </row>
    <row r="104" spans="2:51" s="7" customFormat="1" ht="13.5">
      <c r="B104" s="121"/>
      <c r="D104" s="117" t="s">
        <v>107</v>
      </c>
      <c r="F104" s="123" t="s">
        <v>190</v>
      </c>
      <c r="H104" s="124">
        <v>37.953</v>
      </c>
      <c r="I104" s="125"/>
      <c r="L104" s="121"/>
      <c r="M104" s="126"/>
      <c r="T104" s="127"/>
      <c r="AT104" s="122" t="s">
        <v>107</v>
      </c>
      <c r="AU104" s="122" t="s">
        <v>40</v>
      </c>
      <c r="AV104" s="7" t="s">
        <v>40</v>
      </c>
      <c r="AW104" s="7" t="s">
        <v>1</v>
      </c>
      <c r="AX104" s="7" t="s">
        <v>39</v>
      </c>
      <c r="AY104" s="122" t="s">
        <v>73</v>
      </c>
    </row>
    <row r="105" spans="2:65" s="1" customFormat="1" ht="31.5" customHeight="1">
      <c r="B105" s="24"/>
      <c r="C105" s="106" t="s">
        <v>84</v>
      </c>
      <c r="D105" s="106" t="s">
        <v>76</v>
      </c>
      <c r="E105" s="107" t="s">
        <v>191</v>
      </c>
      <c r="F105" s="108" t="s">
        <v>192</v>
      </c>
      <c r="G105" s="109" t="s">
        <v>106</v>
      </c>
      <c r="H105" s="110">
        <v>77.37</v>
      </c>
      <c r="I105" s="194"/>
      <c r="J105" s="111">
        <f>ROUND(I105*H105,2)</f>
        <v>0</v>
      </c>
      <c r="K105" s="108" t="s">
        <v>80</v>
      </c>
      <c r="L105" s="24"/>
      <c r="M105" s="112" t="s">
        <v>7</v>
      </c>
      <c r="N105" s="113" t="s">
        <v>27</v>
      </c>
      <c r="P105" s="114">
        <f>O105*H105</f>
        <v>0</v>
      </c>
      <c r="Q105" s="114">
        <v>0</v>
      </c>
      <c r="R105" s="114">
        <f>Q105*H105</f>
        <v>0</v>
      </c>
      <c r="S105" s="114">
        <v>0</v>
      </c>
      <c r="T105" s="115">
        <f>S105*H105</f>
        <v>0</v>
      </c>
      <c r="AR105" s="14" t="s">
        <v>77</v>
      </c>
      <c r="AT105" s="14" t="s">
        <v>76</v>
      </c>
      <c r="AU105" s="14" t="s">
        <v>40</v>
      </c>
      <c r="AY105" s="14" t="s">
        <v>73</v>
      </c>
      <c r="BE105" s="116">
        <f>IF(N105="základní",J105,0)</f>
        <v>0</v>
      </c>
      <c r="BF105" s="116">
        <f>IF(N105="snížená",J105,0)</f>
        <v>0</v>
      </c>
      <c r="BG105" s="116">
        <f>IF(N105="zákl. přenesená",J105,0)</f>
        <v>0</v>
      </c>
      <c r="BH105" s="116">
        <f>IF(N105="sníž. přenesená",J105,0)</f>
        <v>0</v>
      </c>
      <c r="BI105" s="116">
        <f>IF(N105="nulová",J105,0)</f>
        <v>0</v>
      </c>
      <c r="BJ105" s="14" t="s">
        <v>39</v>
      </c>
      <c r="BK105" s="116">
        <f>ROUND(I105*H105,2)</f>
        <v>0</v>
      </c>
      <c r="BL105" s="14" t="s">
        <v>77</v>
      </c>
      <c r="BM105" s="14" t="s">
        <v>193</v>
      </c>
    </row>
    <row r="106" spans="2:47" s="1" customFormat="1" ht="108">
      <c r="B106" s="24"/>
      <c r="D106" s="117" t="s">
        <v>78</v>
      </c>
      <c r="F106" s="118" t="s">
        <v>194</v>
      </c>
      <c r="I106" s="46"/>
      <c r="L106" s="24"/>
      <c r="M106" s="119"/>
      <c r="T106" s="35"/>
      <c r="AT106" s="14" t="s">
        <v>78</v>
      </c>
      <c r="AU106" s="14" t="s">
        <v>40</v>
      </c>
    </row>
    <row r="107" spans="2:65" s="1" customFormat="1" ht="22.5" customHeight="1">
      <c r="B107" s="24"/>
      <c r="C107" s="106" t="s">
        <v>74</v>
      </c>
      <c r="D107" s="106" t="s">
        <v>76</v>
      </c>
      <c r="E107" s="107" t="s">
        <v>122</v>
      </c>
      <c r="F107" s="108" t="s">
        <v>195</v>
      </c>
      <c r="G107" s="109" t="s">
        <v>103</v>
      </c>
      <c r="H107" s="110">
        <v>33.39</v>
      </c>
      <c r="I107" s="194"/>
      <c r="J107" s="111">
        <f>ROUND(I107*H107,2)</f>
        <v>0</v>
      </c>
      <c r="K107" s="108" t="s">
        <v>80</v>
      </c>
      <c r="L107" s="24"/>
      <c r="M107" s="112" t="s">
        <v>7</v>
      </c>
      <c r="N107" s="113" t="s">
        <v>27</v>
      </c>
      <c r="P107" s="114">
        <f>O107*H107</f>
        <v>0</v>
      </c>
      <c r="Q107" s="114">
        <v>0</v>
      </c>
      <c r="R107" s="114">
        <f>Q107*H107</f>
        <v>0</v>
      </c>
      <c r="S107" s="114">
        <v>0</v>
      </c>
      <c r="T107" s="115">
        <f>S107*H107</f>
        <v>0</v>
      </c>
      <c r="AR107" s="14" t="s">
        <v>77</v>
      </c>
      <c r="AT107" s="14" t="s">
        <v>76</v>
      </c>
      <c r="AU107" s="14" t="s">
        <v>40</v>
      </c>
      <c r="AY107" s="14" t="s">
        <v>73</v>
      </c>
      <c r="BE107" s="116">
        <f>IF(N107="základní",J107,0)</f>
        <v>0</v>
      </c>
      <c r="BF107" s="116">
        <f>IF(N107="snížená",J107,0)</f>
        <v>0</v>
      </c>
      <c r="BG107" s="116">
        <f>IF(N107="zákl. přenesená",J107,0)</f>
        <v>0</v>
      </c>
      <c r="BH107" s="116">
        <f>IF(N107="sníž. přenesená",J107,0)</f>
        <v>0</v>
      </c>
      <c r="BI107" s="116">
        <f>IF(N107="nulová",J107,0)</f>
        <v>0</v>
      </c>
      <c r="BJ107" s="14" t="s">
        <v>39</v>
      </c>
      <c r="BK107" s="116">
        <f>ROUND(I107*H107,2)</f>
        <v>0</v>
      </c>
      <c r="BL107" s="14" t="s">
        <v>77</v>
      </c>
      <c r="BM107" s="14" t="s">
        <v>196</v>
      </c>
    </row>
    <row r="108" spans="2:51" s="7" customFormat="1" ht="13.5">
      <c r="B108" s="121"/>
      <c r="D108" s="117" t="s">
        <v>107</v>
      </c>
      <c r="E108" s="122" t="s">
        <v>7</v>
      </c>
      <c r="F108" s="123" t="s">
        <v>197</v>
      </c>
      <c r="H108" s="124">
        <v>33.39</v>
      </c>
      <c r="I108" s="125"/>
      <c r="L108" s="121"/>
      <c r="M108" s="126"/>
      <c r="T108" s="127"/>
      <c r="AT108" s="122" t="s">
        <v>107</v>
      </c>
      <c r="AU108" s="122" t="s">
        <v>40</v>
      </c>
      <c r="AV108" s="7" t="s">
        <v>40</v>
      </c>
      <c r="AW108" s="7" t="s">
        <v>19</v>
      </c>
      <c r="AX108" s="7" t="s">
        <v>39</v>
      </c>
      <c r="AY108" s="122" t="s">
        <v>73</v>
      </c>
    </row>
    <row r="109" spans="2:63" s="6" customFormat="1" ht="29.85" customHeight="1">
      <c r="B109" s="94"/>
      <c r="D109" s="95" t="s">
        <v>37</v>
      </c>
      <c r="E109" s="104" t="s">
        <v>40</v>
      </c>
      <c r="F109" s="104" t="s">
        <v>125</v>
      </c>
      <c r="I109" s="97"/>
      <c r="J109" s="105">
        <f>BK109</f>
        <v>0</v>
      </c>
      <c r="L109" s="94"/>
      <c r="M109" s="99"/>
      <c r="P109" s="100">
        <f>SUM(P110:P124)</f>
        <v>0</v>
      </c>
      <c r="R109" s="100">
        <f>SUM(R110:R124)</f>
        <v>51.17911545</v>
      </c>
      <c r="T109" s="101">
        <f>SUM(T110:T124)</f>
        <v>0</v>
      </c>
      <c r="AR109" s="95" t="s">
        <v>39</v>
      </c>
      <c r="AT109" s="102" t="s">
        <v>37</v>
      </c>
      <c r="AU109" s="102" t="s">
        <v>39</v>
      </c>
      <c r="AY109" s="95" t="s">
        <v>73</v>
      </c>
      <c r="BK109" s="103">
        <f>SUM(BK110:BK124)</f>
        <v>0</v>
      </c>
    </row>
    <row r="110" spans="2:65" s="1" customFormat="1" ht="22.5" customHeight="1">
      <c r="B110" s="24"/>
      <c r="C110" s="106" t="s">
        <v>85</v>
      </c>
      <c r="D110" s="106" t="s">
        <v>76</v>
      </c>
      <c r="E110" s="107" t="s">
        <v>198</v>
      </c>
      <c r="F110" s="108" t="s">
        <v>199</v>
      </c>
      <c r="G110" s="109" t="s">
        <v>106</v>
      </c>
      <c r="H110" s="110">
        <v>1.17</v>
      </c>
      <c r="I110" s="194"/>
      <c r="J110" s="111">
        <f>ROUND(I110*H110,2)</f>
        <v>0</v>
      </c>
      <c r="K110" s="108" t="s">
        <v>80</v>
      </c>
      <c r="L110" s="24"/>
      <c r="M110" s="112" t="s">
        <v>7</v>
      </c>
      <c r="N110" s="113" t="s">
        <v>27</v>
      </c>
      <c r="P110" s="114">
        <f>O110*H110</f>
        <v>0</v>
      </c>
      <c r="Q110" s="114">
        <v>0</v>
      </c>
      <c r="R110" s="114">
        <f>Q110*H110</f>
        <v>0</v>
      </c>
      <c r="S110" s="114">
        <v>0</v>
      </c>
      <c r="T110" s="115">
        <f>S110*H110</f>
        <v>0</v>
      </c>
      <c r="AR110" s="14" t="s">
        <v>77</v>
      </c>
      <c r="AT110" s="14" t="s">
        <v>76</v>
      </c>
      <c r="AU110" s="14" t="s">
        <v>40</v>
      </c>
      <c r="AY110" s="14" t="s">
        <v>73</v>
      </c>
      <c r="BE110" s="116">
        <f>IF(N110="základní",J110,0)</f>
        <v>0</v>
      </c>
      <c r="BF110" s="116">
        <f>IF(N110="snížená",J110,0)</f>
        <v>0</v>
      </c>
      <c r="BG110" s="116">
        <f>IF(N110="zákl. přenesená",J110,0)</f>
        <v>0</v>
      </c>
      <c r="BH110" s="116">
        <f>IF(N110="sníž. přenesená",J110,0)</f>
        <v>0</v>
      </c>
      <c r="BI110" s="116">
        <f>IF(N110="nulová",J110,0)</f>
        <v>0</v>
      </c>
      <c r="BJ110" s="14" t="s">
        <v>39</v>
      </c>
      <c r="BK110" s="116">
        <f>ROUND(I110*H110,2)</f>
        <v>0</v>
      </c>
      <c r="BL110" s="14" t="s">
        <v>77</v>
      </c>
      <c r="BM110" s="14" t="s">
        <v>200</v>
      </c>
    </row>
    <row r="111" spans="2:51" s="7" customFormat="1" ht="13.5">
      <c r="B111" s="121"/>
      <c r="D111" s="117" t="s">
        <v>107</v>
      </c>
      <c r="E111" s="122" t="s">
        <v>7</v>
      </c>
      <c r="F111" s="123" t="s">
        <v>201</v>
      </c>
      <c r="H111" s="124">
        <v>1.17</v>
      </c>
      <c r="I111" s="125"/>
      <c r="L111" s="121"/>
      <c r="M111" s="126"/>
      <c r="T111" s="127"/>
      <c r="AT111" s="122" t="s">
        <v>107</v>
      </c>
      <c r="AU111" s="122" t="s">
        <v>40</v>
      </c>
      <c r="AV111" s="7" t="s">
        <v>40</v>
      </c>
      <c r="AW111" s="7" t="s">
        <v>19</v>
      </c>
      <c r="AX111" s="7" t="s">
        <v>39</v>
      </c>
      <c r="AY111" s="122" t="s">
        <v>73</v>
      </c>
    </row>
    <row r="112" spans="2:65" s="1" customFormat="1" ht="44.25" customHeight="1">
      <c r="B112" s="24"/>
      <c r="C112" s="106" t="s">
        <v>86</v>
      </c>
      <c r="D112" s="106" t="s">
        <v>76</v>
      </c>
      <c r="E112" s="107" t="s">
        <v>202</v>
      </c>
      <c r="F112" s="108" t="s">
        <v>203</v>
      </c>
      <c r="G112" s="109" t="s">
        <v>105</v>
      </c>
      <c r="H112" s="110">
        <v>13</v>
      </c>
      <c r="I112" s="194"/>
      <c r="J112" s="111">
        <f>ROUND(I112*H112,2)</f>
        <v>0</v>
      </c>
      <c r="K112" s="108" t="s">
        <v>80</v>
      </c>
      <c r="L112" s="24"/>
      <c r="M112" s="112" t="s">
        <v>7</v>
      </c>
      <c r="N112" s="113" t="s">
        <v>27</v>
      </c>
      <c r="P112" s="114">
        <f>O112*H112</f>
        <v>0</v>
      </c>
      <c r="Q112" s="114">
        <v>0.26796</v>
      </c>
      <c r="R112" s="114">
        <f>Q112*H112</f>
        <v>3.4834799999999997</v>
      </c>
      <c r="S112" s="114">
        <v>0</v>
      </c>
      <c r="T112" s="115">
        <f>S112*H112</f>
        <v>0</v>
      </c>
      <c r="AR112" s="14" t="s">
        <v>77</v>
      </c>
      <c r="AT112" s="14" t="s">
        <v>76</v>
      </c>
      <c r="AU112" s="14" t="s">
        <v>40</v>
      </c>
      <c r="AY112" s="14" t="s">
        <v>73</v>
      </c>
      <c r="BE112" s="116">
        <f>IF(N112="základní",J112,0)</f>
        <v>0</v>
      </c>
      <c r="BF112" s="116">
        <f>IF(N112="snížená",J112,0)</f>
        <v>0</v>
      </c>
      <c r="BG112" s="116">
        <f>IF(N112="zákl. přenesená",J112,0)</f>
        <v>0</v>
      </c>
      <c r="BH112" s="116">
        <f>IF(N112="sníž. přenesená",J112,0)</f>
        <v>0</v>
      </c>
      <c r="BI112" s="116">
        <f>IF(N112="nulová",J112,0)</f>
        <v>0</v>
      </c>
      <c r="BJ112" s="14" t="s">
        <v>39</v>
      </c>
      <c r="BK112" s="116">
        <f>ROUND(I112*H112,2)</f>
        <v>0</v>
      </c>
      <c r="BL112" s="14" t="s">
        <v>77</v>
      </c>
      <c r="BM112" s="14" t="s">
        <v>204</v>
      </c>
    </row>
    <row r="113" spans="2:65" s="1" customFormat="1" ht="22.5" customHeight="1">
      <c r="B113" s="24"/>
      <c r="C113" s="106" t="s">
        <v>87</v>
      </c>
      <c r="D113" s="106" t="s">
        <v>76</v>
      </c>
      <c r="E113" s="107" t="s">
        <v>205</v>
      </c>
      <c r="F113" s="108" t="s">
        <v>206</v>
      </c>
      <c r="G113" s="109" t="s">
        <v>105</v>
      </c>
      <c r="H113" s="110">
        <v>9</v>
      </c>
      <c r="I113" s="194"/>
      <c r="J113" s="111">
        <f>ROUND(I113*H113,2)</f>
        <v>0</v>
      </c>
      <c r="K113" s="108" t="s">
        <v>80</v>
      </c>
      <c r="L113" s="24"/>
      <c r="M113" s="112" t="s">
        <v>7</v>
      </c>
      <c r="N113" s="113" t="s">
        <v>27</v>
      </c>
      <c r="P113" s="114">
        <f>O113*H113</f>
        <v>0</v>
      </c>
      <c r="Q113" s="114">
        <v>0.00069</v>
      </c>
      <c r="R113" s="114">
        <f>Q113*H113</f>
        <v>0.006209999999999999</v>
      </c>
      <c r="S113" s="114">
        <v>0</v>
      </c>
      <c r="T113" s="115">
        <f>S113*H113</f>
        <v>0</v>
      </c>
      <c r="AR113" s="14" t="s">
        <v>77</v>
      </c>
      <c r="AT113" s="14" t="s">
        <v>76</v>
      </c>
      <c r="AU113" s="14" t="s">
        <v>40</v>
      </c>
      <c r="AY113" s="14" t="s">
        <v>73</v>
      </c>
      <c r="BE113" s="116">
        <f>IF(N113="základní",J113,0)</f>
        <v>0</v>
      </c>
      <c r="BF113" s="116">
        <f>IF(N113="snížená",J113,0)</f>
        <v>0</v>
      </c>
      <c r="BG113" s="116">
        <f>IF(N113="zákl. přenesená",J113,0)</f>
        <v>0</v>
      </c>
      <c r="BH113" s="116">
        <f>IF(N113="sníž. přenesená",J113,0)</f>
        <v>0</v>
      </c>
      <c r="BI113" s="116">
        <f>IF(N113="nulová",J113,0)</f>
        <v>0</v>
      </c>
      <c r="BJ113" s="14" t="s">
        <v>39</v>
      </c>
      <c r="BK113" s="116">
        <f>ROUND(I113*H113,2)</f>
        <v>0</v>
      </c>
      <c r="BL113" s="14" t="s">
        <v>77</v>
      </c>
      <c r="BM113" s="14" t="s">
        <v>207</v>
      </c>
    </row>
    <row r="114" spans="2:47" s="1" customFormat="1" ht="27">
      <c r="B114" s="24"/>
      <c r="D114" s="117" t="s">
        <v>78</v>
      </c>
      <c r="F114" s="118" t="s">
        <v>208</v>
      </c>
      <c r="I114" s="46"/>
      <c r="L114" s="24"/>
      <c r="M114" s="119"/>
      <c r="T114" s="35"/>
      <c r="AT114" s="14" t="s">
        <v>78</v>
      </c>
      <c r="AU114" s="14" t="s">
        <v>40</v>
      </c>
    </row>
    <row r="115" spans="2:51" s="7" customFormat="1" ht="13.5">
      <c r="B115" s="121"/>
      <c r="D115" s="117" t="s">
        <v>107</v>
      </c>
      <c r="E115" s="122" t="s">
        <v>7</v>
      </c>
      <c r="F115" s="123" t="s">
        <v>209</v>
      </c>
      <c r="H115" s="124">
        <v>9</v>
      </c>
      <c r="I115" s="125"/>
      <c r="L115" s="121"/>
      <c r="M115" s="126"/>
      <c r="T115" s="127"/>
      <c r="AT115" s="122" t="s">
        <v>107</v>
      </c>
      <c r="AU115" s="122" t="s">
        <v>40</v>
      </c>
      <c r="AV115" s="7" t="s">
        <v>40</v>
      </c>
      <c r="AW115" s="7" t="s">
        <v>19</v>
      </c>
      <c r="AX115" s="7" t="s">
        <v>39</v>
      </c>
      <c r="AY115" s="122" t="s">
        <v>73</v>
      </c>
    </row>
    <row r="116" spans="2:65" s="1" customFormat="1" ht="31.5" customHeight="1">
      <c r="B116" s="24"/>
      <c r="C116" s="106" t="s">
        <v>88</v>
      </c>
      <c r="D116" s="106" t="s">
        <v>76</v>
      </c>
      <c r="E116" s="107" t="s">
        <v>210</v>
      </c>
      <c r="F116" s="108" t="s">
        <v>211</v>
      </c>
      <c r="G116" s="109" t="s">
        <v>106</v>
      </c>
      <c r="H116" s="110">
        <v>18.412</v>
      </c>
      <c r="I116" s="194"/>
      <c r="J116" s="111">
        <f>ROUND(I116*H116,2)</f>
        <v>0</v>
      </c>
      <c r="K116" s="108" t="s">
        <v>80</v>
      </c>
      <c r="L116" s="24"/>
      <c r="M116" s="112" t="s">
        <v>7</v>
      </c>
      <c r="N116" s="113" t="s">
        <v>27</v>
      </c>
      <c r="P116" s="114">
        <f>O116*H116</f>
        <v>0</v>
      </c>
      <c r="Q116" s="114">
        <v>2.45329</v>
      </c>
      <c r="R116" s="114">
        <f>Q116*H116</f>
        <v>45.16997548</v>
      </c>
      <c r="S116" s="114">
        <v>0</v>
      </c>
      <c r="T116" s="115">
        <f>S116*H116</f>
        <v>0</v>
      </c>
      <c r="AR116" s="14" t="s">
        <v>77</v>
      </c>
      <c r="AT116" s="14" t="s">
        <v>76</v>
      </c>
      <c r="AU116" s="14" t="s">
        <v>40</v>
      </c>
      <c r="AY116" s="14" t="s">
        <v>73</v>
      </c>
      <c r="BE116" s="116">
        <f>IF(N116="základní",J116,0)</f>
        <v>0</v>
      </c>
      <c r="BF116" s="116">
        <f>IF(N116="snížená",J116,0)</f>
        <v>0</v>
      </c>
      <c r="BG116" s="116">
        <f>IF(N116="zákl. přenesená",J116,0)</f>
        <v>0</v>
      </c>
      <c r="BH116" s="116">
        <f>IF(N116="sníž. přenesená",J116,0)</f>
        <v>0</v>
      </c>
      <c r="BI116" s="116">
        <f>IF(N116="nulová",J116,0)</f>
        <v>0</v>
      </c>
      <c r="BJ116" s="14" t="s">
        <v>39</v>
      </c>
      <c r="BK116" s="116">
        <f>ROUND(I116*H116,2)</f>
        <v>0</v>
      </c>
      <c r="BL116" s="14" t="s">
        <v>77</v>
      </c>
      <c r="BM116" s="14" t="s">
        <v>212</v>
      </c>
    </row>
    <row r="117" spans="2:51" s="7" customFormat="1" ht="13.5">
      <c r="B117" s="121"/>
      <c r="D117" s="117" t="s">
        <v>107</v>
      </c>
      <c r="E117" s="122" t="s">
        <v>7</v>
      </c>
      <c r="F117" s="123" t="s">
        <v>213</v>
      </c>
      <c r="H117" s="124">
        <v>18.412</v>
      </c>
      <c r="I117" s="125"/>
      <c r="L117" s="121"/>
      <c r="M117" s="126"/>
      <c r="T117" s="127"/>
      <c r="AT117" s="122" t="s">
        <v>107</v>
      </c>
      <c r="AU117" s="122" t="s">
        <v>40</v>
      </c>
      <c r="AV117" s="7" t="s">
        <v>40</v>
      </c>
      <c r="AW117" s="7" t="s">
        <v>19</v>
      </c>
      <c r="AX117" s="7" t="s">
        <v>39</v>
      </c>
      <c r="AY117" s="122" t="s">
        <v>73</v>
      </c>
    </row>
    <row r="118" spans="2:65" s="1" customFormat="1" ht="44.25" customHeight="1">
      <c r="B118" s="24"/>
      <c r="C118" s="106" t="s">
        <v>89</v>
      </c>
      <c r="D118" s="106" t="s">
        <v>76</v>
      </c>
      <c r="E118" s="107" t="s">
        <v>214</v>
      </c>
      <c r="F118" s="108" t="s">
        <v>215</v>
      </c>
      <c r="G118" s="109" t="s">
        <v>103</v>
      </c>
      <c r="H118" s="110">
        <v>46.79</v>
      </c>
      <c r="I118" s="194"/>
      <c r="J118" s="111">
        <f>ROUND(I118*H118,2)</f>
        <v>0</v>
      </c>
      <c r="K118" s="108" t="s">
        <v>80</v>
      </c>
      <c r="L118" s="24"/>
      <c r="M118" s="112" t="s">
        <v>7</v>
      </c>
      <c r="N118" s="113" t="s">
        <v>27</v>
      </c>
      <c r="P118" s="114">
        <f>O118*H118</f>
        <v>0</v>
      </c>
      <c r="Q118" s="114">
        <v>0.00103</v>
      </c>
      <c r="R118" s="114">
        <f>Q118*H118</f>
        <v>0.048193700000000006</v>
      </c>
      <c r="S118" s="114">
        <v>0</v>
      </c>
      <c r="T118" s="115">
        <f>S118*H118</f>
        <v>0</v>
      </c>
      <c r="AR118" s="14" t="s">
        <v>77</v>
      </c>
      <c r="AT118" s="14" t="s">
        <v>76</v>
      </c>
      <c r="AU118" s="14" t="s">
        <v>40</v>
      </c>
      <c r="AY118" s="14" t="s">
        <v>73</v>
      </c>
      <c r="BE118" s="116">
        <f>IF(N118="základní",J118,0)</f>
        <v>0</v>
      </c>
      <c r="BF118" s="116">
        <f>IF(N118="snížená",J118,0)</f>
        <v>0</v>
      </c>
      <c r="BG118" s="116">
        <f>IF(N118="zákl. přenesená",J118,0)</f>
        <v>0</v>
      </c>
      <c r="BH118" s="116">
        <f>IF(N118="sníž. přenesená",J118,0)</f>
        <v>0</v>
      </c>
      <c r="BI118" s="116">
        <f>IF(N118="nulová",J118,0)</f>
        <v>0</v>
      </c>
      <c r="BJ118" s="14" t="s">
        <v>39</v>
      </c>
      <c r="BK118" s="116">
        <f>ROUND(I118*H118,2)</f>
        <v>0</v>
      </c>
      <c r="BL118" s="14" t="s">
        <v>77</v>
      </c>
      <c r="BM118" s="14" t="s">
        <v>216</v>
      </c>
    </row>
    <row r="119" spans="2:51" s="7" customFormat="1" ht="13.5">
      <c r="B119" s="121"/>
      <c r="D119" s="117" t="s">
        <v>107</v>
      </c>
      <c r="E119" s="122" t="s">
        <v>7</v>
      </c>
      <c r="F119" s="123" t="s">
        <v>217</v>
      </c>
      <c r="H119" s="124">
        <v>46.79</v>
      </c>
      <c r="I119" s="125"/>
      <c r="L119" s="121"/>
      <c r="M119" s="126"/>
      <c r="T119" s="127"/>
      <c r="AT119" s="122" t="s">
        <v>107</v>
      </c>
      <c r="AU119" s="122" t="s">
        <v>40</v>
      </c>
      <c r="AV119" s="7" t="s">
        <v>40</v>
      </c>
      <c r="AW119" s="7" t="s">
        <v>19</v>
      </c>
      <c r="AX119" s="7" t="s">
        <v>39</v>
      </c>
      <c r="AY119" s="122" t="s">
        <v>73</v>
      </c>
    </row>
    <row r="120" spans="2:65" s="1" customFormat="1" ht="44.25" customHeight="1">
      <c r="B120" s="24"/>
      <c r="C120" s="106" t="s">
        <v>3</v>
      </c>
      <c r="D120" s="106" t="s">
        <v>76</v>
      </c>
      <c r="E120" s="107" t="s">
        <v>218</v>
      </c>
      <c r="F120" s="108" t="s">
        <v>219</v>
      </c>
      <c r="G120" s="109" t="s">
        <v>103</v>
      </c>
      <c r="H120" s="110">
        <v>46.79</v>
      </c>
      <c r="I120" s="194"/>
      <c r="J120" s="111">
        <f>ROUND(I120*H120,2)</f>
        <v>0</v>
      </c>
      <c r="K120" s="108" t="s">
        <v>80</v>
      </c>
      <c r="L120" s="24"/>
      <c r="M120" s="112" t="s">
        <v>7</v>
      </c>
      <c r="N120" s="113" t="s">
        <v>27</v>
      </c>
      <c r="P120" s="114">
        <f>O120*H120</f>
        <v>0</v>
      </c>
      <c r="Q120" s="114">
        <v>0</v>
      </c>
      <c r="R120" s="114">
        <f>Q120*H120</f>
        <v>0</v>
      </c>
      <c r="S120" s="114">
        <v>0</v>
      </c>
      <c r="T120" s="115">
        <f>S120*H120</f>
        <v>0</v>
      </c>
      <c r="AR120" s="14" t="s">
        <v>77</v>
      </c>
      <c r="AT120" s="14" t="s">
        <v>76</v>
      </c>
      <c r="AU120" s="14" t="s">
        <v>40</v>
      </c>
      <c r="AY120" s="14" t="s">
        <v>73</v>
      </c>
      <c r="BE120" s="116">
        <f>IF(N120="základní",J120,0)</f>
        <v>0</v>
      </c>
      <c r="BF120" s="116">
        <f>IF(N120="snížená",J120,0)</f>
        <v>0</v>
      </c>
      <c r="BG120" s="116">
        <f>IF(N120="zákl. přenesená",J120,0)</f>
        <v>0</v>
      </c>
      <c r="BH120" s="116">
        <f>IF(N120="sníž. přenesená",J120,0)</f>
        <v>0</v>
      </c>
      <c r="BI120" s="116">
        <f>IF(N120="nulová",J120,0)</f>
        <v>0</v>
      </c>
      <c r="BJ120" s="14" t="s">
        <v>39</v>
      </c>
      <c r="BK120" s="116">
        <f>ROUND(I120*H120,2)</f>
        <v>0</v>
      </c>
      <c r="BL120" s="14" t="s">
        <v>77</v>
      </c>
      <c r="BM120" s="14" t="s">
        <v>220</v>
      </c>
    </row>
    <row r="121" spans="2:65" s="1" customFormat="1" ht="22.5" customHeight="1">
      <c r="B121" s="24"/>
      <c r="C121" s="106" t="s">
        <v>90</v>
      </c>
      <c r="D121" s="106" t="s">
        <v>76</v>
      </c>
      <c r="E121" s="107" t="s">
        <v>221</v>
      </c>
      <c r="F121" s="108" t="s">
        <v>222</v>
      </c>
      <c r="G121" s="109" t="s">
        <v>121</v>
      </c>
      <c r="H121" s="110">
        <v>2.331</v>
      </c>
      <c r="I121" s="194"/>
      <c r="J121" s="111">
        <f>ROUND(I121*H121,2)</f>
        <v>0</v>
      </c>
      <c r="K121" s="108" t="s">
        <v>80</v>
      </c>
      <c r="L121" s="24"/>
      <c r="M121" s="112" t="s">
        <v>7</v>
      </c>
      <c r="N121" s="113" t="s">
        <v>27</v>
      </c>
      <c r="P121" s="114">
        <f>O121*H121</f>
        <v>0</v>
      </c>
      <c r="Q121" s="114">
        <v>1.06017</v>
      </c>
      <c r="R121" s="114">
        <f>Q121*H121</f>
        <v>2.47125627</v>
      </c>
      <c r="S121" s="114">
        <v>0</v>
      </c>
      <c r="T121" s="115">
        <f>S121*H121</f>
        <v>0</v>
      </c>
      <c r="AR121" s="14" t="s">
        <v>77</v>
      </c>
      <c r="AT121" s="14" t="s">
        <v>76</v>
      </c>
      <c r="AU121" s="14" t="s">
        <v>40</v>
      </c>
      <c r="AY121" s="14" t="s">
        <v>73</v>
      </c>
      <c r="BE121" s="116">
        <f>IF(N121="základní",J121,0)</f>
        <v>0</v>
      </c>
      <c r="BF121" s="116">
        <f>IF(N121="snížená",J121,0)</f>
        <v>0</v>
      </c>
      <c r="BG121" s="116">
        <f>IF(N121="zákl. přenesená",J121,0)</f>
        <v>0</v>
      </c>
      <c r="BH121" s="116">
        <f>IF(N121="sníž. přenesená",J121,0)</f>
        <v>0</v>
      </c>
      <c r="BI121" s="116">
        <f>IF(N121="nulová",J121,0)</f>
        <v>0</v>
      </c>
      <c r="BJ121" s="14" t="s">
        <v>39</v>
      </c>
      <c r="BK121" s="116">
        <f>ROUND(I121*H121,2)</f>
        <v>0</v>
      </c>
      <c r="BL121" s="14" t="s">
        <v>77</v>
      </c>
      <c r="BM121" s="14" t="s">
        <v>223</v>
      </c>
    </row>
    <row r="122" spans="2:47" s="1" customFormat="1" ht="27">
      <c r="B122" s="24"/>
      <c r="D122" s="117" t="s">
        <v>78</v>
      </c>
      <c r="F122" s="118" t="s">
        <v>224</v>
      </c>
      <c r="I122" s="46"/>
      <c r="L122" s="24"/>
      <c r="M122" s="119"/>
      <c r="T122" s="35"/>
      <c r="AT122" s="14" t="s">
        <v>78</v>
      </c>
      <c r="AU122" s="14" t="s">
        <v>40</v>
      </c>
    </row>
    <row r="123" spans="2:51" s="7" customFormat="1" ht="13.5">
      <c r="B123" s="121"/>
      <c r="D123" s="117" t="s">
        <v>107</v>
      </c>
      <c r="E123" s="122" t="s">
        <v>7</v>
      </c>
      <c r="F123" s="123" t="s">
        <v>225</v>
      </c>
      <c r="H123" s="124">
        <v>2.027</v>
      </c>
      <c r="I123" s="125"/>
      <c r="L123" s="121"/>
      <c r="M123" s="126"/>
      <c r="T123" s="127"/>
      <c r="AT123" s="122" t="s">
        <v>107</v>
      </c>
      <c r="AU123" s="122" t="s">
        <v>40</v>
      </c>
      <c r="AV123" s="7" t="s">
        <v>40</v>
      </c>
      <c r="AW123" s="7" t="s">
        <v>19</v>
      </c>
      <c r="AX123" s="7" t="s">
        <v>39</v>
      </c>
      <c r="AY123" s="122" t="s">
        <v>73</v>
      </c>
    </row>
    <row r="124" spans="2:51" s="7" customFormat="1" ht="13.5">
      <c r="B124" s="121"/>
      <c r="D124" s="117" t="s">
        <v>107</v>
      </c>
      <c r="F124" s="123" t="s">
        <v>226</v>
      </c>
      <c r="H124" s="124">
        <v>2.331</v>
      </c>
      <c r="I124" s="125"/>
      <c r="L124" s="121"/>
      <c r="M124" s="126"/>
      <c r="T124" s="127"/>
      <c r="AT124" s="122" t="s">
        <v>107</v>
      </c>
      <c r="AU124" s="122" t="s">
        <v>40</v>
      </c>
      <c r="AV124" s="7" t="s">
        <v>40</v>
      </c>
      <c r="AW124" s="7" t="s">
        <v>1</v>
      </c>
      <c r="AX124" s="7" t="s">
        <v>39</v>
      </c>
      <c r="AY124" s="122" t="s">
        <v>73</v>
      </c>
    </row>
    <row r="125" spans="2:63" s="6" customFormat="1" ht="29.85" customHeight="1">
      <c r="B125" s="94"/>
      <c r="D125" s="95" t="s">
        <v>37</v>
      </c>
      <c r="E125" s="104" t="s">
        <v>81</v>
      </c>
      <c r="F125" s="104" t="s">
        <v>227</v>
      </c>
      <c r="I125" s="97"/>
      <c r="J125" s="105">
        <f>BK125</f>
        <v>0</v>
      </c>
      <c r="L125" s="94"/>
      <c r="M125" s="99"/>
      <c r="P125" s="100">
        <f>SUM(P126:P147)</f>
        <v>0</v>
      </c>
      <c r="R125" s="100">
        <f>SUM(R126:R147)</f>
        <v>35.80924425</v>
      </c>
      <c r="T125" s="101">
        <f>SUM(T126:T147)</f>
        <v>0</v>
      </c>
      <c r="AR125" s="95" t="s">
        <v>39</v>
      </c>
      <c r="AT125" s="102" t="s">
        <v>37</v>
      </c>
      <c r="AU125" s="102" t="s">
        <v>39</v>
      </c>
      <c r="AY125" s="95" t="s">
        <v>73</v>
      </c>
      <c r="BK125" s="103">
        <f>SUM(BK126:BK147)</f>
        <v>0</v>
      </c>
    </row>
    <row r="126" spans="2:65" s="1" customFormat="1" ht="22.5" customHeight="1">
      <c r="B126" s="24"/>
      <c r="C126" s="106" t="s">
        <v>91</v>
      </c>
      <c r="D126" s="106" t="s">
        <v>76</v>
      </c>
      <c r="E126" s="107" t="s">
        <v>228</v>
      </c>
      <c r="F126" s="108" t="s">
        <v>229</v>
      </c>
      <c r="G126" s="109" t="s">
        <v>106</v>
      </c>
      <c r="H126" s="110">
        <v>0.954</v>
      </c>
      <c r="I126" s="194"/>
      <c r="J126" s="111">
        <f>ROUND(I126*H126,2)</f>
        <v>0</v>
      </c>
      <c r="K126" s="108" t="s">
        <v>80</v>
      </c>
      <c r="L126" s="24"/>
      <c r="M126" s="112" t="s">
        <v>7</v>
      </c>
      <c r="N126" s="113" t="s">
        <v>27</v>
      </c>
      <c r="P126" s="114">
        <f>O126*H126</f>
        <v>0</v>
      </c>
      <c r="Q126" s="114">
        <v>2.47057</v>
      </c>
      <c r="R126" s="114">
        <f>Q126*H126</f>
        <v>2.35692378</v>
      </c>
      <c r="S126" s="114">
        <v>0</v>
      </c>
      <c r="T126" s="115">
        <f>S126*H126</f>
        <v>0</v>
      </c>
      <c r="AR126" s="14" t="s">
        <v>77</v>
      </c>
      <c r="AT126" s="14" t="s">
        <v>76</v>
      </c>
      <c r="AU126" s="14" t="s">
        <v>40</v>
      </c>
      <c r="AY126" s="14" t="s">
        <v>73</v>
      </c>
      <c r="BE126" s="116">
        <f>IF(N126="základní",J126,0)</f>
        <v>0</v>
      </c>
      <c r="BF126" s="116">
        <f>IF(N126="snížená",J126,0)</f>
        <v>0</v>
      </c>
      <c r="BG126" s="116">
        <f>IF(N126="zákl. přenesená",J126,0)</f>
        <v>0</v>
      </c>
      <c r="BH126" s="116">
        <f>IF(N126="sníž. přenesená",J126,0)</f>
        <v>0</v>
      </c>
      <c r="BI126" s="116">
        <f>IF(N126="nulová",J126,0)</f>
        <v>0</v>
      </c>
      <c r="BJ126" s="14" t="s">
        <v>39</v>
      </c>
      <c r="BK126" s="116">
        <f>ROUND(I126*H126,2)</f>
        <v>0</v>
      </c>
      <c r="BL126" s="14" t="s">
        <v>77</v>
      </c>
      <c r="BM126" s="14" t="s">
        <v>230</v>
      </c>
    </row>
    <row r="127" spans="2:47" s="1" customFormat="1" ht="27">
      <c r="B127" s="24"/>
      <c r="D127" s="117" t="s">
        <v>78</v>
      </c>
      <c r="F127" s="118" t="s">
        <v>231</v>
      </c>
      <c r="I127" s="46"/>
      <c r="L127" s="24"/>
      <c r="M127" s="119"/>
      <c r="T127" s="35"/>
      <c r="AT127" s="14" t="s">
        <v>78</v>
      </c>
      <c r="AU127" s="14" t="s">
        <v>40</v>
      </c>
    </row>
    <row r="128" spans="2:51" s="7" customFormat="1" ht="13.5">
      <c r="B128" s="121"/>
      <c r="D128" s="117" t="s">
        <v>107</v>
      </c>
      <c r="E128" s="122" t="s">
        <v>7</v>
      </c>
      <c r="F128" s="123" t="s">
        <v>232</v>
      </c>
      <c r="H128" s="124">
        <v>0.954</v>
      </c>
      <c r="I128" s="125"/>
      <c r="L128" s="121"/>
      <c r="M128" s="126"/>
      <c r="T128" s="127"/>
      <c r="AT128" s="122" t="s">
        <v>107</v>
      </c>
      <c r="AU128" s="122" t="s">
        <v>40</v>
      </c>
      <c r="AV128" s="7" t="s">
        <v>40</v>
      </c>
      <c r="AW128" s="7" t="s">
        <v>19</v>
      </c>
      <c r="AX128" s="7" t="s">
        <v>39</v>
      </c>
      <c r="AY128" s="122" t="s">
        <v>73</v>
      </c>
    </row>
    <row r="129" spans="2:65" s="1" customFormat="1" ht="31.5" customHeight="1">
      <c r="B129" s="24"/>
      <c r="C129" s="106" t="s">
        <v>92</v>
      </c>
      <c r="D129" s="106" t="s">
        <v>76</v>
      </c>
      <c r="E129" s="107" t="s">
        <v>233</v>
      </c>
      <c r="F129" s="108" t="s">
        <v>234</v>
      </c>
      <c r="G129" s="109" t="s">
        <v>103</v>
      </c>
      <c r="H129" s="110">
        <v>9.74</v>
      </c>
      <c r="I129" s="194"/>
      <c r="J129" s="111">
        <f>ROUND(I129*H129,2)</f>
        <v>0</v>
      </c>
      <c r="K129" s="108" t="s">
        <v>80</v>
      </c>
      <c r="L129" s="24"/>
      <c r="M129" s="112" t="s">
        <v>7</v>
      </c>
      <c r="N129" s="113" t="s">
        <v>27</v>
      </c>
      <c r="P129" s="114">
        <f>O129*H129</f>
        <v>0</v>
      </c>
      <c r="Q129" s="114">
        <v>0.02519</v>
      </c>
      <c r="R129" s="114">
        <f>Q129*H129</f>
        <v>0.2453506</v>
      </c>
      <c r="S129" s="114">
        <v>0</v>
      </c>
      <c r="T129" s="115">
        <f>S129*H129</f>
        <v>0</v>
      </c>
      <c r="AR129" s="14" t="s">
        <v>77</v>
      </c>
      <c r="AT129" s="14" t="s">
        <v>76</v>
      </c>
      <c r="AU129" s="14" t="s">
        <v>40</v>
      </c>
      <c r="AY129" s="14" t="s">
        <v>73</v>
      </c>
      <c r="BE129" s="116">
        <f>IF(N129="základní",J129,0)</f>
        <v>0</v>
      </c>
      <c r="BF129" s="116">
        <f>IF(N129="snížená",J129,0)</f>
        <v>0</v>
      </c>
      <c r="BG129" s="116">
        <f>IF(N129="zákl. přenesená",J129,0)</f>
        <v>0</v>
      </c>
      <c r="BH129" s="116">
        <f>IF(N129="sníž. přenesená",J129,0)</f>
        <v>0</v>
      </c>
      <c r="BI129" s="116">
        <f>IF(N129="nulová",J129,0)</f>
        <v>0</v>
      </c>
      <c r="BJ129" s="14" t="s">
        <v>39</v>
      </c>
      <c r="BK129" s="116">
        <f>ROUND(I129*H129,2)</f>
        <v>0</v>
      </c>
      <c r="BL129" s="14" t="s">
        <v>77</v>
      </c>
      <c r="BM129" s="14" t="s">
        <v>235</v>
      </c>
    </row>
    <row r="130" spans="2:47" s="1" customFormat="1" ht="27">
      <c r="B130" s="24"/>
      <c r="D130" s="117" t="s">
        <v>78</v>
      </c>
      <c r="F130" s="118" t="s">
        <v>236</v>
      </c>
      <c r="I130" s="46"/>
      <c r="L130" s="24"/>
      <c r="M130" s="119"/>
      <c r="T130" s="35"/>
      <c r="AT130" s="14" t="s">
        <v>78</v>
      </c>
      <c r="AU130" s="14" t="s">
        <v>40</v>
      </c>
    </row>
    <row r="131" spans="2:51" s="7" customFormat="1" ht="13.5">
      <c r="B131" s="121"/>
      <c r="D131" s="117" t="s">
        <v>107</v>
      </c>
      <c r="E131" s="122" t="s">
        <v>7</v>
      </c>
      <c r="F131" s="123" t="s">
        <v>237</v>
      </c>
      <c r="H131" s="124">
        <v>9.74</v>
      </c>
      <c r="I131" s="125"/>
      <c r="L131" s="121"/>
      <c r="M131" s="126"/>
      <c r="T131" s="127"/>
      <c r="AT131" s="122" t="s">
        <v>107</v>
      </c>
      <c r="AU131" s="122" t="s">
        <v>40</v>
      </c>
      <c r="AV131" s="7" t="s">
        <v>40</v>
      </c>
      <c r="AW131" s="7" t="s">
        <v>19</v>
      </c>
      <c r="AX131" s="7" t="s">
        <v>39</v>
      </c>
      <c r="AY131" s="122" t="s">
        <v>73</v>
      </c>
    </row>
    <row r="132" spans="2:65" s="1" customFormat="1" ht="31.5" customHeight="1">
      <c r="B132" s="24"/>
      <c r="C132" s="106" t="s">
        <v>93</v>
      </c>
      <c r="D132" s="106" t="s">
        <v>76</v>
      </c>
      <c r="E132" s="107" t="s">
        <v>238</v>
      </c>
      <c r="F132" s="108" t="s">
        <v>239</v>
      </c>
      <c r="G132" s="109" t="s">
        <v>103</v>
      </c>
      <c r="H132" s="110">
        <v>9.74</v>
      </c>
      <c r="I132" s="194"/>
      <c r="J132" s="111">
        <f>ROUND(I132*H132,2)</f>
        <v>0</v>
      </c>
      <c r="K132" s="108" t="s">
        <v>80</v>
      </c>
      <c r="L132" s="24"/>
      <c r="M132" s="112" t="s">
        <v>7</v>
      </c>
      <c r="N132" s="113" t="s">
        <v>27</v>
      </c>
      <c r="P132" s="114">
        <f>O132*H132</f>
        <v>0</v>
      </c>
      <c r="Q132" s="114">
        <v>0</v>
      </c>
      <c r="R132" s="114">
        <f>Q132*H132</f>
        <v>0</v>
      </c>
      <c r="S132" s="114">
        <v>0</v>
      </c>
      <c r="T132" s="115">
        <f>S132*H132</f>
        <v>0</v>
      </c>
      <c r="AR132" s="14" t="s">
        <v>77</v>
      </c>
      <c r="AT132" s="14" t="s">
        <v>76</v>
      </c>
      <c r="AU132" s="14" t="s">
        <v>40</v>
      </c>
      <c r="AY132" s="14" t="s">
        <v>73</v>
      </c>
      <c r="BE132" s="116">
        <f>IF(N132="základní",J132,0)</f>
        <v>0</v>
      </c>
      <c r="BF132" s="116">
        <f>IF(N132="snížená",J132,0)</f>
        <v>0</v>
      </c>
      <c r="BG132" s="116">
        <f>IF(N132="zákl. přenesená",J132,0)</f>
        <v>0</v>
      </c>
      <c r="BH132" s="116">
        <f>IF(N132="sníž. přenesená",J132,0)</f>
        <v>0</v>
      </c>
      <c r="BI132" s="116">
        <f>IF(N132="nulová",J132,0)</f>
        <v>0</v>
      </c>
      <c r="BJ132" s="14" t="s">
        <v>39</v>
      </c>
      <c r="BK132" s="116">
        <f>ROUND(I132*H132,2)</f>
        <v>0</v>
      </c>
      <c r="BL132" s="14" t="s">
        <v>77</v>
      </c>
      <c r="BM132" s="14" t="s">
        <v>240</v>
      </c>
    </row>
    <row r="133" spans="2:65" s="1" customFormat="1" ht="22.5" customHeight="1">
      <c r="B133" s="24"/>
      <c r="C133" s="106" t="s">
        <v>94</v>
      </c>
      <c r="D133" s="106" t="s">
        <v>76</v>
      </c>
      <c r="E133" s="107" t="s">
        <v>241</v>
      </c>
      <c r="F133" s="108" t="s">
        <v>242</v>
      </c>
      <c r="G133" s="109" t="s">
        <v>121</v>
      </c>
      <c r="H133" s="110">
        <v>0.29</v>
      </c>
      <c r="I133" s="194"/>
      <c r="J133" s="111">
        <f>ROUND(I133*H133,2)</f>
        <v>0</v>
      </c>
      <c r="K133" s="108" t="s">
        <v>80</v>
      </c>
      <c r="L133" s="24"/>
      <c r="M133" s="112" t="s">
        <v>7</v>
      </c>
      <c r="N133" s="113" t="s">
        <v>27</v>
      </c>
      <c r="P133" s="114">
        <f>O133*H133</f>
        <v>0</v>
      </c>
      <c r="Q133" s="114">
        <v>1.04711</v>
      </c>
      <c r="R133" s="114">
        <f>Q133*H133</f>
        <v>0.3036619</v>
      </c>
      <c r="S133" s="114">
        <v>0</v>
      </c>
      <c r="T133" s="115">
        <f>S133*H133</f>
        <v>0</v>
      </c>
      <c r="AR133" s="14" t="s">
        <v>77</v>
      </c>
      <c r="AT133" s="14" t="s">
        <v>76</v>
      </c>
      <c r="AU133" s="14" t="s">
        <v>40</v>
      </c>
      <c r="AY133" s="14" t="s">
        <v>73</v>
      </c>
      <c r="BE133" s="116">
        <f>IF(N133="základní",J133,0)</f>
        <v>0</v>
      </c>
      <c r="BF133" s="116">
        <f>IF(N133="snížená",J133,0)</f>
        <v>0</v>
      </c>
      <c r="BG133" s="116">
        <f>IF(N133="zákl. přenesená",J133,0)</f>
        <v>0</v>
      </c>
      <c r="BH133" s="116">
        <f>IF(N133="sníž. přenesená",J133,0)</f>
        <v>0</v>
      </c>
      <c r="BI133" s="116">
        <f>IF(N133="nulová",J133,0)</f>
        <v>0</v>
      </c>
      <c r="BJ133" s="14" t="s">
        <v>39</v>
      </c>
      <c r="BK133" s="116">
        <f>ROUND(I133*H133,2)</f>
        <v>0</v>
      </c>
      <c r="BL133" s="14" t="s">
        <v>77</v>
      </c>
      <c r="BM133" s="14" t="s">
        <v>243</v>
      </c>
    </row>
    <row r="134" spans="2:47" s="1" customFormat="1" ht="27">
      <c r="B134" s="24"/>
      <c r="D134" s="117" t="s">
        <v>78</v>
      </c>
      <c r="F134" s="118" t="s">
        <v>224</v>
      </c>
      <c r="I134" s="46"/>
      <c r="L134" s="24"/>
      <c r="M134" s="119"/>
      <c r="T134" s="35"/>
      <c r="AT134" s="14" t="s">
        <v>78</v>
      </c>
      <c r="AU134" s="14" t="s">
        <v>40</v>
      </c>
    </row>
    <row r="135" spans="2:51" s="7" customFormat="1" ht="13.5">
      <c r="B135" s="121"/>
      <c r="D135" s="117" t="s">
        <v>107</v>
      </c>
      <c r="E135" s="122" t="s">
        <v>7</v>
      </c>
      <c r="F135" s="123" t="s">
        <v>244</v>
      </c>
      <c r="H135" s="124">
        <v>0.252</v>
      </c>
      <c r="I135" s="125"/>
      <c r="L135" s="121"/>
      <c r="M135" s="126"/>
      <c r="T135" s="127"/>
      <c r="AT135" s="122" t="s">
        <v>107</v>
      </c>
      <c r="AU135" s="122" t="s">
        <v>40</v>
      </c>
      <c r="AV135" s="7" t="s">
        <v>40</v>
      </c>
      <c r="AW135" s="7" t="s">
        <v>19</v>
      </c>
      <c r="AX135" s="7" t="s">
        <v>39</v>
      </c>
      <c r="AY135" s="122" t="s">
        <v>73</v>
      </c>
    </row>
    <row r="136" spans="2:51" s="7" customFormat="1" ht="13.5">
      <c r="B136" s="121"/>
      <c r="D136" s="117" t="s">
        <v>107</v>
      </c>
      <c r="F136" s="123" t="s">
        <v>245</v>
      </c>
      <c r="H136" s="124">
        <v>0.29</v>
      </c>
      <c r="I136" s="125"/>
      <c r="L136" s="121"/>
      <c r="M136" s="126"/>
      <c r="T136" s="127"/>
      <c r="AT136" s="122" t="s">
        <v>107</v>
      </c>
      <c r="AU136" s="122" t="s">
        <v>40</v>
      </c>
      <c r="AV136" s="7" t="s">
        <v>40</v>
      </c>
      <c r="AW136" s="7" t="s">
        <v>1</v>
      </c>
      <c r="AX136" s="7" t="s">
        <v>39</v>
      </c>
      <c r="AY136" s="122" t="s">
        <v>73</v>
      </c>
    </row>
    <row r="137" spans="2:65" s="1" customFormat="1" ht="31.5" customHeight="1">
      <c r="B137" s="24"/>
      <c r="C137" s="106" t="s">
        <v>2</v>
      </c>
      <c r="D137" s="106" t="s">
        <v>76</v>
      </c>
      <c r="E137" s="107" t="s">
        <v>246</v>
      </c>
      <c r="F137" s="108" t="s">
        <v>247</v>
      </c>
      <c r="G137" s="109" t="s">
        <v>106</v>
      </c>
      <c r="H137" s="110">
        <v>12.249</v>
      </c>
      <c r="I137" s="194"/>
      <c r="J137" s="111">
        <f>ROUND(I137*H137,2)</f>
        <v>0</v>
      </c>
      <c r="K137" s="108" t="s">
        <v>80</v>
      </c>
      <c r="L137" s="24"/>
      <c r="M137" s="112" t="s">
        <v>7</v>
      </c>
      <c r="N137" s="113" t="s">
        <v>27</v>
      </c>
      <c r="P137" s="114">
        <f>O137*H137</f>
        <v>0</v>
      </c>
      <c r="Q137" s="114">
        <v>2.45329</v>
      </c>
      <c r="R137" s="114">
        <f>Q137*H137</f>
        <v>30.05034921</v>
      </c>
      <c r="S137" s="114">
        <v>0</v>
      </c>
      <c r="T137" s="115">
        <f>S137*H137</f>
        <v>0</v>
      </c>
      <c r="AR137" s="14" t="s">
        <v>77</v>
      </c>
      <c r="AT137" s="14" t="s">
        <v>76</v>
      </c>
      <c r="AU137" s="14" t="s">
        <v>40</v>
      </c>
      <c r="AY137" s="14" t="s">
        <v>73</v>
      </c>
      <c r="BE137" s="116">
        <f>IF(N137="základní",J137,0)</f>
        <v>0</v>
      </c>
      <c r="BF137" s="116">
        <f>IF(N137="snížená",J137,0)</f>
        <v>0</v>
      </c>
      <c r="BG137" s="116">
        <f>IF(N137="zákl. přenesená",J137,0)</f>
        <v>0</v>
      </c>
      <c r="BH137" s="116">
        <f>IF(N137="sníž. přenesená",J137,0)</f>
        <v>0</v>
      </c>
      <c r="BI137" s="116">
        <f>IF(N137="nulová",J137,0)</f>
        <v>0</v>
      </c>
      <c r="BJ137" s="14" t="s">
        <v>39</v>
      </c>
      <c r="BK137" s="116">
        <f>ROUND(I137*H137,2)</f>
        <v>0</v>
      </c>
      <c r="BL137" s="14" t="s">
        <v>77</v>
      </c>
      <c r="BM137" s="14" t="s">
        <v>248</v>
      </c>
    </row>
    <row r="138" spans="2:51" s="7" customFormat="1" ht="13.5">
      <c r="B138" s="121"/>
      <c r="D138" s="117" t="s">
        <v>107</v>
      </c>
      <c r="E138" s="122" t="s">
        <v>7</v>
      </c>
      <c r="F138" s="123" t="s">
        <v>249</v>
      </c>
      <c r="H138" s="124">
        <v>12.249</v>
      </c>
      <c r="I138" s="125"/>
      <c r="L138" s="121"/>
      <c r="M138" s="126"/>
      <c r="T138" s="127"/>
      <c r="AT138" s="122" t="s">
        <v>107</v>
      </c>
      <c r="AU138" s="122" t="s">
        <v>40</v>
      </c>
      <c r="AV138" s="7" t="s">
        <v>40</v>
      </c>
      <c r="AW138" s="7" t="s">
        <v>19</v>
      </c>
      <c r="AX138" s="7" t="s">
        <v>38</v>
      </c>
      <c r="AY138" s="122" t="s">
        <v>73</v>
      </c>
    </row>
    <row r="139" spans="2:51" s="8" customFormat="1" ht="13.5">
      <c r="B139" s="137"/>
      <c r="D139" s="117" t="s">
        <v>107</v>
      </c>
      <c r="E139" s="138" t="s">
        <v>7</v>
      </c>
      <c r="F139" s="139" t="s">
        <v>130</v>
      </c>
      <c r="H139" s="140">
        <v>12.249</v>
      </c>
      <c r="I139" s="141"/>
      <c r="L139" s="137"/>
      <c r="M139" s="142"/>
      <c r="T139" s="143"/>
      <c r="AT139" s="144" t="s">
        <v>107</v>
      </c>
      <c r="AU139" s="144" t="s">
        <v>40</v>
      </c>
      <c r="AV139" s="8" t="s">
        <v>77</v>
      </c>
      <c r="AW139" s="8" t="s">
        <v>19</v>
      </c>
      <c r="AX139" s="8" t="s">
        <v>39</v>
      </c>
      <c r="AY139" s="144" t="s">
        <v>73</v>
      </c>
    </row>
    <row r="140" spans="2:65" s="1" customFormat="1" ht="22.5" customHeight="1">
      <c r="B140" s="24"/>
      <c r="C140" s="106" t="s">
        <v>95</v>
      </c>
      <c r="D140" s="106" t="s">
        <v>76</v>
      </c>
      <c r="E140" s="107" t="s">
        <v>250</v>
      </c>
      <c r="F140" s="108" t="s">
        <v>251</v>
      </c>
      <c r="G140" s="109" t="s">
        <v>103</v>
      </c>
      <c r="H140" s="110">
        <v>63.815</v>
      </c>
      <c r="I140" s="194"/>
      <c r="J140" s="111">
        <f>ROUND(I140*H140,2)</f>
        <v>0</v>
      </c>
      <c r="K140" s="108" t="s">
        <v>80</v>
      </c>
      <c r="L140" s="24"/>
      <c r="M140" s="112" t="s">
        <v>7</v>
      </c>
      <c r="N140" s="113" t="s">
        <v>27</v>
      </c>
      <c r="P140" s="114">
        <f>O140*H140</f>
        <v>0</v>
      </c>
      <c r="Q140" s="114">
        <v>0.00251</v>
      </c>
      <c r="R140" s="114">
        <f>Q140*H140</f>
        <v>0.16017565</v>
      </c>
      <c r="S140" s="114">
        <v>0</v>
      </c>
      <c r="T140" s="115">
        <f>S140*H140</f>
        <v>0</v>
      </c>
      <c r="AR140" s="14" t="s">
        <v>77</v>
      </c>
      <c r="AT140" s="14" t="s">
        <v>76</v>
      </c>
      <c r="AU140" s="14" t="s">
        <v>40</v>
      </c>
      <c r="AY140" s="14" t="s">
        <v>73</v>
      </c>
      <c r="BE140" s="116">
        <f>IF(N140="základní",J140,0)</f>
        <v>0</v>
      </c>
      <c r="BF140" s="116">
        <f>IF(N140="snížená",J140,0)</f>
        <v>0</v>
      </c>
      <c r="BG140" s="116">
        <f>IF(N140="zákl. přenesená",J140,0)</f>
        <v>0</v>
      </c>
      <c r="BH140" s="116">
        <f>IF(N140="sníž. přenesená",J140,0)</f>
        <v>0</v>
      </c>
      <c r="BI140" s="116">
        <f>IF(N140="nulová",J140,0)</f>
        <v>0</v>
      </c>
      <c r="BJ140" s="14" t="s">
        <v>39</v>
      </c>
      <c r="BK140" s="116">
        <f>ROUND(I140*H140,2)</f>
        <v>0</v>
      </c>
      <c r="BL140" s="14" t="s">
        <v>77</v>
      </c>
      <c r="BM140" s="14" t="s">
        <v>252</v>
      </c>
    </row>
    <row r="141" spans="2:47" s="1" customFormat="1" ht="81">
      <c r="B141" s="24"/>
      <c r="D141" s="117" t="s">
        <v>78</v>
      </c>
      <c r="F141" s="118" t="s">
        <v>253</v>
      </c>
      <c r="I141" s="46"/>
      <c r="L141" s="24"/>
      <c r="M141" s="119"/>
      <c r="T141" s="35"/>
      <c r="AT141" s="14" t="s">
        <v>78</v>
      </c>
      <c r="AU141" s="14" t="s">
        <v>40</v>
      </c>
    </row>
    <row r="142" spans="2:51" s="7" customFormat="1" ht="13.5">
      <c r="B142" s="121"/>
      <c r="D142" s="117" t="s">
        <v>107</v>
      </c>
      <c r="E142" s="122" t="s">
        <v>7</v>
      </c>
      <c r="F142" s="123" t="s">
        <v>254</v>
      </c>
      <c r="H142" s="124">
        <v>63.815</v>
      </c>
      <c r="I142" s="125"/>
      <c r="L142" s="121"/>
      <c r="M142" s="126"/>
      <c r="T142" s="127"/>
      <c r="AT142" s="122" t="s">
        <v>107</v>
      </c>
      <c r="AU142" s="122" t="s">
        <v>40</v>
      </c>
      <c r="AV142" s="7" t="s">
        <v>40</v>
      </c>
      <c r="AW142" s="7" t="s">
        <v>19</v>
      </c>
      <c r="AX142" s="7" t="s">
        <v>39</v>
      </c>
      <c r="AY142" s="122" t="s">
        <v>73</v>
      </c>
    </row>
    <row r="143" spans="2:65" s="1" customFormat="1" ht="22.5" customHeight="1">
      <c r="B143" s="24"/>
      <c r="C143" s="106" t="s">
        <v>96</v>
      </c>
      <c r="D143" s="106" t="s">
        <v>76</v>
      </c>
      <c r="E143" s="107" t="s">
        <v>255</v>
      </c>
      <c r="F143" s="108" t="s">
        <v>256</v>
      </c>
      <c r="G143" s="109" t="s">
        <v>103</v>
      </c>
      <c r="H143" s="110">
        <v>63.815</v>
      </c>
      <c r="I143" s="194"/>
      <c r="J143" s="111">
        <f>ROUND(I143*H143,2)</f>
        <v>0</v>
      </c>
      <c r="K143" s="108" t="s">
        <v>80</v>
      </c>
      <c r="L143" s="24"/>
      <c r="M143" s="112" t="s">
        <v>7</v>
      </c>
      <c r="N143" s="113" t="s">
        <v>27</v>
      </c>
      <c r="P143" s="114">
        <f>O143*H143</f>
        <v>0</v>
      </c>
      <c r="Q143" s="114">
        <v>0</v>
      </c>
      <c r="R143" s="114">
        <f>Q143*H143</f>
        <v>0</v>
      </c>
      <c r="S143" s="114">
        <v>0</v>
      </c>
      <c r="T143" s="115">
        <f>S143*H143</f>
        <v>0</v>
      </c>
      <c r="AR143" s="14" t="s">
        <v>77</v>
      </c>
      <c r="AT143" s="14" t="s">
        <v>76</v>
      </c>
      <c r="AU143" s="14" t="s">
        <v>40</v>
      </c>
      <c r="AY143" s="14" t="s">
        <v>73</v>
      </c>
      <c r="BE143" s="116">
        <f>IF(N143="základní",J143,0)</f>
        <v>0</v>
      </c>
      <c r="BF143" s="116">
        <f>IF(N143="snížená",J143,0)</f>
        <v>0</v>
      </c>
      <c r="BG143" s="116">
        <f>IF(N143="zákl. přenesená",J143,0)</f>
        <v>0</v>
      </c>
      <c r="BH143" s="116">
        <f>IF(N143="sníž. přenesená",J143,0)</f>
        <v>0</v>
      </c>
      <c r="BI143" s="116">
        <f>IF(N143="nulová",J143,0)</f>
        <v>0</v>
      </c>
      <c r="BJ143" s="14" t="s">
        <v>39</v>
      </c>
      <c r="BK143" s="116">
        <f>ROUND(I143*H143,2)</f>
        <v>0</v>
      </c>
      <c r="BL143" s="14" t="s">
        <v>77</v>
      </c>
      <c r="BM143" s="14" t="s">
        <v>257</v>
      </c>
    </row>
    <row r="144" spans="2:65" s="1" customFormat="1" ht="22.5" customHeight="1">
      <c r="B144" s="24"/>
      <c r="C144" s="106" t="s">
        <v>97</v>
      </c>
      <c r="D144" s="106" t="s">
        <v>76</v>
      </c>
      <c r="E144" s="107" t="s">
        <v>258</v>
      </c>
      <c r="F144" s="108" t="s">
        <v>259</v>
      </c>
      <c r="G144" s="109" t="s">
        <v>121</v>
      </c>
      <c r="H144" s="110">
        <v>2.581</v>
      </c>
      <c r="I144" s="194"/>
      <c r="J144" s="111">
        <f>ROUND(I144*H144,2)</f>
        <v>0</v>
      </c>
      <c r="K144" s="108" t="s">
        <v>80</v>
      </c>
      <c r="L144" s="24"/>
      <c r="M144" s="112" t="s">
        <v>7</v>
      </c>
      <c r="N144" s="113" t="s">
        <v>27</v>
      </c>
      <c r="P144" s="114">
        <f>O144*H144</f>
        <v>0</v>
      </c>
      <c r="Q144" s="114">
        <v>1.04331</v>
      </c>
      <c r="R144" s="114">
        <f>Q144*H144</f>
        <v>2.6927831099999997</v>
      </c>
      <c r="S144" s="114">
        <v>0</v>
      </c>
      <c r="T144" s="115">
        <f>S144*H144</f>
        <v>0</v>
      </c>
      <c r="AR144" s="14" t="s">
        <v>77</v>
      </c>
      <c r="AT144" s="14" t="s">
        <v>76</v>
      </c>
      <c r="AU144" s="14" t="s">
        <v>40</v>
      </c>
      <c r="AY144" s="14" t="s">
        <v>73</v>
      </c>
      <c r="BE144" s="116">
        <f>IF(N144="základní",J144,0)</f>
        <v>0</v>
      </c>
      <c r="BF144" s="116">
        <f>IF(N144="snížená",J144,0)</f>
        <v>0</v>
      </c>
      <c r="BG144" s="116">
        <f>IF(N144="zákl. přenesená",J144,0)</f>
        <v>0</v>
      </c>
      <c r="BH144" s="116">
        <f>IF(N144="sníž. přenesená",J144,0)</f>
        <v>0</v>
      </c>
      <c r="BI144" s="116">
        <f>IF(N144="nulová",J144,0)</f>
        <v>0</v>
      </c>
      <c r="BJ144" s="14" t="s">
        <v>39</v>
      </c>
      <c r="BK144" s="116">
        <f>ROUND(I144*H144,2)</f>
        <v>0</v>
      </c>
      <c r="BL144" s="14" t="s">
        <v>77</v>
      </c>
      <c r="BM144" s="14" t="s">
        <v>260</v>
      </c>
    </row>
    <row r="145" spans="2:47" s="1" customFormat="1" ht="27">
      <c r="B145" s="24"/>
      <c r="D145" s="117" t="s">
        <v>78</v>
      </c>
      <c r="F145" s="118" t="s">
        <v>224</v>
      </c>
      <c r="I145" s="46"/>
      <c r="L145" s="24"/>
      <c r="M145" s="119"/>
      <c r="T145" s="35"/>
      <c r="AT145" s="14" t="s">
        <v>78</v>
      </c>
      <c r="AU145" s="14" t="s">
        <v>40</v>
      </c>
    </row>
    <row r="146" spans="2:51" s="7" customFormat="1" ht="27">
      <c r="B146" s="121"/>
      <c r="D146" s="117" t="s">
        <v>107</v>
      </c>
      <c r="E146" s="122" t="s">
        <v>7</v>
      </c>
      <c r="F146" s="123" t="s">
        <v>261</v>
      </c>
      <c r="H146" s="124">
        <v>2.244</v>
      </c>
      <c r="I146" s="125"/>
      <c r="L146" s="121"/>
      <c r="M146" s="126"/>
      <c r="T146" s="127"/>
      <c r="AT146" s="122" t="s">
        <v>107</v>
      </c>
      <c r="AU146" s="122" t="s">
        <v>40</v>
      </c>
      <c r="AV146" s="7" t="s">
        <v>40</v>
      </c>
      <c r="AW146" s="7" t="s">
        <v>19</v>
      </c>
      <c r="AX146" s="7" t="s">
        <v>39</v>
      </c>
      <c r="AY146" s="122" t="s">
        <v>73</v>
      </c>
    </row>
    <row r="147" spans="2:51" s="7" customFormat="1" ht="13.5">
      <c r="B147" s="121"/>
      <c r="D147" s="117" t="s">
        <v>107</v>
      </c>
      <c r="F147" s="123" t="s">
        <v>262</v>
      </c>
      <c r="H147" s="124">
        <v>2.581</v>
      </c>
      <c r="I147" s="125"/>
      <c r="L147" s="121"/>
      <c r="M147" s="126"/>
      <c r="T147" s="127"/>
      <c r="AT147" s="122" t="s">
        <v>107</v>
      </c>
      <c r="AU147" s="122" t="s">
        <v>40</v>
      </c>
      <c r="AV147" s="7" t="s">
        <v>40</v>
      </c>
      <c r="AW147" s="7" t="s">
        <v>1</v>
      </c>
      <c r="AX147" s="7" t="s">
        <v>39</v>
      </c>
      <c r="AY147" s="122" t="s">
        <v>73</v>
      </c>
    </row>
    <row r="148" spans="2:63" s="6" customFormat="1" ht="29.85" customHeight="1">
      <c r="B148" s="94"/>
      <c r="D148" s="95" t="s">
        <v>37</v>
      </c>
      <c r="E148" s="104" t="s">
        <v>77</v>
      </c>
      <c r="F148" s="104" t="s">
        <v>162</v>
      </c>
      <c r="I148" s="97"/>
      <c r="J148" s="105">
        <f>BK148</f>
        <v>0</v>
      </c>
      <c r="L148" s="94"/>
      <c r="M148" s="99"/>
      <c r="P148" s="100">
        <f>SUM(P149:P150)</f>
        <v>0</v>
      </c>
      <c r="R148" s="100">
        <f>SUM(R149:R150)</f>
        <v>0</v>
      </c>
      <c r="T148" s="101">
        <f>SUM(T149:T150)</f>
        <v>0</v>
      </c>
      <c r="AR148" s="95" t="s">
        <v>39</v>
      </c>
      <c r="AT148" s="102" t="s">
        <v>37</v>
      </c>
      <c r="AU148" s="102" t="s">
        <v>39</v>
      </c>
      <c r="AY148" s="95" t="s">
        <v>73</v>
      </c>
      <c r="BK148" s="103">
        <f>SUM(BK149:BK150)</f>
        <v>0</v>
      </c>
    </row>
    <row r="149" spans="2:65" s="1" customFormat="1" ht="22.5" customHeight="1">
      <c r="B149" s="24"/>
      <c r="C149" s="106" t="s">
        <v>126</v>
      </c>
      <c r="D149" s="106" t="s">
        <v>76</v>
      </c>
      <c r="E149" s="107" t="s">
        <v>263</v>
      </c>
      <c r="F149" s="108" t="s">
        <v>264</v>
      </c>
      <c r="G149" s="109" t="s">
        <v>103</v>
      </c>
      <c r="H149" s="110">
        <v>32.436</v>
      </c>
      <c r="I149" s="194"/>
      <c r="J149" s="111">
        <f>ROUND(I149*H149,2)</f>
        <v>0</v>
      </c>
      <c r="K149" s="108" t="s">
        <v>80</v>
      </c>
      <c r="L149" s="24"/>
      <c r="M149" s="112" t="s">
        <v>7</v>
      </c>
      <c r="N149" s="113" t="s">
        <v>27</v>
      </c>
      <c r="P149" s="114">
        <f>O149*H149</f>
        <v>0</v>
      </c>
      <c r="Q149" s="114">
        <v>0</v>
      </c>
      <c r="R149" s="114">
        <f>Q149*H149</f>
        <v>0</v>
      </c>
      <c r="S149" s="114">
        <v>0</v>
      </c>
      <c r="T149" s="115">
        <f>S149*H149</f>
        <v>0</v>
      </c>
      <c r="AR149" s="14" t="s">
        <v>77</v>
      </c>
      <c r="AT149" s="14" t="s">
        <v>76</v>
      </c>
      <c r="AU149" s="14" t="s">
        <v>40</v>
      </c>
      <c r="AY149" s="14" t="s">
        <v>73</v>
      </c>
      <c r="BE149" s="116">
        <f>IF(N149="základní",J149,0)</f>
        <v>0</v>
      </c>
      <c r="BF149" s="116">
        <f>IF(N149="snížená",J149,0)</f>
        <v>0</v>
      </c>
      <c r="BG149" s="116">
        <f>IF(N149="zákl. přenesená",J149,0)</f>
        <v>0</v>
      </c>
      <c r="BH149" s="116">
        <f>IF(N149="sníž. přenesená",J149,0)</f>
        <v>0</v>
      </c>
      <c r="BI149" s="116">
        <f>IF(N149="nulová",J149,0)</f>
        <v>0</v>
      </c>
      <c r="BJ149" s="14" t="s">
        <v>39</v>
      </c>
      <c r="BK149" s="116">
        <f>ROUND(I149*H149,2)</f>
        <v>0</v>
      </c>
      <c r="BL149" s="14" t="s">
        <v>77</v>
      </c>
      <c r="BM149" s="14" t="s">
        <v>265</v>
      </c>
    </row>
    <row r="150" spans="2:51" s="7" customFormat="1" ht="13.5">
      <c r="B150" s="121"/>
      <c r="D150" s="117" t="s">
        <v>107</v>
      </c>
      <c r="E150" s="122" t="s">
        <v>7</v>
      </c>
      <c r="F150" s="123" t="s">
        <v>266</v>
      </c>
      <c r="H150" s="124">
        <v>32.436</v>
      </c>
      <c r="I150" s="125"/>
      <c r="L150" s="121"/>
      <c r="M150" s="126"/>
      <c r="T150" s="127"/>
      <c r="AT150" s="122" t="s">
        <v>107</v>
      </c>
      <c r="AU150" s="122" t="s">
        <v>40</v>
      </c>
      <c r="AV150" s="7" t="s">
        <v>40</v>
      </c>
      <c r="AW150" s="7" t="s">
        <v>19</v>
      </c>
      <c r="AX150" s="7" t="s">
        <v>39</v>
      </c>
      <c r="AY150" s="122" t="s">
        <v>73</v>
      </c>
    </row>
    <row r="151" spans="2:63" s="6" customFormat="1" ht="29.85" customHeight="1">
      <c r="B151" s="94"/>
      <c r="D151" s="95" t="s">
        <v>37</v>
      </c>
      <c r="E151" s="104" t="s">
        <v>74</v>
      </c>
      <c r="F151" s="104" t="s">
        <v>75</v>
      </c>
      <c r="I151" s="97"/>
      <c r="J151" s="105">
        <f>BK151</f>
        <v>0</v>
      </c>
      <c r="L151" s="94"/>
      <c r="M151" s="99"/>
      <c r="P151" s="100">
        <f>P152+SUM(P153:P161)</f>
        <v>0</v>
      </c>
      <c r="R151" s="100">
        <f>R152+SUM(R153:R161)</f>
        <v>0.583761</v>
      </c>
      <c r="T151" s="101">
        <f>T152+SUM(T153:T161)</f>
        <v>82.75</v>
      </c>
      <c r="AR151" s="95" t="s">
        <v>39</v>
      </c>
      <c r="AT151" s="102" t="s">
        <v>37</v>
      </c>
      <c r="AU151" s="102" t="s">
        <v>39</v>
      </c>
      <c r="AY151" s="95" t="s">
        <v>73</v>
      </c>
      <c r="BK151" s="103">
        <f>BK152+SUM(BK153:BK161)</f>
        <v>0</v>
      </c>
    </row>
    <row r="152" spans="2:65" s="1" customFormat="1" ht="31.5" customHeight="1">
      <c r="B152" s="24"/>
      <c r="C152" s="106" t="s">
        <v>127</v>
      </c>
      <c r="D152" s="106" t="s">
        <v>76</v>
      </c>
      <c r="E152" s="107" t="s">
        <v>267</v>
      </c>
      <c r="F152" s="108" t="s">
        <v>268</v>
      </c>
      <c r="G152" s="109" t="s">
        <v>105</v>
      </c>
      <c r="H152" s="110">
        <v>9.49</v>
      </c>
      <c r="I152" s="194"/>
      <c r="J152" s="111">
        <f>ROUND(I152*H152,2)</f>
        <v>0</v>
      </c>
      <c r="K152" s="108" t="s">
        <v>80</v>
      </c>
      <c r="L152" s="24"/>
      <c r="M152" s="112" t="s">
        <v>7</v>
      </c>
      <c r="N152" s="113" t="s">
        <v>27</v>
      </c>
      <c r="P152" s="114">
        <f>O152*H152</f>
        <v>0</v>
      </c>
      <c r="Q152" s="114">
        <v>0.00084</v>
      </c>
      <c r="R152" s="114">
        <f>Q152*H152</f>
        <v>0.0079716</v>
      </c>
      <c r="S152" s="114">
        <v>0</v>
      </c>
      <c r="T152" s="115">
        <f>S152*H152</f>
        <v>0</v>
      </c>
      <c r="AR152" s="14" t="s">
        <v>77</v>
      </c>
      <c r="AT152" s="14" t="s">
        <v>76</v>
      </c>
      <c r="AU152" s="14" t="s">
        <v>40</v>
      </c>
      <c r="AY152" s="14" t="s">
        <v>73</v>
      </c>
      <c r="BE152" s="116">
        <f>IF(N152="základní",J152,0)</f>
        <v>0</v>
      </c>
      <c r="BF152" s="116">
        <f>IF(N152="snížená",J152,0)</f>
        <v>0</v>
      </c>
      <c r="BG152" s="116">
        <f>IF(N152="zákl. přenesená",J152,0)</f>
        <v>0</v>
      </c>
      <c r="BH152" s="116">
        <f>IF(N152="sníž. přenesená",J152,0)</f>
        <v>0</v>
      </c>
      <c r="BI152" s="116">
        <f>IF(N152="nulová",J152,0)</f>
        <v>0</v>
      </c>
      <c r="BJ152" s="14" t="s">
        <v>39</v>
      </c>
      <c r="BK152" s="116">
        <f>ROUND(I152*H152,2)</f>
        <v>0</v>
      </c>
      <c r="BL152" s="14" t="s">
        <v>77</v>
      </c>
      <c r="BM152" s="14" t="s">
        <v>269</v>
      </c>
    </row>
    <row r="153" spans="2:47" s="1" customFormat="1" ht="256.5">
      <c r="B153" s="24"/>
      <c r="D153" s="117" t="s">
        <v>78</v>
      </c>
      <c r="F153" s="118" t="s">
        <v>270</v>
      </c>
      <c r="I153" s="46"/>
      <c r="L153" s="24"/>
      <c r="M153" s="119"/>
      <c r="T153" s="35"/>
      <c r="AT153" s="14" t="s">
        <v>78</v>
      </c>
      <c r="AU153" s="14" t="s">
        <v>40</v>
      </c>
    </row>
    <row r="154" spans="2:65" s="1" customFormat="1" ht="31.5" customHeight="1">
      <c r="B154" s="24"/>
      <c r="C154" s="128" t="s">
        <v>128</v>
      </c>
      <c r="D154" s="128" t="s">
        <v>123</v>
      </c>
      <c r="E154" s="129" t="s">
        <v>271</v>
      </c>
      <c r="F154" s="130" t="s">
        <v>272</v>
      </c>
      <c r="G154" s="131" t="s">
        <v>105</v>
      </c>
      <c r="H154" s="132">
        <v>9.49</v>
      </c>
      <c r="I154" s="195"/>
      <c r="J154" s="133">
        <f>ROUND(I154*H154,2)</f>
        <v>0</v>
      </c>
      <c r="K154" s="130" t="s">
        <v>7</v>
      </c>
      <c r="L154" s="134"/>
      <c r="M154" s="135" t="s">
        <v>7</v>
      </c>
      <c r="N154" s="136" t="s">
        <v>27</v>
      </c>
      <c r="P154" s="114">
        <f>O154*H154</f>
        <v>0</v>
      </c>
      <c r="Q154" s="114">
        <v>0.051</v>
      </c>
      <c r="R154" s="114">
        <f>Q154*H154</f>
        <v>0.48399</v>
      </c>
      <c r="S154" s="114">
        <v>0</v>
      </c>
      <c r="T154" s="115">
        <f>S154*H154</f>
        <v>0</v>
      </c>
      <c r="AR154" s="14" t="s">
        <v>84</v>
      </c>
      <c r="AT154" s="14" t="s">
        <v>123</v>
      </c>
      <c r="AU154" s="14" t="s">
        <v>40</v>
      </c>
      <c r="AY154" s="14" t="s">
        <v>73</v>
      </c>
      <c r="BE154" s="116">
        <f>IF(N154="základní",J154,0)</f>
        <v>0</v>
      </c>
      <c r="BF154" s="116">
        <f>IF(N154="snížená",J154,0)</f>
        <v>0</v>
      </c>
      <c r="BG154" s="116">
        <f>IF(N154="zákl. přenesená",J154,0)</f>
        <v>0</v>
      </c>
      <c r="BH154" s="116">
        <f>IF(N154="sníž. přenesená",J154,0)</f>
        <v>0</v>
      </c>
      <c r="BI154" s="116">
        <f>IF(N154="nulová",J154,0)</f>
        <v>0</v>
      </c>
      <c r="BJ154" s="14" t="s">
        <v>39</v>
      </c>
      <c r="BK154" s="116">
        <f>ROUND(I154*H154,2)</f>
        <v>0</v>
      </c>
      <c r="BL154" s="14" t="s">
        <v>77</v>
      </c>
      <c r="BM154" s="14" t="s">
        <v>273</v>
      </c>
    </row>
    <row r="155" spans="2:47" s="1" customFormat="1" ht="162">
      <c r="B155" s="24"/>
      <c r="D155" s="117" t="s">
        <v>78</v>
      </c>
      <c r="F155" s="118" t="s">
        <v>274</v>
      </c>
      <c r="I155" s="46"/>
      <c r="L155" s="24"/>
      <c r="M155" s="119"/>
      <c r="T155" s="35"/>
      <c r="AT155" s="14" t="s">
        <v>78</v>
      </c>
      <c r="AU155" s="14" t="s">
        <v>40</v>
      </c>
    </row>
    <row r="156" spans="2:65" s="1" customFormat="1" ht="31.5" customHeight="1">
      <c r="B156" s="24"/>
      <c r="C156" s="106" t="s">
        <v>129</v>
      </c>
      <c r="D156" s="106" t="s">
        <v>76</v>
      </c>
      <c r="E156" s="107" t="s">
        <v>275</v>
      </c>
      <c r="F156" s="108" t="s">
        <v>276</v>
      </c>
      <c r="G156" s="109" t="s">
        <v>105</v>
      </c>
      <c r="H156" s="110">
        <v>39.74</v>
      </c>
      <c r="I156" s="194"/>
      <c r="J156" s="111">
        <f>ROUND(I156*H156,2)</f>
        <v>0</v>
      </c>
      <c r="K156" s="108" t="s">
        <v>80</v>
      </c>
      <c r="L156" s="24"/>
      <c r="M156" s="112" t="s">
        <v>7</v>
      </c>
      <c r="N156" s="113" t="s">
        <v>27</v>
      </c>
      <c r="P156" s="114">
        <f>O156*H156</f>
        <v>0</v>
      </c>
      <c r="Q156" s="114">
        <v>0.00231</v>
      </c>
      <c r="R156" s="114">
        <f>Q156*H156</f>
        <v>0.0917994</v>
      </c>
      <c r="S156" s="114">
        <v>0</v>
      </c>
      <c r="T156" s="115">
        <f>S156*H156</f>
        <v>0</v>
      </c>
      <c r="AR156" s="14" t="s">
        <v>77</v>
      </c>
      <c r="AT156" s="14" t="s">
        <v>76</v>
      </c>
      <c r="AU156" s="14" t="s">
        <v>40</v>
      </c>
      <c r="AY156" s="14" t="s">
        <v>73</v>
      </c>
      <c r="BE156" s="116">
        <f>IF(N156="základní",J156,0)</f>
        <v>0</v>
      </c>
      <c r="BF156" s="116">
        <f>IF(N156="snížená",J156,0)</f>
        <v>0</v>
      </c>
      <c r="BG156" s="116">
        <f>IF(N156="zákl. přenesená",J156,0)</f>
        <v>0</v>
      </c>
      <c r="BH156" s="116">
        <f>IF(N156="sníž. přenesená",J156,0)</f>
        <v>0</v>
      </c>
      <c r="BI156" s="116">
        <f>IF(N156="nulová",J156,0)</f>
        <v>0</v>
      </c>
      <c r="BJ156" s="14" t="s">
        <v>39</v>
      </c>
      <c r="BK156" s="116">
        <f>ROUND(I156*H156,2)</f>
        <v>0</v>
      </c>
      <c r="BL156" s="14" t="s">
        <v>77</v>
      </c>
      <c r="BM156" s="14" t="s">
        <v>277</v>
      </c>
    </row>
    <row r="157" spans="2:47" s="1" customFormat="1" ht="27">
      <c r="B157" s="24"/>
      <c r="D157" s="117" t="s">
        <v>78</v>
      </c>
      <c r="F157" s="118" t="s">
        <v>278</v>
      </c>
      <c r="I157" s="46"/>
      <c r="L157" s="24"/>
      <c r="M157" s="119"/>
      <c r="T157" s="35"/>
      <c r="AT157" s="14" t="s">
        <v>78</v>
      </c>
      <c r="AU157" s="14" t="s">
        <v>40</v>
      </c>
    </row>
    <row r="158" spans="2:51" s="7" customFormat="1" ht="13.5">
      <c r="B158" s="121"/>
      <c r="D158" s="117" t="s">
        <v>107</v>
      </c>
      <c r="E158" s="122" t="s">
        <v>7</v>
      </c>
      <c r="F158" s="123" t="s">
        <v>279</v>
      </c>
      <c r="H158" s="124">
        <v>39.74</v>
      </c>
      <c r="I158" s="125"/>
      <c r="L158" s="121"/>
      <c r="M158" s="126"/>
      <c r="T158" s="127"/>
      <c r="AT158" s="122" t="s">
        <v>107</v>
      </c>
      <c r="AU158" s="122" t="s">
        <v>40</v>
      </c>
      <c r="AV158" s="7" t="s">
        <v>40</v>
      </c>
      <c r="AW158" s="7" t="s">
        <v>19</v>
      </c>
      <c r="AX158" s="7" t="s">
        <v>39</v>
      </c>
      <c r="AY158" s="122" t="s">
        <v>73</v>
      </c>
    </row>
    <row r="159" spans="2:65" s="1" customFormat="1" ht="31.5" customHeight="1">
      <c r="B159" s="24"/>
      <c r="C159" s="106" t="s">
        <v>131</v>
      </c>
      <c r="D159" s="106" t="s">
        <v>76</v>
      </c>
      <c r="E159" s="107" t="s">
        <v>280</v>
      </c>
      <c r="F159" s="108" t="s">
        <v>281</v>
      </c>
      <c r="G159" s="109" t="s">
        <v>106</v>
      </c>
      <c r="H159" s="110">
        <v>33.1</v>
      </c>
      <c r="I159" s="194"/>
      <c r="J159" s="111">
        <f>ROUND(I159*H159,2)</f>
        <v>0</v>
      </c>
      <c r="K159" s="108" t="s">
        <v>80</v>
      </c>
      <c r="L159" s="24"/>
      <c r="M159" s="112" t="s">
        <v>7</v>
      </c>
      <c r="N159" s="113" t="s">
        <v>27</v>
      </c>
      <c r="P159" s="114">
        <f>O159*H159</f>
        <v>0</v>
      </c>
      <c r="Q159" s="114">
        <v>0</v>
      </c>
      <c r="R159" s="114">
        <f>Q159*H159</f>
        <v>0</v>
      </c>
      <c r="S159" s="114">
        <v>2.5</v>
      </c>
      <c r="T159" s="115">
        <f>S159*H159</f>
        <v>82.75</v>
      </c>
      <c r="AR159" s="14" t="s">
        <v>77</v>
      </c>
      <c r="AT159" s="14" t="s">
        <v>76</v>
      </c>
      <c r="AU159" s="14" t="s">
        <v>40</v>
      </c>
      <c r="AY159" s="14" t="s">
        <v>73</v>
      </c>
      <c r="BE159" s="116">
        <f>IF(N159="základní",J159,0)</f>
        <v>0</v>
      </c>
      <c r="BF159" s="116">
        <f>IF(N159="snížená",J159,0)</f>
        <v>0</v>
      </c>
      <c r="BG159" s="116">
        <f>IF(N159="zákl. přenesená",J159,0)</f>
        <v>0</v>
      </c>
      <c r="BH159" s="116">
        <f>IF(N159="sníž. přenesená",J159,0)</f>
        <v>0</v>
      </c>
      <c r="BI159" s="116">
        <f>IF(N159="nulová",J159,0)</f>
        <v>0</v>
      </c>
      <c r="BJ159" s="14" t="s">
        <v>39</v>
      </c>
      <c r="BK159" s="116">
        <f>ROUND(I159*H159,2)</f>
        <v>0</v>
      </c>
      <c r="BL159" s="14" t="s">
        <v>77</v>
      </c>
      <c r="BM159" s="14" t="s">
        <v>282</v>
      </c>
    </row>
    <row r="160" spans="2:47" s="1" customFormat="1" ht="27">
      <c r="B160" s="24"/>
      <c r="D160" s="117" t="s">
        <v>78</v>
      </c>
      <c r="F160" s="118" t="s">
        <v>283</v>
      </c>
      <c r="I160" s="46"/>
      <c r="L160" s="24"/>
      <c r="M160" s="119"/>
      <c r="T160" s="35"/>
      <c r="AT160" s="14" t="s">
        <v>78</v>
      </c>
      <c r="AU160" s="14" t="s">
        <v>40</v>
      </c>
    </row>
    <row r="161" spans="2:63" s="6" customFormat="1" ht="22.35" customHeight="1">
      <c r="B161" s="94"/>
      <c r="D161" s="95" t="s">
        <v>37</v>
      </c>
      <c r="E161" s="104" t="s">
        <v>142</v>
      </c>
      <c r="F161" s="104" t="s">
        <v>143</v>
      </c>
      <c r="I161" s="97"/>
      <c r="J161" s="105">
        <f>BK161</f>
        <v>0</v>
      </c>
      <c r="L161" s="94"/>
      <c r="M161" s="99"/>
      <c r="P161" s="100">
        <f>P162+P163</f>
        <v>0</v>
      </c>
      <c r="R161" s="100">
        <f>R162+R163</f>
        <v>0</v>
      </c>
      <c r="T161" s="101">
        <f>T162+T163</f>
        <v>0</v>
      </c>
      <c r="AR161" s="95" t="s">
        <v>39</v>
      </c>
      <c r="AT161" s="102" t="s">
        <v>37</v>
      </c>
      <c r="AU161" s="102" t="s">
        <v>40</v>
      </c>
      <c r="AY161" s="95" t="s">
        <v>73</v>
      </c>
      <c r="BK161" s="103">
        <f>BK162+BK163</f>
        <v>0</v>
      </c>
    </row>
    <row r="162" spans="2:65" s="1" customFormat="1" ht="44.25" customHeight="1">
      <c r="B162" s="24"/>
      <c r="C162" s="106" t="s">
        <v>132</v>
      </c>
      <c r="D162" s="106" t="s">
        <v>76</v>
      </c>
      <c r="E162" s="107" t="s">
        <v>284</v>
      </c>
      <c r="F162" s="108" t="s">
        <v>285</v>
      </c>
      <c r="G162" s="109" t="s">
        <v>121</v>
      </c>
      <c r="H162" s="110">
        <v>87.657</v>
      </c>
      <c r="I162" s="194"/>
      <c r="J162" s="111">
        <f>ROUND(I162*H162,2)</f>
        <v>0</v>
      </c>
      <c r="K162" s="108" t="s">
        <v>80</v>
      </c>
      <c r="L162" s="24"/>
      <c r="M162" s="112" t="s">
        <v>7</v>
      </c>
      <c r="N162" s="113" t="s">
        <v>27</v>
      </c>
      <c r="P162" s="114">
        <f>O162*H162</f>
        <v>0</v>
      </c>
      <c r="Q162" s="114">
        <v>0</v>
      </c>
      <c r="R162" s="114">
        <f>Q162*H162</f>
        <v>0</v>
      </c>
      <c r="S162" s="114">
        <v>0</v>
      </c>
      <c r="T162" s="115">
        <f>S162*H162</f>
        <v>0</v>
      </c>
      <c r="AR162" s="14" t="s">
        <v>77</v>
      </c>
      <c r="AT162" s="14" t="s">
        <v>76</v>
      </c>
      <c r="AU162" s="14" t="s">
        <v>81</v>
      </c>
      <c r="AY162" s="14" t="s">
        <v>73</v>
      </c>
      <c r="BE162" s="116">
        <f>IF(N162="základní",J162,0)</f>
        <v>0</v>
      </c>
      <c r="BF162" s="116">
        <f>IF(N162="snížená",J162,0)</f>
        <v>0</v>
      </c>
      <c r="BG162" s="116">
        <f>IF(N162="zákl. přenesená",J162,0)</f>
        <v>0</v>
      </c>
      <c r="BH162" s="116">
        <f>IF(N162="sníž. přenesená",J162,0)</f>
        <v>0</v>
      </c>
      <c r="BI162" s="116">
        <f>IF(N162="nulová",J162,0)</f>
        <v>0</v>
      </c>
      <c r="BJ162" s="14" t="s">
        <v>39</v>
      </c>
      <c r="BK162" s="116">
        <f>ROUND(I162*H162,2)</f>
        <v>0</v>
      </c>
      <c r="BL162" s="14" t="s">
        <v>77</v>
      </c>
      <c r="BM162" s="14" t="s">
        <v>286</v>
      </c>
    </row>
    <row r="163" spans="2:63" s="9" customFormat="1" ht="21.6" customHeight="1">
      <c r="B163" s="145"/>
      <c r="D163" s="146" t="s">
        <v>37</v>
      </c>
      <c r="E163" s="146" t="s">
        <v>145</v>
      </c>
      <c r="F163" s="146" t="s">
        <v>146</v>
      </c>
      <c r="I163" s="147"/>
      <c r="J163" s="148">
        <f>BK163</f>
        <v>0</v>
      </c>
      <c r="L163" s="145"/>
      <c r="M163" s="149"/>
      <c r="P163" s="150">
        <f>SUM(P164:P171)</f>
        <v>0</v>
      </c>
      <c r="R163" s="150">
        <f>SUM(R164:R171)</f>
        <v>0</v>
      </c>
      <c r="T163" s="151">
        <f>SUM(T164:T171)</f>
        <v>0</v>
      </c>
      <c r="AR163" s="146" t="s">
        <v>39</v>
      </c>
      <c r="AT163" s="152" t="s">
        <v>37</v>
      </c>
      <c r="AU163" s="152" t="s">
        <v>81</v>
      </c>
      <c r="AY163" s="146" t="s">
        <v>73</v>
      </c>
      <c r="BK163" s="153">
        <f>SUM(BK164:BK171)</f>
        <v>0</v>
      </c>
    </row>
    <row r="164" spans="2:65" s="1" customFormat="1" ht="22.5" customHeight="1">
      <c r="B164" s="24"/>
      <c r="C164" s="106" t="s">
        <v>133</v>
      </c>
      <c r="D164" s="106" t="s">
        <v>76</v>
      </c>
      <c r="E164" s="107" t="s">
        <v>287</v>
      </c>
      <c r="F164" s="108" t="s">
        <v>288</v>
      </c>
      <c r="G164" s="109" t="s">
        <v>121</v>
      </c>
      <c r="H164" s="110">
        <v>82.75</v>
      </c>
      <c r="I164" s="194"/>
      <c r="J164" s="111">
        <f>ROUND(I164*H164,2)</f>
        <v>0</v>
      </c>
      <c r="K164" s="108" t="s">
        <v>80</v>
      </c>
      <c r="L164" s="24"/>
      <c r="M164" s="112" t="s">
        <v>7</v>
      </c>
      <c r="N164" s="113" t="s">
        <v>27</v>
      </c>
      <c r="P164" s="114">
        <f>O164*H164</f>
        <v>0</v>
      </c>
      <c r="Q164" s="114">
        <v>0</v>
      </c>
      <c r="R164" s="114">
        <f>Q164*H164</f>
        <v>0</v>
      </c>
      <c r="S164" s="114">
        <v>0</v>
      </c>
      <c r="T164" s="115">
        <f>S164*H164</f>
        <v>0</v>
      </c>
      <c r="AR164" s="14" t="s">
        <v>77</v>
      </c>
      <c r="AT164" s="14" t="s">
        <v>76</v>
      </c>
      <c r="AU164" s="14" t="s">
        <v>77</v>
      </c>
      <c r="AY164" s="14" t="s">
        <v>73</v>
      </c>
      <c r="BE164" s="116">
        <f>IF(N164="základní",J164,0)</f>
        <v>0</v>
      </c>
      <c r="BF164" s="116">
        <f>IF(N164="snížená",J164,0)</f>
        <v>0</v>
      </c>
      <c r="BG164" s="116">
        <f>IF(N164="zákl. přenesená",J164,0)</f>
        <v>0</v>
      </c>
      <c r="BH164" s="116">
        <f>IF(N164="sníž. přenesená",J164,0)</f>
        <v>0</v>
      </c>
      <c r="BI164" s="116">
        <f>IF(N164="nulová",J164,0)</f>
        <v>0</v>
      </c>
      <c r="BJ164" s="14" t="s">
        <v>39</v>
      </c>
      <c r="BK164" s="116">
        <f>ROUND(I164*H164,2)</f>
        <v>0</v>
      </c>
      <c r="BL164" s="14" t="s">
        <v>77</v>
      </c>
      <c r="BM164" s="14" t="s">
        <v>289</v>
      </c>
    </row>
    <row r="165" spans="2:65" s="1" customFormat="1" ht="31.5" customHeight="1">
      <c r="B165" s="24"/>
      <c r="C165" s="106" t="s">
        <v>134</v>
      </c>
      <c r="D165" s="106" t="s">
        <v>76</v>
      </c>
      <c r="E165" s="107" t="s">
        <v>290</v>
      </c>
      <c r="F165" s="108" t="s">
        <v>291</v>
      </c>
      <c r="G165" s="109" t="s">
        <v>121</v>
      </c>
      <c r="H165" s="110">
        <v>82.75</v>
      </c>
      <c r="I165" s="194"/>
      <c r="J165" s="111">
        <f>ROUND(I165*H165,2)</f>
        <v>0</v>
      </c>
      <c r="K165" s="108" t="s">
        <v>80</v>
      </c>
      <c r="L165" s="24"/>
      <c r="M165" s="112" t="s">
        <v>7</v>
      </c>
      <c r="N165" s="113" t="s">
        <v>27</v>
      </c>
      <c r="P165" s="114">
        <f>O165*H165</f>
        <v>0</v>
      </c>
      <c r="Q165" s="114">
        <v>0</v>
      </c>
      <c r="R165" s="114">
        <f>Q165*H165</f>
        <v>0</v>
      </c>
      <c r="S165" s="114">
        <v>0</v>
      </c>
      <c r="T165" s="115">
        <f>S165*H165</f>
        <v>0</v>
      </c>
      <c r="AR165" s="14" t="s">
        <v>77</v>
      </c>
      <c r="AT165" s="14" t="s">
        <v>76</v>
      </c>
      <c r="AU165" s="14" t="s">
        <v>77</v>
      </c>
      <c r="AY165" s="14" t="s">
        <v>73</v>
      </c>
      <c r="BE165" s="116">
        <f>IF(N165="základní",J165,0)</f>
        <v>0</v>
      </c>
      <c r="BF165" s="116">
        <f>IF(N165="snížená",J165,0)</f>
        <v>0</v>
      </c>
      <c r="BG165" s="116">
        <f>IF(N165="zákl. přenesená",J165,0)</f>
        <v>0</v>
      </c>
      <c r="BH165" s="116">
        <f>IF(N165="sníž. přenesená",J165,0)</f>
        <v>0</v>
      </c>
      <c r="BI165" s="116">
        <f>IF(N165="nulová",J165,0)</f>
        <v>0</v>
      </c>
      <c r="BJ165" s="14" t="s">
        <v>39</v>
      </c>
      <c r="BK165" s="116">
        <f>ROUND(I165*H165,2)</f>
        <v>0</v>
      </c>
      <c r="BL165" s="14" t="s">
        <v>77</v>
      </c>
      <c r="BM165" s="14" t="s">
        <v>292</v>
      </c>
    </row>
    <row r="166" spans="2:65" s="1" customFormat="1" ht="22.5" customHeight="1">
      <c r="B166" s="24"/>
      <c r="C166" s="106" t="s">
        <v>135</v>
      </c>
      <c r="D166" s="106" t="s">
        <v>76</v>
      </c>
      <c r="E166" s="107" t="s">
        <v>148</v>
      </c>
      <c r="F166" s="108" t="s">
        <v>149</v>
      </c>
      <c r="G166" s="109" t="s">
        <v>121</v>
      </c>
      <c r="H166" s="110">
        <v>82.75</v>
      </c>
      <c r="I166" s="194"/>
      <c r="J166" s="111">
        <f>ROUND(I166*H166,2)</f>
        <v>0</v>
      </c>
      <c r="K166" s="108" t="s">
        <v>80</v>
      </c>
      <c r="L166" s="24"/>
      <c r="M166" s="112" t="s">
        <v>7</v>
      </c>
      <c r="N166" s="113" t="s">
        <v>27</v>
      </c>
      <c r="P166" s="114">
        <f>O166*H166</f>
        <v>0</v>
      </c>
      <c r="Q166" s="114">
        <v>0</v>
      </c>
      <c r="R166" s="114">
        <f>Q166*H166</f>
        <v>0</v>
      </c>
      <c r="S166" s="114">
        <v>0</v>
      </c>
      <c r="T166" s="115">
        <f>S166*H166</f>
        <v>0</v>
      </c>
      <c r="AR166" s="14" t="s">
        <v>77</v>
      </c>
      <c r="AT166" s="14" t="s">
        <v>76</v>
      </c>
      <c r="AU166" s="14" t="s">
        <v>77</v>
      </c>
      <c r="AY166" s="14" t="s">
        <v>73</v>
      </c>
      <c r="BE166" s="116">
        <f>IF(N166="základní",J166,0)</f>
        <v>0</v>
      </c>
      <c r="BF166" s="116">
        <f>IF(N166="snížená",J166,0)</f>
        <v>0</v>
      </c>
      <c r="BG166" s="116">
        <f>IF(N166="zákl. přenesená",J166,0)</f>
        <v>0</v>
      </c>
      <c r="BH166" s="116">
        <f>IF(N166="sníž. přenesená",J166,0)</f>
        <v>0</v>
      </c>
      <c r="BI166" s="116">
        <f>IF(N166="nulová",J166,0)</f>
        <v>0</v>
      </c>
      <c r="BJ166" s="14" t="s">
        <v>39</v>
      </c>
      <c r="BK166" s="116">
        <f>ROUND(I166*H166,2)</f>
        <v>0</v>
      </c>
      <c r="BL166" s="14" t="s">
        <v>77</v>
      </c>
      <c r="BM166" s="14" t="s">
        <v>293</v>
      </c>
    </row>
    <row r="167" spans="2:65" s="1" customFormat="1" ht="31.5" customHeight="1">
      <c r="B167" s="24"/>
      <c r="C167" s="106" t="s">
        <v>136</v>
      </c>
      <c r="D167" s="106" t="s">
        <v>76</v>
      </c>
      <c r="E167" s="107" t="s">
        <v>151</v>
      </c>
      <c r="F167" s="108" t="s">
        <v>152</v>
      </c>
      <c r="G167" s="109" t="s">
        <v>121</v>
      </c>
      <c r="H167" s="110">
        <v>82.75</v>
      </c>
      <c r="I167" s="194"/>
      <c r="J167" s="111">
        <f>ROUND(I167*H167,2)</f>
        <v>0</v>
      </c>
      <c r="K167" s="108" t="s">
        <v>80</v>
      </c>
      <c r="L167" s="24"/>
      <c r="M167" s="112" t="s">
        <v>7</v>
      </c>
      <c r="N167" s="113" t="s">
        <v>27</v>
      </c>
      <c r="P167" s="114">
        <f>O167*H167</f>
        <v>0</v>
      </c>
      <c r="Q167" s="114">
        <v>0</v>
      </c>
      <c r="R167" s="114">
        <f>Q167*H167</f>
        <v>0</v>
      </c>
      <c r="S167" s="114">
        <v>0</v>
      </c>
      <c r="T167" s="115">
        <f>S167*H167</f>
        <v>0</v>
      </c>
      <c r="AR167" s="14" t="s">
        <v>77</v>
      </c>
      <c r="AT167" s="14" t="s">
        <v>76</v>
      </c>
      <c r="AU167" s="14" t="s">
        <v>77</v>
      </c>
      <c r="AY167" s="14" t="s">
        <v>73</v>
      </c>
      <c r="BE167" s="116">
        <f>IF(N167="základní",J167,0)</f>
        <v>0</v>
      </c>
      <c r="BF167" s="116">
        <f>IF(N167="snížená",J167,0)</f>
        <v>0</v>
      </c>
      <c r="BG167" s="116">
        <f>IF(N167="zákl. přenesená",J167,0)</f>
        <v>0</v>
      </c>
      <c r="BH167" s="116">
        <f>IF(N167="sníž. přenesená",J167,0)</f>
        <v>0</v>
      </c>
      <c r="BI167" s="116">
        <f>IF(N167="nulová",J167,0)</f>
        <v>0</v>
      </c>
      <c r="BJ167" s="14" t="s">
        <v>39</v>
      </c>
      <c r="BK167" s="116">
        <f>ROUND(I167*H167,2)</f>
        <v>0</v>
      </c>
      <c r="BL167" s="14" t="s">
        <v>77</v>
      </c>
      <c r="BM167" s="14" t="s">
        <v>294</v>
      </c>
    </row>
    <row r="168" spans="2:47" s="1" customFormat="1" ht="40.5">
      <c r="B168" s="24"/>
      <c r="D168" s="117" t="s">
        <v>78</v>
      </c>
      <c r="F168" s="118" t="s">
        <v>113</v>
      </c>
      <c r="I168" s="46"/>
      <c r="L168" s="24"/>
      <c r="M168" s="119"/>
      <c r="T168" s="35"/>
      <c r="AT168" s="14" t="s">
        <v>78</v>
      </c>
      <c r="AU168" s="14" t="s">
        <v>77</v>
      </c>
    </row>
    <row r="169" spans="2:65" s="1" customFormat="1" ht="31.5" customHeight="1">
      <c r="B169" s="24"/>
      <c r="C169" s="106" t="s">
        <v>137</v>
      </c>
      <c r="D169" s="106" t="s">
        <v>76</v>
      </c>
      <c r="E169" s="107" t="s">
        <v>154</v>
      </c>
      <c r="F169" s="108" t="s">
        <v>155</v>
      </c>
      <c r="G169" s="109" t="s">
        <v>121</v>
      </c>
      <c r="H169" s="110">
        <v>744.75</v>
      </c>
      <c r="I169" s="194"/>
      <c r="J169" s="111">
        <f>ROUND(I169*H169,2)</f>
        <v>0</v>
      </c>
      <c r="K169" s="108" t="s">
        <v>80</v>
      </c>
      <c r="L169" s="24"/>
      <c r="M169" s="112" t="s">
        <v>7</v>
      </c>
      <c r="N169" s="113" t="s">
        <v>27</v>
      </c>
      <c r="P169" s="114">
        <f>O169*H169</f>
        <v>0</v>
      </c>
      <c r="Q169" s="114">
        <v>0</v>
      </c>
      <c r="R169" s="114">
        <f>Q169*H169</f>
        <v>0</v>
      </c>
      <c r="S169" s="114">
        <v>0</v>
      </c>
      <c r="T169" s="115">
        <f>S169*H169</f>
        <v>0</v>
      </c>
      <c r="AR169" s="14" t="s">
        <v>77</v>
      </c>
      <c r="AT169" s="14" t="s">
        <v>76</v>
      </c>
      <c r="AU169" s="14" t="s">
        <v>77</v>
      </c>
      <c r="AY169" s="14" t="s">
        <v>73</v>
      </c>
      <c r="BE169" s="116">
        <f>IF(N169="základní",J169,0)</f>
        <v>0</v>
      </c>
      <c r="BF169" s="116">
        <f>IF(N169="snížená",J169,0)</f>
        <v>0</v>
      </c>
      <c r="BG169" s="116">
        <f>IF(N169="zákl. přenesená",J169,0)</f>
        <v>0</v>
      </c>
      <c r="BH169" s="116">
        <f>IF(N169="sníž. přenesená",J169,0)</f>
        <v>0</v>
      </c>
      <c r="BI169" s="116">
        <f>IF(N169="nulová",J169,0)</f>
        <v>0</v>
      </c>
      <c r="BJ169" s="14" t="s">
        <v>39</v>
      </c>
      <c r="BK169" s="116">
        <f>ROUND(I169*H169,2)</f>
        <v>0</v>
      </c>
      <c r="BL169" s="14" t="s">
        <v>77</v>
      </c>
      <c r="BM169" s="14" t="s">
        <v>295</v>
      </c>
    </row>
    <row r="170" spans="2:51" s="7" customFormat="1" ht="13.5">
      <c r="B170" s="121"/>
      <c r="D170" s="117" t="s">
        <v>107</v>
      </c>
      <c r="F170" s="123" t="s">
        <v>296</v>
      </c>
      <c r="H170" s="124">
        <v>744.75</v>
      </c>
      <c r="I170" s="125"/>
      <c r="L170" s="121"/>
      <c r="M170" s="126"/>
      <c r="T170" s="127"/>
      <c r="AT170" s="122" t="s">
        <v>107</v>
      </c>
      <c r="AU170" s="122" t="s">
        <v>77</v>
      </c>
      <c r="AV170" s="7" t="s">
        <v>40</v>
      </c>
      <c r="AW170" s="7" t="s">
        <v>1</v>
      </c>
      <c r="AX170" s="7" t="s">
        <v>39</v>
      </c>
      <c r="AY170" s="122" t="s">
        <v>73</v>
      </c>
    </row>
    <row r="171" spans="2:65" s="1" customFormat="1" ht="22.5" customHeight="1">
      <c r="B171" s="24"/>
      <c r="C171" s="106" t="s">
        <v>138</v>
      </c>
      <c r="D171" s="106" t="s">
        <v>76</v>
      </c>
      <c r="E171" s="107" t="s">
        <v>159</v>
      </c>
      <c r="F171" s="108" t="s">
        <v>160</v>
      </c>
      <c r="G171" s="109" t="s">
        <v>121</v>
      </c>
      <c r="H171" s="110">
        <v>82.75</v>
      </c>
      <c r="I171" s="194"/>
      <c r="J171" s="111">
        <f>ROUND(I171*H171,2)</f>
        <v>0</v>
      </c>
      <c r="K171" s="108" t="s">
        <v>7</v>
      </c>
      <c r="L171" s="24"/>
      <c r="M171" s="112" t="s">
        <v>7</v>
      </c>
      <c r="N171" s="113" t="s">
        <v>27</v>
      </c>
      <c r="P171" s="114">
        <f>O171*H171</f>
        <v>0</v>
      </c>
      <c r="Q171" s="114">
        <v>0</v>
      </c>
      <c r="R171" s="114">
        <f>Q171*H171</f>
        <v>0</v>
      </c>
      <c r="S171" s="114">
        <v>0</v>
      </c>
      <c r="T171" s="115">
        <f>S171*H171</f>
        <v>0</v>
      </c>
      <c r="AR171" s="14" t="s">
        <v>77</v>
      </c>
      <c r="AT171" s="14" t="s">
        <v>76</v>
      </c>
      <c r="AU171" s="14" t="s">
        <v>77</v>
      </c>
      <c r="AY171" s="14" t="s">
        <v>73</v>
      </c>
      <c r="BE171" s="116">
        <f>IF(N171="základní",J171,0)</f>
        <v>0</v>
      </c>
      <c r="BF171" s="116">
        <f>IF(N171="snížená",J171,0)</f>
        <v>0</v>
      </c>
      <c r="BG171" s="116">
        <f>IF(N171="zákl. přenesená",J171,0)</f>
        <v>0</v>
      </c>
      <c r="BH171" s="116">
        <f>IF(N171="sníž. přenesená",J171,0)</f>
        <v>0</v>
      </c>
      <c r="BI171" s="116">
        <f>IF(N171="nulová",J171,0)</f>
        <v>0</v>
      </c>
      <c r="BJ171" s="14" t="s">
        <v>39</v>
      </c>
      <c r="BK171" s="116">
        <f>ROUND(I171*H171,2)</f>
        <v>0</v>
      </c>
      <c r="BL171" s="14" t="s">
        <v>77</v>
      </c>
      <c r="BM171" s="14" t="s">
        <v>297</v>
      </c>
    </row>
    <row r="172" spans="2:63" s="6" customFormat="1" ht="37.35" customHeight="1">
      <c r="B172" s="94"/>
      <c r="D172" s="95" t="s">
        <v>37</v>
      </c>
      <c r="E172" s="96" t="s">
        <v>298</v>
      </c>
      <c r="F172" s="96" t="s">
        <v>299</v>
      </c>
      <c r="I172" s="97"/>
      <c r="J172" s="98">
        <f>BK172</f>
        <v>0</v>
      </c>
      <c r="L172" s="94"/>
      <c r="M172" s="99"/>
      <c r="P172" s="100">
        <f>P173+P213</f>
        <v>0</v>
      </c>
      <c r="R172" s="100">
        <f>R173+R213</f>
        <v>0.57359467</v>
      </c>
      <c r="T172" s="101">
        <f>T173+T213</f>
        <v>0</v>
      </c>
      <c r="AR172" s="95" t="s">
        <v>40</v>
      </c>
      <c r="AT172" s="102" t="s">
        <v>37</v>
      </c>
      <c r="AU172" s="102" t="s">
        <v>38</v>
      </c>
      <c r="AY172" s="95" t="s">
        <v>73</v>
      </c>
      <c r="BK172" s="103">
        <f>BK173+BK213</f>
        <v>0</v>
      </c>
    </row>
    <row r="173" spans="2:63" s="6" customFormat="1" ht="19.9" customHeight="1">
      <c r="B173" s="94"/>
      <c r="D173" s="95" t="s">
        <v>37</v>
      </c>
      <c r="E173" s="104" t="s">
        <v>300</v>
      </c>
      <c r="F173" s="104" t="s">
        <v>301</v>
      </c>
      <c r="I173" s="97"/>
      <c r="J173" s="105">
        <f>BK173</f>
        <v>0</v>
      </c>
      <c r="L173" s="94"/>
      <c r="M173" s="99"/>
      <c r="P173" s="100">
        <f>SUM(P174:P212)</f>
        <v>0</v>
      </c>
      <c r="R173" s="100">
        <f>SUM(R174:R212)</f>
        <v>0.56571067</v>
      </c>
      <c r="T173" s="101">
        <f>SUM(T174:T212)</f>
        <v>0</v>
      </c>
      <c r="AR173" s="95" t="s">
        <v>40</v>
      </c>
      <c r="AT173" s="102" t="s">
        <v>37</v>
      </c>
      <c r="AU173" s="102" t="s">
        <v>39</v>
      </c>
      <c r="AY173" s="95" t="s">
        <v>73</v>
      </c>
      <c r="BK173" s="103">
        <f>SUM(BK174:BK212)</f>
        <v>0</v>
      </c>
    </row>
    <row r="174" spans="2:65" s="1" customFormat="1" ht="31.5" customHeight="1">
      <c r="B174" s="24"/>
      <c r="C174" s="106" t="s">
        <v>139</v>
      </c>
      <c r="D174" s="106" t="s">
        <v>76</v>
      </c>
      <c r="E174" s="107" t="s">
        <v>302</v>
      </c>
      <c r="F174" s="108" t="s">
        <v>303</v>
      </c>
      <c r="G174" s="109" t="s">
        <v>103</v>
      </c>
      <c r="H174" s="110">
        <v>22.896</v>
      </c>
      <c r="I174" s="194"/>
      <c r="J174" s="111">
        <f>ROUND(I174*H174,2)</f>
        <v>0</v>
      </c>
      <c r="K174" s="108" t="s">
        <v>80</v>
      </c>
      <c r="L174" s="24"/>
      <c r="M174" s="112" t="s">
        <v>7</v>
      </c>
      <c r="N174" s="113" t="s">
        <v>27</v>
      </c>
      <c r="P174" s="114">
        <f>O174*H174</f>
        <v>0</v>
      </c>
      <c r="Q174" s="114">
        <v>0</v>
      </c>
      <c r="R174" s="114">
        <f>Q174*H174</f>
        <v>0</v>
      </c>
      <c r="S174" s="114">
        <v>0</v>
      </c>
      <c r="T174" s="115">
        <f>S174*H174</f>
        <v>0</v>
      </c>
      <c r="AR174" s="14" t="s">
        <v>90</v>
      </c>
      <c r="AT174" s="14" t="s">
        <v>76</v>
      </c>
      <c r="AU174" s="14" t="s">
        <v>40</v>
      </c>
      <c r="AY174" s="14" t="s">
        <v>73</v>
      </c>
      <c r="BE174" s="116">
        <f>IF(N174="základní",J174,0)</f>
        <v>0</v>
      </c>
      <c r="BF174" s="116">
        <f>IF(N174="snížená",J174,0)</f>
        <v>0</v>
      </c>
      <c r="BG174" s="116">
        <f>IF(N174="zákl. přenesená",J174,0)</f>
        <v>0</v>
      </c>
      <c r="BH174" s="116">
        <f>IF(N174="sníž. přenesená",J174,0)</f>
        <v>0</v>
      </c>
      <c r="BI174" s="116">
        <f>IF(N174="nulová",J174,0)</f>
        <v>0</v>
      </c>
      <c r="BJ174" s="14" t="s">
        <v>39</v>
      </c>
      <c r="BK174" s="116">
        <f>ROUND(I174*H174,2)</f>
        <v>0</v>
      </c>
      <c r="BL174" s="14" t="s">
        <v>90</v>
      </c>
      <c r="BM174" s="14" t="s">
        <v>304</v>
      </c>
    </row>
    <row r="175" spans="2:51" s="7" customFormat="1" ht="13.5">
      <c r="B175" s="121"/>
      <c r="D175" s="117" t="s">
        <v>107</v>
      </c>
      <c r="E175" s="122" t="s">
        <v>7</v>
      </c>
      <c r="F175" s="123" t="s">
        <v>305</v>
      </c>
      <c r="H175" s="124">
        <v>22.896</v>
      </c>
      <c r="I175" s="125"/>
      <c r="L175" s="121"/>
      <c r="M175" s="126"/>
      <c r="T175" s="127"/>
      <c r="AT175" s="122" t="s">
        <v>107</v>
      </c>
      <c r="AU175" s="122" t="s">
        <v>40</v>
      </c>
      <c r="AV175" s="7" t="s">
        <v>40</v>
      </c>
      <c r="AW175" s="7" t="s">
        <v>19</v>
      </c>
      <c r="AX175" s="7" t="s">
        <v>39</v>
      </c>
      <c r="AY175" s="122" t="s">
        <v>73</v>
      </c>
    </row>
    <row r="176" spans="2:65" s="1" customFormat="1" ht="31.5" customHeight="1">
      <c r="B176" s="24"/>
      <c r="C176" s="106" t="s">
        <v>140</v>
      </c>
      <c r="D176" s="106" t="s">
        <v>76</v>
      </c>
      <c r="E176" s="107" t="s">
        <v>306</v>
      </c>
      <c r="F176" s="108" t="s">
        <v>307</v>
      </c>
      <c r="G176" s="109" t="s">
        <v>103</v>
      </c>
      <c r="H176" s="110">
        <v>52.565</v>
      </c>
      <c r="I176" s="194"/>
      <c r="J176" s="111">
        <f>ROUND(I176*H176,2)</f>
        <v>0</v>
      </c>
      <c r="K176" s="108" t="s">
        <v>80</v>
      </c>
      <c r="L176" s="24"/>
      <c r="M176" s="112" t="s">
        <v>7</v>
      </c>
      <c r="N176" s="113" t="s">
        <v>27</v>
      </c>
      <c r="P176" s="114">
        <f>O176*H176</f>
        <v>0</v>
      </c>
      <c r="Q176" s="114">
        <v>0</v>
      </c>
      <c r="R176" s="114">
        <f>Q176*H176</f>
        <v>0</v>
      </c>
      <c r="S176" s="114">
        <v>0</v>
      </c>
      <c r="T176" s="115">
        <f>S176*H176</f>
        <v>0</v>
      </c>
      <c r="AR176" s="14" t="s">
        <v>90</v>
      </c>
      <c r="AT176" s="14" t="s">
        <v>76</v>
      </c>
      <c r="AU176" s="14" t="s">
        <v>40</v>
      </c>
      <c r="AY176" s="14" t="s">
        <v>73</v>
      </c>
      <c r="BE176" s="116">
        <f>IF(N176="základní",J176,0)</f>
        <v>0</v>
      </c>
      <c r="BF176" s="116">
        <f>IF(N176="snížená",J176,0)</f>
        <v>0</v>
      </c>
      <c r="BG176" s="116">
        <f>IF(N176="zákl. přenesená",J176,0)</f>
        <v>0</v>
      </c>
      <c r="BH176" s="116">
        <f>IF(N176="sníž. přenesená",J176,0)</f>
        <v>0</v>
      </c>
      <c r="BI176" s="116">
        <f>IF(N176="nulová",J176,0)</f>
        <v>0</v>
      </c>
      <c r="BJ176" s="14" t="s">
        <v>39</v>
      </c>
      <c r="BK176" s="116">
        <f>ROUND(I176*H176,2)</f>
        <v>0</v>
      </c>
      <c r="BL176" s="14" t="s">
        <v>90</v>
      </c>
      <c r="BM176" s="14" t="s">
        <v>308</v>
      </c>
    </row>
    <row r="177" spans="2:51" s="7" customFormat="1" ht="13.5">
      <c r="B177" s="121"/>
      <c r="D177" s="117" t="s">
        <v>107</v>
      </c>
      <c r="E177" s="122" t="s">
        <v>7</v>
      </c>
      <c r="F177" s="123" t="s">
        <v>309</v>
      </c>
      <c r="H177" s="124">
        <v>52.565</v>
      </c>
      <c r="I177" s="125"/>
      <c r="L177" s="121"/>
      <c r="M177" s="126"/>
      <c r="T177" s="127"/>
      <c r="AT177" s="122" t="s">
        <v>107</v>
      </c>
      <c r="AU177" s="122" t="s">
        <v>40</v>
      </c>
      <c r="AV177" s="7" t="s">
        <v>40</v>
      </c>
      <c r="AW177" s="7" t="s">
        <v>19</v>
      </c>
      <c r="AX177" s="7" t="s">
        <v>39</v>
      </c>
      <c r="AY177" s="122" t="s">
        <v>73</v>
      </c>
    </row>
    <row r="178" spans="2:65" s="1" customFormat="1" ht="22.5" customHeight="1">
      <c r="B178" s="24"/>
      <c r="C178" s="128" t="s">
        <v>141</v>
      </c>
      <c r="D178" s="128" t="s">
        <v>123</v>
      </c>
      <c r="E178" s="129" t="s">
        <v>310</v>
      </c>
      <c r="F178" s="130" t="s">
        <v>311</v>
      </c>
      <c r="G178" s="131" t="s">
        <v>124</v>
      </c>
      <c r="H178" s="132">
        <v>30.184</v>
      </c>
      <c r="I178" s="195"/>
      <c r="J178" s="133">
        <f>ROUND(I178*H178,2)</f>
        <v>0</v>
      </c>
      <c r="K178" s="130" t="s">
        <v>80</v>
      </c>
      <c r="L178" s="134"/>
      <c r="M178" s="135" t="s">
        <v>7</v>
      </c>
      <c r="N178" s="136" t="s">
        <v>27</v>
      </c>
      <c r="P178" s="114">
        <f>O178*H178</f>
        <v>0</v>
      </c>
      <c r="Q178" s="114">
        <v>0.001</v>
      </c>
      <c r="R178" s="114">
        <f>Q178*H178</f>
        <v>0.030184000000000002</v>
      </c>
      <c r="S178" s="114">
        <v>0</v>
      </c>
      <c r="T178" s="115">
        <f>S178*H178</f>
        <v>0</v>
      </c>
      <c r="AR178" s="14" t="s">
        <v>134</v>
      </c>
      <c r="AT178" s="14" t="s">
        <v>123</v>
      </c>
      <c r="AU178" s="14" t="s">
        <v>40</v>
      </c>
      <c r="AY178" s="14" t="s">
        <v>73</v>
      </c>
      <c r="BE178" s="116">
        <f>IF(N178="základní",J178,0)</f>
        <v>0</v>
      </c>
      <c r="BF178" s="116">
        <f>IF(N178="snížená",J178,0)</f>
        <v>0</v>
      </c>
      <c r="BG178" s="116">
        <f>IF(N178="zákl. přenesená",J178,0)</f>
        <v>0</v>
      </c>
      <c r="BH178" s="116">
        <f>IF(N178="sníž. přenesená",J178,0)</f>
        <v>0</v>
      </c>
      <c r="BI178" s="116">
        <f>IF(N178="nulová",J178,0)</f>
        <v>0</v>
      </c>
      <c r="BJ178" s="14" t="s">
        <v>39</v>
      </c>
      <c r="BK178" s="116">
        <f>ROUND(I178*H178,2)</f>
        <v>0</v>
      </c>
      <c r="BL178" s="14" t="s">
        <v>90</v>
      </c>
      <c r="BM178" s="14" t="s">
        <v>312</v>
      </c>
    </row>
    <row r="179" spans="2:47" s="1" customFormat="1" ht="27">
      <c r="B179" s="24"/>
      <c r="D179" s="117" t="s">
        <v>78</v>
      </c>
      <c r="F179" s="118" t="s">
        <v>313</v>
      </c>
      <c r="I179" s="46"/>
      <c r="L179" s="24"/>
      <c r="M179" s="119"/>
      <c r="T179" s="35"/>
      <c r="AT179" s="14" t="s">
        <v>78</v>
      </c>
      <c r="AU179" s="14" t="s">
        <v>40</v>
      </c>
    </row>
    <row r="180" spans="2:51" s="7" customFormat="1" ht="13.5">
      <c r="B180" s="121"/>
      <c r="D180" s="117" t="s">
        <v>107</v>
      </c>
      <c r="E180" s="122" t="s">
        <v>7</v>
      </c>
      <c r="F180" s="123" t="s">
        <v>314</v>
      </c>
      <c r="H180" s="124">
        <v>30.184</v>
      </c>
      <c r="I180" s="125"/>
      <c r="L180" s="121"/>
      <c r="M180" s="126"/>
      <c r="T180" s="127"/>
      <c r="AT180" s="122" t="s">
        <v>107</v>
      </c>
      <c r="AU180" s="122" t="s">
        <v>40</v>
      </c>
      <c r="AV180" s="7" t="s">
        <v>40</v>
      </c>
      <c r="AW180" s="7" t="s">
        <v>19</v>
      </c>
      <c r="AX180" s="7" t="s">
        <v>39</v>
      </c>
      <c r="AY180" s="122" t="s">
        <v>73</v>
      </c>
    </row>
    <row r="181" spans="2:65" s="1" customFormat="1" ht="31.5" customHeight="1">
      <c r="B181" s="24"/>
      <c r="C181" s="106" t="s">
        <v>144</v>
      </c>
      <c r="D181" s="106" t="s">
        <v>76</v>
      </c>
      <c r="E181" s="107" t="s">
        <v>315</v>
      </c>
      <c r="F181" s="108" t="s">
        <v>316</v>
      </c>
      <c r="G181" s="109" t="s">
        <v>103</v>
      </c>
      <c r="H181" s="110">
        <v>45.792</v>
      </c>
      <c r="I181" s="194"/>
      <c r="J181" s="111">
        <f>ROUND(I181*H181,2)</f>
        <v>0</v>
      </c>
      <c r="K181" s="108" t="s">
        <v>80</v>
      </c>
      <c r="L181" s="24"/>
      <c r="M181" s="112" t="s">
        <v>7</v>
      </c>
      <c r="N181" s="113" t="s">
        <v>27</v>
      </c>
      <c r="P181" s="114">
        <f>O181*H181</f>
        <v>0</v>
      </c>
      <c r="Q181" s="114">
        <v>0</v>
      </c>
      <c r="R181" s="114">
        <f>Q181*H181</f>
        <v>0</v>
      </c>
      <c r="S181" s="114">
        <v>0</v>
      </c>
      <c r="T181" s="115">
        <f>S181*H181</f>
        <v>0</v>
      </c>
      <c r="AR181" s="14" t="s">
        <v>90</v>
      </c>
      <c r="AT181" s="14" t="s">
        <v>76</v>
      </c>
      <c r="AU181" s="14" t="s">
        <v>40</v>
      </c>
      <c r="AY181" s="14" t="s">
        <v>73</v>
      </c>
      <c r="BE181" s="116">
        <f>IF(N181="základní",J181,0)</f>
        <v>0</v>
      </c>
      <c r="BF181" s="116">
        <f>IF(N181="snížená",J181,0)</f>
        <v>0</v>
      </c>
      <c r="BG181" s="116">
        <f>IF(N181="zákl. přenesená",J181,0)</f>
        <v>0</v>
      </c>
      <c r="BH181" s="116">
        <f>IF(N181="sníž. přenesená",J181,0)</f>
        <v>0</v>
      </c>
      <c r="BI181" s="116">
        <f>IF(N181="nulová",J181,0)</f>
        <v>0</v>
      </c>
      <c r="BJ181" s="14" t="s">
        <v>39</v>
      </c>
      <c r="BK181" s="116">
        <f>ROUND(I181*H181,2)</f>
        <v>0</v>
      </c>
      <c r="BL181" s="14" t="s">
        <v>90</v>
      </c>
      <c r="BM181" s="14" t="s">
        <v>317</v>
      </c>
    </row>
    <row r="182" spans="2:47" s="1" customFormat="1" ht="27">
      <c r="B182" s="24"/>
      <c r="D182" s="117" t="s">
        <v>78</v>
      </c>
      <c r="F182" s="118" t="s">
        <v>318</v>
      </c>
      <c r="I182" s="46"/>
      <c r="L182" s="24"/>
      <c r="M182" s="119"/>
      <c r="T182" s="35"/>
      <c r="AT182" s="14" t="s">
        <v>78</v>
      </c>
      <c r="AU182" s="14" t="s">
        <v>40</v>
      </c>
    </row>
    <row r="183" spans="2:51" s="7" customFormat="1" ht="13.5">
      <c r="B183" s="121"/>
      <c r="D183" s="117" t="s">
        <v>107</v>
      </c>
      <c r="E183" s="122" t="s">
        <v>7</v>
      </c>
      <c r="F183" s="123" t="s">
        <v>305</v>
      </c>
      <c r="H183" s="124">
        <v>22.896</v>
      </c>
      <c r="I183" s="125"/>
      <c r="L183" s="121"/>
      <c r="M183" s="126"/>
      <c r="T183" s="127"/>
      <c r="AT183" s="122" t="s">
        <v>107</v>
      </c>
      <c r="AU183" s="122" t="s">
        <v>40</v>
      </c>
      <c r="AV183" s="7" t="s">
        <v>40</v>
      </c>
      <c r="AW183" s="7" t="s">
        <v>19</v>
      </c>
      <c r="AX183" s="7" t="s">
        <v>39</v>
      </c>
      <c r="AY183" s="122" t="s">
        <v>73</v>
      </c>
    </row>
    <row r="184" spans="2:51" s="7" customFormat="1" ht="13.5">
      <c r="B184" s="121"/>
      <c r="D184" s="117" t="s">
        <v>107</v>
      </c>
      <c r="F184" s="123" t="s">
        <v>319</v>
      </c>
      <c r="H184" s="124">
        <v>45.792</v>
      </c>
      <c r="I184" s="125"/>
      <c r="L184" s="121"/>
      <c r="M184" s="126"/>
      <c r="T184" s="127"/>
      <c r="AT184" s="122" t="s">
        <v>107</v>
      </c>
      <c r="AU184" s="122" t="s">
        <v>40</v>
      </c>
      <c r="AV184" s="7" t="s">
        <v>40</v>
      </c>
      <c r="AW184" s="7" t="s">
        <v>1</v>
      </c>
      <c r="AX184" s="7" t="s">
        <v>39</v>
      </c>
      <c r="AY184" s="122" t="s">
        <v>73</v>
      </c>
    </row>
    <row r="185" spans="2:65" s="1" customFormat="1" ht="31.5" customHeight="1">
      <c r="B185" s="24"/>
      <c r="C185" s="106" t="s">
        <v>147</v>
      </c>
      <c r="D185" s="106" t="s">
        <v>76</v>
      </c>
      <c r="E185" s="107" t="s">
        <v>320</v>
      </c>
      <c r="F185" s="108" t="s">
        <v>321</v>
      </c>
      <c r="G185" s="109" t="s">
        <v>103</v>
      </c>
      <c r="H185" s="110">
        <v>105.13</v>
      </c>
      <c r="I185" s="194"/>
      <c r="J185" s="111">
        <f>ROUND(I185*H185,2)</f>
        <v>0</v>
      </c>
      <c r="K185" s="108" t="s">
        <v>80</v>
      </c>
      <c r="L185" s="24"/>
      <c r="M185" s="112" t="s">
        <v>7</v>
      </c>
      <c r="N185" s="113" t="s">
        <v>27</v>
      </c>
      <c r="P185" s="114">
        <f>O185*H185</f>
        <v>0</v>
      </c>
      <c r="Q185" s="114">
        <v>0</v>
      </c>
      <c r="R185" s="114">
        <f>Q185*H185</f>
        <v>0</v>
      </c>
      <c r="S185" s="114">
        <v>0</v>
      </c>
      <c r="T185" s="115">
        <f>S185*H185</f>
        <v>0</v>
      </c>
      <c r="AR185" s="14" t="s">
        <v>90</v>
      </c>
      <c r="AT185" s="14" t="s">
        <v>76</v>
      </c>
      <c r="AU185" s="14" t="s">
        <v>40</v>
      </c>
      <c r="AY185" s="14" t="s">
        <v>73</v>
      </c>
      <c r="BE185" s="116">
        <f>IF(N185="základní",J185,0)</f>
        <v>0</v>
      </c>
      <c r="BF185" s="116">
        <f>IF(N185="snížená",J185,0)</f>
        <v>0</v>
      </c>
      <c r="BG185" s="116">
        <f>IF(N185="zákl. přenesená",J185,0)</f>
        <v>0</v>
      </c>
      <c r="BH185" s="116">
        <f>IF(N185="sníž. přenesená",J185,0)</f>
        <v>0</v>
      </c>
      <c r="BI185" s="116">
        <f>IF(N185="nulová",J185,0)</f>
        <v>0</v>
      </c>
      <c r="BJ185" s="14" t="s">
        <v>39</v>
      </c>
      <c r="BK185" s="116">
        <f>ROUND(I185*H185,2)</f>
        <v>0</v>
      </c>
      <c r="BL185" s="14" t="s">
        <v>90</v>
      </c>
      <c r="BM185" s="14" t="s">
        <v>322</v>
      </c>
    </row>
    <row r="186" spans="2:47" s="1" customFormat="1" ht="27">
      <c r="B186" s="24"/>
      <c r="D186" s="117" t="s">
        <v>78</v>
      </c>
      <c r="F186" s="118" t="s">
        <v>318</v>
      </c>
      <c r="I186" s="46"/>
      <c r="L186" s="24"/>
      <c r="M186" s="119"/>
      <c r="T186" s="35"/>
      <c r="AT186" s="14" t="s">
        <v>78</v>
      </c>
      <c r="AU186" s="14" t="s">
        <v>40</v>
      </c>
    </row>
    <row r="187" spans="2:51" s="7" customFormat="1" ht="13.5">
      <c r="B187" s="121"/>
      <c r="D187" s="117" t="s">
        <v>107</v>
      </c>
      <c r="E187" s="122" t="s">
        <v>7</v>
      </c>
      <c r="F187" s="123" t="s">
        <v>309</v>
      </c>
      <c r="H187" s="124">
        <v>52.565</v>
      </c>
      <c r="I187" s="125"/>
      <c r="L187" s="121"/>
      <c r="M187" s="126"/>
      <c r="T187" s="127"/>
      <c r="AT187" s="122" t="s">
        <v>107</v>
      </c>
      <c r="AU187" s="122" t="s">
        <v>40</v>
      </c>
      <c r="AV187" s="7" t="s">
        <v>40</v>
      </c>
      <c r="AW187" s="7" t="s">
        <v>19</v>
      </c>
      <c r="AX187" s="7" t="s">
        <v>39</v>
      </c>
      <c r="AY187" s="122" t="s">
        <v>73</v>
      </c>
    </row>
    <row r="188" spans="2:51" s="7" customFormat="1" ht="13.5">
      <c r="B188" s="121"/>
      <c r="D188" s="117" t="s">
        <v>107</v>
      </c>
      <c r="F188" s="123" t="s">
        <v>323</v>
      </c>
      <c r="H188" s="124">
        <v>105.13</v>
      </c>
      <c r="I188" s="125"/>
      <c r="L188" s="121"/>
      <c r="M188" s="126"/>
      <c r="T188" s="127"/>
      <c r="AT188" s="122" t="s">
        <v>107</v>
      </c>
      <c r="AU188" s="122" t="s">
        <v>40</v>
      </c>
      <c r="AV188" s="7" t="s">
        <v>40</v>
      </c>
      <c r="AW188" s="7" t="s">
        <v>1</v>
      </c>
      <c r="AX188" s="7" t="s">
        <v>39</v>
      </c>
      <c r="AY188" s="122" t="s">
        <v>73</v>
      </c>
    </row>
    <row r="189" spans="2:65" s="1" customFormat="1" ht="22.5" customHeight="1">
      <c r="B189" s="24"/>
      <c r="C189" s="128" t="s">
        <v>150</v>
      </c>
      <c r="D189" s="128" t="s">
        <v>123</v>
      </c>
      <c r="E189" s="129" t="s">
        <v>324</v>
      </c>
      <c r="F189" s="130" t="s">
        <v>325</v>
      </c>
      <c r="G189" s="131" t="s">
        <v>121</v>
      </c>
      <c r="H189" s="132">
        <v>0.075</v>
      </c>
      <c r="I189" s="195"/>
      <c r="J189" s="133">
        <f>ROUND(I189*H189,2)</f>
        <v>0</v>
      </c>
      <c r="K189" s="130" t="s">
        <v>80</v>
      </c>
      <c r="L189" s="134"/>
      <c r="M189" s="135" t="s">
        <v>7</v>
      </c>
      <c r="N189" s="136" t="s">
        <v>27</v>
      </c>
      <c r="P189" s="114">
        <f>O189*H189</f>
        <v>0</v>
      </c>
      <c r="Q189" s="114">
        <v>1</v>
      </c>
      <c r="R189" s="114">
        <f>Q189*H189</f>
        <v>0.075</v>
      </c>
      <c r="S189" s="114">
        <v>0</v>
      </c>
      <c r="T189" s="115">
        <f>S189*H189</f>
        <v>0</v>
      </c>
      <c r="AR189" s="14" t="s">
        <v>134</v>
      </c>
      <c r="AT189" s="14" t="s">
        <v>123</v>
      </c>
      <c r="AU189" s="14" t="s">
        <v>40</v>
      </c>
      <c r="AY189" s="14" t="s">
        <v>73</v>
      </c>
      <c r="BE189" s="116">
        <f>IF(N189="základní",J189,0)</f>
        <v>0</v>
      </c>
      <c r="BF189" s="116">
        <f>IF(N189="snížená",J189,0)</f>
        <v>0</v>
      </c>
      <c r="BG189" s="116">
        <f>IF(N189="zákl. přenesená",J189,0)</f>
        <v>0</v>
      </c>
      <c r="BH189" s="116">
        <f>IF(N189="sníž. přenesená",J189,0)</f>
        <v>0</v>
      </c>
      <c r="BI189" s="116">
        <f>IF(N189="nulová",J189,0)</f>
        <v>0</v>
      </c>
      <c r="BJ189" s="14" t="s">
        <v>39</v>
      </c>
      <c r="BK189" s="116">
        <f>ROUND(I189*H189,2)</f>
        <v>0</v>
      </c>
      <c r="BL189" s="14" t="s">
        <v>90</v>
      </c>
      <c r="BM189" s="14" t="s">
        <v>326</v>
      </c>
    </row>
    <row r="190" spans="2:47" s="1" customFormat="1" ht="40.5">
      <c r="B190" s="24"/>
      <c r="D190" s="117" t="s">
        <v>78</v>
      </c>
      <c r="F190" s="118" t="s">
        <v>327</v>
      </c>
      <c r="I190" s="46"/>
      <c r="L190" s="24"/>
      <c r="M190" s="119"/>
      <c r="T190" s="35"/>
      <c r="AT190" s="14" t="s">
        <v>78</v>
      </c>
      <c r="AU190" s="14" t="s">
        <v>40</v>
      </c>
    </row>
    <row r="191" spans="2:51" s="7" customFormat="1" ht="13.5">
      <c r="B191" s="121"/>
      <c r="D191" s="117" t="s">
        <v>107</v>
      </c>
      <c r="E191" s="122" t="s">
        <v>7</v>
      </c>
      <c r="F191" s="123" t="s">
        <v>328</v>
      </c>
      <c r="H191" s="124">
        <v>0.075</v>
      </c>
      <c r="I191" s="125"/>
      <c r="L191" s="121"/>
      <c r="M191" s="126"/>
      <c r="T191" s="127"/>
      <c r="AT191" s="122" t="s">
        <v>107</v>
      </c>
      <c r="AU191" s="122" t="s">
        <v>40</v>
      </c>
      <c r="AV191" s="7" t="s">
        <v>40</v>
      </c>
      <c r="AW191" s="7" t="s">
        <v>19</v>
      </c>
      <c r="AX191" s="7" t="s">
        <v>39</v>
      </c>
      <c r="AY191" s="122" t="s">
        <v>73</v>
      </c>
    </row>
    <row r="192" spans="2:65" s="1" customFormat="1" ht="22.5" customHeight="1">
      <c r="B192" s="24"/>
      <c r="C192" s="106" t="s">
        <v>153</v>
      </c>
      <c r="D192" s="106" t="s">
        <v>76</v>
      </c>
      <c r="E192" s="107" t="s">
        <v>329</v>
      </c>
      <c r="F192" s="108" t="s">
        <v>330</v>
      </c>
      <c r="G192" s="109" t="s">
        <v>103</v>
      </c>
      <c r="H192" s="110">
        <v>20.034</v>
      </c>
      <c r="I192" s="194"/>
      <c r="J192" s="111">
        <f>ROUND(I192*H192,2)</f>
        <v>0</v>
      </c>
      <c r="K192" s="108" t="s">
        <v>80</v>
      </c>
      <c r="L192" s="24"/>
      <c r="M192" s="112" t="s">
        <v>7</v>
      </c>
      <c r="N192" s="113" t="s">
        <v>27</v>
      </c>
      <c r="P192" s="114">
        <f>O192*H192</f>
        <v>0</v>
      </c>
      <c r="Q192" s="114">
        <v>0.0004</v>
      </c>
      <c r="R192" s="114">
        <f>Q192*H192</f>
        <v>0.0080136</v>
      </c>
      <c r="S192" s="114">
        <v>0</v>
      </c>
      <c r="T192" s="115">
        <f>S192*H192</f>
        <v>0</v>
      </c>
      <c r="AR192" s="14" t="s">
        <v>90</v>
      </c>
      <c r="AT192" s="14" t="s">
        <v>76</v>
      </c>
      <c r="AU192" s="14" t="s">
        <v>40</v>
      </c>
      <c r="AY192" s="14" t="s">
        <v>73</v>
      </c>
      <c r="BE192" s="116">
        <f>IF(N192="základní",J192,0)</f>
        <v>0</v>
      </c>
      <c r="BF192" s="116">
        <f>IF(N192="snížená",J192,0)</f>
        <v>0</v>
      </c>
      <c r="BG192" s="116">
        <f>IF(N192="zákl. přenesená",J192,0)</f>
        <v>0</v>
      </c>
      <c r="BH192" s="116">
        <f>IF(N192="sníž. přenesená",J192,0)</f>
        <v>0</v>
      </c>
      <c r="BI192" s="116">
        <f>IF(N192="nulová",J192,0)</f>
        <v>0</v>
      </c>
      <c r="BJ192" s="14" t="s">
        <v>39</v>
      </c>
      <c r="BK192" s="116">
        <f>ROUND(I192*H192,2)</f>
        <v>0</v>
      </c>
      <c r="BL192" s="14" t="s">
        <v>90</v>
      </c>
      <c r="BM192" s="14" t="s">
        <v>331</v>
      </c>
    </row>
    <row r="193" spans="2:51" s="7" customFormat="1" ht="13.5">
      <c r="B193" s="121"/>
      <c r="D193" s="117" t="s">
        <v>107</v>
      </c>
      <c r="E193" s="122" t="s">
        <v>7</v>
      </c>
      <c r="F193" s="123" t="s">
        <v>332</v>
      </c>
      <c r="H193" s="124">
        <v>20.034</v>
      </c>
      <c r="I193" s="125"/>
      <c r="L193" s="121"/>
      <c r="M193" s="126"/>
      <c r="T193" s="127"/>
      <c r="AT193" s="122" t="s">
        <v>107</v>
      </c>
      <c r="AU193" s="122" t="s">
        <v>40</v>
      </c>
      <c r="AV193" s="7" t="s">
        <v>40</v>
      </c>
      <c r="AW193" s="7" t="s">
        <v>19</v>
      </c>
      <c r="AX193" s="7" t="s">
        <v>39</v>
      </c>
      <c r="AY193" s="122" t="s">
        <v>73</v>
      </c>
    </row>
    <row r="194" spans="2:65" s="1" customFormat="1" ht="22.5" customHeight="1">
      <c r="B194" s="24"/>
      <c r="C194" s="106" t="s">
        <v>156</v>
      </c>
      <c r="D194" s="106" t="s">
        <v>76</v>
      </c>
      <c r="E194" s="107" t="s">
        <v>333</v>
      </c>
      <c r="F194" s="108" t="s">
        <v>334</v>
      </c>
      <c r="G194" s="109" t="s">
        <v>103</v>
      </c>
      <c r="H194" s="110">
        <v>41.117</v>
      </c>
      <c r="I194" s="194"/>
      <c r="J194" s="111">
        <f>ROUND(I194*H194,2)</f>
        <v>0</v>
      </c>
      <c r="K194" s="108" t="s">
        <v>80</v>
      </c>
      <c r="L194" s="24"/>
      <c r="M194" s="112" t="s">
        <v>7</v>
      </c>
      <c r="N194" s="113" t="s">
        <v>27</v>
      </c>
      <c r="P194" s="114">
        <f>O194*H194</f>
        <v>0</v>
      </c>
      <c r="Q194" s="114">
        <v>0.0004</v>
      </c>
      <c r="R194" s="114">
        <f>Q194*H194</f>
        <v>0.0164468</v>
      </c>
      <c r="S194" s="114">
        <v>0</v>
      </c>
      <c r="T194" s="115">
        <f>S194*H194</f>
        <v>0</v>
      </c>
      <c r="AR194" s="14" t="s">
        <v>90</v>
      </c>
      <c r="AT194" s="14" t="s">
        <v>76</v>
      </c>
      <c r="AU194" s="14" t="s">
        <v>40</v>
      </c>
      <c r="AY194" s="14" t="s">
        <v>73</v>
      </c>
      <c r="BE194" s="116">
        <f>IF(N194="základní",J194,0)</f>
        <v>0</v>
      </c>
      <c r="BF194" s="116">
        <f>IF(N194="snížená",J194,0)</f>
        <v>0</v>
      </c>
      <c r="BG194" s="116">
        <f>IF(N194="zákl. přenesená",J194,0)</f>
        <v>0</v>
      </c>
      <c r="BH194" s="116">
        <f>IF(N194="sníž. přenesená",J194,0)</f>
        <v>0</v>
      </c>
      <c r="BI194" s="116">
        <f>IF(N194="nulová",J194,0)</f>
        <v>0</v>
      </c>
      <c r="BJ194" s="14" t="s">
        <v>39</v>
      </c>
      <c r="BK194" s="116">
        <f>ROUND(I194*H194,2)</f>
        <v>0</v>
      </c>
      <c r="BL194" s="14" t="s">
        <v>90</v>
      </c>
      <c r="BM194" s="14" t="s">
        <v>335</v>
      </c>
    </row>
    <row r="195" spans="2:51" s="7" customFormat="1" ht="13.5">
      <c r="B195" s="121"/>
      <c r="D195" s="117" t="s">
        <v>107</v>
      </c>
      <c r="E195" s="122" t="s">
        <v>7</v>
      </c>
      <c r="F195" s="123" t="s">
        <v>336</v>
      </c>
      <c r="H195" s="124">
        <v>41.117</v>
      </c>
      <c r="I195" s="125"/>
      <c r="L195" s="121"/>
      <c r="M195" s="126"/>
      <c r="T195" s="127"/>
      <c r="AT195" s="122" t="s">
        <v>107</v>
      </c>
      <c r="AU195" s="122" t="s">
        <v>40</v>
      </c>
      <c r="AV195" s="7" t="s">
        <v>40</v>
      </c>
      <c r="AW195" s="7" t="s">
        <v>19</v>
      </c>
      <c r="AX195" s="7" t="s">
        <v>39</v>
      </c>
      <c r="AY195" s="122" t="s">
        <v>73</v>
      </c>
    </row>
    <row r="196" spans="2:65" s="1" customFormat="1" ht="31.5" customHeight="1">
      <c r="B196" s="24"/>
      <c r="C196" s="128" t="s">
        <v>157</v>
      </c>
      <c r="D196" s="128" t="s">
        <v>123</v>
      </c>
      <c r="E196" s="129" t="s">
        <v>337</v>
      </c>
      <c r="F196" s="130" t="s">
        <v>338</v>
      </c>
      <c r="G196" s="131" t="s">
        <v>103</v>
      </c>
      <c r="H196" s="132">
        <v>70.324</v>
      </c>
      <c r="I196" s="195"/>
      <c r="J196" s="133">
        <f>ROUND(I196*H196,2)</f>
        <v>0</v>
      </c>
      <c r="K196" s="130" t="s">
        <v>80</v>
      </c>
      <c r="L196" s="134"/>
      <c r="M196" s="135" t="s">
        <v>7</v>
      </c>
      <c r="N196" s="136" t="s">
        <v>27</v>
      </c>
      <c r="P196" s="114">
        <f>O196*H196</f>
        <v>0</v>
      </c>
      <c r="Q196" s="114">
        <v>0.00388</v>
      </c>
      <c r="R196" s="114">
        <f>Q196*H196</f>
        <v>0.27285712</v>
      </c>
      <c r="S196" s="114">
        <v>0</v>
      </c>
      <c r="T196" s="115">
        <f>S196*H196</f>
        <v>0</v>
      </c>
      <c r="AR196" s="14" t="s">
        <v>134</v>
      </c>
      <c r="AT196" s="14" t="s">
        <v>123</v>
      </c>
      <c r="AU196" s="14" t="s">
        <v>40</v>
      </c>
      <c r="AY196" s="14" t="s">
        <v>73</v>
      </c>
      <c r="BE196" s="116">
        <f>IF(N196="základní",J196,0)</f>
        <v>0</v>
      </c>
      <c r="BF196" s="116">
        <f>IF(N196="snížená",J196,0)</f>
        <v>0</v>
      </c>
      <c r="BG196" s="116">
        <f>IF(N196="zákl. přenesená",J196,0)</f>
        <v>0</v>
      </c>
      <c r="BH196" s="116">
        <f>IF(N196="sníž. přenesená",J196,0)</f>
        <v>0</v>
      </c>
      <c r="BI196" s="116">
        <f>IF(N196="nulová",J196,0)</f>
        <v>0</v>
      </c>
      <c r="BJ196" s="14" t="s">
        <v>39</v>
      </c>
      <c r="BK196" s="116">
        <f>ROUND(I196*H196,2)</f>
        <v>0</v>
      </c>
      <c r="BL196" s="14" t="s">
        <v>90</v>
      </c>
      <c r="BM196" s="14" t="s">
        <v>339</v>
      </c>
    </row>
    <row r="197" spans="2:47" s="1" customFormat="1" ht="27">
      <c r="B197" s="24"/>
      <c r="D197" s="117" t="s">
        <v>78</v>
      </c>
      <c r="F197" s="118" t="s">
        <v>340</v>
      </c>
      <c r="I197" s="46"/>
      <c r="L197" s="24"/>
      <c r="M197" s="119"/>
      <c r="T197" s="35"/>
      <c r="AT197" s="14" t="s">
        <v>78</v>
      </c>
      <c r="AU197" s="14" t="s">
        <v>40</v>
      </c>
    </row>
    <row r="198" spans="2:51" s="7" customFormat="1" ht="13.5">
      <c r="B198" s="121"/>
      <c r="D198" s="117" t="s">
        <v>107</v>
      </c>
      <c r="E198" s="122" t="s">
        <v>7</v>
      </c>
      <c r="F198" s="123" t="s">
        <v>341</v>
      </c>
      <c r="H198" s="124">
        <v>61.151</v>
      </c>
      <c r="I198" s="125"/>
      <c r="L198" s="121"/>
      <c r="M198" s="126"/>
      <c r="T198" s="127"/>
      <c r="AT198" s="122" t="s">
        <v>107</v>
      </c>
      <c r="AU198" s="122" t="s">
        <v>40</v>
      </c>
      <c r="AV198" s="7" t="s">
        <v>40</v>
      </c>
      <c r="AW198" s="7" t="s">
        <v>19</v>
      </c>
      <c r="AX198" s="7" t="s">
        <v>39</v>
      </c>
      <c r="AY198" s="122" t="s">
        <v>73</v>
      </c>
    </row>
    <row r="199" spans="2:51" s="7" customFormat="1" ht="13.5">
      <c r="B199" s="121"/>
      <c r="D199" s="117" t="s">
        <v>107</v>
      </c>
      <c r="F199" s="123" t="s">
        <v>342</v>
      </c>
      <c r="H199" s="124">
        <v>70.324</v>
      </c>
      <c r="I199" s="125"/>
      <c r="L199" s="121"/>
      <c r="M199" s="126"/>
      <c r="T199" s="127"/>
      <c r="AT199" s="122" t="s">
        <v>107</v>
      </c>
      <c r="AU199" s="122" t="s">
        <v>40</v>
      </c>
      <c r="AV199" s="7" t="s">
        <v>40</v>
      </c>
      <c r="AW199" s="7" t="s">
        <v>1</v>
      </c>
      <c r="AX199" s="7" t="s">
        <v>39</v>
      </c>
      <c r="AY199" s="122" t="s">
        <v>73</v>
      </c>
    </row>
    <row r="200" spans="2:65" s="1" customFormat="1" ht="31.5" customHeight="1">
      <c r="B200" s="24"/>
      <c r="C200" s="106" t="s">
        <v>158</v>
      </c>
      <c r="D200" s="106" t="s">
        <v>76</v>
      </c>
      <c r="E200" s="107" t="s">
        <v>343</v>
      </c>
      <c r="F200" s="108" t="s">
        <v>344</v>
      </c>
      <c r="G200" s="109" t="s">
        <v>103</v>
      </c>
      <c r="H200" s="110">
        <v>20.034</v>
      </c>
      <c r="I200" s="194"/>
      <c r="J200" s="111">
        <f>ROUND(I200*H200,2)</f>
        <v>0</v>
      </c>
      <c r="K200" s="108" t="s">
        <v>80</v>
      </c>
      <c r="L200" s="24"/>
      <c r="M200" s="112" t="s">
        <v>7</v>
      </c>
      <c r="N200" s="113" t="s">
        <v>27</v>
      </c>
      <c r="P200" s="114">
        <f>O200*H200</f>
        <v>0</v>
      </c>
      <c r="Q200" s="114">
        <v>0.00077</v>
      </c>
      <c r="R200" s="114">
        <f>Q200*H200</f>
        <v>0.015426179999999998</v>
      </c>
      <c r="S200" s="114">
        <v>0</v>
      </c>
      <c r="T200" s="115">
        <f>S200*H200</f>
        <v>0</v>
      </c>
      <c r="AR200" s="14" t="s">
        <v>90</v>
      </c>
      <c r="AT200" s="14" t="s">
        <v>76</v>
      </c>
      <c r="AU200" s="14" t="s">
        <v>40</v>
      </c>
      <c r="AY200" s="14" t="s">
        <v>73</v>
      </c>
      <c r="BE200" s="116">
        <f>IF(N200="základní",J200,0)</f>
        <v>0</v>
      </c>
      <c r="BF200" s="116">
        <f>IF(N200="snížená",J200,0)</f>
        <v>0</v>
      </c>
      <c r="BG200" s="116">
        <f>IF(N200="zákl. přenesená",J200,0)</f>
        <v>0</v>
      </c>
      <c r="BH200" s="116">
        <f>IF(N200="sníž. přenesená",J200,0)</f>
        <v>0</v>
      </c>
      <c r="BI200" s="116">
        <f>IF(N200="nulová",J200,0)</f>
        <v>0</v>
      </c>
      <c r="BJ200" s="14" t="s">
        <v>39</v>
      </c>
      <c r="BK200" s="116">
        <f>ROUND(I200*H200,2)</f>
        <v>0</v>
      </c>
      <c r="BL200" s="14" t="s">
        <v>90</v>
      </c>
      <c r="BM200" s="14" t="s">
        <v>345</v>
      </c>
    </row>
    <row r="201" spans="2:51" s="7" customFormat="1" ht="13.5">
      <c r="B201" s="121"/>
      <c r="D201" s="117" t="s">
        <v>107</v>
      </c>
      <c r="E201" s="122" t="s">
        <v>7</v>
      </c>
      <c r="F201" s="123" t="s">
        <v>332</v>
      </c>
      <c r="H201" s="124">
        <v>20.034</v>
      </c>
      <c r="I201" s="125"/>
      <c r="L201" s="121"/>
      <c r="M201" s="126"/>
      <c r="T201" s="127"/>
      <c r="AT201" s="122" t="s">
        <v>107</v>
      </c>
      <c r="AU201" s="122" t="s">
        <v>40</v>
      </c>
      <c r="AV201" s="7" t="s">
        <v>40</v>
      </c>
      <c r="AW201" s="7" t="s">
        <v>19</v>
      </c>
      <c r="AX201" s="7" t="s">
        <v>39</v>
      </c>
      <c r="AY201" s="122" t="s">
        <v>73</v>
      </c>
    </row>
    <row r="202" spans="2:65" s="1" customFormat="1" ht="31.5" customHeight="1">
      <c r="B202" s="24"/>
      <c r="C202" s="106" t="s">
        <v>163</v>
      </c>
      <c r="D202" s="106" t="s">
        <v>76</v>
      </c>
      <c r="E202" s="107" t="s">
        <v>346</v>
      </c>
      <c r="F202" s="108" t="s">
        <v>347</v>
      </c>
      <c r="G202" s="109" t="s">
        <v>103</v>
      </c>
      <c r="H202" s="110">
        <v>41.117</v>
      </c>
      <c r="I202" s="194"/>
      <c r="J202" s="111">
        <f>ROUND(I202*H202,2)</f>
        <v>0</v>
      </c>
      <c r="K202" s="108" t="s">
        <v>80</v>
      </c>
      <c r="L202" s="24"/>
      <c r="M202" s="112" t="s">
        <v>7</v>
      </c>
      <c r="N202" s="113" t="s">
        <v>27</v>
      </c>
      <c r="P202" s="114">
        <f>O202*H202</f>
        <v>0</v>
      </c>
      <c r="Q202" s="114">
        <v>0.00077</v>
      </c>
      <c r="R202" s="114">
        <f>Q202*H202</f>
        <v>0.031660089999999995</v>
      </c>
      <c r="S202" s="114">
        <v>0</v>
      </c>
      <c r="T202" s="115">
        <f>S202*H202</f>
        <v>0</v>
      </c>
      <c r="AR202" s="14" t="s">
        <v>90</v>
      </c>
      <c r="AT202" s="14" t="s">
        <v>76</v>
      </c>
      <c r="AU202" s="14" t="s">
        <v>40</v>
      </c>
      <c r="AY202" s="14" t="s">
        <v>73</v>
      </c>
      <c r="BE202" s="116">
        <f>IF(N202="základní",J202,0)</f>
        <v>0</v>
      </c>
      <c r="BF202" s="116">
        <f>IF(N202="snížená",J202,0)</f>
        <v>0</v>
      </c>
      <c r="BG202" s="116">
        <f>IF(N202="zákl. přenesená",J202,0)</f>
        <v>0</v>
      </c>
      <c r="BH202" s="116">
        <f>IF(N202="sníž. přenesená",J202,0)</f>
        <v>0</v>
      </c>
      <c r="BI202" s="116">
        <f>IF(N202="nulová",J202,0)</f>
        <v>0</v>
      </c>
      <c r="BJ202" s="14" t="s">
        <v>39</v>
      </c>
      <c r="BK202" s="116">
        <f>ROUND(I202*H202,2)</f>
        <v>0</v>
      </c>
      <c r="BL202" s="14" t="s">
        <v>90</v>
      </c>
      <c r="BM202" s="14" t="s">
        <v>348</v>
      </c>
    </row>
    <row r="203" spans="2:51" s="7" customFormat="1" ht="13.5">
      <c r="B203" s="121"/>
      <c r="D203" s="117" t="s">
        <v>107</v>
      </c>
      <c r="E203" s="122" t="s">
        <v>7</v>
      </c>
      <c r="F203" s="123" t="s">
        <v>336</v>
      </c>
      <c r="H203" s="124">
        <v>41.117</v>
      </c>
      <c r="I203" s="125"/>
      <c r="L203" s="121"/>
      <c r="M203" s="126"/>
      <c r="T203" s="127"/>
      <c r="AT203" s="122" t="s">
        <v>107</v>
      </c>
      <c r="AU203" s="122" t="s">
        <v>40</v>
      </c>
      <c r="AV203" s="7" t="s">
        <v>40</v>
      </c>
      <c r="AW203" s="7" t="s">
        <v>19</v>
      </c>
      <c r="AX203" s="7" t="s">
        <v>39</v>
      </c>
      <c r="AY203" s="122" t="s">
        <v>73</v>
      </c>
    </row>
    <row r="204" spans="2:65" s="1" customFormat="1" ht="22.5" customHeight="1">
      <c r="B204" s="24"/>
      <c r="C204" s="128" t="s">
        <v>164</v>
      </c>
      <c r="D204" s="128" t="s">
        <v>123</v>
      </c>
      <c r="E204" s="129" t="s">
        <v>349</v>
      </c>
      <c r="F204" s="130" t="s">
        <v>350</v>
      </c>
      <c r="G204" s="131" t="s">
        <v>103</v>
      </c>
      <c r="H204" s="132">
        <v>70.324</v>
      </c>
      <c r="I204" s="195"/>
      <c r="J204" s="133">
        <f>ROUND(I204*H204,2)</f>
        <v>0</v>
      </c>
      <c r="K204" s="130" t="s">
        <v>80</v>
      </c>
      <c r="L204" s="134"/>
      <c r="M204" s="135" t="s">
        <v>7</v>
      </c>
      <c r="N204" s="136" t="s">
        <v>27</v>
      </c>
      <c r="P204" s="114">
        <f>O204*H204</f>
        <v>0</v>
      </c>
      <c r="Q204" s="114">
        <v>0.0012</v>
      </c>
      <c r="R204" s="114">
        <f>Q204*H204</f>
        <v>0.08438879999999999</v>
      </c>
      <c r="S204" s="114">
        <v>0</v>
      </c>
      <c r="T204" s="115">
        <f>S204*H204</f>
        <v>0</v>
      </c>
      <c r="AR204" s="14" t="s">
        <v>84</v>
      </c>
      <c r="AT204" s="14" t="s">
        <v>123</v>
      </c>
      <c r="AU204" s="14" t="s">
        <v>40</v>
      </c>
      <c r="AY204" s="14" t="s">
        <v>73</v>
      </c>
      <c r="BE204" s="116">
        <f>IF(N204="základní",J204,0)</f>
        <v>0</v>
      </c>
      <c r="BF204" s="116">
        <f>IF(N204="snížená",J204,0)</f>
        <v>0</v>
      </c>
      <c r="BG204" s="116">
        <f>IF(N204="zákl. přenesená",J204,0)</f>
        <v>0</v>
      </c>
      <c r="BH204" s="116">
        <f>IF(N204="sníž. přenesená",J204,0)</f>
        <v>0</v>
      </c>
      <c r="BI204" s="116">
        <f>IF(N204="nulová",J204,0)</f>
        <v>0</v>
      </c>
      <c r="BJ204" s="14" t="s">
        <v>39</v>
      </c>
      <c r="BK204" s="116">
        <f>ROUND(I204*H204,2)</f>
        <v>0</v>
      </c>
      <c r="BL204" s="14" t="s">
        <v>77</v>
      </c>
      <c r="BM204" s="14" t="s">
        <v>351</v>
      </c>
    </row>
    <row r="205" spans="2:47" s="1" customFormat="1" ht="27">
      <c r="B205" s="24"/>
      <c r="D205" s="117" t="s">
        <v>78</v>
      </c>
      <c r="F205" s="118" t="s">
        <v>340</v>
      </c>
      <c r="I205" s="46"/>
      <c r="L205" s="24"/>
      <c r="M205" s="119"/>
      <c r="T205" s="35"/>
      <c r="AT205" s="14" t="s">
        <v>78</v>
      </c>
      <c r="AU205" s="14" t="s">
        <v>40</v>
      </c>
    </row>
    <row r="206" spans="2:51" s="7" customFormat="1" ht="13.5">
      <c r="B206" s="121"/>
      <c r="D206" s="117" t="s">
        <v>107</v>
      </c>
      <c r="E206" s="122" t="s">
        <v>7</v>
      </c>
      <c r="F206" s="123" t="s">
        <v>341</v>
      </c>
      <c r="H206" s="124">
        <v>61.151</v>
      </c>
      <c r="I206" s="125"/>
      <c r="L206" s="121"/>
      <c r="M206" s="126"/>
      <c r="T206" s="127"/>
      <c r="AT206" s="122" t="s">
        <v>107</v>
      </c>
      <c r="AU206" s="122" t="s">
        <v>40</v>
      </c>
      <c r="AV206" s="7" t="s">
        <v>40</v>
      </c>
      <c r="AW206" s="7" t="s">
        <v>19</v>
      </c>
      <c r="AX206" s="7" t="s">
        <v>39</v>
      </c>
      <c r="AY206" s="122" t="s">
        <v>73</v>
      </c>
    </row>
    <row r="207" spans="2:51" s="7" customFormat="1" ht="13.5">
      <c r="B207" s="121"/>
      <c r="D207" s="117" t="s">
        <v>107</v>
      </c>
      <c r="F207" s="123" t="s">
        <v>342</v>
      </c>
      <c r="H207" s="124">
        <v>70.324</v>
      </c>
      <c r="I207" s="125"/>
      <c r="L207" s="121"/>
      <c r="M207" s="126"/>
      <c r="T207" s="127"/>
      <c r="AT207" s="122" t="s">
        <v>107</v>
      </c>
      <c r="AU207" s="122" t="s">
        <v>40</v>
      </c>
      <c r="AV207" s="7" t="s">
        <v>40</v>
      </c>
      <c r="AW207" s="7" t="s">
        <v>1</v>
      </c>
      <c r="AX207" s="7" t="s">
        <v>39</v>
      </c>
      <c r="AY207" s="122" t="s">
        <v>73</v>
      </c>
    </row>
    <row r="208" spans="2:65" s="1" customFormat="1" ht="31.5" customHeight="1">
      <c r="B208" s="24"/>
      <c r="C208" s="106" t="s">
        <v>165</v>
      </c>
      <c r="D208" s="106" t="s">
        <v>76</v>
      </c>
      <c r="E208" s="107" t="s">
        <v>352</v>
      </c>
      <c r="F208" s="108" t="s">
        <v>353</v>
      </c>
      <c r="G208" s="109" t="s">
        <v>103</v>
      </c>
      <c r="H208" s="110">
        <v>25.758</v>
      </c>
      <c r="I208" s="194"/>
      <c r="J208" s="111">
        <f>ROUND(I208*H208,2)</f>
        <v>0</v>
      </c>
      <c r="K208" s="108" t="s">
        <v>80</v>
      </c>
      <c r="L208" s="24"/>
      <c r="M208" s="112" t="s">
        <v>7</v>
      </c>
      <c r="N208" s="113" t="s">
        <v>27</v>
      </c>
      <c r="P208" s="114">
        <f>O208*H208</f>
        <v>0</v>
      </c>
      <c r="Q208" s="114">
        <v>0</v>
      </c>
      <c r="R208" s="114">
        <f>Q208*H208</f>
        <v>0</v>
      </c>
      <c r="S208" s="114">
        <v>0</v>
      </c>
      <c r="T208" s="115">
        <f>S208*H208</f>
        <v>0</v>
      </c>
      <c r="AR208" s="14" t="s">
        <v>90</v>
      </c>
      <c r="AT208" s="14" t="s">
        <v>76</v>
      </c>
      <c r="AU208" s="14" t="s">
        <v>40</v>
      </c>
      <c r="AY208" s="14" t="s">
        <v>73</v>
      </c>
      <c r="BE208" s="116">
        <f>IF(N208="základní",J208,0)</f>
        <v>0</v>
      </c>
      <c r="BF208" s="116">
        <f>IF(N208="snížená",J208,0)</f>
        <v>0</v>
      </c>
      <c r="BG208" s="116">
        <f>IF(N208="zákl. přenesená",J208,0)</f>
        <v>0</v>
      </c>
      <c r="BH208" s="116">
        <f>IF(N208="sníž. přenesená",J208,0)</f>
        <v>0</v>
      </c>
      <c r="BI208" s="116">
        <f>IF(N208="nulová",J208,0)</f>
        <v>0</v>
      </c>
      <c r="BJ208" s="14" t="s">
        <v>39</v>
      </c>
      <c r="BK208" s="116">
        <f>ROUND(I208*H208,2)</f>
        <v>0</v>
      </c>
      <c r="BL208" s="14" t="s">
        <v>90</v>
      </c>
      <c r="BM208" s="14" t="s">
        <v>354</v>
      </c>
    </row>
    <row r="209" spans="2:51" s="7" customFormat="1" ht="13.5">
      <c r="B209" s="121"/>
      <c r="D209" s="117" t="s">
        <v>107</v>
      </c>
      <c r="E209" s="122" t="s">
        <v>7</v>
      </c>
      <c r="F209" s="123" t="s">
        <v>355</v>
      </c>
      <c r="H209" s="124">
        <v>25.758</v>
      </c>
      <c r="I209" s="125"/>
      <c r="L209" s="121"/>
      <c r="M209" s="126"/>
      <c r="T209" s="127"/>
      <c r="AT209" s="122" t="s">
        <v>107</v>
      </c>
      <c r="AU209" s="122" t="s">
        <v>40</v>
      </c>
      <c r="AV209" s="7" t="s">
        <v>40</v>
      </c>
      <c r="AW209" s="7" t="s">
        <v>19</v>
      </c>
      <c r="AX209" s="7" t="s">
        <v>39</v>
      </c>
      <c r="AY209" s="122" t="s">
        <v>73</v>
      </c>
    </row>
    <row r="210" spans="2:65" s="1" customFormat="1" ht="22.5" customHeight="1">
      <c r="B210" s="24"/>
      <c r="C210" s="128" t="s">
        <v>166</v>
      </c>
      <c r="D210" s="128" t="s">
        <v>123</v>
      </c>
      <c r="E210" s="129" t="s">
        <v>356</v>
      </c>
      <c r="F210" s="130" t="s">
        <v>357</v>
      </c>
      <c r="G210" s="131" t="s">
        <v>103</v>
      </c>
      <c r="H210" s="132">
        <v>28.334</v>
      </c>
      <c r="I210" s="195"/>
      <c r="J210" s="133">
        <f>ROUND(I210*H210,2)</f>
        <v>0</v>
      </c>
      <c r="K210" s="130" t="s">
        <v>80</v>
      </c>
      <c r="L210" s="134"/>
      <c r="M210" s="135" t="s">
        <v>7</v>
      </c>
      <c r="N210" s="136" t="s">
        <v>27</v>
      </c>
      <c r="P210" s="114">
        <f>O210*H210</f>
        <v>0</v>
      </c>
      <c r="Q210" s="114">
        <v>0.00112</v>
      </c>
      <c r="R210" s="114">
        <f>Q210*H210</f>
        <v>0.03173408</v>
      </c>
      <c r="S210" s="114">
        <v>0</v>
      </c>
      <c r="T210" s="115">
        <f>S210*H210</f>
        <v>0</v>
      </c>
      <c r="AR210" s="14" t="s">
        <v>134</v>
      </c>
      <c r="AT210" s="14" t="s">
        <v>123</v>
      </c>
      <c r="AU210" s="14" t="s">
        <v>40</v>
      </c>
      <c r="AY210" s="14" t="s">
        <v>73</v>
      </c>
      <c r="BE210" s="116">
        <f>IF(N210="základní",J210,0)</f>
        <v>0</v>
      </c>
      <c r="BF210" s="116">
        <f>IF(N210="snížená",J210,0)</f>
        <v>0</v>
      </c>
      <c r="BG210" s="116">
        <f>IF(N210="zákl. přenesená",J210,0)</f>
        <v>0</v>
      </c>
      <c r="BH210" s="116">
        <f>IF(N210="sníž. přenesená",J210,0)</f>
        <v>0</v>
      </c>
      <c r="BI210" s="116">
        <f>IF(N210="nulová",J210,0)</f>
        <v>0</v>
      </c>
      <c r="BJ210" s="14" t="s">
        <v>39</v>
      </c>
      <c r="BK210" s="116">
        <f>ROUND(I210*H210,2)</f>
        <v>0</v>
      </c>
      <c r="BL210" s="14" t="s">
        <v>90</v>
      </c>
      <c r="BM210" s="14" t="s">
        <v>358</v>
      </c>
    </row>
    <row r="211" spans="2:51" s="7" customFormat="1" ht="13.5">
      <c r="B211" s="121"/>
      <c r="D211" s="117" t="s">
        <v>107</v>
      </c>
      <c r="F211" s="123" t="s">
        <v>359</v>
      </c>
      <c r="H211" s="124">
        <v>28.334</v>
      </c>
      <c r="I211" s="125"/>
      <c r="L211" s="121"/>
      <c r="M211" s="126"/>
      <c r="T211" s="127"/>
      <c r="AT211" s="122" t="s">
        <v>107</v>
      </c>
      <c r="AU211" s="122" t="s">
        <v>40</v>
      </c>
      <c r="AV211" s="7" t="s">
        <v>40</v>
      </c>
      <c r="AW211" s="7" t="s">
        <v>1</v>
      </c>
      <c r="AX211" s="7" t="s">
        <v>39</v>
      </c>
      <c r="AY211" s="122" t="s">
        <v>73</v>
      </c>
    </row>
    <row r="212" spans="2:65" s="1" customFormat="1" ht="44.25" customHeight="1">
      <c r="B212" s="24"/>
      <c r="C212" s="106" t="s">
        <v>167</v>
      </c>
      <c r="D212" s="106" t="s">
        <v>76</v>
      </c>
      <c r="E212" s="107" t="s">
        <v>360</v>
      </c>
      <c r="F212" s="108" t="s">
        <v>361</v>
      </c>
      <c r="G212" s="109" t="s">
        <v>121</v>
      </c>
      <c r="H212" s="110">
        <v>0.481</v>
      </c>
      <c r="I212" s="194"/>
      <c r="J212" s="111">
        <f>ROUND(I212*H212,2)</f>
        <v>0</v>
      </c>
      <c r="K212" s="108" t="s">
        <v>80</v>
      </c>
      <c r="L212" s="24"/>
      <c r="M212" s="112" t="s">
        <v>7</v>
      </c>
      <c r="N212" s="113" t="s">
        <v>27</v>
      </c>
      <c r="P212" s="114">
        <f>O212*H212</f>
        <v>0</v>
      </c>
      <c r="Q212" s="114">
        <v>0</v>
      </c>
      <c r="R212" s="114">
        <f>Q212*H212</f>
        <v>0</v>
      </c>
      <c r="S212" s="114">
        <v>0</v>
      </c>
      <c r="T212" s="115">
        <f>S212*H212</f>
        <v>0</v>
      </c>
      <c r="AR212" s="14" t="s">
        <v>90</v>
      </c>
      <c r="AT212" s="14" t="s">
        <v>76</v>
      </c>
      <c r="AU212" s="14" t="s">
        <v>40</v>
      </c>
      <c r="AY212" s="14" t="s">
        <v>73</v>
      </c>
      <c r="BE212" s="116">
        <f>IF(N212="základní",J212,0)</f>
        <v>0</v>
      </c>
      <c r="BF212" s="116">
        <f>IF(N212="snížená",J212,0)</f>
        <v>0</v>
      </c>
      <c r="BG212" s="116">
        <f>IF(N212="zákl. přenesená",J212,0)</f>
        <v>0</v>
      </c>
      <c r="BH212" s="116">
        <f>IF(N212="sníž. přenesená",J212,0)</f>
        <v>0</v>
      </c>
      <c r="BI212" s="116">
        <f>IF(N212="nulová",J212,0)</f>
        <v>0</v>
      </c>
      <c r="BJ212" s="14" t="s">
        <v>39</v>
      </c>
      <c r="BK212" s="116">
        <f>ROUND(I212*H212,2)</f>
        <v>0</v>
      </c>
      <c r="BL212" s="14" t="s">
        <v>90</v>
      </c>
      <c r="BM212" s="14" t="s">
        <v>362</v>
      </c>
    </row>
    <row r="213" spans="2:63" s="6" customFormat="1" ht="29.85" customHeight="1">
      <c r="B213" s="94"/>
      <c r="D213" s="95" t="s">
        <v>37</v>
      </c>
      <c r="E213" s="104" t="s">
        <v>363</v>
      </c>
      <c r="F213" s="104" t="s">
        <v>364</v>
      </c>
      <c r="I213" s="97"/>
      <c r="J213" s="105">
        <f>BK213</f>
        <v>0</v>
      </c>
      <c r="L213" s="94"/>
      <c r="M213" s="99"/>
      <c r="P213" s="100">
        <f>SUM(P214:P220)</f>
        <v>0</v>
      </c>
      <c r="R213" s="100">
        <f>SUM(R214:R220)</f>
        <v>0.007884</v>
      </c>
      <c r="T213" s="101">
        <f>SUM(T214:T220)</f>
        <v>0</v>
      </c>
      <c r="AR213" s="95" t="s">
        <v>40</v>
      </c>
      <c r="AT213" s="102" t="s">
        <v>37</v>
      </c>
      <c r="AU213" s="102" t="s">
        <v>39</v>
      </c>
      <c r="AY213" s="95" t="s">
        <v>73</v>
      </c>
      <c r="BK213" s="103">
        <f>SUM(BK214:BK220)</f>
        <v>0</v>
      </c>
    </row>
    <row r="214" spans="2:65" s="1" customFormat="1" ht="31.5" customHeight="1">
      <c r="B214" s="24"/>
      <c r="C214" s="106" t="s">
        <v>168</v>
      </c>
      <c r="D214" s="106" t="s">
        <v>76</v>
      </c>
      <c r="E214" s="107" t="s">
        <v>365</v>
      </c>
      <c r="F214" s="108" t="s">
        <v>366</v>
      </c>
      <c r="G214" s="109" t="s">
        <v>103</v>
      </c>
      <c r="H214" s="110">
        <v>7.3</v>
      </c>
      <c r="I214" s="194"/>
      <c r="J214" s="111">
        <f>ROUND(I214*H214,2)</f>
        <v>0</v>
      </c>
      <c r="K214" s="108" t="s">
        <v>80</v>
      </c>
      <c r="L214" s="24"/>
      <c r="M214" s="112" t="s">
        <v>7</v>
      </c>
      <c r="N214" s="113" t="s">
        <v>27</v>
      </c>
      <c r="P214" s="114">
        <f>O214*H214</f>
        <v>0</v>
      </c>
      <c r="Q214" s="114">
        <v>0</v>
      </c>
      <c r="R214" s="114">
        <f>Q214*H214</f>
        <v>0</v>
      </c>
      <c r="S214" s="114">
        <v>0</v>
      </c>
      <c r="T214" s="115">
        <f>S214*H214</f>
        <v>0</v>
      </c>
      <c r="AR214" s="14" t="s">
        <v>90</v>
      </c>
      <c r="AT214" s="14" t="s">
        <v>76</v>
      </c>
      <c r="AU214" s="14" t="s">
        <v>40</v>
      </c>
      <c r="AY214" s="14" t="s">
        <v>73</v>
      </c>
      <c r="BE214" s="116">
        <f>IF(N214="základní",J214,0)</f>
        <v>0</v>
      </c>
      <c r="BF214" s="116">
        <f>IF(N214="snížená",J214,0)</f>
        <v>0</v>
      </c>
      <c r="BG214" s="116">
        <f>IF(N214="zákl. přenesená",J214,0)</f>
        <v>0</v>
      </c>
      <c r="BH214" s="116">
        <f>IF(N214="sníž. přenesená",J214,0)</f>
        <v>0</v>
      </c>
      <c r="BI214" s="116">
        <f>IF(N214="nulová",J214,0)</f>
        <v>0</v>
      </c>
      <c r="BJ214" s="14" t="s">
        <v>39</v>
      </c>
      <c r="BK214" s="116">
        <f>ROUND(I214*H214,2)</f>
        <v>0</v>
      </c>
      <c r="BL214" s="14" t="s">
        <v>90</v>
      </c>
      <c r="BM214" s="14" t="s">
        <v>367</v>
      </c>
    </row>
    <row r="215" spans="2:47" s="1" customFormat="1" ht="54">
      <c r="B215" s="24"/>
      <c r="D215" s="117" t="s">
        <v>78</v>
      </c>
      <c r="F215" s="118" t="s">
        <v>368</v>
      </c>
      <c r="I215" s="46"/>
      <c r="L215" s="24"/>
      <c r="M215" s="119"/>
      <c r="T215" s="35"/>
      <c r="AT215" s="14" t="s">
        <v>78</v>
      </c>
      <c r="AU215" s="14" t="s">
        <v>40</v>
      </c>
    </row>
    <row r="216" spans="2:51" s="7" customFormat="1" ht="13.5">
      <c r="B216" s="121"/>
      <c r="D216" s="117" t="s">
        <v>107</v>
      </c>
      <c r="E216" s="122" t="s">
        <v>7</v>
      </c>
      <c r="F216" s="123" t="s">
        <v>369</v>
      </c>
      <c r="H216" s="124">
        <v>7.3</v>
      </c>
      <c r="I216" s="125"/>
      <c r="L216" s="121"/>
      <c r="M216" s="126"/>
      <c r="T216" s="127"/>
      <c r="AT216" s="122" t="s">
        <v>107</v>
      </c>
      <c r="AU216" s="122" t="s">
        <v>40</v>
      </c>
      <c r="AV216" s="7" t="s">
        <v>40</v>
      </c>
      <c r="AW216" s="7" t="s">
        <v>19</v>
      </c>
      <c r="AX216" s="7" t="s">
        <v>39</v>
      </c>
      <c r="AY216" s="122" t="s">
        <v>73</v>
      </c>
    </row>
    <row r="217" spans="2:65" s="1" customFormat="1" ht="31.5" customHeight="1">
      <c r="B217" s="24"/>
      <c r="C217" s="128" t="s">
        <v>169</v>
      </c>
      <c r="D217" s="128" t="s">
        <v>123</v>
      </c>
      <c r="E217" s="129" t="s">
        <v>370</v>
      </c>
      <c r="F217" s="130" t="s">
        <v>371</v>
      </c>
      <c r="G217" s="131" t="s">
        <v>103</v>
      </c>
      <c r="H217" s="132">
        <v>8.76</v>
      </c>
      <c r="I217" s="195"/>
      <c r="J217" s="133">
        <f>ROUND(I217*H217,2)</f>
        <v>0</v>
      </c>
      <c r="K217" s="130" t="s">
        <v>80</v>
      </c>
      <c r="L217" s="134"/>
      <c r="M217" s="135" t="s">
        <v>7</v>
      </c>
      <c r="N217" s="136" t="s">
        <v>27</v>
      </c>
      <c r="P217" s="114">
        <f>O217*H217</f>
        <v>0</v>
      </c>
      <c r="Q217" s="114">
        <v>0.0009</v>
      </c>
      <c r="R217" s="114">
        <f>Q217*H217</f>
        <v>0.007884</v>
      </c>
      <c r="S217" s="114">
        <v>0</v>
      </c>
      <c r="T217" s="115">
        <f>S217*H217</f>
        <v>0</v>
      </c>
      <c r="AR217" s="14" t="s">
        <v>134</v>
      </c>
      <c r="AT217" s="14" t="s">
        <v>123</v>
      </c>
      <c r="AU217" s="14" t="s">
        <v>40</v>
      </c>
      <c r="AY217" s="14" t="s">
        <v>73</v>
      </c>
      <c r="BE217" s="116">
        <f>IF(N217="základní",J217,0)</f>
        <v>0</v>
      </c>
      <c r="BF217" s="116">
        <f>IF(N217="snížená",J217,0)</f>
        <v>0</v>
      </c>
      <c r="BG217" s="116">
        <f>IF(N217="zákl. přenesená",J217,0)</f>
        <v>0</v>
      </c>
      <c r="BH217" s="116">
        <f>IF(N217="sníž. přenesená",J217,0)</f>
        <v>0</v>
      </c>
      <c r="BI217" s="116">
        <f>IF(N217="nulová",J217,0)</f>
        <v>0</v>
      </c>
      <c r="BJ217" s="14" t="s">
        <v>39</v>
      </c>
      <c r="BK217" s="116">
        <f>ROUND(I217*H217,2)</f>
        <v>0</v>
      </c>
      <c r="BL217" s="14" t="s">
        <v>90</v>
      </c>
      <c r="BM217" s="14" t="s">
        <v>372</v>
      </c>
    </row>
    <row r="218" spans="2:47" s="1" customFormat="1" ht="40.5">
      <c r="B218" s="24"/>
      <c r="D218" s="117" t="s">
        <v>78</v>
      </c>
      <c r="F218" s="118" t="s">
        <v>373</v>
      </c>
      <c r="I218" s="46"/>
      <c r="L218" s="24"/>
      <c r="M218" s="119"/>
      <c r="T218" s="35"/>
      <c r="AT218" s="14" t="s">
        <v>78</v>
      </c>
      <c r="AU218" s="14" t="s">
        <v>40</v>
      </c>
    </row>
    <row r="219" spans="2:51" s="7" customFormat="1" ht="13.5">
      <c r="B219" s="121"/>
      <c r="D219" s="117" t="s">
        <v>107</v>
      </c>
      <c r="F219" s="123" t="s">
        <v>374</v>
      </c>
      <c r="H219" s="124">
        <v>8.76</v>
      </c>
      <c r="I219" s="125"/>
      <c r="L219" s="121"/>
      <c r="M219" s="126"/>
      <c r="T219" s="127"/>
      <c r="AT219" s="122" t="s">
        <v>107</v>
      </c>
      <c r="AU219" s="122" t="s">
        <v>40</v>
      </c>
      <c r="AV219" s="7" t="s">
        <v>40</v>
      </c>
      <c r="AW219" s="7" t="s">
        <v>1</v>
      </c>
      <c r="AX219" s="7" t="s">
        <v>39</v>
      </c>
      <c r="AY219" s="122" t="s">
        <v>73</v>
      </c>
    </row>
    <row r="220" spans="2:65" s="1" customFormat="1" ht="31.5" customHeight="1">
      <c r="B220" s="24"/>
      <c r="C220" s="106" t="s">
        <v>170</v>
      </c>
      <c r="D220" s="106" t="s">
        <v>76</v>
      </c>
      <c r="E220" s="107" t="s">
        <v>375</v>
      </c>
      <c r="F220" s="108" t="s">
        <v>376</v>
      </c>
      <c r="G220" s="109" t="s">
        <v>121</v>
      </c>
      <c r="H220" s="110">
        <v>0.008</v>
      </c>
      <c r="I220" s="194"/>
      <c r="J220" s="111">
        <f>ROUND(I220*H220,2)</f>
        <v>0</v>
      </c>
      <c r="K220" s="108" t="s">
        <v>80</v>
      </c>
      <c r="L220" s="24"/>
      <c r="M220" s="112" t="s">
        <v>7</v>
      </c>
      <c r="N220" s="154" t="s">
        <v>27</v>
      </c>
      <c r="O220" s="120"/>
      <c r="P220" s="155">
        <f>O220*H220</f>
        <v>0</v>
      </c>
      <c r="Q220" s="155">
        <v>0</v>
      </c>
      <c r="R220" s="155">
        <f>Q220*H220</f>
        <v>0</v>
      </c>
      <c r="S220" s="155">
        <v>0</v>
      </c>
      <c r="T220" s="156">
        <f>S220*H220</f>
        <v>0</v>
      </c>
      <c r="AR220" s="14" t="s">
        <v>90</v>
      </c>
      <c r="AT220" s="14" t="s">
        <v>76</v>
      </c>
      <c r="AU220" s="14" t="s">
        <v>40</v>
      </c>
      <c r="AY220" s="14" t="s">
        <v>73</v>
      </c>
      <c r="BE220" s="116">
        <f>IF(N220="základní",J220,0)</f>
        <v>0</v>
      </c>
      <c r="BF220" s="116">
        <f>IF(N220="snížená",J220,0)</f>
        <v>0</v>
      </c>
      <c r="BG220" s="116">
        <f>IF(N220="zákl. přenesená",J220,0)</f>
        <v>0</v>
      </c>
      <c r="BH220" s="116">
        <f>IF(N220="sníž. přenesená",J220,0)</f>
        <v>0</v>
      </c>
      <c r="BI220" s="116">
        <f>IF(N220="nulová",J220,0)</f>
        <v>0</v>
      </c>
      <c r="BJ220" s="14" t="s">
        <v>39</v>
      </c>
      <c r="BK220" s="116">
        <f>ROUND(I220*H220,2)</f>
        <v>0</v>
      </c>
      <c r="BL220" s="14" t="s">
        <v>90</v>
      </c>
      <c r="BM220" s="14" t="s">
        <v>377</v>
      </c>
    </row>
    <row r="221" spans="2:12" s="1" customFormat="1" ht="6.95" customHeight="1">
      <c r="B221" s="28"/>
      <c r="C221" s="29"/>
      <c r="D221" s="29"/>
      <c r="E221" s="29"/>
      <c r="F221" s="29"/>
      <c r="G221" s="29"/>
      <c r="H221" s="29"/>
      <c r="I221" s="65"/>
      <c r="J221" s="29"/>
      <c r="K221" s="29"/>
      <c r="L221" s="24"/>
    </row>
  </sheetData>
  <sheetProtection password="CC35" sheet="1" objects="1" scenarios="1" formatCells="0" formatColumns="0" formatRows="0" sort="0" autoFilter="0"/>
  <autoFilter ref="C86:K220"/>
  <mergeCells count="9">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Mazlik</dc:creator>
  <cp:keywords/>
  <dc:description/>
  <cp:lastModifiedBy>Karel Jirovec</cp:lastModifiedBy>
  <dcterms:created xsi:type="dcterms:W3CDTF">2018-12-27T17:49:44Z</dcterms:created>
  <dcterms:modified xsi:type="dcterms:W3CDTF">2019-04-09T13:23:53Z</dcterms:modified>
  <cp:category/>
  <cp:version/>
  <cp:contentType/>
  <cp:contentStatus/>
</cp:coreProperties>
</file>