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/>
  <bookViews>
    <workbookView xWindow="0" yWindow="0" windowWidth="28800" windowHeight="11565" activeTab="1"/>
  </bookViews>
  <sheets>
    <sheet name="Rekapitulace stavby" sheetId="1" r:id="rId1"/>
    <sheet name="2018104 - Rozšíření odpad..." sheetId="2" r:id="rId2"/>
  </sheets>
  <definedNames>
    <definedName name="_xlnm.Print_Area" localSheetId="1">'2018104 - Rozšíření odpad...'!$C$4:$Q$70,'2018104 - Rozšíření odpad...'!$C$76:$Q$111,'2018104 - Rozšíření odpad...'!$C$117:$Q$212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'2018104 - Rozšíření odpad...'!$126:$126</definedName>
  </definedNames>
  <calcPr calcId="179021"/>
  <extLst/>
</workbook>
</file>

<file path=xl/sharedStrings.xml><?xml version="1.0" encoding="utf-8"?>
<sst xmlns="http://schemas.openxmlformats.org/spreadsheetml/2006/main" count="1211" uniqueCount="348">
  <si>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</si>
  <si>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</si>
  <si>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</si>
  <si>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</si>
  <si>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</si>
  <si>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</si>
  <si>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</si>
  <si>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</si>
  <si>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</si>
  <si>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</si>
  <si>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</si>
  <si>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</si>
  <si>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</si>
  <si>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</si>
  <si>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</si>
  <si>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</si>
  <si>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</si>
  <si>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2018104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</si>
  <si>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</si>
  <si>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</si>
  <si>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Rozšíření odpadového hospodářství na parkovišti P3</t>
  </si>
  <si>
    <t>JKSO:</t>
  </si>
  <si>
    <t/>
  </si>
  <si>
    <t>CC-CZ:</t>
  </si>
  <si>
    <t>Místo:</t>
  </si>
  <si>
    <t>Linecká ulice</t>
  </si>
  <si>
    <t>Datum:</t>
  </si>
  <si>
    <t>25. 10. 2018</t>
  </si>
  <si>
    <t>Objednatel:</t>
  </si>
  <si>
    <t>IČ:</t>
  </si>
  <si>
    <t>Město Český Krumlov</t>
  </si>
  <si>
    <t>DIČ:</t>
  </si>
  <si>
    <t>Zhotovitel:</t>
  </si>
  <si>
    <t>Vyplň údaj</t>
  </si>
  <si>
    <t>Projektant:</t>
  </si>
  <si>
    <t>Ing. arch. Vladan Píša</t>
  </si>
  <si>
    <t>True</t>
  </si>
  <si>
    <t>Zpracovatel:</t>
  </si>
  <si>
    <t>75454084</t>
  </si>
  <si>
    <t>Filip Šimek www.rozp.cz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</si>
  <si>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</si>
  <si>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</si>
  <si>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</si>
  <si>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</si>
  <si>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</si>
  <si>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</si>
  <si>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</si>
  <si>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</si>
  <si>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</si>
  <si>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</si>
  <si>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</si>
  <si>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</si>
  <si>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</si>
  <si>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</si>
  <si>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</si>
  <si>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</si>
  <si>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</si>
  <si>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</si>
  <si>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</si>
  <si>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</si>
  <si>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</si>
  <si>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</si>
  <si>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</si>
  <si>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</si>
  <si>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</si>
  <si>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</si>
  <si>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</si>
  <si>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</si>
  <si>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</si>
  <si>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</si>
  <si>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</si>
  <si>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</si>
  <si>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</si>
  <si>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</si>
  <si>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</si>
  <si>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</si>
  <si>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</si>
  <si>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</si>
  <si>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</si>
  <si>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</si>
  <si>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</si>
  <si>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</si>
  <si>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{7103024b-1f29-4e2d-8921-effb8a0d9f28}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</si>
  <si>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</si>
  <si>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</si>
  <si>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</si>
  <si>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</si>
  <si>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</si>
  <si>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</si>
  <si>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</si>
  <si>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</si>
  <si>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</si>
  <si>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</si>
  <si>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</si>
  <si>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</si>
  <si>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</si>
  <si>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</si>
  <si>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</si>
  <si>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</si>
  <si>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</si>
  <si>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</si>
  <si>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</si>
  <si>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</si>
  <si>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</si>
  <si>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</si>
  <si>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</si>
  <si>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</si>
  <si>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</si>
  <si>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</si>
  <si>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</si>
  <si>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</si>
  <si>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</si>
  <si>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</si>
  <si>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</si>
  <si>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</si>
  <si>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</si>
  <si>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</si>
  <si>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</si>
  <si>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</si>
  <si>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</si>
  <si>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</si>
  <si>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</si>
  <si>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</si>
  <si>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</si>
  <si>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</si>
  <si>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</si>
  <si>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</si>
  <si>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</si>
  <si>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</si>
  <si>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</si>
  <si>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</si>
  <si>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</si>
  <si>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</si>
  <si>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</si>
  <si>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</si>
  <si>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</si>
  <si>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</si>
  <si>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</si>
  <si>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</si>
  <si>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</si>
  <si>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</si>
  <si>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</si>
  <si>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</si>
  <si>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</si>
  <si>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</si>
  <si>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</si>
  <si>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</si>
  <si>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</si>
  <si>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112201103</t>
  </si>
  <si>
    <t>Odstranění pařezů D do 700 mm</t>
  </si>
  <si>
    <t>kus</t>
  </si>
  <si>
    <t>4</t>
  </si>
  <si>
    <t>1802904862</t>
  </si>
  <si>
    <t>113106122</t>
  </si>
  <si>
    <t>Rozebrání dlažeb z kamenných dlaždic komunikací pro pěší ručně</t>
  </si>
  <si>
    <t>m2</t>
  </si>
  <si>
    <t>-1044012934</t>
  </si>
  <si>
    <t>3</t>
  </si>
  <si>
    <t>113201112</t>
  </si>
  <si>
    <t>Vytrhání obrub silničních ležatých</t>
  </si>
  <si>
    <t>m</t>
  </si>
  <si>
    <t>-1455780345</t>
  </si>
  <si>
    <t>121101101</t>
  </si>
  <si>
    <t>Sejmutí ornice s přemístěním na vzdálenost do 50 m</t>
  </si>
  <si>
    <t>m3</t>
  </si>
  <si>
    <t>1988850395</t>
  </si>
  <si>
    <t>120*0,2</t>
  </si>
  <si>
    <t>VV</t>
  </si>
  <si>
    <t>5</t>
  </si>
  <si>
    <t>131201101</t>
  </si>
  <si>
    <t>Hloubení jam nezapažených v hornině tř. 3 objemu do 100 m3</t>
  </si>
  <si>
    <t>-408080284</t>
  </si>
  <si>
    <t>(4,1+2,5)/2*1,7*17,5</t>
  </si>
  <si>
    <t>40*0,3</t>
  </si>
  <si>
    <t>Součet</t>
  </si>
  <si>
    <t>6</t>
  </si>
  <si>
    <t>131201109</t>
  </si>
  <si>
    <t>Příplatek za lepivost u hloubení jam nezapažených v hornině tř. 3</t>
  </si>
  <si>
    <t>1834093111</t>
  </si>
  <si>
    <t>7</t>
  </si>
  <si>
    <t>131203101</t>
  </si>
  <si>
    <t>Hloubení jam ručním nebo pneum nářadím v soudržných horninách tř. 3</t>
  </si>
  <si>
    <t>-1021830444</t>
  </si>
  <si>
    <t>ruční dočištění kolem stáv. kontejnerů a vedení</t>
  </si>
  <si>
    <t>9,8</t>
  </si>
  <si>
    <t>8</t>
  </si>
  <si>
    <t>131203109</t>
  </si>
  <si>
    <t>Příplatek za lepivost u hloubení jam ručním nebo pneum nářadím v hornině tř. 3</t>
  </si>
  <si>
    <t>962726018</t>
  </si>
  <si>
    <t>9</t>
  </si>
  <si>
    <t>162701105</t>
  </si>
  <si>
    <t>Vodorovné přemístění do 10000 m výkopku/sypaniny z horniny tř. 1 až 4</t>
  </si>
  <si>
    <t>881441435</t>
  </si>
  <si>
    <t>10</t>
  </si>
  <si>
    <t>162701109</t>
  </si>
  <si>
    <t>Příplatek k vodorovnému přemístění výkopku/sypaniny z horniny tř. 1 až 4 ZKD 1000 m přes 10000 m</t>
  </si>
  <si>
    <t>-1024243426</t>
  </si>
  <si>
    <t>příplatek za 15 km</t>
  </si>
  <si>
    <t>136,175*15</t>
  </si>
  <si>
    <t>11</t>
  </si>
  <si>
    <t>167101101</t>
  </si>
  <si>
    <t>Nakládání výkopku z hornin tř. 1 až 4 do 100 m3</t>
  </si>
  <si>
    <t>-1694729164</t>
  </si>
  <si>
    <t>24+110,175+9,8</t>
  </si>
  <si>
    <t>-39*0,2</t>
  </si>
  <si>
    <t>12</t>
  </si>
  <si>
    <t>171201201</t>
  </si>
  <si>
    <t>Uložení sypaniny na skládky</t>
  </si>
  <si>
    <t>393379156</t>
  </si>
  <si>
    <t>13</t>
  </si>
  <si>
    <t>171201211</t>
  </si>
  <si>
    <t>Poplatek za uložení odpadu ze sypaniny na skládce (skládkovné)</t>
  </si>
  <si>
    <t>t</t>
  </si>
  <si>
    <t>-688157198</t>
  </si>
  <si>
    <t>14</t>
  </si>
  <si>
    <t>174101101</t>
  </si>
  <si>
    <t>Zásyp jam, šachet rýh nebo kolem objektů sypaninou se zhutněním</t>
  </si>
  <si>
    <t>-2005895173</t>
  </si>
  <si>
    <t>3,6*17*0,72</t>
  </si>
  <si>
    <t>M</t>
  </si>
  <si>
    <t>583312000</t>
  </si>
  <si>
    <t>štěrkopísek netříděný zásypový materiál</t>
  </si>
  <si>
    <t>2048149096</t>
  </si>
  <si>
    <t>16</t>
  </si>
  <si>
    <t>181301103</t>
  </si>
  <si>
    <t>Rozprostření ornice tl vrstvy do 200 mm pl do 500 m2 v rovině nebo ve svahu do 1:5</t>
  </si>
  <si>
    <t>2035732713</t>
  </si>
  <si>
    <t>17</t>
  </si>
  <si>
    <t>181411131</t>
  </si>
  <si>
    <t>Založení parkového trávníku výsevem plochy do 1000 m2 v rovině a ve svahu do 1:5</t>
  </si>
  <si>
    <t>-1589101290</t>
  </si>
  <si>
    <t>18</t>
  </si>
  <si>
    <t>00572410</t>
  </si>
  <si>
    <t>osivo směs travní parková</t>
  </si>
  <si>
    <t>kg</t>
  </si>
  <si>
    <t>811534147</t>
  </si>
  <si>
    <t>19</t>
  </si>
  <si>
    <t>271532212</t>
  </si>
  <si>
    <t>Podsyp pod základové konstrukce se zhutněním z hrubého kameniva frakce 16 až 32 mm</t>
  </si>
  <si>
    <t>308066140</t>
  </si>
  <si>
    <t>pod desku</t>
  </si>
  <si>
    <t>2,6*15,5*0,2</t>
  </si>
  <si>
    <t>obsyp desky a sponí části kontejnerů</t>
  </si>
  <si>
    <t>3,2*16*0,4</t>
  </si>
  <si>
    <t>20</t>
  </si>
  <si>
    <t>273322611</t>
  </si>
  <si>
    <t>Základové desky ze ŽB tř. C 30/37 XC3</t>
  </si>
  <si>
    <t>1571949879</t>
  </si>
  <si>
    <t>1,9*15*0,2*1,05</t>
  </si>
  <si>
    <t>273351121</t>
  </si>
  <si>
    <t>Zřízení bednění základových desek</t>
  </si>
  <si>
    <t>-1091646323</t>
  </si>
  <si>
    <t>(1,9*2+15*2)*0,25</t>
  </si>
  <si>
    <t>22</t>
  </si>
  <si>
    <t>273351122</t>
  </si>
  <si>
    <t>Odstranění bednění základových desek</t>
  </si>
  <si>
    <t>306202967</t>
  </si>
  <si>
    <t>23</t>
  </si>
  <si>
    <t>273362021</t>
  </si>
  <si>
    <t>Výztuž základových desek svařovanými sítěmi Kari</t>
  </si>
  <si>
    <t>1040693958</t>
  </si>
  <si>
    <t>2xKARI 8/100/100</t>
  </si>
  <si>
    <t>1,9*15*2*7,9*1,2/1000</t>
  </si>
  <si>
    <t>24</t>
  </si>
  <si>
    <t>3-001</t>
  </si>
  <si>
    <t>D+M polozapuštěného kontejneru - specifikace viz PD</t>
  </si>
  <si>
    <t>-1208441034</t>
  </si>
  <si>
    <t>25</t>
  </si>
  <si>
    <t>564761111</t>
  </si>
  <si>
    <t>Podklad z kameniva hrubého drceného vel. 16-32 mm tl 200 mm</t>
  </si>
  <si>
    <t>-457054799</t>
  </si>
  <si>
    <t>26</t>
  </si>
  <si>
    <t>564732111</t>
  </si>
  <si>
    <t>Podklad z kameniva drceného vel. 8-16 mm tl 100 mm</t>
  </si>
  <si>
    <t>1448628493</t>
  </si>
  <si>
    <t>27</t>
  </si>
  <si>
    <t>564811111</t>
  </si>
  <si>
    <t>Podklad ze štěrkodrtě ŠD tl 50 mm</t>
  </si>
  <si>
    <t>-1200001211</t>
  </si>
  <si>
    <t>28</t>
  </si>
  <si>
    <t>591211111</t>
  </si>
  <si>
    <t>Kladení dlažby z kostek drobných z kamene do lože z kameniva těženého tl 50 mm</t>
  </si>
  <si>
    <t>-1757185716</t>
  </si>
  <si>
    <t>80+40,5</t>
  </si>
  <si>
    <t>29</t>
  </si>
  <si>
    <t>58380124</t>
  </si>
  <si>
    <t>kostka dlažební žula drobná</t>
  </si>
  <si>
    <t>950315379</t>
  </si>
  <si>
    <t>30</t>
  </si>
  <si>
    <t>916231213</t>
  </si>
  <si>
    <t>Osazení chodníkového obrubníku betonového stojatého s boční opěrou do lože z betonu prostého</t>
  </si>
  <si>
    <t>1157256288</t>
  </si>
  <si>
    <t>31</t>
  </si>
  <si>
    <t>59217017</t>
  </si>
  <si>
    <t>obrubník betonový chodníkový 100x10x25 cm</t>
  </si>
  <si>
    <t>-10893884</t>
  </si>
  <si>
    <t>32</t>
  </si>
  <si>
    <t>961044111</t>
  </si>
  <si>
    <t>Bourání základů z betonu prostého</t>
  </si>
  <si>
    <t>-72632709</t>
  </si>
  <si>
    <t>základ obruby</t>
  </si>
  <si>
    <t>17,5*0,3*0,2</t>
  </si>
  <si>
    <t>33</t>
  </si>
  <si>
    <t>997013509</t>
  </si>
  <si>
    <t>Příplatek k odvozu suti a vybouraných hmot na skládku ZKD 1 km přes 1 km</t>
  </si>
  <si>
    <t>1993360635</t>
  </si>
  <si>
    <t>příplatek za 25 km</t>
  </si>
  <si>
    <t>10,23*25</t>
  </si>
  <si>
    <t>34</t>
  </si>
  <si>
    <t>997013511</t>
  </si>
  <si>
    <t>Odvoz suti a vybouraných hmot z meziskládky na skládku do 1 km s naložením a se složením</t>
  </si>
  <si>
    <t>1371025781</t>
  </si>
  <si>
    <t>35</t>
  </si>
  <si>
    <t>997013801</t>
  </si>
  <si>
    <t>Poplatek za uložení na skládce (skládkovné) stavebního odpadu</t>
  </si>
  <si>
    <t>-1298611068</t>
  </si>
  <si>
    <t>36</t>
  </si>
  <si>
    <t>998223011</t>
  </si>
  <si>
    <t>Přesun hmot pro pozemní komunikace s krytem dlážděným</t>
  </si>
  <si>
    <t>-2075269815</t>
  </si>
  <si>
    <t>37</t>
  </si>
  <si>
    <t>767995112</t>
  </si>
  <si>
    <t>Montáž atypických zámečnických konstrukcí hmotnosti do 10 kg</t>
  </si>
  <si>
    <t>-1553793798</t>
  </si>
  <si>
    <t>kotvení kontejnerů do základové desky</t>
  </si>
  <si>
    <t>7*5*4</t>
  </si>
  <si>
    <t>38</t>
  </si>
  <si>
    <t>13021030</t>
  </si>
  <si>
    <t>dodávka ocelových kotev a spoj. materiálu</t>
  </si>
  <si>
    <t>1057540808</t>
  </si>
  <si>
    <t>39</t>
  </si>
  <si>
    <t>998767101</t>
  </si>
  <si>
    <t>Přesun hmot tonážní pro zámečnické konstrukce v objektech v do 6 m</t>
  </si>
  <si>
    <t>683691898</t>
  </si>
  <si>
    <t>40</t>
  </si>
  <si>
    <t>010001000</t>
  </si>
  <si>
    <t>Průzkumné, geodetické a projektové práce</t>
  </si>
  <si>
    <t>kpl</t>
  </si>
  <si>
    <t>1024</t>
  </si>
  <si>
    <t>-1033994243</t>
  </si>
  <si>
    <t>41</t>
  </si>
  <si>
    <t>030001000</t>
  </si>
  <si>
    <t>1891018688</t>
  </si>
  <si>
    <t>42</t>
  </si>
  <si>
    <t>090001000</t>
  </si>
  <si>
    <t>1815101922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</si>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</sst>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/>
    </xf>
    <xf numFmtId="49" fontId="36" fillId="0" borderId="24" xfId="0" applyNumberFormat="1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center" vertical="center" wrapText="1"/>
      <protection/>
    </xf>
    <xf numFmtId="167" fontId="36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3" borderId="24" xfId="0" applyNumberFormat="1" applyFont="1" applyFill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15</v>
      </c>
    </row>
    <row r="5" spans="2:71" ht="14.4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4" t="s">
        <v>17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18</v>
      </c>
      <c r="BS5" s="21" t="s">
        <v>9</v>
      </c>
    </row>
    <row r="6" spans="2:71" ht="36.95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6" t="s">
        <v>20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9</v>
      </c>
    </row>
    <row r="7" spans="2:71" ht="14.45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3"/>
      <c r="BS7" s="21" t="s">
        <v>9</v>
      </c>
    </row>
    <row r="8" spans="2:71" ht="14.45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3"/>
      <c r="BS8" s="21" t="s">
        <v>9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9</v>
      </c>
    </row>
    <row r="10" spans="2:71" ht="14.45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3"/>
      <c r="BS10" s="21" t="s">
        <v>9</v>
      </c>
    </row>
    <row r="11" spans="2:71" ht="18.4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03"/>
      <c r="BS11" s="21" t="s">
        <v>9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9</v>
      </c>
    </row>
    <row r="13" spans="2:71" ht="14.45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03"/>
      <c r="BS13" s="21" t="s">
        <v>9</v>
      </c>
    </row>
    <row r="14" spans="2:71" ht="13.5">
      <c r="B14" s="25"/>
      <c r="C14" s="28"/>
      <c r="D14" s="28"/>
      <c r="E14" s="207" t="s">
        <v>33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03"/>
      <c r="BS14" s="21" t="s">
        <v>9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2:71" ht="14.45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03"/>
      <c r="BS16" s="21" t="s">
        <v>6</v>
      </c>
    </row>
    <row r="17" spans="2:71" ht="18.4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03"/>
      <c r="BS17" s="21" t="s">
        <v>36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5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38</v>
      </c>
      <c r="AO19" s="28"/>
      <c r="AP19" s="28"/>
      <c r="AQ19" s="26"/>
      <c r="BE19" s="203"/>
      <c r="BS19" s="21" t="s">
        <v>9</v>
      </c>
    </row>
    <row r="20" spans="2:57" ht="18.4" customHeight="1">
      <c r="B20" s="25"/>
      <c r="C20" s="28"/>
      <c r="D20" s="28"/>
      <c r="E20" s="30" t="s">
        <v>39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03"/>
    </row>
    <row r="21" spans="2:57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57" ht="13.5">
      <c r="B22" s="25"/>
      <c r="C22" s="28"/>
      <c r="D22" s="32" t="s">
        <v>40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57" ht="16.5" customHeight="1">
      <c r="B23" s="25"/>
      <c r="C23" s="28"/>
      <c r="D23" s="28"/>
      <c r="E23" s="209" t="s">
        <v>22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57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57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57" ht="14.45" customHeight="1">
      <c r="B26" s="25"/>
      <c r="C26" s="28"/>
      <c r="D26" s="36" t="s">
        <v>41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57" ht="14.45" customHeight="1">
      <c r="B27" s="25"/>
      <c r="C27" s="28"/>
      <c r="D27" s="36" t="s">
        <v>42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57" s="1" customFormat="1" ht="25.9" customHeight="1">
      <c r="B29" s="37"/>
      <c r="C29" s="38"/>
      <c r="D29" s="40" t="s">
        <v>43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57" s="2" customFormat="1" ht="14.45" customHeight="1">
      <c r="B31" s="42"/>
      <c r="C31" s="43"/>
      <c r="D31" s="44" t="s">
        <v>44</v>
      </c>
      <c r="E31" s="43"/>
      <c r="F31" s="44" t="s">
        <v>45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46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57" s="2" customFormat="1" ht="14.45" customHeight="1">
      <c r="B32" s="42"/>
      <c r="C32" s="43"/>
      <c r="D32" s="43"/>
      <c r="E32" s="43"/>
      <c r="F32" s="44" t="s">
        <v>47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46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5" customHeight="1" hidden="1">
      <c r="B33" s="42"/>
      <c r="C33" s="43"/>
      <c r="D33" s="43"/>
      <c r="E33" s="43"/>
      <c r="F33" s="44" t="s">
        <v>48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46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5" customHeight="1" hidden="1">
      <c r="B34" s="42"/>
      <c r="C34" s="43"/>
      <c r="D34" s="43"/>
      <c r="E34" s="43"/>
      <c r="F34" s="44" t="s">
        <v>49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46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43" s="2" customFormat="1" ht="14.45" customHeight="1" hidden="1">
      <c r="B35" s="42"/>
      <c r="C35" s="43"/>
      <c r="D35" s="43"/>
      <c r="E35" s="43"/>
      <c r="F35" s="44" t="s">
        <v>50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46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51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52</v>
      </c>
      <c r="U37" s="50"/>
      <c r="V37" s="50"/>
      <c r="W37" s="50"/>
      <c r="X37" s="216" t="s">
        <v>53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54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55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3.5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3.5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3.5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3.5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3.5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3.5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3.5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56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57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56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57</v>
      </c>
      <c r="AN58" s="58"/>
      <c r="AO58" s="60"/>
      <c r="AP58" s="38"/>
      <c r="AQ58" s="39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58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59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3.5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3.5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3.5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3.5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3.5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3.5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3.5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56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57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56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57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200" t="s">
        <v>60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2018104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Rozšíření odpadového hospodářství na parkovišti P3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5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Linecká ulice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IF(AN8="","",AN8)</f>
        <v>25. 10. 2018</v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5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Město Český Krumlov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2" t="str">
        <f>IF(E17="","",E17)</f>
        <v>Ing. arch. Vladan Píša</v>
      </c>
      <c r="AN82" s="222"/>
      <c r="AO82" s="222"/>
      <c r="AP82" s="222"/>
      <c r="AQ82" s="39"/>
      <c r="AS82" s="223" t="s">
        <v>61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5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2" t="str">
        <f>IF(E20="","",E20)</f>
        <v>Filip Šimek www.rozp.cz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29" t="s">
        <v>62</v>
      </c>
      <c r="D85" s="230"/>
      <c r="E85" s="230"/>
      <c r="F85" s="230"/>
      <c r="G85" s="230"/>
      <c r="H85" s="81"/>
      <c r="I85" s="231" t="s">
        <v>63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64</v>
      </c>
      <c r="AH85" s="230"/>
      <c r="AI85" s="230"/>
      <c r="AJ85" s="230"/>
      <c r="AK85" s="230"/>
      <c r="AL85" s="230"/>
      <c r="AM85" s="230"/>
      <c r="AN85" s="231" t="s">
        <v>65</v>
      </c>
      <c r="AO85" s="230"/>
      <c r="AP85" s="232"/>
      <c r="AQ85" s="39"/>
      <c r="AS85" s="82" t="s">
        <v>66</v>
      </c>
      <c r="AT85" s="83" t="s">
        <v>67</v>
      </c>
      <c r="AU85" s="83" t="s">
        <v>68</v>
      </c>
      <c r="AV85" s="83" t="s">
        <v>69</v>
      </c>
      <c r="AW85" s="83" t="s">
        <v>70</v>
      </c>
      <c r="AX85" s="83" t="s">
        <v>71</v>
      </c>
      <c r="AY85" s="83" t="s">
        <v>72</v>
      </c>
      <c r="AZ85" s="83" t="s">
        <v>73</v>
      </c>
      <c r="BA85" s="83" t="s">
        <v>74</v>
      </c>
      <c r="BB85" s="83" t="s">
        <v>75</v>
      </c>
      <c r="BC85" s="83" t="s">
        <v>76</v>
      </c>
      <c r="BD85" s="84" t="s">
        <v>77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6" t="s">
        <v>78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79</v>
      </c>
      <c r="BT87" s="92" t="s">
        <v>80</v>
      </c>
      <c r="BV87" s="92" t="s">
        <v>81</v>
      </c>
      <c r="BW87" s="92" t="s">
        <v>82</v>
      </c>
      <c r="BX87" s="92" t="s">
        <v>83</v>
      </c>
    </row>
    <row r="88" spans="1:76" s="5" customFormat="1" ht="31.5" customHeight="1">
      <c r="A88" s="93" t="s">
        <v>84</v>
      </c>
      <c r="B88" s="94"/>
      <c r="C88" s="95"/>
      <c r="D88" s="235" t="s">
        <v>17</v>
      </c>
      <c r="E88" s="235"/>
      <c r="F88" s="235"/>
      <c r="G88" s="235"/>
      <c r="H88" s="235"/>
      <c r="I88" s="96"/>
      <c r="J88" s="235" t="s">
        <v>20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'2018104 - Rozšíření odpad...'!M29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'2018104 - Rozšíření odpad...'!M27</f>
        <v>0</v>
      </c>
      <c r="AT88" s="99">
        <f>ROUND(SUM(AV88:AW88),2)</f>
        <v>0</v>
      </c>
      <c r="AU88" s="100">
        <f>'2018104 - Rozšíření odpad...'!W127</f>
        <v>0</v>
      </c>
      <c r="AV88" s="99">
        <f>'2018104 - Rozšíření odpad...'!M31</f>
        <v>0</v>
      </c>
      <c r="AW88" s="99">
        <f>'2018104 - Rozšíření odpad...'!M32</f>
        <v>0</v>
      </c>
      <c r="AX88" s="99">
        <f>'2018104 - Rozšíření odpad...'!M33</f>
        <v>0</v>
      </c>
      <c r="AY88" s="99">
        <f>'2018104 - Rozšíření odpad...'!M34</f>
        <v>0</v>
      </c>
      <c r="AZ88" s="99">
        <f>'2018104 - Rozšíření odpad...'!H31</f>
        <v>0</v>
      </c>
      <c r="BA88" s="99">
        <f>'2018104 - Rozšíření odpad...'!H32</f>
        <v>0</v>
      </c>
      <c r="BB88" s="99">
        <f>'2018104 - Rozšíření odpad...'!H33</f>
        <v>0</v>
      </c>
      <c r="BC88" s="99">
        <f>'2018104 - Rozšíření odpad...'!H34</f>
        <v>0</v>
      </c>
      <c r="BD88" s="101">
        <f>'2018104 - Rozšíření odpad...'!H35</f>
        <v>0</v>
      </c>
      <c r="BT88" s="102" t="s">
        <v>85</v>
      </c>
      <c r="BU88" s="102" t="s">
        <v>86</v>
      </c>
      <c r="BV88" s="102" t="s">
        <v>81</v>
      </c>
      <c r="BW88" s="102" t="s">
        <v>82</v>
      </c>
      <c r="BX88" s="102" t="s">
        <v>83</v>
      </c>
    </row>
    <row r="89" spans="2:43" ht="13.5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2:48" s="1" customFormat="1" ht="30" customHeight="1">
      <c r="B90" s="37"/>
      <c r="C90" s="86" t="s">
        <v>87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88</v>
      </c>
      <c r="AT90" s="83" t="s">
        <v>89</v>
      </c>
      <c r="AU90" s="83" t="s">
        <v>44</v>
      </c>
      <c r="AV90" s="84" t="s">
        <v>67</v>
      </c>
    </row>
    <row r="91" spans="2:89" s="1" customFormat="1" ht="19.9" customHeight="1">
      <c r="B91" s="37"/>
      <c r="C91" s="38"/>
      <c r="D91" s="103" t="s">
        <v>90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91</v>
      </c>
      <c r="AU91" s="105" t="s">
        <v>45</v>
      </c>
      <c r="AV91" s="106">
        <f>ROUND(IF(AU91="základní",AG91*L31,IF(AU91="snížená",AG91*L32,0)),2)</f>
        <v>0</v>
      </c>
      <c r="BV91" s="21" t="s">
        <v>92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" customHeight="1">
      <c r="B92" s="37"/>
      <c r="C92" s="38"/>
      <c r="D92" s="238" t="s">
        <v>93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91</v>
      </c>
      <c r="AU92" s="109" t="s">
        <v>45</v>
      </c>
      <c r="AV92" s="110">
        <f>ROUND(IF(AU92="nulová",0,IF(OR(AU92="základní",AU92="zákl. přenesená"),AG92*L31,AG92*L32)),2)</f>
        <v>0</v>
      </c>
      <c r="BV92" s="21" t="s">
        <v>94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" customHeight="1">
      <c r="B93" s="37"/>
      <c r="C93" s="38"/>
      <c r="D93" s="238" t="s">
        <v>93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91</v>
      </c>
      <c r="AU93" s="109" t="s">
        <v>45</v>
      </c>
      <c r="AV93" s="110">
        <f>ROUND(IF(AU93="nulová",0,IF(OR(AU93="základní",AU93="zákl. přenesená"),AG93*L31,AG93*L32)),2)</f>
        <v>0</v>
      </c>
      <c r="BV93" s="21" t="s">
        <v>94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" customHeight="1">
      <c r="B94" s="37"/>
      <c r="C94" s="38"/>
      <c r="D94" s="238" t="s">
        <v>93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91</v>
      </c>
      <c r="AU94" s="112" t="s">
        <v>45</v>
      </c>
      <c r="AV94" s="113">
        <f>ROUND(IF(AU94="nulová",0,IF(OR(AU94="základní",AU94="zákl. přenesená"),AG94*L31,AG94*L32)),2)</f>
        <v>0</v>
      </c>
      <c r="BV94" s="21" t="s">
        <v>94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9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4" t="s">
        <v>95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855W5nDZTbAcs2kxLbC2wf+M0KeIWhkA015UlUhFQFJ7C0J5lPEEYe07OH2k9ySo9A0sb4exVaGMwdC4SRqTjg==" saltValue="P4yEHePtPBJ39RLRK8k09AJEViTj1PKGW8u8JP+Qg8Tru4q33lyG1JEQG/dO8r9YaFV7EX8NyW4lG4Q8lG7dGA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2018104 - Rozšíření odpad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13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96</v>
      </c>
      <c r="G1" s="16"/>
      <c r="H1" s="290" t="s">
        <v>97</v>
      </c>
      <c r="I1" s="290"/>
      <c r="J1" s="290"/>
      <c r="K1" s="290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82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200" t="s">
        <v>102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s="1" customFormat="1" ht="32.85" customHeight="1">
      <c r="B6" s="37"/>
      <c r="C6" s="38"/>
      <c r="D6" s="31" t="s">
        <v>19</v>
      </c>
      <c r="E6" s="38"/>
      <c r="F6" s="206" t="s">
        <v>20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2:18" s="1" customFormat="1" ht="14.45" customHeight="1">
      <c r="B7" s="37"/>
      <c r="C7" s="38"/>
      <c r="D7" s="32" t="s">
        <v>21</v>
      </c>
      <c r="E7" s="38"/>
      <c r="F7" s="30" t="s">
        <v>22</v>
      </c>
      <c r="G7" s="38"/>
      <c r="H7" s="38"/>
      <c r="I7" s="38"/>
      <c r="J7" s="38"/>
      <c r="K7" s="38"/>
      <c r="L7" s="38"/>
      <c r="M7" s="32" t="s">
        <v>23</v>
      </c>
      <c r="N7" s="38"/>
      <c r="O7" s="30" t="s">
        <v>22</v>
      </c>
      <c r="P7" s="38"/>
      <c r="Q7" s="38"/>
      <c r="R7" s="39"/>
    </row>
    <row r="8" spans="2:18" s="1" customFormat="1" ht="14.45" customHeight="1">
      <c r="B8" s="37"/>
      <c r="C8" s="38"/>
      <c r="D8" s="32" t="s">
        <v>24</v>
      </c>
      <c r="E8" s="38"/>
      <c r="F8" s="30" t="s">
        <v>25</v>
      </c>
      <c r="G8" s="38"/>
      <c r="H8" s="38"/>
      <c r="I8" s="38"/>
      <c r="J8" s="38"/>
      <c r="K8" s="38"/>
      <c r="L8" s="38"/>
      <c r="M8" s="32" t="s">
        <v>26</v>
      </c>
      <c r="N8" s="38"/>
      <c r="O8" s="246" t="str">
        <f>'Rekapitulace stavby'!AN8</f>
        <v>25. 10. 2018</v>
      </c>
      <c r="P8" s="247"/>
      <c r="Q8" s="38"/>
      <c r="R8" s="39"/>
    </row>
    <row r="9" spans="2:18" s="1" customFormat="1" ht="10.9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45" customHeight="1">
      <c r="B10" s="37"/>
      <c r="C10" s="38"/>
      <c r="D10" s="32" t="s">
        <v>28</v>
      </c>
      <c r="E10" s="38"/>
      <c r="F10" s="38"/>
      <c r="G10" s="38"/>
      <c r="H10" s="38"/>
      <c r="I10" s="38"/>
      <c r="J10" s="38"/>
      <c r="K10" s="38"/>
      <c r="L10" s="38"/>
      <c r="M10" s="32" t="s">
        <v>29</v>
      </c>
      <c r="N10" s="38"/>
      <c r="O10" s="204" t="s">
        <v>22</v>
      </c>
      <c r="P10" s="204"/>
      <c r="Q10" s="38"/>
      <c r="R10" s="39"/>
    </row>
    <row r="11" spans="2:18" s="1" customFormat="1" ht="18" customHeight="1">
      <c r="B11" s="37"/>
      <c r="C11" s="38"/>
      <c r="D11" s="38"/>
      <c r="E11" s="30" t="s">
        <v>30</v>
      </c>
      <c r="F11" s="38"/>
      <c r="G11" s="38"/>
      <c r="H11" s="38"/>
      <c r="I11" s="38"/>
      <c r="J11" s="38"/>
      <c r="K11" s="38"/>
      <c r="L11" s="38"/>
      <c r="M11" s="32" t="s">
        <v>31</v>
      </c>
      <c r="N11" s="38"/>
      <c r="O11" s="204" t="s">
        <v>22</v>
      </c>
      <c r="P11" s="204"/>
      <c r="Q11" s="38"/>
      <c r="R11" s="39"/>
    </row>
    <row r="12" spans="2:18" s="1" customFormat="1" ht="6.9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45" customHeight="1">
      <c r="B13" s="37"/>
      <c r="C13" s="38"/>
      <c r="D13" s="32" t="s">
        <v>32</v>
      </c>
      <c r="E13" s="38"/>
      <c r="F13" s="38"/>
      <c r="G13" s="38"/>
      <c r="H13" s="38"/>
      <c r="I13" s="38"/>
      <c r="J13" s="38"/>
      <c r="K13" s="38"/>
      <c r="L13" s="38"/>
      <c r="M13" s="32" t="s">
        <v>29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2:18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31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2:18" s="1" customFormat="1" ht="6.95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45" customHeight="1">
      <c r="B16" s="37"/>
      <c r="C16" s="38"/>
      <c r="D16" s="32" t="s">
        <v>34</v>
      </c>
      <c r="E16" s="38"/>
      <c r="F16" s="38"/>
      <c r="G16" s="38"/>
      <c r="H16" s="38"/>
      <c r="I16" s="38"/>
      <c r="J16" s="38"/>
      <c r="K16" s="38"/>
      <c r="L16" s="38"/>
      <c r="M16" s="32" t="s">
        <v>29</v>
      </c>
      <c r="N16" s="38"/>
      <c r="O16" s="204" t="s">
        <v>22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35</v>
      </c>
      <c r="F17" s="38"/>
      <c r="G17" s="38"/>
      <c r="H17" s="38"/>
      <c r="I17" s="38"/>
      <c r="J17" s="38"/>
      <c r="K17" s="38"/>
      <c r="L17" s="38"/>
      <c r="M17" s="32" t="s">
        <v>31</v>
      </c>
      <c r="N17" s="38"/>
      <c r="O17" s="204" t="s">
        <v>22</v>
      </c>
      <c r="P17" s="204"/>
      <c r="Q17" s="38"/>
      <c r="R17" s="39"/>
    </row>
    <row r="18" spans="2:18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5" customHeight="1">
      <c r="B19" s="37"/>
      <c r="C19" s="38"/>
      <c r="D19" s="32" t="s">
        <v>37</v>
      </c>
      <c r="E19" s="38"/>
      <c r="F19" s="38"/>
      <c r="G19" s="38"/>
      <c r="H19" s="38"/>
      <c r="I19" s="38"/>
      <c r="J19" s="38"/>
      <c r="K19" s="38"/>
      <c r="L19" s="38"/>
      <c r="M19" s="32" t="s">
        <v>29</v>
      </c>
      <c r="N19" s="38"/>
      <c r="O19" s="204" t="s">
        <v>38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39</v>
      </c>
      <c r="F20" s="38"/>
      <c r="G20" s="38"/>
      <c r="H20" s="38"/>
      <c r="I20" s="38"/>
      <c r="J20" s="38"/>
      <c r="K20" s="38"/>
      <c r="L20" s="38"/>
      <c r="M20" s="32" t="s">
        <v>31</v>
      </c>
      <c r="N20" s="38"/>
      <c r="O20" s="204" t="s">
        <v>22</v>
      </c>
      <c r="P20" s="204"/>
      <c r="Q20" s="38"/>
      <c r="R20" s="39"/>
    </row>
    <row r="21" spans="2:18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5" customHeight="1">
      <c r="B22" s="37"/>
      <c r="C22" s="38"/>
      <c r="D22" s="32" t="s">
        <v>40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22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5" customHeight="1">
      <c r="B26" s="37"/>
      <c r="C26" s="38"/>
      <c r="D26" s="117" t="s">
        <v>103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5" customHeight="1">
      <c r="B27" s="37"/>
      <c r="C27" s="38"/>
      <c r="D27" s="36" t="s">
        <v>90</v>
      </c>
      <c r="E27" s="38"/>
      <c r="F27" s="38"/>
      <c r="G27" s="38"/>
      <c r="H27" s="38"/>
      <c r="I27" s="38"/>
      <c r="J27" s="38"/>
      <c r="K27" s="38"/>
      <c r="L27" s="38"/>
      <c r="M27" s="210">
        <f>N103</f>
        <v>0</v>
      </c>
      <c r="N27" s="210"/>
      <c r="O27" s="210"/>
      <c r="P27" s="210"/>
      <c r="Q27" s="38"/>
      <c r="R27" s="39"/>
    </row>
    <row r="28" spans="2:18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43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5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5" customHeight="1">
      <c r="B31" s="37"/>
      <c r="C31" s="38"/>
      <c r="D31" s="44" t="s">
        <v>44</v>
      </c>
      <c r="E31" s="44" t="s">
        <v>45</v>
      </c>
      <c r="F31" s="45">
        <v>0.21</v>
      </c>
      <c r="G31" s="119" t="s">
        <v>46</v>
      </c>
      <c r="H31" s="251">
        <f>(SUM(BE103:BE110)+SUM(BE127:BE211))</f>
        <v>0</v>
      </c>
      <c r="I31" s="245"/>
      <c r="J31" s="245"/>
      <c r="K31" s="38"/>
      <c r="L31" s="38"/>
      <c r="M31" s="251">
        <f>ROUND((SUM(BE103:BE110)+SUM(BE127:BE211)),2)*F31</f>
        <v>0</v>
      </c>
      <c r="N31" s="245"/>
      <c r="O31" s="245"/>
      <c r="P31" s="245"/>
      <c r="Q31" s="38"/>
      <c r="R31" s="39"/>
    </row>
    <row r="32" spans="2:18" s="1" customFormat="1" ht="14.45" customHeight="1">
      <c r="B32" s="37"/>
      <c r="C32" s="38"/>
      <c r="D32" s="38"/>
      <c r="E32" s="44" t="s">
        <v>47</v>
      </c>
      <c r="F32" s="45">
        <v>0.15</v>
      </c>
      <c r="G32" s="119" t="s">
        <v>46</v>
      </c>
      <c r="H32" s="251">
        <f>(SUM(BF103:BF110)+SUM(BF127:BF211))</f>
        <v>0</v>
      </c>
      <c r="I32" s="245"/>
      <c r="J32" s="245"/>
      <c r="K32" s="38"/>
      <c r="L32" s="38"/>
      <c r="M32" s="251">
        <f>ROUND((SUM(BF103:BF110)+SUM(BF127:BF211)),2)*F32</f>
        <v>0</v>
      </c>
      <c r="N32" s="245"/>
      <c r="O32" s="245"/>
      <c r="P32" s="245"/>
      <c r="Q32" s="38"/>
      <c r="R32" s="39"/>
    </row>
    <row r="33" spans="2:18" s="1" customFormat="1" ht="14.45" customHeight="1" hidden="1">
      <c r="B33" s="37"/>
      <c r="C33" s="38"/>
      <c r="D33" s="38"/>
      <c r="E33" s="44" t="s">
        <v>48</v>
      </c>
      <c r="F33" s="45">
        <v>0.21</v>
      </c>
      <c r="G33" s="119" t="s">
        <v>46</v>
      </c>
      <c r="H33" s="251">
        <f>(SUM(BG103:BG110)+SUM(BG127:BG211))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49</v>
      </c>
      <c r="F34" s="45">
        <v>0.15</v>
      </c>
      <c r="G34" s="119" t="s">
        <v>46</v>
      </c>
      <c r="H34" s="251">
        <f>(SUM(BH103:BH110)+SUM(BH127:BH211))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5" customHeight="1" hidden="1">
      <c r="B35" s="37"/>
      <c r="C35" s="38"/>
      <c r="D35" s="38"/>
      <c r="E35" s="44" t="s">
        <v>50</v>
      </c>
      <c r="F35" s="45">
        <v>0</v>
      </c>
      <c r="G35" s="119" t="s">
        <v>46</v>
      </c>
      <c r="H35" s="251">
        <f>(SUM(BI103:BI110)+SUM(BI127:BI211))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51</v>
      </c>
      <c r="E37" s="81"/>
      <c r="F37" s="81"/>
      <c r="G37" s="121" t="s">
        <v>52</v>
      </c>
      <c r="H37" s="122" t="s">
        <v>53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54</v>
      </c>
      <c r="E50" s="53"/>
      <c r="F50" s="53"/>
      <c r="G50" s="53"/>
      <c r="H50" s="54"/>
      <c r="I50" s="38"/>
      <c r="J50" s="52" t="s">
        <v>55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56</v>
      </c>
      <c r="E59" s="58"/>
      <c r="F59" s="58"/>
      <c r="G59" s="59" t="s">
        <v>57</v>
      </c>
      <c r="H59" s="60"/>
      <c r="I59" s="38"/>
      <c r="J59" s="57" t="s">
        <v>56</v>
      </c>
      <c r="K59" s="58"/>
      <c r="L59" s="58"/>
      <c r="M59" s="58"/>
      <c r="N59" s="59" t="s">
        <v>57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58</v>
      </c>
      <c r="E61" s="53"/>
      <c r="F61" s="53"/>
      <c r="G61" s="53"/>
      <c r="H61" s="54"/>
      <c r="I61" s="38"/>
      <c r="J61" s="52" t="s">
        <v>59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56</v>
      </c>
      <c r="E70" s="58"/>
      <c r="F70" s="58"/>
      <c r="G70" s="59" t="s">
        <v>57</v>
      </c>
      <c r="H70" s="60"/>
      <c r="I70" s="38"/>
      <c r="J70" s="57" t="s">
        <v>56</v>
      </c>
      <c r="K70" s="58"/>
      <c r="L70" s="58"/>
      <c r="M70" s="58"/>
      <c r="N70" s="59" t="s">
        <v>57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5" customHeight="1">
      <c r="B76" s="37"/>
      <c r="C76" s="200" t="s">
        <v>104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5" customHeight="1">
      <c r="B78" s="37"/>
      <c r="C78" s="71" t="s">
        <v>19</v>
      </c>
      <c r="D78" s="38"/>
      <c r="E78" s="38"/>
      <c r="F78" s="220" t="str">
        <f>F6</f>
        <v>Rozšíření odpadového hospodářství na parkovišti P3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24</v>
      </c>
      <c r="D80" s="38"/>
      <c r="E80" s="38"/>
      <c r="F80" s="30" t="str">
        <f>F8</f>
        <v>Linecká ulice</v>
      </c>
      <c r="G80" s="38"/>
      <c r="H80" s="38"/>
      <c r="I80" s="38"/>
      <c r="J80" s="38"/>
      <c r="K80" s="32" t="s">
        <v>26</v>
      </c>
      <c r="L80" s="38"/>
      <c r="M80" s="247" t="str">
        <f>IF(O8="","",O8)</f>
        <v>25. 10. 2018</v>
      </c>
      <c r="N80" s="247"/>
      <c r="O80" s="247"/>
      <c r="P80" s="247"/>
      <c r="Q80" s="38"/>
      <c r="R80" s="39"/>
      <c r="T80" s="126"/>
      <c r="U80" s="126"/>
    </row>
    <row r="81" spans="2:21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21" s="1" customFormat="1" ht="13.5">
      <c r="B82" s="37"/>
      <c r="C82" s="32" t="s">
        <v>28</v>
      </c>
      <c r="D82" s="38"/>
      <c r="E82" s="38"/>
      <c r="F82" s="30" t="str">
        <f>E11</f>
        <v>Město Český Krumlov</v>
      </c>
      <c r="G82" s="38"/>
      <c r="H82" s="38"/>
      <c r="I82" s="38"/>
      <c r="J82" s="38"/>
      <c r="K82" s="32" t="s">
        <v>34</v>
      </c>
      <c r="L82" s="38"/>
      <c r="M82" s="204" t="str">
        <f>E17</f>
        <v>Ing. arch. Vladan Píša</v>
      </c>
      <c r="N82" s="204"/>
      <c r="O82" s="204"/>
      <c r="P82" s="204"/>
      <c r="Q82" s="204"/>
      <c r="R82" s="39"/>
      <c r="T82" s="126"/>
      <c r="U82" s="126"/>
    </row>
    <row r="83" spans="2:21" s="1" customFormat="1" ht="14.45" customHeight="1">
      <c r="B83" s="37"/>
      <c r="C83" s="32" t="s">
        <v>32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37</v>
      </c>
      <c r="L83" s="38"/>
      <c r="M83" s="204" t="str">
        <f>E20</f>
        <v>Filip Šimek www.rozp.cz</v>
      </c>
      <c r="N83" s="204"/>
      <c r="O83" s="204"/>
      <c r="P83" s="204"/>
      <c r="Q83" s="204"/>
      <c r="R83" s="39"/>
      <c r="T83" s="126"/>
      <c r="U83" s="126"/>
    </row>
    <row r="84" spans="2:21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21" s="1" customFormat="1" ht="29.25" customHeight="1">
      <c r="B85" s="37"/>
      <c r="C85" s="254" t="s">
        <v>105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106</v>
      </c>
      <c r="O85" s="255"/>
      <c r="P85" s="255"/>
      <c r="Q85" s="255"/>
      <c r="R85" s="39"/>
      <c r="T85" s="126"/>
      <c r="U85" s="126"/>
    </row>
    <row r="86" spans="2:21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107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N127</f>
        <v>0</v>
      </c>
      <c r="O87" s="256"/>
      <c r="P87" s="256"/>
      <c r="Q87" s="256"/>
      <c r="R87" s="39"/>
      <c r="T87" s="126"/>
      <c r="U87" s="126"/>
      <c r="AU87" s="21" t="s">
        <v>108</v>
      </c>
    </row>
    <row r="88" spans="2:21" s="6" customFormat="1" ht="24.95" customHeight="1">
      <c r="B88" s="128"/>
      <c r="C88" s="129"/>
      <c r="D88" s="130" t="s">
        <v>109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N128</f>
        <v>0</v>
      </c>
      <c r="O88" s="258"/>
      <c r="P88" s="258"/>
      <c r="Q88" s="258"/>
      <c r="R88" s="131"/>
      <c r="T88" s="132"/>
      <c r="U88" s="132"/>
    </row>
    <row r="89" spans="2:21" s="7" customFormat="1" ht="19.9" customHeight="1">
      <c r="B89" s="133"/>
      <c r="C89" s="134"/>
      <c r="D89" s="103" t="s">
        <v>110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N129</f>
        <v>0</v>
      </c>
      <c r="O89" s="259"/>
      <c r="P89" s="259"/>
      <c r="Q89" s="259"/>
      <c r="R89" s="135"/>
      <c r="T89" s="136"/>
      <c r="U89" s="136"/>
    </row>
    <row r="90" spans="2:21" s="7" customFormat="1" ht="19.9" customHeight="1">
      <c r="B90" s="133"/>
      <c r="C90" s="134"/>
      <c r="D90" s="103" t="s">
        <v>111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N160</f>
        <v>0</v>
      </c>
      <c r="O90" s="259"/>
      <c r="P90" s="259"/>
      <c r="Q90" s="259"/>
      <c r="R90" s="135"/>
      <c r="T90" s="136"/>
      <c r="U90" s="136"/>
    </row>
    <row r="91" spans="2:21" s="7" customFormat="1" ht="19.9" customHeight="1">
      <c r="B91" s="133"/>
      <c r="C91" s="134"/>
      <c r="D91" s="103" t="s">
        <v>112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N175</f>
        <v>0</v>
      </c>
      <c r="O91" s="259"/>
      <c r="P91" s="259"/>
      <c r="Q91" s="259"/>
      <c r="R91" s="135"/>
      <c r="T91" s="136"/>
      <c r="U91" s="136"/>
    </row>
    <row r="92" spans="2:21" s="7" customFormat="1" ht="19.9" customHeight="1">
      <c r="B92" s="133"/>
      <c r="C92" s="134"/>
      <c r="D92" s="103" t="s">
        <v>113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N177</f>
        <v>0</v>
      </c>
      <c r="O92" s="259"/>
      <c r="P92" s="259"/>
      <c r="Q92" s="259"/>
      <c r="R92" s="135"/>
      <c r="T92" s="136"/>
      <c r="U92" s="136"/>
    </row>
    <row r="93" spans="2:21" s="7" customFormat="1" ht="19.9" customHeight="1">
      <c r="B93" s="133"/>
      <c r="C93" s="134"/>
      <c r="D93" s="103" t="s">
        <v>114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N184</f>
        <v>0</v>
      </c>
      <c r="O93" s="259"/>
      <c r="P93" s="259"/>
      <c r="Q93" s="259"/>
      <c r="R93" s="135"/>
      <c r="T93" s="136"/>
      <c r="U93" s="136"/>
    </row>
    <row r="94" spans="2:21" s="7" customFormat="1" ht="19.9" customHeight="1">
      <c r="B94" s="133"/>
      <c r="C94" s="134"/>
      <c r="D94" s="103" t="s">
        <v>115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37">
        <f>N190</f>
        <v>0</v>
      </c>
      <c r="O94" s="259"/>
      <c r="P94" s="259"/>
      <c r="Q94" s="259"/>
      <c r="R94" s="135"/>
      <c r="T94" s="136"/>
      <c r="U94" s="136"/>
    </row>
    <row r="95" spans="2:21" s="7" customFormat="1" ht="19.9" customHeight="1">
      <c r="B95" s="133"/>
      <c r="C95" s="134"/>
      <c r="D95" s="103" t="s">
        <v>116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37">
        <f>N196</f>
        <v>0</v>
      </c>
      <c r="O95" s="259"/>
      <c r="P95" s="259"/>
      <c r="Q95" s="259"/>
      <c r="R95" s="135"/>
      <c r="T95" s="136"/>
      <c r="U95" s="136"/>
    </row>
    <row r="96" spans="2:21" s="6" customFormat="1" ht="24.95" customHeight="1">
      <c r="B96" s="128"/>
      <c r="C96" s="129"/>
      <c r="D96" s="130" t="s">
        <v>117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57">
        <f>N198</f>
        <v>0</v>
      </c>
      <c r="O96" s="258"/>
      <c r="P96" s="258"/>
      <c r="Q96" s="258"/>
      <c r="R96" s="131"/>
      <c r="T96" s="132"/>
      <c r="U96" s="132"/>
    </row>
    <row r="97" spans="2:21" s="7" customFormat="1" ht="19.9" customHeight="1">
      <c r="B97" s="133"/>
      <c r="C97" s="134"/>
      <c r="D97" s="103" t="s">
        <v>118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37">
        <f>N199</f>
        <v>0</v>
      </c>
      <c r="O97" s="259"/>
      <c r="P97" s="259"/>
      <c r="Q97" s="259"/>
      <c r="R97" s="135"/>
      <c r="T97" s="136"/>
      <c r="U97" s="136"/>
    </row>
    <row r="98" spans="2:21" s="6" customFormat="1" ht="24.95" customHeight="1">
      <c r="B98" s="128"/>
      <c r="C98" s="129"/>
      <c r="D98" s="130" t="s">
        <v>119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57">
        <f>N205</f>
        <v>0</v>
      </c>
      <c r="O98" s="258"/>
      <c r="P98" s="258"/>
      <c r="Q98" s="258"/>
      <c r="R98" s="131"/>
      <c r="T98" s="132"/>
      <c r="U98" s="132"/>
    </row>
    <row r="99" spans="2:21" s="7" customFormat="1" ht="19.9" customHeight="1">
      <c r="B99" s="133"/>
      <c r="C99" s="134"/>
      <c r="D99" s="103" t="s">
        <v>120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37">
        <f>N206</f>
        <v>0</v>
      </c>
      <c r="O99" s="259"/>
      <c r="P99" s="259"/>
      <c r="Q99" s="259"/>
      <c r="R99" s="135"/>
      <c r="T99" s="136"/>
      <c r="U99" s="136"/>
    </row>
    <row r="100" spans="2:21" s="7" customFormat="1" ht="19.9" customHeight="1">
      <c r="B100" s="133"/>
      <c r="C100" s="134"/>
      <c r="D100" s="103" t="s">
        <v>121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N208</f>
        <v>0</v>
      </c>
      <c r="O100" s="259"/>
      <c r="P100" s="259"/>
      <c r="Q100" s="259"/>
      <c r="R100" s="135"/>
      <c r="T100" s="136"/>
      <c r="U100" s="136"/>
    </row>
    <row r="101" spans="2:21" s="7" customFormat="1" ht="19.9" customHeight="1">
      <c r="B101" s="133"/>
      <c r="C101" s="134"/>
      <c r="D101" s="103" t="s">
        <v>122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37">
        <f>N210</f>
        <v>0</v>
      </c>
      <c r="O101" s="259"/>
      <c r="P101" s="259"/>
      <c r="Q101" s="259"/>
      <c r="R101" s="135"/>
      <c r="T101" s="136"/>
      <c r="U101" s="136"/>
    </row>
    <row r="102" spans="2:21" s="1" customFormat="1" ht="21.75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9"/>
      <c r="T102" s="126"/>
      <c r="U102" s="126"/>
    </row>
    <row r="103" spans="2:21" s="1" customFormat="1" ht="29.25" customHeight="1">
      <c r="B103" s="37"/>
      <c r="C103" s="127" t="s">
        <v>123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256">
        <f>ROUND(N104+N105+N106+N107+N108+N109,2)</f>
        <v>0</v>
      </c>
      <c r="O103" s="260"/>
      <c r="P103" s="260"/>
      <c r="Q103" s="260"/>
      <c r="R103" s="39"/>
      <c r="T103" s="137"/>
      <c r="U103" s="138" t="s">
        <v>44</v>
      </c>
    </row>
    <row r="104" spans="2:65" s="1" customFormat="1" ht="18" customHeight="1">
      <c r="B104" s="37"/>
      <c r="C104" s="38"/>
      <c r="D104" s="238" t="s">
        <v>124</v>
      </c>
      <c r="E104" s="239"/>
      <c r="F104" s="239"/>
      <c r="G104" s="239"/>
      <c r="H104" s="239"/>
      <c r="I104" s="38"/>
      <c r="J104" s="38"/>
      <c r="K104" s="38"/>
      <c r="L104" s="38"/>
      <c r="M104" s="38"/>
      <c r="N104" s="236">
        <f>ROUND(N87*T104,2)</f>
        <v>0</v>
      </c>
      <c r="O104" s="237"/>
      <c r="P104" s="237"/>
      <c r="Q104" s="237"/>
      <c r="R104" s="39"/>
      <c r="S104" s="139"/>
      <c r="T104" s="140"/>
      <c r="U104" s="141" t="s">
        <v>45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2" t="s">
        <v>125</v>
      </c>
      <c r="AZ104" s="139"/>
      <c r="BA104" s="139"/>
      <c r="BB104" s="139"/>
      <c r="BC104" s="139"/>
      <c r="BD104" s="139"/>
      <c r="BE104" s="143">
        <f aca="true" t="shared" si="0" ref="BE104:BE109">IF(U104="základní",N104,0)</f>
        <v>0</v>
      </c>
      <c r="BF104" s="143">
        <f aca="true" t="shared" si="1" ref="BF104:BF109">IF(U104="snížená",N104,0)</f>
        <v>0</v>
      </c>
      <c r="BG104" s="143">
        <f aca="true" t="shared" si="2" ref="BG104:BG109">IF(U104="zákl. přenesená",N104,0)</f>
        <v>0</v>
      </c>
      <c r="BH104" s="143">
        <f aca="true" t="shared" si="3" ref="BH104:BH109">IF(U104="sníž. přenesená",N104,0)</f>
        <v>0</v>
      </c>
      <c r="BI104" s="143">
        <f aca="true" t="shared" si="4" ref="BI104:BI109">IF(U104="nulová",N104,0)</f>
        <v>0</v>
      </c>
      <c r="BJ104" s="142" t="s">
        <v>85</v>
      </c>
      <c r="BK104" s="139"/>
      <c r="BL104" s="139"/>
      <c r="BM104" s="139"/>
    </row>
    <row r="105" spans="2:65" s="1" customFormat="1" ht="18" customHeight="1">
      <c r="B105" s="37"/>
      <c r="C105" s="38"/>
      <c r="D105" s="238" t="s">
        <v>126</v>
      </c>
      <c r="E105" s="239"/>
      <c r="F105" s="239"/>
      <c r="G105" s="239"/>
      <c r="H105" s="239"/>
      <c r="I105" s="38"/>
      <c r="J105" s="38"/>
      <c r="K105" s="38"/>
      <c r="L105" s="38"/>
      <c r="M105" s="38"/>
      <c r="N105" s="236">
        <f>ROUND(N87*T105,2)</f>
        <v>0</v>
      </c>
      <c r="O105" s="237"/>
      <c r="P105" s="237"/>
      <c r="Q105" s="237"/>
      <c r="R105" s="39"/>
      <c r="S105" s="139"/>
      <c r="T105" s="140"/>
      <c r="U105" s="141" t="s">
        <v>45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2" t="s">
        <v>125</v>
      </c>
      <c r="AZ105" s="139"/>
      <c r="BA105" s="139"/>
      <c r="BB105" s="139"/>
      <c r="BC105" s="139"/>
      <c r="BD105" s="139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85</v>
      </c>
      <c r="BK105" s="139"/>
      <c r="BL105" s="139"/>
      <c r="BM105" s="139"/>
    </row>
    <row r="106" spans="2:65" s="1" customFormat="1" ht="18" customHeight="1">
      <c r="B106" s="37"/>
      <c r="C106" s="38"/>
      <c r="D106" s="238" t="s">
        <v>127</v>
      </c>
      <c r="E106" s="239"/>
      <c r="F106" s="239"/>
      <c r="G106" s="239"/>
      <c r="H106" s="239"/>
      <c r="I106" s="38"/>
      <c r="J106" s="38"/>
      <c r="K106" s="38"/>
      <c r="L106" s="38"/>
      <c r="M106" s="38"/>
      <c r="N106" s="236">
        <f>ROUND(N87*T106,2)</f>
        <v>0</v>
      </c>
      <c r="O106" s="237"/>
      <c r="P106" s="237"/>
      <c r="Q106" s="237"/>
      <c r="R106" s="39"/>
      <c r="S106" s="139"/>
      <c r="T106" s="140"/>
      <c r="U106" s="141" t="s">
        <v>45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2" t="s">
        <v>125</v>
      </c>
      <c r="AZ106" s="139"/>
      <c r="BA106" s="139"/>
      <c r="BB106" s="139"/>
      <c r="BC106" s="139"/>
      <c r="BD106" s="139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85</v>
      </c>
      <c r="BK106" s="139"/>
      <c r="BL106" s="139"/>
      <c r="BM106" s="139"/>
    </row>
    <row r="107" spans="2:65" s="1" customFormat="1" ht="18" customHeight="1">
      <c r="B107" s="37"/>
      <c r="C107" s="38"/>
      <c r="D107" s="238" t="s">
        <v>128</v>
      </c>
      <c r="E107" s="239"/>
      <c r="F107" s="239"/>
      <c r="G107" s="239"/>
      <c r="H107" s="239"/>
      <c r="I107" s="38"/>
      <c r="J107" s="38"/>
      <c r="K107" s="38"/>
      <c r="L107" s="38"/>
      <c r="M107" s="38"/>
      <c r="N107" s="236">
        <f>ROUND(N87*T107,2)</f>
        <v>0</v>
      </c>
      <c r="O107" s="237"/>
      <c r="P107" s="237"/>
      <c r="Q107" s="237"/>
      <c r="R107" s="39"/>
      <c r="S107" s="139"/>
      <c r="T107" s="140"/>
      <c r="U107" s="141" t="s">
        <v>45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2" t="s">
        <v>125</v>
      </c>
      <c r="AZ107" s="139"/>
      <c r="BA107" s="139"/>
      <c r="BB107" s="139"/>
      <c r="BC107" s="139"/>
      <c r="BD107" s="139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85</v>
      </c>
      <c r="BK107" s="139"/>
      <c r="BL107" s="139"/>
      <c r="BM107" s="139"/>
    </row>
    <row r="108" spans="2:65" s="1" customFormat="1" ht="18" customHeight="1">
      <c r="B108" s="37"/>
      <c r="C108" s="38"/>
      <c r="D108" s="238" t="s">
        <v>129</v>
      </c>
      <c r="E108" s="239"/>
      <c r="F108" s="239"/>
      <c r="G108" s="239"/>
      <c r="H108" s="239"/>
      <c r="I108" s="38"/>
      <c r="J108" s="38"/>
      <c r="K108" s="38"/>
      <c r="L108" s="38"/>
      <c r="M108" s="38"/>
      <c r="N108" s="236">
        <f>ROUND(N87*T108,2)</f>
        <v>0</v>
      </c>
      <c r="O108" s="237"/>
      <c r="P108" s="237"/>
      <c r="Q108" s="237"/>
      <c r="R108" s="39"/>
      <c r="S108" s="139"/>
      <c r="T108" s="140"/>
      <c r="U108" s="141" t="s">
        <v>45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42" t="s">
        <v>125</v>
      </c>
      <c r="AZ108" s="139"/>
      <c r="BA108" s="139"/>
      <c r="BB108" s="139"/>
      <c r="BC108" s="139"/>
      <c r="BD108" s="139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85</v>
      </c>
      <c r="BK108" s="139"/>
      <c r="BL108" s="139"/>
      <c r="BM108" s="139"/>
    </row>
    <row r="109" spans="2:65" s="1" customFormat="1" ht="18" customHeight="1">
      <c r="B109" s="37"/>
      <c r="C109" s="38"/>
      <c r="D109" s="103" t="s">
        <v>130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236">
        <f>ROUND(N87*T109,2)</f>
        <v>0</v>
      </c>
      <c r="O109" s="237"/>
      <c r="P109" s="237"/>
      <c r="Q109" s="237"/>
      <c r="R109" s="39"/>
      <c r="S109" s="139"/>
      <c r="T109" s="144"/>
      <c r="U109" s="145" t="s">
        <v>45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42" t="s">
        <v>131</v>
      </c>
      <c r="AZ109" s="139"/>
      <c r="BA109" s="139"/>
      <c r="BB109" s="139"/>
      <c r="BC109" s="139"/>
      <c r="BD109" s="139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85</v>
      </c>
      <c r="BK109" s="139"/>
      <c r="BL109" s="139"/>
      <c r="BM109" s="139"/>
    </row>
    <row r="110" spans="2:21" s="1" customFormat="1" ht="13.5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  <c r="T110" s="126"/>
      <c r="U110" s="126"/>
    </row>
    <row r="111" spans="2:21" s="1" customFormat="1" ht="29.25" customHeight="1">
      <c r="B111" s="37"/>
      <c r="C111" s="114" t="s">
        <v>95</v>
      </c>
      <c r="D111" s="115"/>
      <c r="E111" s="115"/>
      <c r="F111" s="115"/>
      <c r="G111" s="115"/>
      <c r="H111" s="115"/>
      <c r="I111" s="115"/>
      <c r="J111" s="115"/>
      <c r="K111" s="115"/>
      <c r="L111" s="242">
        <f>ROUND(SUM(N87+N103),2)</f>
        <v>0</v>
      </c>
      <c r="M111" s="242"/>
      <c r="N111" s="242"/>
      <c r="O111" s="242"/>
      <c r="P111" s="242"/>
      <c r="Q111" s="242"/>
      <c r="R111" s="39"/>
      <c r="T111" s="126"/>
      <c r="U111" s="126"/>
    </row>
    <row r="112" spans="2:21" s="1" customFormat="1" ht="6.9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  <c r="T112" s="126"/>
      <c r="U112" s="126"/>
    </row>
    <row r="116" spans="2:18" s="1" customFormat="1" ht="6.95" customHeight="1">
      <c r="B116" s="64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6"/>
    </row>
    <row r="117" spans="2:18" s="1" customFormat="1" ht="36.95" customHeight="1">
      <c r="B117" s="37"/>
      <c r="C117" s="200" t="s">
        <v>132</v>
      </c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39"/>
    </row>
    <row r="118" spans="2:18" s="1" customFormat="1" ht="6.95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18" s="1" customFormat="1" ht="36.95" customHeight="1">
      <c r="B119" s="37"/>
      <c r="C119" s="71" t="s">
        <v>19</v>
      </c>
      <c r="D119" s="38"/>
      <c r="E119" s="38"/>
      <c r="F119" s="220" t="str">
        <f>F6</f>
        <v>Rozšíření odpadového hospodářství na parkovišti P3</v>
      </c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38"/>
      <c r="R119" s="39"/>
    </row>
    <row r="120" spans="2:18" s="1" customFormat="1" ht="6.9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18" s="1" customFormat="1" ht="18" customHeight="1">
      <c r="B121" s="37"/>
      <c r="C121" s="32" t="s">
        <v>24</v>
      </c>
      <c r="D121" s="38"/>
      <c r="E121" s="38"/>
      <c r="F121" s="30" t="str">
        <f>F8</f>
        <v>Linecká ulice</v>
      </c>
      <c r="G121" s="38"/>
      <c r="H121" s="38"/>
      <c r="I121" s="38"/>
      <c r="J121" s="38"/>
      <c r="K121" s="32" t="s">
        <v>26</v>
      </c>
      <c r="L121" s="38"/>
      <c r="M121" s="247" t="str">
        <f>IF(O8="","",O8)</f>
        <v>25. 10. 2018</v>
      </c>
      <c r="N121" s="247"/>
      <c r="O121" s="247"/>
      <c r="P121" s="247"/>
      <c r="Q121" s="38"/>
      <c r="R121" s="39"/>
    </row>
    <row r="122" spans="2:18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9"/>
    </row>
    <row r="123" spans="2:18" s="1" customFormat="1" ht="13.5">
      <c r="B123" s="37"/>
      <c r="C123" s="32" t="s">
        <v>28</v>
      </c>
      <c r="D123" s="38"/>
      <c r="E123" s="38"/>
      <c r="F123" s="30" t="str">
        <f>E11</f>
        <v>Město Český Krumlov</v>
      </c>
      <c r="G123" s="38"/>
      <c r="H123" s="38"/>
      <c r="I123" s="38"/>
      <c r="J123" s="38"/>
      <c r="K123" s="32" t="s">
        <v>34</v>
      </c>
      <c r="L123" s="38"/>
      <c r="M123" s="204" t="str">
        <f>E17</f>
        <v>Ing. arch. Vladan Píša</v>
      </c>
      <c r="N123" s="204"/>
      <c r="O123" s="204"/>
      <c r="P123" s="204"/>
      <c r="Q123" s="204"/>
      <c r="R123" s="39"/>
    </row>
    <row r="124" spans="2:18" s="1" customFormat="1" ht="14.45" customHeight="1">
      <c r="B124" s="37"/>
      <c r="C124" s="32" t="s">
        <v>32</v>
      </c>
      <c r="D124" s="38"/>
      <c r="E124" s="38"/>
      <c r="F124" s="30" t="str">
        <f>IF(E14="","",E14)</f>
        <v>Vyplň údaj</v>
      </c>
      <c r="G124" s="38"/>
      <c r="H124" s="38"/>
      <c r="I124" s="38"/>
      <c r="J124" s="38"/>
      <c r="K124" s="32" t="s">
        <v>37</v>
      </c>
      <c r="L124" s="38"/>
      <c r="M124" s="204" t="str">
        <f>E20</f>
        <v>Filip Šimek www.rozp.cz</v>
      </c>
      <c r="N124" s="204"/>
      <c r="O124" s="204"/>
      <c r="P124" s="204"/>
      <c r="Q124" s="204"/>
      <c r="R124" s="39"/>
    </row>
    <row r="125" spans="2:18" s="1" customFormat="1" ht="10.3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27" s="8" customFormat="1" ht="29.25" customHeight="1">
      <c r="B126" s="146"/>
      <c r="C126" s="147" t="s">
        <v>133</v>
      </c>
      <c r="D126" s="148" t="s">
        <v>134</v>
      </c>
      <c r="E126" s="148" t="s">
        <v>62</v>
      </c>
      <c r="F126" s="261" t="s">
        <v>135</v>
      </c>
      <c r="G126" s="261"/>
      <c r="H126" s="261"/>
      <c r="I126" s="261"/>
      <c r="J126" s="148" t="s">
        <v>136</v>
      </c>
      <c r="K126" s="148" t="s">
        <v>137</v>
      </c>
      <c r="L126" s="261" t="s">
        <v>138</v>
      </c>
      <c r="M126" s="261"/>
      <c r="N126" s="261" t="s">
        <v>106</v>
      </c>
      <c r="O126" s="261"/>
      <c r="P126" s="261"/>
      <c r="Q126" s="262"/>
      <c r="R126" s="149"/>
      <c r="T126" s="82" t="s">
        <v>139</v>
      </c>
      <c r="U126" s="83" t="s">
        <v>44</v>
      </c>
      <c r="V126" s="83" t="s">
        <v>140</v>
      </c>
      <c r="W126" s="83" t="s">
        <v>141</v>
      </c>
      <c r="X126" s="83" t="s">
        <v>142</v>
      </c>
      <c r="Y126" s="83" t="s">
        <v>143</v>
      </c>
      <c r="Z126" s="83" t="s">
        <v>144</v>
      </c>
      <c r="AA126" s="84" t="s">
        <v>145</v>
      </c>
    </row>
    <row r="127" spans="2:63" s="1" customFormat="1" ht="29.25" customHeight="1">
      <c r="B127" s="37"/>
      <c r="C127" s="86" t="s">
        <v>103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281">
        <f>BK127</f>
        <v>0</v>
      </c>
      <c r="O127" s="282"/>
      <c r="P127" s="282"/>
      <c r="Q127" s="282"/>
      <c r="R127" s="39"/>
      <c r="T127" s="85"/>
      <c r="U127" s="53"/>
      <c r="V127" s="53"/>
      <c r="W127" s="150">
        <f>W128+W198+W205+W212</f>
        <v>0</v>
      </c>
      <c r="X127" s="53"/>
      <c r="Y127" s="150">
        <f>Y128+Y198+Y205+Y212</f>
        <v>215.49633295</v>
      </c>
      <c r="Z127" s="53"/>
      <c r="AA127" s="151">
        <f>AA128+AA198+AA205+AA212</f>
        <v>10.229999999999999</v>
      </c>
      <c r="AT127" s="21" t="s">
        <v>79</v>
      </c>
      <c r="AU127" s="21" t="s">
        <v>108</v>
      </c>
      <c r="BK127" s="152">
        <f>BK128+BK198+BK205+BK212</f>
        <v>0</v>
      </c>
    </row>
    <row r="128" spans="2:63" s="9" customFormat="1" ht="37.35" customHeight="1">
      <c r="B128" s="153"/>
      <c r="C128" s="154"/>
      <c r="D128" s="155" t="s">
        <v>109</v>
      </c>
      <c r="E128" s="155"/>
      <c r="F128" s="155"/>
      <c r="G128" s="155"/>
      <c r="H128" s="155"/>
      <c r="I128" s="155"/>
      <c r="J128" s="155"/>
      <c r="K128" s="155"/>
      <c r="L128" s="155"/>
      <c r="M128" s="155"/>
      <c r="N128" s="283">
        <f>BK128</f>
        <v>0</v>
      </c>
      <c r="O128" s="257"/>
      <c r="P128" s="257"/>
      <c r="Q128" s="257"/>
      <c r="R128" s="156"/>
      <c r="T128" s="157"/>
      <c r="U128" s="154"/>
      <c r="V128" s="154"/>
      <c r="W128" s="158">
        <f>W129+W160+W175+W177+W184+W190+W196</f>
        <v>0</v>
      </c>
      <c r="X128" s="154"/>
      <c r="Y128" s="158">
        <f>Y129+Y160+Y175+Y177+Y184+Y190+Y196</f>
        <v>215.34793295</v>
      </c>
      <c r="Z128" s="154"/>
      <c r="AA128" s="159">
        <f>AA129+AA160+AA175+AA177+AA184+AA190+AA196</f>
        <v>10.229999999999999</v>
      </c>
      <c r="AR128" s="160" t="s">
        <v>85</v>
      </c>
      <c r="AT128" s="161" t="s">
        <v>79</v>
      </c>
      <c r="AU128" s="161" t="s">
        <v>80</v>
      </c>
      <c r="AY128" s="160" t="s">
        <v>146</v>
      </c>
      <c r="BK128" s="162">
        <f>BK129+BK160+BK175+BK177+BK184+BK190+BK196</f>
        <v>0</v>
      </c>
    </row>
    <row r="129" spans="2:63" s="9" customFormat="1" ht="19.9" customHeight="1">
      <c r="B129" s="153"/>
      <c r="C129" s="154"/>
      <c r="D129" s="163" t="s">
        <v>110</v>
      </c>
      <c r="E129" s="163"/>
      <c r="F129" s="163"/>
      <c r="G129" s="163"/>
      <c r="H129" s="163"/>
      <c r="I129" s="163"/>
      <c r="J129" s="163"/>
      <c r="K129" s="163"/>
      <c r="L129" s="163"/>
      <c r="M129" s="163"/>
      <c r="N129" s="284">
        <f>BK129</f>
        <v>0</v>
      </c>
      <c r="O129" s="285"/>
      <c r="P129" s="285"/>
      <c r="Q129" s="285"/>
      <c r="R129" s="156"/>
      <c r="T129" s="157"/>
      <c r="U129" s="154"/>
      <c r="V129" s="154"/>
      <c r="W129" s="158">
        <f>SUM(W130:W159)</f>
        <v>0</v>
      </c>
      <c r="X129" s="154"/>
      <c r="Y129" s="158">
        <f>SUM(Y130:Y159)</f>
        <v>88.128675</v>
      </c>
      <c r="Z129" s="154"/>
      <c r="AA129" s="159">
        <f>SUM(AA130:AA159)</f>
        <v>8.129999999999999</v>
      </c>
      <c r="AR129" s="160" t="s">
        <v>85</v>
      </c>
      <c r="AT129" s="161" t="s">
        <v>79</v>
      </c>
      <c r="AU129" s="161" t="s">
        <v>85</v>
      </c>
      <c r="AY129" s="160" t="s">
        <v>146</v>
      </c>
      <c r="BK129" s="162">
        <f>SUM(BK130:BK159)</f>
        <v>0</v>
      </c>
    </row>
    <row r="130" spans="2:65" s="1" customFormat="1" ht="16.5" customHeight="1">
      <c r="B130" s="37"/>
      <c r="C130" s="164" t="s">
        <v>85</v>
      </c>
      <c r="D130" s="164" t="s">
        <v>147</v>
      </c>
      <c r="E130" s="165" t="s">
        <v>148</v>
      </c>
      <c r="F130" s="263" t="s">
        <v>149</v>
      </c>
      <c r="G130" s="263"/>
      <c r="H130" s="263"/>
      <c r="I130" s="263"/>
      <c r="J130" s="166" t="s">
        <v>150</v>
      </c>
      <c r="K130" s="167">
        <v>1</v>
      </c>
      <c r="L130" s="264">
        <v>0</v>
      </c>
      <c r="M130" s="265"/>
      <c r="N130" s="266">
        <f>ROUND(L130*K130,2)</f>
        <v>0</v>
      </c>
      <c r="O130" s="266"/>
      <c r="P130" s="266"/>
      <c r="Q130" s="266"/>
      <c r="R130" s="39"/>
      <c r="T130" s="168" t="s">
        <v>22</v>
      </c>
      <c r="U130" s="46" t="s">
        <v>45</v>
      </c>
      <c r="V130" s="38"/>
      <c r="W130" s="169">
        <f>V130*K130</f>
        <v>0</v>
      </c>
      <c r="X130" s="169">
        <v>9E-05</v>
      </c>
      <c r="Y130" s="169">
        <f>X130*K130</f>
        <v>9E-05</v>
      </c>
      <c r="Z130" s="169">
        <v>0</v>
      </c>
      <c r="AA130" s="170">
        <f>Z130*K130</f>
        <v>0</v>
      </c>
      <c r="AR130" s="21" t="s">
        <v>151</v>
      </c>
      <c r="AT130" s="21" t="s">
        <v>147</v>
      </c>
      <c r="AU130" s="21" t="s">
        <v>101</v>
      </c>
      <c r="AY130" s="21" t="s">
        <v>146</v>
      </c>
      <c r="BE130" s="107">
        <f>IF(U130="základní",N130,0)</f>
        <v>0</v>
      </c>
      <c r="BF130" s="107">
        <f>IF(U130="snížená",N130,0)</f>
        <v>0</v>
      </c>
      <c r="BG130" s="107">
        <f>IF(U130="zákl. přenesená",N130,0)</f>
        <v>0</v>
      </c>
      <c r="BH130" s="107">
        <f>IF(U130="sníž. přenesená",N130,0)</f>
        <v>0</v>
      </c>
      <c r="BI130" s="107">
        <f>IF(U130="nulová",N130,0)</f>
        <v>0</v>
      </c>
      <c r="BJ130" s="21" t="s">
        <v>85</v>
      </c>
      <c r="BK130" s="107">
        <f>ROUND(L130*K130,2)</f>
        <v>0</v>
      </c>
      <c r="BL130" s="21" t="s">
        <v>151</v>
      </c>
      <c r="BM130" s="21" t="s">
        <v>152</v>
      </c>
    </row>
    <row r="131" spans="2:65" s="1" customFormat="1" ht="25.5" customHeight="1">
      <c r="B131" s="37"/>
      <c r="C131" s="164" t="s">
        <v>101</v>
      </c>
      <c r="D131" s="164" t="s">
        <v>147</v>
      </c>
      <c r="E131" s="165" t="s">
        <v>153</v>
      </c>
      <c r="F131" s="263" t="s">
        <v>154</v>
      </c>
      <c r="G131" s="263"/>
      <c r="H131" s="263"/>
      <c r="I131" s="263"/>
      <c r="J131" s="166" t="s">
        <v>155</v>
      </c>
      <c r="K131" s="167">
        <v>13</v>
      </c>
      <c r="L131" s="264">
        <v>0</v>
      </c>
      <c r="M131" s="265"/>
      <c r="N131" s="266">
        <f>ROUND(L131*K131,2)</f>
        <v>0</v>
      </c>
      <c r="O131" s="266"/>
      <c r="P131" s="266"/>
      <c r="Q131" s="266"/>
      <c r="R131" s="39"/>
      <c r="T131" s="168" t="s">
        <v>22</v>
      </c>
      <c r="U131" s="46" t="s">
        <v>45</v>
      </c>
      <c r="V131" s="38"/>
      <c r="W131" s="169">
        <f>V131*K131</f>
        <v>0</v>
      </c>
      <c r="X131" s="169">
        <v>0</v>
      </c>
      <c r="Y131" s="169">
        <f>X131*K131</f>
        <v>0</v>
      </c>
      <c r="Z131" s="169">
        <v>0.235</v>
      </c>
      <c r="AA131" s="170">
        <f>Z131*K131</f>
        <v>3.0549999999999997</v>
      </c>
      <c r="AR131" s="21" t="s">
        <v>151</v>
      </c>
      <c r="AT131" s="21" t="s">
        <v>147</v>
      </c>
      <c r="AU131" s="21" t="s">
        <v>101</v>
      </c>
      <c r="AY131" s="21" t="s">
        <v>146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21" t="s">
        <v>85</v>
      </c>
      <c r="BK131" s="107">
        <f>ROUND(L131*K131,2)</f>
        <v>0</v>
      </c>
      <c r="BL131" s="21" t="s">
        <v>151</v>
      </c>
      <c r="BM131" s="21" t="s">
        <v>156</v>
      </c>
    </row>
    <row r="132" spans="2:65" s="1" customFormat="1" ht="16.5" customHeight="1">
      <c r="B132" s="37"/>
      <c r="C132" s="164" t="s">
        <v>157</v>
      </c>
      <c r="D132" s="164" t="s">
        <v>147</v>
      </c>
      <c r="E132" s="165" t="s">
        <v>158</v>
      </c>
      <c r="F132" s="263" t="s">
        <v>159</v>
      </c>
      <c r="G132" s="263"/>
      <c r="H132" s="263"/>
      <c r="I132" s="263"/>
      <c r="J132" s="166" t="s">
        <v>160</v>
      </c>
      <c r="K132" s="167">
        <v>17.5</v>
      </c>
      <c r="L132" s="264">
        <v>0</v>
      </c>
      <c r="M132" s="265"/>
      <c r="N132" s="266">
        <f>ROUND(L132*K132,2)</f>
        <v>0</v>
      </c>
      <c r="O132" s="266"/>
      <c r="P132" s="266"/>
      <c r="Q132" s="266"/>
      <c r="R132" s="39"/>
      <c r="T132" s="168" t="s">
        <v>22</v>
      </c>
      <c r="U132" s="46" t="s">
        <v>45</v>
      </c>
      <c r="V132" s="38"/>
      <c r="W132" s="169">
        <f>V132*K132</f>
        <v>0</v>
      </c>
      <c r="X132" s="169">
        <v>0</v>
      </c>
      <c r="Y132" s="169">
        <f>X132*K132</f>
        <v>0</v>
      </c>
      <c r="Z132" s="169">
        <v>0.29</v>
      </c>
      <c r="AA132" s="170">
        <f>Z132*K132</f>
        <v>5.074999999999999</v>
      </c>
      <c r="AR132" s="21" t="s">
        <v>151</v>
      </c>
      <c r="AT132" s="21" t="s">
        <v>147</v>
      </c>
      <c r="AU132" s="21" t="s">
        <v>101</v>
      </c>
      <c r="AY132" s="21" t="s">
        <v>146</v>
      </c>
      <c r="BE132" s="107">
        <f>IF(U132="základní",N132,0)</f>
        <v>0</v>
      </c>
      <c r="BF132" s="107">
        <f>IF(U132="snížená",N132,0)</f>
        <v>0</v>
      </c>
      <c r="BG132" s="107">
        <f>IF(U132="zákl. přenesená",N132,0)</f>
        <v>0</v>
      </c>
      <c r="BH132" s="107">
        <f>IF(U132="sníž. přenesená",N132,0)</f>
        <v>0</v>
      </c>
      <c r="BI132" s="107">
        <f>IF(U132="nulová",N132,0)</f>
        <v>0</v>
      </c>
      <c r="BJ132" s="21" t="s">
        <v>85</v>
      </c>
      <c r="BK132" s="107">
        <f>ROUND(L132*K132,2)</f>
        <v>0</v>
      </c>
      <c r="BL132" s="21" t="s">
        <v>151</v>
      </c>
      <c r="BM132" s="21" t="s">
        <v>161</v>
      </c>
    </row>
    <row r="133" spans="2:65" s="1" customFormat="1" ht="25.5" customHeight="1">
      <c r="B133" s="37"/>
      <c r="C133" s="164" t="s">
        <v>151</v>
      </c>
      <c r="D133" s="164" t="s">
        <v>147</v>
      </c>
      <c r="E133" s="165" t="s">
        <v>162</v>
      </c>
      <c r="F133" s="263" t="s">
        <v>163</v>
      </c>
      <c r="G133" s="263"/>
      <c r="H133" s="263"/>
      <c r="I133" s="263"/>
      <c r="J133" s="166" t="s">
        <v>164</v>
      </c>
      <c r="K133" s="167">
        <v>24</v>
      </c>
      <c r="L133" s="264">
        <v>0</v>
      </c>
      <c r="M133" s="265"/>
      <c r="N133" s="266">
        <f>ROUND(L133*K133,2)</f>
        <v>0</v>
      </c>
      <c r="O133" s="266"/>
      <c r="P133" s="266"/>
      <c r="Q133" s="266"/>
      <c r="R133" s="39"/>
      <c r="T133" s="168" t="s">
        <v>22</v>
      </c>
      <c r="U133" s="46" t="s">
        <v>45</v>
      </c>
      <c r="V133" s="38"/>
      <c r="W133" s="169">
        <f>V133*K133</f>
        <v>0</v>
      </c>
      <c r="X133" s="169">
        <v>0</v>
      </c>
      <c r="Y133" s="169">
        <f>X133*K133</f>
        <v>0</v>
      </c>
      <c r="Z133" s="169">
        <v>0</v>
      </c>
      <c r="AA133" s="170">
        <f>Z133*K133</f>
        <v>0</v>
      </c>
      <c r="AR133" s="21" t="s">
        <v>151</v>
      </c>
      <c r="AT133" s="21" t="s">
        <v>147</v>
      </c>
      <c r="AU133" s="21" t="s">
        <v>101</v>
      </c>
      <c r="AY133" s="21" t="s">
        <v>146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21" t="s">
        <v>85</v>
      </c>
      <c r="BK133" s="107">
        <f>ROUND(L133*K133,2)</f>
        <v>0</v>
      </c>
      <c r="BL133" s="21" t="s">
        <v>151</v>
      </c>
      <c r="BM133" s="21" t="s">
        <v>165</v>
      </c>
    </row>
    <row r="134" spans="2:51" s="10" customFormat="1" ht="16.5" customHeight="1">
      <c r="B134" s="171"/>
      <c r="C134" s="172"/>
      <c r="D134" s="172"/>
      <c r="E134" s="173" t="s">
        <v>22</v>
      </c>
      <c r="F134" s="267" t="s">
        <v>166</v>
      </c>
      <c r="G134" s="268"/>
      <c r="H134" s="268"/>
      <c r="I134" s="268"/>
      <c r="J134" s="172"/>
      <c r="K134" s="174">
        <v>24</v>
      </c>
      <c r="L134" s="172"/>
      <c r="M134" s="172"/>
      <c r="N134" s="172"/>
      <c r="O134" s="172"/>
      <c r="P134" s="172"/>
      <c r="Q134" s="172"/>
      <c r="R134" s="175"/>
      <c r="T134" s="176"/>
      <c r="U134" s="172"/>
      <c r="V134" s="172"/>
      <c r="W134" s="172"/>
      <c r="X134" s="172"/>
      <c r="Y134" s="172"/>
      <c r="Z134" s="172"/>
      <c r="AA134" s="177"/>
      <c r="AT134" s="178" t="s">
        <v>167</v>
      </c>
      <c r="AU134" s="178" t="s">
        <v>101</v>
      </c>
      <c r="AV134" s="10" t="s">
        <v>101</v>
      </c>
      <c r="AW134" s="10" t="s">
        <v>36</v>
      </c>
      <c r="AX134" s="10" t="s">
        <v>85</v>
      </c>
      <c r="AY134" s="178" t="s">
        <v>146</v>
      </c>
    </row>
    <row r="135" spans="2:65" s="1" customFormat="1" ht="25.5" customHeight="1">
      <c r="B135" s="37"/>
      <c r="C135" s="164" t="s">
        <v>168</v>
      </c>
      <c r="D135" s="164" t="s">
        <v>147</v>
      </c>
      <c r="E135" s="165" t="s">
        <v>169</v>
      </c>
      <c r="F135" s="263" t="s">
        <v>170</v>
      </c>
      <c r="G135" s="263"/>
      <c r="H135" s="263"/>
      <c r="I135" s="263"/>
      <c r="J135" s="166" t="s">
        <v>164</v>
      </c>
      <c r="K135" s="167">
        <v>110.175</v>
      </c>
      <c r="L135" s="264">
        <v>0</v>
      </c>
      <c r="M135" s="265"/>
      <c r="N135" s="266">
        <f>ROUND(L135*K135,2)</f>
        <v>0</v>
      </c>
      <c r="O135" s="266"/>
      <c r="P135" s="266"/>
      <c r="Q135" s="266"/>
      <c r="R135" s="39"/>
      <c r="T135" s="168" t="s">
        <v>22</v>
      </c>
      <c r="U135" s="46" t="s">
        <v>45</v>
      </c>
      <c r="V135" s="38"/>
      <c r="W135" s="169">
        <f>V135*K135</f>
        <v>0</v>
      </c>
      <c r="X135" s="169">
        <v>0</v>
      </c>
      <c r="Y135" s="169">
        <f>X135*K135</f>
        <v>0</v>
      </c>
      <c r="Z135" s="169">
        <v>0</v>
      </c>
      <c r="AA135" s="170">
        <f>Z135*K135</f>
        <v>0</v>
      </c>
      <c r="AR135" s="21" t="s">
        <v>151</v>
      </c>
      <c r="AT135" s="21" t="s">
        <v>147</v>
      </c>
      <c r="AU135" s="21" t="s">
        <v>101</v>
      </c>
      <c r="AY135" s="21" t="s">
        <v>146</v>
      </c>
      <c r="BE135" s="107">
        <f>IF(U135="základní",N135,0)</f>
        <v>0</v>
      </c>
      <c r="BF135" s="107">
        <f>IF(U135="snížená",N135,0)</f>
        <v>0</v>
      </c>
      <c r="BG135" s="107">
        <f>IF(U135="zákl. přenesená",N135,0)</f>
        <v>0</v>
      </c>
      <c r="BH135" s="107">
        <f>IF(U135="sníž. přenesená",N135,0)</f>
        <v>0</v>
      </c>
      <c r="BI135" s="107">
        <f>IF(U135="nulová",N135,0)</f>
        <v>0</v>
      </c>
      <c r="BJ135" s="21" t="s">
        <v>85</v>
      </c>
      <c r="BK135" s="107">
        <f>ROUND(L135*K135,2)</f>
        <v>0</v>
      </c>
      <c r="BL135" s="21" t="s">
        <v>151</v>
      </c>
      <c r="BM135" s="21" t="s">
        <v>171</v>
      </c>
    </row>
    <row r="136" spans="2:51" s="10" customFormat="1" ht="16.5" customHeight="1">
      <c r="B136" s="171"/>
      <c r="C136" s="172"/>
      <c r="D136" s="172"/>
      <c r="E136" s="173" t="s">
        <v>22</v>
      </c>
      <c r="F136" s="267" t="s">
        <v>172</v>
      </c>
      <c r="G136" s="268"/>
      <c r="H136" s="268"/>
      <c r="I136" s="268"/>
      <c r="J136" s="172"/>
      <c r="K136" s="174">
        <v>98.175</v>
      </c>
      <c r="L136" s="172"/>
      <c r="M136" s="172"/>
      <c r="N136" s="172"/>
      <c r="O136" s="172"/>
      <c r="P136" s="172"/>
      <c r="Q136" s="172"/>
      <c r="R136" s="175"/>
      <c r="T136" s="176"/>
      <c r="U136" s="172"/>
      <c r="V136" s="172"/>
      <c r="W136" s="172"/>
      <c r="X136" s="172"/>
      <c r="Y136" s="172"/>
      <c r="Z136" s="172"/>
      <c r="AA136" s="177"/>
      <c r="AT136" s="178" t="s">
        <v>167</v>
      </c>
      <c r="AU136" s="178" t="s">
        <v>101</v>
      </c>
      <c r="AV136" s="10" t="s">
        <v>101</v>
      </c>
      <c r="AW136" s="10" t="s">
        <v>36</v>
      </c>
      <c r="AX136" s="10" t="s">
        <v>80</v>
      </c>
      <c r="AY136" s="178" t="s">
        <v>146</v>
      </c>
    </row>
    <row r="137" spans="2:51" s="10" customFormat="1" ht="16.5" customHeight="1">
      <c r="B137" s="171"/>
      <c r="C137" s="172"/>
      <c r="D137" s="172"/>
      <c r="E137" s="173" t="s">
        <v>22</v>
      </c>
      <c r="F137" s="269" t="s">
        <v>173</v>
      </c>
      <c r="G137" s="270"/>
      <c r="H137" s="270"/>
      <c r="I137" s="270"/>
      <c r="J137" s="172"/>
      <c r="K137" s="174">
        <v>12</v>
      </c>
      <c r="L137" s="172"/>
      <c r="M137" s="172"/>
      <c r="N137" s="172"/>
      <c r="O137" s="172"/>
      <c r="P137" s="172"/>
      <c r="Q137" s="172"/>
      <c r="R137" s="175"/>
      <c r="T137" s="176"/>
      <c r="U137" s="172"/>
      <c r="V137" s="172"/>
      <c r="W137" s="172"/>
      <c r="X137" s="172"/>
      <c r="Y137" s="172"/>
      <c r="Z137" s="172"/>
      <c r="AA137" s="177"/>
      <c r="AT137" s="178" t="s">
        <v>167</v>
      </c>
      <c r="AU137" s="178" t="s">
        <v>101</v>
      </c>
      <c r="AV137" s="10" t="s">
        <v>101</v>
      </c>
      <c r="AW137" s="10" t="s">
        <v>36</v>
      </c>
      <c r="AX137" s="10" t="s">
        <v>80</v>
      </c>
      <c r="AY137" s="178" t="s">
        <v>146</v>
      </c>
    </row>
    <row r="138" spans="2:51" s="11" customFormat="1" ht="16.5" customHeight="1">
      <c r="B138" s="179"/>
      <c r="C138" s="180"/>
      <c r="D138" s="180"/>
      <c r="E138" s="181" t="s">
        <v>22</v>
      </c>
      <c r="F138" s="271" t="s">
        <v>174</v>
      </c>
      <c r="G138" s="272"/>
      <c r="H138" s="272"/>
      <c r="I138" s="272"/>
      <c r="J138" s="180"/>
      <c r="K138" s="182">
        <v>110.175</v>
      </c>
      <c r="L138" s="180"/>
      <c r="M138" s="180"/>
      <c r="N138" s="180"/>
      <c r="O138" s="180"/>
      <c r="P138" s="180"/>
      <c r="Q138" s="180"/>
      <c r="R138" s="183"/>
      <c r="T138" s="184"/>
      <c r="U138" s="180"/>
      <c r="V138" s="180"/>
      <c r="W138" s="180"/>
      <c r="X138" s="180"/>
      <c r="Y138" s="180"/>
      <c r="Z138" s="180"/>
      <c r="AA138" s="185"/>
      <c r="AT138" s="186" t="s">
        <v>167</v>
      </c>
      <c r="AU138" s="186" t="s">
        <v>101</v>
      </c>
      <c r="AV138" s="11" t="s">
        <v>151</v>
      </c>
      <c r="AW138" s="11" t="s">
        <v>36</v>
      </c>
      <c r="AX138" s="11" t="s">
        <v>85</v>
      </c>
      <c r="AY138" s="186" t="s">
        <v>146</v>
      </c>
    </row>
    <row r="139" spans="2:65" s="1" customFormat="1" ht="25.5" customHeight="1">
      <c r="B139" s="37"/>
      <c r="C139" s="164" t="s">
        <v>175</v>
      </c>
      <c r="D139" s="164" t="s">
        <v>147</v>
      </c>
      <c r="E139" s="165" t="s">
        <v>176</v>
      </c>
      <c r="F139" s="263" t="s">
        <v>177</v>
      </c>
      <c r="G139" s="263"/>
      <c r="H139" s="263"/>
      <c r="I139" s="263"/>
      <c r="J139" s="166" t="s">
        <v>164</v>
      </c>
      <c r="K139" s="167">
        <v>110.175</v>
      </c>
      <c r="L139" s="264">
        <v>0</v>
      </c>
      <c r="M139" s="265"/>
      <c r="N139" s="266">
        <f>ROUND(L139*K139,2)</f>
        <v>0</v>
      </c>
      <c r="O139" s="266"/>
      <c r="P139" s="266"/>
      <c r="Q139" s="266"/>
      <c r="R139" s="39"/>
      <c r="T139" s="168" t="s">
        <v>22</v>
      </c>
      <c r="U139" s="46" t="s">
        <v>45</v>
      </c>
      <c r="V139" s="38"/>
      <c r="W139" s="169">
        <f>V139*K139</f>
        <v>0</v>
      </c>
      <c r="X139" s="169">
        <v>0</v>
      </c>
      <c r="Y139" s="169">
        <f>X139*K139</f>
        <v>0</v>
      </c>
      <c r="Z139" s="169">
        <v>0</v>
      </c>
      <c r="AA139" s="170">
        <f>Z139*K139</f>
        <v>0</v>
      </c>
      <c r="AR139" s="21" t="s">
        <v>151</v>
      </c>
      <c r="AT139" s="21" t="s">
        <v>147</v>
      </c>
      <c r="AU139" s="21" t="s">
        <v>101</v>
      </c>
      <c r="AY139" s="21" t="s">
        <v>146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21" t="s">
        <v>85</v>
      </c>
      <c r="BK139" s="107">
        <f>ROUND(L139*K139,2)</f>
        <v>0</v>
      </c>
      <c r="BL139" s="21" t="s">
        <v>151</v>
      </c>
      <c r="BM139" s="21" t="s">
        <v>178</v>
      </c>
    </row>
    <row r="140" spans="2:65" s="1" customFormat="1" ht="25.5" customHeight="1">
      <c r="B140" s="37"/>
      <c r="C140" s="164" t="s">
        <v>179</v>
      </c>
      <c r="D140" s="164" t="s">
        <v>147</v>
      </c>
      <c r="E140" s="165" t="s">
        <v>180</v>
      </c>
      <c r="F140" s="263" t="s">
        <v>181</v>
      </c>
      <c r="G140" s="263"/>
      <c r="H140" s="263"/>
      <c r="I140" s="263"/>
      <c r="J140" s="166" t="s">
        <v>164</v>
      </c>
      <c r="K140" s="167">
        <v>9.8</v>
      </c>
      <c r="L140" s="264">
        <v>0</v>
      </c>
      <c r="M140" s="265"/>
      <c r="N140" s="266">
        <f>ROUND(L140*K140,2)</f>
        <v>0</v>
      </c>
      <c r="O140" s="266"/>
      <c r="P140" s="266"/>
      <c r="Q140" s="266"/>
      <c r="R140" s="39"/>
      <c r="T140" s="168" t="s">
        <v>22</v>
      </c>
      <c r="U140" s="46" t="s">
        <v>45</v>
      </c>
      <c r="V140" s="38"/>
      <c r="W140" s="169">
        <f>V140*K140</f>
        <v>0</v>
      </c>
      <c r="X140" s="169">
        <v>0</v>
      </c>
      <c r="Y140" s="169">
        <f>X140*K140</f>
        <v>0</v>
      </c>
      <c r="Z140" s="169">
        <v>0</v>
      </c>
      <c r="AA140" s="170">
        <f>Z140*K140</f>
        <v>0</v>
      </c>
      <c r="AR140" s="21" t="s">
        <v>151</v>
      </c>
      <c r="AT140" s="21" t="s">
        <v>147</v>
      </c>
      <c r="AU140" s="21" t="s">
        <v>101</v>
      </c>
      <c r="AY140" s="21" t="s">
        <v>146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21" t="s">
        <v>85</v>
      </c>
      <c r="BK140" s="107">
        <f>ROUND(L140*K140,2)</f>
        <v>0</v>
      </c>
      <c r="BL140" s="21" t="s">
        <v>151</v>
      </c>
      <c r="BM140" s="21" t="s">
        <v>182</v>
      </c>
    </row>
    <row r="141" spans="2:51" s="12" customFormat="1" ht="25.5" customHeight="1">
      <c r="B141" s="187"/>
      <c r="C141" s="188"/>
      <c r="D141" s="188"/>
      <c r="E141" s="189" t="s">
        <v>22</v>
      </c>
      <c r="F141" s="273" t="s">
        <v>183</v>
      </c>
      <c r="G141" s="274"/>
      <c r="H141" s="274"/>
      <c r="I141" s="274"/>
      <c r="J141" s="188"/>
      <c r="K141" s="189" t="s">
        <v>22</v>
      </c>
      <c r="L141" s="188"/>
      <c r="M141" s="188"/>
      <c r="N141" s="188"/>
      <c r="O141" s="188"/>
      <c r="P141" s="188"/>
      <c r="Q141" s="188"/>
      <c r="R141" s="190"/>
      <c r="T141" s="191"/>
      <c r="U141" s="188"/>
      <c r="V141" s="188"/>
      <c r="W141" s="188"/>
      <c r="X141" s="188"/>
      <c r="Y141" s="188"/>
      <c r="Z141" s="188"/>
      <c r="AA141" s="192"/>
      <c r="AT141" s="193" t="s">
        <v>167</v>
      </c>
      <c r="AU141" s="193" t="s">
        <v>101</v>
      </c>
      <c r="AV141" s="12" t="s">
        <v>85</v>
      </c>
      <c r="AW141" s="12" t="s">
        <v>36</v>
      </c>
      <c r="AX141" s="12" t="s">
        <v>80</v>
      </c>
      <c r="AY141" s="193" t="s">
        <v>146</v>
      </c>
    </row>
    <row r="142" spans="2:51" s="10" customFormat="1" ht="16.5" customHeight="1">
      <c r="B142" s="171"/>
      <c r="C142" s="172"/>
      <c r="D142" s="172"/>
      <c r="E142" s="173" t="s">
        <v>22</v>
      </c>
      <c r="F142" s="269" t="s">
        <v>184</v>
      </c>
      <c r="G142" s="270"/>
      <c r="H142" s="270"/>
      <c r="I142" s="270"/>
      <c r="J142" s="172"/>
      <c r="K142" s="174">
        <v>9.8</v>
      </c>
      <c r="L142" s="172"/>
      <c r="M142" s="172"/>
      <c r="N142" s="172"/>
      <c r="O142" s="172"/>
      <c r="P142" s="172"/>
      <c r="Q142" s="172"/>
      <c r="R142" s="175"/>
      <c r="T142" s="176"/>
      <c r="U142" s="172"/>
      <c r="V142" s="172"/>
      <c r="W142" s="172"/>
      <c r="X142" s="172"/>
      <c r="Y142" s="172"/>
      <c r="Z142" s="172"/>
      <c r="AA142" s="177"/>
      <c r="AT142" s="178" t="s">
        <v>167</v>
      </c>
      <c r="AU142" s="178" t="s">
        <v>101</v>
      </c>
      <c r="AV142" s="10" t="s">
        <v>101</v>
      </c>
      <c r="AW142" s="10" t="s">
        <v>36</v>
      </c>
      <c r="AX142" s="10" t="s">
        <v>85</v>
      </c>
      <c r="AY142" s="178" t="s">
        <v>146</v>
      </c>
    </row>
    <row r="143" spans="2:65" s="1" customFormat="1" ht="38.25" customHeight="1">
      <c r="B143" s="37"/>
      <c r="C143" s="164" t="s">
        <v>185</v>
      </c>
      <c r="D143" s="164" t="s">
        <v>147</v>
      </c>
      <c r="E143" s="165" t="s">
        <v>186</v>
      </c>
      <c r="F143" s="263" t="s">
        <v>187</v>
      </c>
      <c r="G143" s="263"/>
      <c r="H143" s="263"/>
      <c r="I143" s="263"/>
      <c r="J143" s="166" t="s">
        <v>164</v>
      </c>
      <c r="K143" s="167">
        <v>9.8</v>
      </c>
      <c r="L143" s="264">
        <v>0</v>
      </c>
      <c r="M143" s="265"/>
      <c r="N143" s="266">
        <f>ROUND(L143*K143,2)</f>
        <v>0</v>
      </c>
      <c r="O143" s="266"/>
      <c r="P143" s="266"/>
      <c r="Q143" s="266"/>
      <c r="R143" s="39"/>
      <c r="T143" s="168" t="s">
        <v>22</v>
      </c>
      <c r="U143" s="46" t="s">
        <v>45</v>
      </c>
      <c r="V143" s="38"/>
      <c r="W143" s="169">
        <f>V143*K143</f>
        <v>0</v>
      </c>
      <c r="X143" s="169">
        <v>0</v>
      </c>
      <c r="Y143" s="169">
        <f>X143*K143</f>
        <v>0</v>
      </c>
      <c r="Z143" s="169">
        <v>0</v>
      </c>
      <c r="AA143" s="170">
        <f>Z143*K143</f>
        <v>0</v>
      </c>
      <c r="AR143" s="21" t="s">
        <v>151</v>
      </c>
      <c r="AT143" s="21" t="s">
        <v>147</v>
      </c>
      <c r="AU143" s="21" t="s">
        <v>101</v>
      </c>
      <c r="AY143" s="21" t="s">
        <v>146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21" t="s">
        <v>85</v>
      </c>
      <c r="BK143" s="107">
        <f>ROUND(L143*K143,2)</f>
        <v>0</v>
      </c>
      <c r="BL143" s="21" t="s">
        <v>151</v>
      </c>
      <c r="BM143" s="21" t="s">
        <v>188</v>
      </c>
    </row>
    <row r="144" spans="2:65" s="1" customFormat="1" ht="25.5" customHeight="1">
      <c r="B144" s="37"/>
      <c r="C144" s="164" t="s">
        <v>189</v>
      </c>
      <c r="D144" s="164" t="s">
        <v>147</v>
      </c>
      <c r="E144" s="165" t="s">
        <v>190</v>
      </c>
      <c r="F144" s="263" t="s">
        <v>191</v>
      </c>
      <c r="G144" s="263"/>
      <c r="H144" s="263"/>
      <c r="I144" s="263"/>
      <c r="J144" s="166" t="s">
        <v>164</v>
      </c>
      <c r="K144" s="167">
        <v>136.175</v>
      </c>
      <c r="L144" s="264">
        <v>0</v>
      </c>
      <c r="M144" s="265"/>
      <c r="N144" s="266">
        <f>ROUND(L144*K144,2)</f>
        <v>0</v>
      </c>
      <c r="O144" s="266"/>
      <c r="P144" s="266"/>
      <c r="Q144" s="266"/>
      <c r="R144" s="39"/>
      <c r="T144" s="168" t="s">
        <v>22</v>
      </c>
      <c r="U144" s="46" t="s">
        <v>45</v>
      </c>
      <c r="V144" s="38"/>
      <c r="W144" s="169">
        <f>V144*K144</f>
        <v>0</v>
      </c>
      <c r="X144" s="169">
        <v>0</v>
      </c>
      <c r="Y144" s="169">
        <f>X144*K144</f>
        <v>0</v>
      </c>
      <c r="Z144" s="169">
        <v>0</v>
      </c>
      <c r="AA144" s="170">
        <f>Z144*K144</f>
        <v>0</v>
      </c>
      <c r="AR144" s="21" t="s">
        <v>151</v>
      </c>
      <c r="AT144" s="21" t="s">
        <v>147</v>
      </c>
      <c r="AU144" s="21" t="s">
        <v>101</v>
      </c>
      <c r="AY144" s="21" t="s">
        <v>146</v>
      </c>
      <c r="BE144" s="107">
        <f>IF(U144="základní",N144,0)</f>
        <v>0</v>
      </c>
      <c r="BF144" s="107">
        <f>IF(U144="snížená",N144,0)</f>
        <v>0</v>
      </c>
      <c r="BG144" s="107">
        <f>IF(U144="zákl. přenesená",N144,0)</f>
        <v>0</v>
      </c>
      <c r="BH144" s="107">
        <f>IF(U144="sníž. přenesená",N144,0)</f>
        <v>0</v>
      </c>
      <c r="BI144" s="107">
        <f>IF(U144="nulová",N144,0)</f>
        <v>0</v>
      </c>
      <c r="BJ144" s="21" t="s">
        <v>85</v>
      </c>
      <c r="BK144" s="107">
        <f>ROUND(L144*K144,2)</f>
        <v>0</v>
      </c>
      <c r="BL144" s="21" t="s">
        <v>151</v>
      </c>
      <c r="BM144" s="21" t="s">
        <v>192</v>
      </c>
    </row>
    <row r="145" spans="2:65" s="1" customFormat="1" ht="38.25" customHeight="1">
      <c r="B145" s="37"/>
      <c r="C145" s="164" t="s">
        <v>193</v>
      </c>
      <c r="D145" s="164" t="s">
        <v>147</v>
      </c>
      <c r="E145" s="165" t="s">
        <v>194</v>
      </c>
      <c r="F145" s="263" t="s">
        <v>195</v>
      </c>
      <c r="G145" s="263"/>
      <c r="H145" s="263"/>
      <c r="I145" s="263"/>
      <c r="J145" s="166" t="s">
        <v>164</v>
      </c>
      <c r="K145" s="167">
        <v>2042.625</v>
      </c>
      <c r="L145" s="264">
        <v>0</v>
      </c>
      <c r="M145" s="265"/>
      <c r="N145" s="266">
        <f>ROUND(L145*K145,2)</f>
        <v>0</v>
      </c>
      <c r="O145" s="266"/>
      <c r="P145" s="266"/>
      <c r="Q145" s="266"/>
      <c r="R145" s="39"/>
      <c r="T145" s="168" t="s">
        <v>22</v>
      </c>
      <c r="U145" s="46" t="s">
        <v>45</v>
      </c>
      <c r="V145" s="38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21" t="s">
        <v>151</v>
      </c>
      <c r="AT145" s="21" t="s">
        <v>147</v>
      </c>
      <c r="AU145" s="21" t="s">
        <v>101</v>
      </c>
      <c r="AY145" s="21" t="s">
        <v>146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21" t="s">
        <v>85</v>
      </c>
      <c r="BK145" s="107">
        <f>ROUND(L145*K145,2)</f>
        <v>0</v>
      </c>
      <c r="BL145" s="21" t="s">
        <v>151</v>
      </c>
      <c r="BM145" s="21" t="s">
        <v>196</v>
      </c>
    </row>
    <row r="146" spans="2:51" s="12" customFormat="1" ht="16.5" customHeight="1">
      <c r="B146" s="187"/>
      <c r="C146" s="188"/>
      <c r="D146" s="188"/>
      <c r="E146" s="189" t="s">
        <v>22</v>
      </c>
      <c r="F146" s="273" t="s">
        <v>197</v>
      </c>
      <c r="G146" s="274"/>
      <c r="H146" s="274"/>
      <c r="I146" s="274"/>
      <c r="J146" s="188"/>
      <c r="K146" s="189" t="s">
        <v>22</v>
      </c>
      <c r="L146" s="188"/>
      <c r="M146" s="188"/>
      <c r="N146" s="188"/>
      <c r="O146" s="188"/>
      <c r="P146" s="188"/>
      <c r="Q146" s="188"/>
      <c r="R146" s="190"/>
      <c r="T146" s="191"/>
      <c r="U146" s="188"/>
      <c r="V146" s="188"/>
      <c r="W146" s="188"/>
      <c r="X146" s="188"/>
      <c r="Y146" s="188"/>
      <c r="Z146" s="188"/>
      <c r="AA146" s="192"/>
      <c r="AT146" s="193" t="s">
        <v>167</v>
      </c>
      <c r="AU146" s="193" t="s">
        <v>101</v>
      </c>
      <c r="AV146" s="12" t="s">
        <v>85</v>
      </c>
      <c r="AW146" s="12" t="s">
        <v>36</v>
      </c>
      <c r="AX146" s="12" t="s">
        <v>80</v>
      </c>
      <c r="AY146" s="193" t="s">
        <v>146</v>
      </c>
    </row>
    <row r="147" spans="2:51" s="10" customFormat="1" ht="16.5" customHeight="1">
      <c r="B147" s="171"/>
      <c r="C147" s="172"/>
      <c r="D147" s="172"/>
      <c r="E147" s="173" t="s">
        <v>22</v>
      </c>
      <c r="F147" s="269" t="s">
        <v>198</v>
      </c>
      <c r="G147" s="270"/>
      <c r="H147" s="270"/>
      <c r="I147" s="270"/>
      <c r="J147" s="172"/>
      <c r="K147" s="174">
        <v>2042.625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167</v>
      </c>
      <c r="AU147" s="178" t="s">
        <v>101</v>
      </c>
      <c r="AV147" s="10" t="s">
        <v>101</v>
      </c>
      <c r="AW147" s="10" t="s">
        <v>36</v>
      </c>
      <c r="AX147" s="10" t="s">
        <v>85</v>
      </c>
      <c r="AY147" s="178" t="s">
        <v>146</v>
      </c>
    </row>
    <row r="148" spans="2:65" s="1" customFormat="1" ht="25.5" customHeight="1">
      <c r="B148" s="37"/>
      <c r="C148" s="164" t="s">
        <v>199</v>
      </c>
      <c r="D148" s="164" t="s">
        <v>147</v>
      </c>
      <c r="E148" s="165" t="s">
        <v>200</v>
      </c>
      <c r="F148" s="263" t="s">
        <v>201</v>
      </c>
      <c r="G148" s="263"/>
      <c r="H148" s="263"/>
      <c r="I148" s="263"/>
      <c r="J148" s="166" t="s">
        <v>164</v>
      </c>
      <c r="K148" s="167">
        <v>136.175</v>
      </c>
      <c r="L148" s="264">
        <v>0</v>
      </c>
      <c r="M148" s="265"/>
      <c r="N148" s="266">
        <f>ROUND(L148*K148,2)</f>
        <v>0</v>
      </c>
      <c r="O148" s="266"/>
      <c r="P148" s="266"/>
      <c r="Q148" s="266"/>
      <c r="R148" s="39"/>
      <c r="T148" s="168" t="s">
        <v>22</v>
      </c>
      <c r="U148" s="46" t="s">
        <v>45</v>
      </c>
      <c r="V148" s="38"/>
      <c r="W148" s="169">
        <f>V148*K148</f>
        <v>0</v>
      </c>
      <c r="X148" s="169">
        <v>0</v>
      </c>
      <c r="Y148" s="169">
        <f>X148*K148</f>
        <v>0</v>
      </c>
      <c r="Z148" s="169">
        <v>0</v>
      </c>
      <c r="AA148" s="170">
        <f>Z148*K148</f>
        <v>0</v>
      </c>
      <c r="AR148" s="21" t="s">
        <v>151</v>
      </c>
      <c r="AT148" s="21" t="s">
        <v>147</v>
      </c>
      <c r="AU148" s="21" t="s">
        <v>101</v>
      </c>
      <c r="AY148" s="21" t="s">
        <v>146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21" t="s">
        <v>85</v>
      </c>
      <c r="BK148" s="107">
        <f>ROUND(L148*K148,2)</f>
        <v>0</v>
      </c>
      <c r="BL148" s="21" t="s">
        <v>151</v>
      </c>
      <c r="BM148" s="21" t="s">
        <v>202</v>
      </c>
    </row>
    <row r="149" spans="2:51" s="10" customFormat="1" ht="16.5" customHeight="1">
      <c r="B149" s="171"/>
      <c r="C149" s="172"/>
      <c r="D149" s="172"/>
      <c r="E149" s="173" t="s">
        <v>22</v>
      </c>
      <c r="F149" s="267" t="s">
        <v>203</v>
      </c>
      <c r="G149" s="268"/>
      <c r="H149" s="268"/>
      <c r="I149" s="268"/>
      <c r="J149" s="172"/>
      <c r="K149" s="174">
        <v>143.975</v>
      </c>
      <c r="L149" s="172"/>
      <c r="M149" s="172"/>
      <c r="N149" s="172"/>
      <c r="O149" s="172"/>
      <c r="P149" s="172"/>
      <c r="Q149" s="172"/>
      <c r="R149" s="175"/>
      <c r="T149" s="176"/>
      <c r="U149" s="172"/>
      <c r="V149" s="172"/>
      <c r="W149" s="172"/>
      <c r="X149" s="172"/>
      <c r="Y149" s="172"/>
      <c r="Z149" s="172"/>
      <c r="AA149" s="177"/>
      <c r="AT149" s="178" t="s">
        <v>167</v>
      </c>
      <c r="AU149" s="178" t="s">
        <v>101</v>
      </c>
      <c r="AV149" s="10" t="s">
        <v>101</v>
      </c>
      <c r="AW149" s="10" t="s">
        <v>36</v>
      </c>
      <c r="AX149" s="10" t="s">
        <v>80</v>
      </c>
      <c r="AY149" s="178" t="s">
        <v>146</v>
      </c>
    </row>
    <row r="150" spans="2:51" s="10" customFormat="1" ht="16.5" customHeight="1">
      <c r="B150" s="171"/>
      <c r="C150" s="172"/>
      <c r="D150" s="172"/>
      <c r="E150" s="173" t="s">
        <v>22</v>
      </c>
      <c r="F150" s="269" t="s">
        <v>204</v>
      </c>
      <c r="G150" s="270"/>
      <c r="H150" s="270"/>
      <c r="I150" s="270"/>
      <c r="J150" s="172"/>
      <c r="K150" s="174">
        <v>-7.8</v>
      </c>
      <c r="L150" s="172"/>
      <c r="M150" s="172"/>
      <c r="N150" s="172"/>
      <c r="O150" s="172"/>
      <c r="P150" s="172"/>
      <c r="Q150" s="172"/>
      <c r="R150" s="175"/>
      <c r="T150" s="176"/>
      <c r="U150" s="172"/>
      <c r="V150" s="172"/>
      <c r="W150" s="172"/>
      <c r="X150" s="172"/>
      <c r="Y150" s="172"/>
      <c r="Z150" s="172"/>
      <c r="AA150" s="177"/>
      <c r="AT150" s="178" t="s">
        <v>167</v>
      </c>
      <c r="AU150" s="178" t="s">
        <v>101</v>
      </c>
      <c r="AV150" s="10" t="s">
        <v>101</v>
      </c>
      <c r="AW150" s="10" t="s">
        <v>36</v>
      </c>
      <c r="AX150" s="10" t="s">
        <v>80</v>
      </c>
      <c r="AY150" s="178" t="s">
        <v>146</v>
      </c>
    </row>
    <row r="151" spans="2:51" s="11" customFormat="1" ht="16.5" customHeight="1">
      <c r="B151" s="179"/>
      <c r="C151" s="180"/>
      <c r="D151" s="180"/>
      <c r="E151" s="181" t="s">
        <v>22</v>
      </c>
      <c r="F151" s="271" t="s">
        <v>174</v>
      </c>
      <c r="G151" s="272"/>
      <c r="H151" s="272"/>
      <c r="I151" s="272"/>
      <c r="J151" s="180"/>
      <c r="K151" s="182">
        <v>136.175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167</v>
      </c>
      <c r="AU151" s="186" t="s">
        <v>101</v>
      </c>
      <c r="AV151" s="11" t="s">
        <v>151</v>
      </c>
      <c r="AW151" s="11" t="s">
        <v>36</v>
      </c>
      <c r="AX151" s="11" t="s">
        <v>85</v>
      </c>
      <c r="AY151" s="186" t="s">
        <v>146</v>
      </c>
    </row>
    <row r="152" spans="2:65" s="1" customFormat="1" ht="16.5" customHeight="1">
      <c r="B152" s="37"/>
      <c r="C152" s="164" t="s">
        <v>205</v>
      </c>
      <c r="D152" s="164" t="s">
        <v>147</v>
      </c>
      <c r="E152" s="165" t="s">
        <v>206</v>
      </c>
      <c r="F152" s="263" t="s">
        <v>207</v>
      </c>
      <c r="G152" s="263"/>
      <c r="H152" s="263"/>
      <c r="I152" s="263"/>
      <c r="J152" s="166" t="s">
        <v>164</v>
      </c>
      <c r="K152" s="167">
        <v>136.175</v>
      </c>
      <c r="L152" s="264">
        <v>0</v>
      </c>
      <c r="M152" s="265"/>
      <c r="N152" s="266">
        <f>ROUND(L152*K152,2)</f>
        <v>0</v>
      </c>
      <c r="O152" s="266"/>
      <c r="P152" s="266"/>
      <c r="Q152" s="266"/>
      <c r="R152" s="39"/>
      <c r="T152" s="168" t="s">
        <v>22</v>
      </c>
      <c r="U152" s="46" t="s">
        <v>45</v>
      </c>
      <c r="V152" s="38"/>
      <c r="W152" s="169">
        <f>V152*K152</f>
        <v>0</v>
      </c>
      <c r="X152" s="169">
        <v>0</v>
      </c>
      <c r="Y152" s="169">
        <f>X152*K152</f>
        <v>0</v>
      </c>
      <c r="Z152" s="169">
        <v>0</v>
      </c>
      <c r="AA152" s="170">
        <f>Z152*K152</f>
        <v>0</v>
      </c>
      <c r="AR152" s="21" t="s">
        <v>151</v>
      </c>
      <c r="AT152" s="21" t="s">
        <v>147</v>
      </c>
      <c r="AU152" s="21" t="s">
        <v>101</v>
      </c>
      <c r="AY152" s="21" t="s">
        <v>146</v>
      </c>
      <c r="BE152" s="107">
        <f>IF(U152="základní",N152,0)</f>
        <v>0</v>
      </c>
      <c r="BF152" s="107">
        <f>IF(U152="snížená",N152,0)</f>
        <v>0</v>
      </c>
      <c r="BG152" s="107">
        <f>IF(U152="zákl. přenesená",N152,0)</f>
        <v>0</v>
      </c>
      <c r="BH152" s="107">
        <f>IF(U152="sníž. přenesená",N152,0)</f>
        <v>0</v>
      </c>
      <c r="BI152" s="107">
        <f>IF(U152="nulová",N152,0)</f>
        <v>0</v>
      </c>
      <c r="BJ152" s="21" t="s">
        <v>85</v>
      </c>
      <c r="BK152" s="107">
        <f>ROUND(L152*K152,2)</f>
        <v>0</v>
      </c>
      <c r="BL152" s="21" t="s">
        <v>151</v>
      </c>
      <c r="BM152" s="21" t="s">
        <v>208</v>
      </c>
    </row>
    <row r="153" spans="2:65" s="1" customFormat="1" ht="25.5" customHeight="1">
      <c r="B153" s="37"/>
      <c r="C153" s="164" t="s">
        <v>209</v>
      </c>
      <c r="D153" s="164" t="s">
        <v>147</v>
      </c>
      <c r="E153" s="165" t="s">
        <v>210</v>
      </c>
      <c r="F153" s="263" t="s">
        <v>211</v>
      </c>
      <c r="G153" s="263"/>
      <c r="H153" s="263"/>
      <c r="I153" s="263"/>
      <c r="J153" s="166" t="s">
        <v>212</v>
      </c>
      <c r="K153" s="167">
        <v>265.541</v>
      </c>
      <c r="L153" s="264">
        <v>0</v>
      </c>
      <c r="M153" s="265"/>
      <c r="N153" s="266">
        <f>ROUND(L153*K153,2)</f>
        <v>0</v>
      </c>
      <c r="O153" s="266"/>
      <c r="P153" s="266"/>
      <c r="Q153" s="266"/>
      <c r="R153" s="39"/>
      <c r="T153" s="168" t="s">
        <v>22</v>
      </c>
      <c r="U153" s="46" t="s">
        <v>45</v>
      </c>
      <c r="V153" s="38"/>
      <c r="W153" s="169">
        <f>V153*K153</f>
        <v>0</v>
      </c>
      <c r="X153" s="169">
        <v>0</v>
      </c>
      <c r="Y153" s="169">
        <f>X153*K153</f>
        <v>0</v>
      </c>
      <c r="Z153" s="169">
        <v>0</v>
      </c>
      <c r="AA153" s="170">
        <f>Z153*K153</f>
        <v>0</v>
      </c>
      <c r="AR153" s="21" t="s">
        <v>151</v>
      </c>
      <c r="AT153" s="21" t="s">
        <v>147</v>
      </c>
      <c r="AU153" s="21" t="s">
        <v>101</v>
      </c>
      <c r="AY153" s="21" t="s">
        <v>146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21" t="s">
        <v>85</v>
      </c>
      <c r="BK153" s="107">
        <f>ROUND(L153*K153,2)</f>
        <v>0</v>
      </c>
      <c r="BL153" s="21" t="s">
        <v>151</v>
      </c>
      <c r="BM153" s="21" t="s">
        <v>213</v>
      </c>
    </row>
    <row r="154" spans="2:65" s="1" customFormat="1" ht="25.5" customHeight="1">
      <c r="B154" s="37"/>
      <c r="C154" s="164" t="s">
        <v>214</v>
      </c>
      <c r="D154" s="164" t="s">
        <v>147</v>
      </c>
      <c r="E154" s="165" t="s">
        <v>215</v>
      </c>
      <c r="F154" s="263" t="s">
        <v>216</v>
      </c>
      <c r="G154" s="263"/>
      <c r="H154" s="263"/>
      <c r="I154" s="263"/>
      <c r="J154" s="166" t="s">
        <v>164</v>
      </c>
      <c r="K154" s="167">
        <v>44.064</v>
      </c>
      <c r="L154" s="264">
        <v>0</v>
      </c>
      <c r="M154" s="265"/>
      <c r="N154" s="266">
        <f>ROUND(L154*K154,2)</f>
        <v>0</v>
      </c>
      <c r="O154" s="266"/>
      <c r="P154" s="266"/>
      <c r="Q154" s="266"/>
      <c r="R154" s="39"/>
      <c r="T154" s="168" t="s">
        <v>22</v>
      </c>
      <c r="U154" s="46" t="s">
        <v>45</v>
      </c>
      <c r="V154" s="38"/>
      <c r="W154" s="169">
        <f>V154*K154</f>
        <v>0</v>
      </c>
      <c r="X154" s="169">
        <v>0</v>
      </c>
      <c r="Y154" s="169">
        <f>X154*K154</f>
        <v>0</v>
      </c>
      <c r="Z154" s="169">
        <v>0</v>
      </c>
      <c r="AA154" s="170">
        <f>Z154*K154</f>
        <v>0</v>
      </c>
      <c r="AR154" s="21" t="s">
        <v>151</v>
      </c>
      <c r="AT154" s="21" t="s">
        <v>147</v>
      </c>
      <c r="AU154" s="21" t="s">
        <v>101</v>
      </c>
      <c r="AY154" s="21" t="s">
        <v>146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21" t="s">
        <v>85</v>
      </c>
      <c r="BK154" s="107">
        <f>ROUND(L154*K154,2)</f>
        <v>0</v>
      </c>
      <c r="BL154" s="21" t="s">
        <v>151</v>
      </c>
      <c r="BM154" s="21" t="s">
        <v>217</v>
      </c>
    </row>
    <row r="155" spans="2:51" s="10" customFormat="1" ht="16.5" customHeight="1">
      <c r="B155" s="171"/>
      <c r="C155" s="172"/>
      <c r="D155" s="172"/>
      <c r="E155" s="173" t="s">
        <v>22</v>
      </c>
      <c r="F155" s="267" t="s">
        <v>218</v>
      </c>
      <c r="G155" s="268"/>
      <c r="H155" s="268"/>
      <c r="I155" s="268"/>
      <c r="J155" s="172"/>
      <c r="K155" s="174">
        <v>44.064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167</v>
      </c>
      <c r="AU155" s="178" t="s">
        <v>101</v>
      </c>
      <c r="AV155" s="10" t="s">
        <v>101</v>
      </c>
      <c r="AW155" s="10" t="s">
        <v>36</v>
      </c>
      <c r="AX155" s="10" t="s">
        <v>85</v>
      </c>
      <c r="AY155" s="178" t="s">
        <v>146</v>
      </c>
    </row>
    <row r="156" spans="2:65" s="1" customFormat="1" ht="16.5" customHeight="1">
      <c r="B156" s="37"/>
      <c r="C156" s="194" t="s">
        <v>11</v>
      </c>
      <c r="D156" s="194" t="s">
        <v>219</v>
      </c>
      <c r="E156" s="195" t="s">
        <v>220</v>
      </c>
      <c r="F156" s="275" t="s">
        <v>221</v>
      </c>
      <c r="G156" s="275"/>
      <c r="H156" s="275"/>
      <c r="I156" s="275"/>
      <c r="J156" s="196" t="s">
        <v>212</v>
      </c>
      <c r="K156" s="197">
        <v>88.128</v>
      </c>
      <c r="L156" s="276">
        <v>0</v>
      </c>
      <c r="M156" s="277"/>
      <c r="N156" s="278">
        <f>ROUND(L156*K156,2)</f>
        <v>0</v>
      </c>
      <c r="O156" s="266"/>
      <c r="P156" s="266"/>
      <c r="Q156" s="266"/>
      <c r="R156" s="39"/>
      <c r="T156" s="168" t="s">
        <v>22</v>
      </c>
      <c r="U156" s="46" t="s">
        <v>45</v>
      </c>
      <c r="V156" s="38"/>
      <c r="W156" s="169">
        <f>V156*K156</f>
        <v>0</v>
      </c>
      <c r="X156" s="169">
        <v>1</v>
      </c>
      <c r="Y156" s="169">
        <f>X156*K156</f>
        <v>88.128</v>
      </c>
      <c r="Z156" s="169">
        <v>0</v>
      </c>
      <c r="AA156" s="170">
        <f>Z156*K156</f>
        <v>0</v>
      </c>
      <c r="AR156" s="21" t="s">
        <v>185</v>
      </c>
      <c r="AT156" s="21" t="s">
        <v>219</v>
      </c>
      <c r="AU156" s="21" t="s">
        <v>101</v>
      </c>
      <c r="AY156" s="21" t="s">
        <v>146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21" t="s">
        <v>85</v>
      </c>
      <c r="BK156" s="107">
        <f>ROUND(L156*K156,2)</f>
        <v>0</v>
      </c>
      <c r="BL156" s="21" t="s">
        <v>151</v>
      </c>
      <c r="BM156" s="21" t="s">
        <v>222</v>
      </c>
    </row>
    <row r="157" spans="2:65" s="1" customFormat="1" ht="38.25" customHeight="1">
      <c r="B157" s="37"/>
      <c r="C157" s="164" t="s">
        <v>223</v>
      </c>
      <c r="D157" s="164" t="s">
        <v>147</v>
      </c>
      <c r="E157" s="165" t="s">
        <v>224</v>
      </c>
      <c r="F157" s="263" t="s">
        <v>225</v>
      </c>
      <c r="G157" s="263"/>
      <c r="H157" s="263"/>
      <c r="I157" s="263"/>
      <c r="J157" s="166" t="s">
        <v>155</v>
      </c>
      <c r="K157" s="167">
        <v>39</v>
      </c>
      <c r="L157" s="264">
        <v>0</v>
      </c>
      <c r="M157" s="265"/>
      <c r="N157" s="266">
        <f>ROUND(L157*K157,2)</f>
        <v>0</v>
      </c>
      <c r="O157" s="266"/>
      <c r="P157" s="266"/>
      <c r="Q157" s="266"/>
      <c r="R157" s="39"/>
      <c r="T157" s="168" t="s">
        <v>22</v>
      </c>
      <c r="U157" s="46" t="s">
        <v>45</v>
      </c>
      <c r="V157" s="38"/>
      <c r="W157" s="169">
        <f>V157*K157</f>
        <v>0</v>
      </c>
      <c r="X157" s="169">
        <v>0</v>
      </c>
      <c r="Y157" s="169">
        <f>X157*K157</f>
        <v>0</v>
      </c>
      <c r="Z157" s="169">
        <v>0</v>
      </c>
      <c r="AA157" s="170">
        <f>Z157*K157</f>
        <v>0</v>
      </c>
      <c r="AR157" s="21" t="s">
        <v>151</v>
      </c>
      <c r="AT157" s="21" t="s">
        <v>147</v>
      </c>
      <c r="AU157" s="21" t="s">
        <v>101</v>
      </c>
      <c r="AY157" s="21" t="s">
        <v>146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21" t="s">
        <v>85</v>
      </c>
      <c r="BK157" s="107">
        <f>ROUND(L157*K157,2)</f>
        <v>0</v>
      </c>
      <c r="BL157" s="21" t="s">
        <v>151</v>
      </c>
      <c r="BM157" s="21" t="s">
        <v>226</v>
      </c>
    </row>
    <row r="158" spans="2:65" s="1" customFormat="1" ht="38.25" customHeight="1">
      <c r="B158" s="37"/>
      <c r="C158" s="164" t="s">
        <v>227</v>
      </c>
      <c r="D158" s="164" t="s">
        <v>147</v>
      </c>
      <c r="E158" s="165" t="s">
        <v>228</v>
      </c>
      <c r="F158" s="263" t="s">
        <v>229</v>
      </c>
      <c r="G158" s="263"/>
      <c r="H158" s="263"/>
      <c r="I158" s="263"/>
      <c r="J158" s="166" t="s">
        <v>155</v>
      </c>
      <c r="K158" s="167">
        <v>39</v>
      </c>
      <c r="L158" s="264">
        <v>0</v>
      </c>
      <c r="M158" s="265"/>
      <c r="N158" s="266">
        <f>ROUND(L158*K158,2)</f>
        <v>0</v>
      </c>
      <c r="O158" s="266"/>
      <c r="P158" s="266"/>
      <c r="Q158" s="266"/>
      <c r="R158" s="39"/>
      <c r="T158" s="168" t="s">
        <v>22</v>
      </c>
      <c r="U158" s="46" t="s">
        <v>45</v>
      </c>
      <c r="V158" s="38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21" t="s">
        <v>151</v>
      </c>
      <c r="AT158" s="21" t="s">
        <v>147</v>
      </c>
      <c r="AU158" s="21" t="s">
        <v>101</v>
      </c>
      <c r="AY158" s="21" t="s">
        <v>146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21" t="s">
        <v>85</v>
      </c>
      <c r="BK158" s="107">
        <f>ROUND(L158*K158,2)</f>
        <v>0</v>
      </c>
      <c r="BL158" s="21" t="s">
        <v>151</v>
      </c>
      <c r="BM158" s="21" t="s">
        <v>230</v>
      </c>
    </row>
    <row r="159" spans="2:65" s="1" customFormat="1" ht="16.5" customHeight="1">
      <c r="B159" s="37"/>
      <c r="C159" s="194" t="s">
        <v>231</v>
      </c>
      <c r="D159" s="194" t="s">
        <v>219</v>
      </c>
      <c r="E159" s="195" t="s">
        <v>232</v>
      </c>
      <c r="F159" s="275" t="s">
        <v>233</v>
      </c>
      <c r="G159" s="275"/>
      <c r="H159" s="275"/>
      <c r="I159" s="275"/>
      <c r="J159" s="196" t="s">
        <v>234</v>
      </c>
      <c r="K159" s="197">
        <v>0.585</v>
      </c>
      <c r="L159" s="276">
        <v>0</v>
      </c>
      <c r="M159" s="277"/>
      <c r="N159" s="278">
        <f>ROUND(L159*K159,2)</f>
        <v>0</v>
      </c>
      <c r="O159" s="266"/>
      <c r="P159" s="266"/>
      <c r="Q159" s="266"/>
      <c r="R159" s="39"/>
      <c r="T159" s="168" t="s">
        <v>22</v>
      </c>
      <c r="U159" s="46" t="s">
        <v>45</v>
      </c>
      <c r="V159" s="38"/>
      <c r="W159" s="169">
        <f>V159*K159</f>
        <v>0</v>
      </c>
      <c r="X159" s="169">
        <v>0.001</v>
      </c>
      <c r="Y159" s="169">
        <f>X159*K159</f>
        <v>0.000585</v>
      </c>
      <c r="Z159" s="169">
        <v>0</v>
      </c>
      <c r="AA159" s="170">
        <f>Z159*K159</f>
        <v>0</v>
      </c>
      <c r="AR159" s="21" t="s">
        <v>185</v>
      </c>
      <c r="AT159" s="21" t="s">
        <v>219</v>
      </c>
      <c r="AU159" s="21" t="s">
        <v>101</v>
      </c>
      <c r="AY159" s="21" t="s">
        <v>146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21" t="s">
        <v>85</v>
      </c>
      <c r="BK159" s="107">
        <f>ROUND(L159*K159,2)</f>
        <v>0</v>
      </c>
      <c r="BL159" s="21" t="s">
        <v>151</v>
      </c>
      <c r="BM159" s="21" t="s">
        <v>235</v>
      </c>
    </row>
    <row r="160" spans="2:63" s="9" customFormat="1" ht="29.85" customHeight="1">
      <c r="B160" s="153"/>
      <c r="C160" s="154"/>
      <c r="D160" s="163" t="s">
        <v>111</v>
      </c>
      <c r="E160" s="163"/>
      <c r="F160" s="163"/>
      <c r="G160" s="163"/>
      <c r="H160" s="163"/>
      <c r="I160" s="163"/>
      <c r="J160" s="163"/>
      <c r="K160" s="163"/>
      <c r="L160" s="163"/>
      <c r="M160" s="163"/>
      <c r="N160" s="286">
        <f>BK160</f>
        <v>0</v>
      </c>
      <c r="O160" s="287"/>
      <c r="P160" s="287"/>
      <c r="Q160" s="287"/>
      <c r="R160" s="156"/>
      <c r="T160" s="157"/>
      <c r="U160" s="154"/>
      <c r="V160" s="154"/>
      <c r="W160" s="158">
        <f>SUM(W161:W174)</f>
        <v>0</v>
      </c>
      <c r="X160" s="154"/>
      <c r="Y160" s="158">
        <f>SUM(Y161:Y174)</f>
        <v>76.92410795</v>
      </c>
      <c r="Z160" s="154"/>
      <c r="AA160" s="159">
        <f>SUM(AA161:AA174)</f>
        <v>0</v>
      </c>
      <c r="AR160" s="160" t="s">
        <v>85</v>
      </c>
      <c r="AT160" s="161" t="s">
        <v>79</v>
      </c>
      <c r="AU160" s="161" t="s">
        <v>85</v>
      </c>
      <c r="AY160" s="160" t="s">
        <v>146</v>
      </c>
      <c r="BK160" s="162">
        <f>SUM(BK161:BK174)</f>
        <v>0</v>
      </c>
    </row>
    <row r="161" spans="2:65" s="1" customFormat="1" ht="38.25" customHeight="1">
      <c r="B161" s="37"/>
      <c r="C161" s="164" t="s">
        <v>236</v>
      </c>
      <c r="D161" s="164" t="s">
        <v>147</v>
      </c>
      <c r="E161" s="165" t="s">
        <v>237</v>
      </c>
      <c r="F161" s="263" t="s">
        <v>238</v>
      </c>
      <c r="G161" s="263"/>
      <c r="H161" s="263"/>
      <c r="I161" s="263"/>
      <c r="J161" s="166" t="s">
        <v>164</v>
      </c>
      <c r="K161" s="167">
        <v>28.54</v>
      </c>
      <c r="L161" s="264">
        <v>0</v>
      </c>
      <c r="M161" s="265"/>
      <c r="N161" s="266">
        <f>ROUND(L161*K161,2)</f>
        <v>0</v>
      </c>
      <c r="O161" s="266"/>
      <c r="P161" s="266"/>
      <c r="Q161" s="266"/>
      <c r="R161" s="39"/>
      <c r="T161" s="168" t="s">
        <v>22</v>
      </c>
      <c r="U161" s="46" t="s">
        <v>45</v>
      </c>
      <c r="V161" s="38"/>
      <c r="W161" s="169">
        <f>V161*K161</f>
        <v>0</v>
      </c>
      <c r="X161" s="169">
        <v>2.16</v>
      </c>
      <c r="Y161" s="169">
        <f>X161*K161</f>
        <v>61.6464</v>
      </c>
      <c r="Z161" s="169">
        <v>0</v>
      </c>
      <c r="AA161" s="170">
        <f>Z161*K161</f>
        <v>0</v>
      </c>
      <c r="AR161" s="21" t="s">
        <v>151</v>
      </c>
      <c r="AT161" s="21" t="s">
        <v>147</v>
      </c>
      <c r="AU161" s="21" t="s">
        <v>101</v>
      </c>
      <c r="AY161" s="21" t="s">
        <v>146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21" t="s">
        <v>85</v>
      </c>
      <c r="BK161" s="107">
        <f>ROUND(L161*K161,2)</f>
        <v>0</v>
      </c>
      <c r="BL161" s="21" t="s">
        <v>151</v>
      </c>
      <c r="BM161" s="21" t="s">
        <v>239</v>
      </c>
    </row>
    <row r="162" spans="2:51" s="12" customFormat="1" ht="16.5" customHeight="1">
      <c r="B162" s="187"/>
      <c r="C162" s="188"/>
      <c r="D162" s="188"/>
      <c r="E162" s="189" t="s">
        <v>22</v>
      </c>
      <c r="F162" s="273" t="s">
        <v>240</v>
      </c>
      <c r="G162" s="274"/>
      <c r="H162" s="274"/>
      <c r="I162" s="274"/>
      <c r="J162" s="188"/>
      <c r="K162" s="189" t="s">
        <v>22</v>
      </c>
      <c r="L162" s="188"/>
      <c r="M162" s="188"/>
      <c r="N162" s="188"/>
      <c r="O162" s="188"/>
      <c r="P162" s="188"/>
      <c r="Q162" s="188"/>
      <c r="R162" s="190"/>
      <c r="T162" s="191"/>
      <c r="U162" s="188"/>
      <c r="V162" s="188"/>
      <c r="W162" s="188"/>
      <c r="X162" s="188"/>
      <c r="Y162" s="188"/>
      <c r="Z162" s="188"/>
      <c r="AA162" s="192"/>
      <c r="AT162" s="193" t="s">
        <v>167</v>
      </c>
      <c r="AU162" s="193" t="s">
        <v>101</v>
      </c>
      <c r="AV162" s="12" t="s">
        <v>85</v>
      </c>
      <c r="AW162" s="12" t="s">
        <v>36</v>
      </c>
      <c r="AX162" s="12" t="s">
        <v>80</v>
      </c>
      <c r="AY162" s="193" t="s">
        <v>146</v>
      </c>
    </row>
    <row r="163" spans="2:51" s="10" customFormat="1" ht="16.5" customHeight="1">
      <c r="B163" s="171"/>
      <c r="C163" s="172"/>
      <c r="D163" s="172"/>
      <c r="E163" s="173" t="s">
        <v>22</v>
      </c>
      <c r="F163" s="269" t="s">
        <v>241</v>
      </c>
      <c r="G163" s="270"/>
      <c r="H163" s="270"/>
      <c r="I163" s="270"/>
      <c r="J163" s="172"/>
      <c r="K163" s="174">
        <v>8.06</v>
      </c>
      <c r="L163" s="172"/>
      <c r="M163" s="172"/>
      <c r="N163" s="172"/>
      <c r="O163" s="172"/>
      <c r="P163" s="172"/>
      <c r="Q163" s="172"/>
      <c r="R163" s="175"/>
      <c r="T163" s="176"/>
      <c r="U163" s="172"/>
      <c r="V163" s="172"/>
      <c r="W163" s="172"/>
      <c r="X163" s="172"/>
      <c r="Y163" s="172"/>
      <c r="Z163" s="172"/>
      <c r="AA163" s="177"/>
      <c r="AT163" s="178" t="s">
        <v>167</v>
      </c>
      <c r="AU163" s="178" t="s">
        <v>101</v>
      </c>
      <c r="AV163" s="10" t="s">
        <v>101</v>
      </c>
      <c r="AW163" s="10" t="s">
        <v>36</v>
      </c>
      <c r="AX163" s="10" t="s">
        <v>80</v>
      </c>
      <c r="AY163" s="178" t="s">
        <v>146</v>
      </c>
    </row>
    <row r="164" spans="2:51" s="12" customFormat="1" ht="16.5" customHeight="1">
      <c r="B164" s="187"/>
      <c r="C164" s="188"/>
      <c r="D164" s="188"/>
      <c r="E164" s="189" t="s">
        <v>22</v>
      </c>
      <c r="F164" s="279" t="s">
        <v>242</v>
      </c>
      <c r="G164" s="280"/>
      <c r="H164" s="280"/>
      <c r="I164" s="280"/>
      <c r="J164" s="188"/>
      <c r="K164" s="189" t="s">
        <v>22</v>
      </c>
      <c r="L164" s="188"/>
      <c r="M164" s="188"/>
      <c r="N164" s="188"/>
      <c r="O164" s="188"/>
      <c r="P164" s="188"/>
      <c r="Q164" s="188"/>
      <c r="R164" s="190"/>
      <c r="T164" s="191"/>
      <c r="U164" s="188"/>
      <c r="V164" s="188"/>
      <c r="W164" s="188"/>
      <c r="X164" s="188"/>
      <c r="Y164" s="188"/>
      <c r="Z164" s="188"/>
      <c r="AA164" s="192"/>
      <c r="AT164" s="193" t="s">
        <v>167</v>
      </c>
      <c r="AU164" s="193" t="s">
        <v>101</v>
      </c>
      <c r="AV164" s="12" t="s">
        <v>85</v>
      </c>
      <c r="AW164" s="12" t="s">
        <v>36</v>
      </c>
      <c r="AX164" s="12" t="s">
        <v>80</v>
      </c>
      <c r="AY164" s="193" t="s">
        <v>146</v>
      </c>
    </row>
    <row r="165" spans="2:51" s="10" customFormat="1" ht="16.5" customHeight="1">
      <c r="B165" s="171"/>
      <c r="C165" s="172"/>
      <c r="D165" s="172"/>
      <c r="E165" s="173" t="s">
        <v>22</v>
      </c>
      <c r="F165" s="269" t="s">
        <v>243</v>
      </c>
      <c r="G165" s="270"/>
      <c r="H165" s="270"/>
      <c r="I165" s="270"/>
      <c r="J165" s="172"/>
      <c r="K165" s="174">
        <v>20.48</v>
      </c>
      <c r="L165" s="172"/>
      <c r="M165" s="172"/>
      <c r="N165" s="172"/>
      <c r="O165" s="172"/>
      <c r="P165" s="172"/>
      <c r="Q165" s="172"/>
      <c r="R165" s="175"/>
      <c r="T165" s="176"/>
      <c r="U165" s="172"/>
      <c r="V165" s="172"/>
      <c r="W165" s="172"/>
      <c r="X165" s="172"/>
      <c r="Y165" s="172"/>
      <c r="Z165" s="172"/>
      <c r="AA165" s="177"/>
      <c r="AT165" s="178" t="s">
        <v>167</v>
      </c>
      <c r="AU165" s="178" t="s">
        <v>101</v>
      </c>
      <c r="AV165" s="10" t="s">
        <v>101</v>
      </c>
      <c r="AW165" s="10" t="s">
        <v>36</v>
      </c>
      <c r="AX165" s="10" t="s">
        <v>80</v>
      </c>
      <c r="AY165" s="178" t="s">
        <v>146</v>
      </c>
    </row>
    <row r="166" spans="2:51" s="11" customFormat="1" ht="16.5" customHeight="1">
      <c r="B166" s="179"/>
      <c r="C166" s="180"/>
      <c r="D166" s="180"/>
      <c r="E166" s="181" t="s">
        <v>22</v>
      </c>
      <c r="F166" s="271" t="s">
        <v>174</v>
      </c>
      <c r="G166" s="272"/>
      <c r="H166" s="272"/>
      <c r="I166" s="272"/>
      <c r="J166" s="180"/>
      <c r="K166" s="182">
        <v>28.54</v>
      </c>
      <c r="L166" s="180"/>
      <c r="M166" s="180"/>
      <c r="N166" s="180"/>
      <c r="O166" s="180"/>
      <c r="P166" s="180"/>
      <c r="Q166" s="180"/>
      <c r="R166" s="183"/>
      <c r="T166" s="184"/>
      <c r="U166" s="180"/>
      <c r="V166" s="180"/>
      <c r="W166" s="180"/>
      <c r="X166" s="180"/>
      <c r="Y166" s="180"/>
      <c r="Z166" s="180"/>
      <c r="AA166" s="185"/>
      <c r="AT166" s="186" t="s">
        <v>167</v>
      </c>
      <c r="AU166" s="186" t="s">
        <v>101</v>
      </c>
      <c r="AV166" s="11" t="s">
        <v>151</v>
      </c>
      <c r="AW166" s="11" t="s">
        <v>36</v>
      </c>
      <c r="AX166" s="11" t="s">
        <v>85</v>
      </c>
      <c r="AY166" s="186" t="s">
        <v>146</v>
      </c>
    </row>
    <row r="167" spans="2:65" s="1" customFormat="1" ht="16.5" customHeight="1">
      <c r="B167" s="37"/>
      <c r="C167" s="164" t="s">
        <v>244</v>
      </c>
      <c r="D167" s="164" t="s">
        <v>147</v>
      </c>
      <c r="E167" s="165" t="s">
        <v>245</v>
      </c>
      <c r="F167" s="263" t="s">
        <v>246</v>
      </c>
      <c r="G167" s="263"/>
      <c r="H167" s="263"/>
      <c r="I167" s="263"/>
      <c r="J167" s="166" t="s">
        <v>164</v>
      </c>
      <c r="K167" s="167">
        <v>5.985</v>
      </c>
      <c r="L167" s="264">
        <v>0</v>
      </c>
      <c r="M167" s="265"/>
      <c r="N167" s="266">
        <f>ROUND(L167*K167,2)</f>
        <v>0</v>
      </c>
      <c r="O167" s="266"/>
      <c r="P167" s="266"/>
      <c r="Q167" s="266"/>
      <c r="R167" s="39"/>
      <c r="T167" s="168" t="s">
        <v>22</v>
      </c>
      <c r="U167" s="46" t="s">
        <v>45</v>
      </c>
      <c r="V167" s="38"/>
      <c r="W167" s="169">
        <f>V167*K167</f>
        <v>0</v>
      </c>
      <c r="X167" s="169">
        <v>2.45329</v>
      </c>
      <c r="Y167" s="169">
        <f>X167*K167</f>
        <v>14.68294065</v>
      </c>
      <c r="Z167" s="169">
        <v>0</v>
      </c>
      <c r="AA167" s="170">
        <f>Z167*K167</f>
        <v>0</v>
      </c>
      <c r="AR167" s="21" t="s">
        <v>151</v>
      </c>
      <c r="AT167" s="21" t="s">
        <v>147</v>
      </c>
      <c r="AU167" s="21" t="s">
        <v>101</v>
      </c>
      <c r="AY167" s="21" t="s">
        <v>146</v>
      </c>
      <c r="BE167" s="107">
        <f>IF(U167="základní",N167,0)</f>
        <v>0</v>
      </c>
      <c r="BF167" s="107">
        <f>IF(U167="snížená",N167,0)</f>
        <v>0</v>
      </c>
      <c r="BG167" s="107">
        <f>IF(U167="zákl. přenesená",N167,0)</f>
        <v>0</v>
      </c>
      <c r="BH167" s="107">
        <f>IF(U167="sníž. přenesená",N167,0)</f>
        <v>0</v>
      </c>
      <c r="BI167" s="107">
        <f>IF(U167="nulová",N167,0)</f>
        <v>0</v>
      </c>
      <c r="BJ167" s="21" t="s">
        <v>85</v>
      </c>
      <c r="BK167" s="107">
        <f>ROUND(L167*K167,2)</f>
        <v>0</v>
      </c>
      <c r="BL167" s="21" t="s">
        <v>151</v>
      </c>
      <c r="BM167" s="21" t="s">
        <v>247</v>
      </c>
    </row>
    <row r="168" spans="2:51" s="10" customFormat="1" ht="16.5" customHeight="1">
      <c r="B168" s="171"/>
      <c r="C168" s="172"/>
      <c r="D168" s="172"/>
      <c r="E168" s="173" t="s">
        <v>22</v>
      </c>
      <c r="F168" s="267" t="s">
        <v>248</v>
      </c>
      <c r="G168" s="268"/>
      <c r="H168" s="268"/>
      <c r="I168" s="268"/>
      <c r="J168" s="172"/>
      <c r="K168" s="174">
        <v>5.985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167</v>
      </c>
      <c r="AU168" s="178" t="s">
        <v>101</v>
      </c>
      <c r="AV168" s="10" t="s">
        <v>101</v>
      </c>
      <c r="AW168" s="10" t="s">
        <v>36</v>
      </c>
      <c r="AX168" s="10" t="s">
        <v>85</v>
      </c>
      <c r="AY168" s="178" t="s">
        <v>146</v>
      </c>
    </row>
    <row r="169" spans="2:65" s="1" customFormat="1" ht="16.5" customHeight="1">
      <c r="B169" s="37"/>
      <c r="C169" s="164" t="s">
        <v>10</v>
      </c>
      <c r="D169" s="164" t="s">
        <v>147</v>
      </c>
      <c r="E169" s="165" t="s">
        <v>249</v>
      </c>
      <c r="F169" s="263" t="s">
        <v>250</v>
      </c>
      <c r="G169" s="263"/>
      <c r="H169" s="263"/>
      <c r="I169" s="263"/>
      <c r="J169" s="166" t="s">
        <v>155</v>
      </c>
      <c r="K169" s="167">
        <v>8.45</v>
      </c>
      <c r="L169" s="264">
        <v>0</v>
      </c>
      <c r="M169" s="265"/>
      <c r="N169" s="266">
        <f>ROUND(L169*K169,2)</f>
        <v>0</v>
      </c>
      <c r="O169" s="266"/>
      <c r="P169" s="266"/>
      <c r="Q169" s="266"/>
      <c r="R169" s="39"/>
      <c r="T169" s="168" t="s">
        <v>22</v>
      </c>
      <c r="U169" s="46" t="s">
        <v>45</v>
      </c>
      <c r="V169" s="38"/>
      <c r="W169" s="169">
        <f>V169*K169</f>
        <v>0</v>
      </c>
      <c r="X169" s="169">
        <v>0.00247</v>
      </c>
      <c r="Y169" s="169">
        <f>X169*K169</f>
        <v>0.020871499999999998</v>
      </c>
      <c r="Z169" s="169">
        <v>0</v>
      </c>
      <c r="AA169" s="170">
        <f>Z169*K169</f>
        <v>0</v>
      </c>
      <c r="AR169" s="21" t="s">
        <v>151</v>
      </c>
      <c r="AT169" s="21" t="s">
        <v>147</v>
      </c>
      <c r="AU169" s="21" t="s">
        <v>101</v>
      </c>
      <c r="AY169" s="21" t="s">
        <v>146</v>
      </c>
      <c r="BE169" s="107">
        <f>IF(U169="základní",N169,0)</f>
        <v>0</v>
      </c>
      <c r="BF169" s="107">
        <f>IF(U169="snížená",N169,0)</f>
        <v>0</v>
      </c>
      <c r="BG169" s="107">
        <f>IF(U169="zákl. přenesená",N169,0)</f>
        <v>0</v>
      </c>
      <c r="BH169" s="107">
        <f>IF(U169="sníž. přenesená",N169,0)</f>
        <v>0</v>
      </c>
      <c r="BI169" s="107">
        <f>IF(U169="nulová",N169,0)</f>
        <v>0</v>
      </c>
      <c r="BJ169" s="21" t="s">
        <v>85</v>
      </c>
      <c r="BK169" s="107">
        <f>ROUND(L169*K169,2)</f>
        <v>0</v>
      </c>
      <c r="BL169" s="21" t="s">
        <v>151</v>
      </c>
      <c r="BM169" s="21" t="s">
        <v>251</v>
      </c>
    </row>
    <row r="170" spans="2:51" s="10" customFormat="1" ht="16.5" customHeight="1">
      <c r="B170" s="171"/>
      <c r="C170" s="172"/>
      <c r="D170" s="172"/>
      <c r="E170" s="173" t="s">
        <v>22</v>
      </c>
      <c r="F170" s="267" t="s">
        <v>252</v>
      </c>
      <c r="G170" s="268"/>
      <c r="H170" s="268"/>
      <c r="I170" s="268"/>
      <c r="J170" s="172"/>
      <c r="K170" s="174">
        <v>8.45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167</v>
      </c>
      <c r="AU170" s="178" t="s">
        <v>101</v>
      </c>
      <c r="AV170" s="10" t="s">
        <v>101</v>
      </c>
      <c r="AW170" s="10" t="s">
        <v>36</v>
      </c>
      <c r="AX170" s="10" t="s">
        <v>85</v>
      </c>
      <c r="AY170" s="178" t="s">
        <v>146</v>
      </c>
    </row>
    <row r="171" spans="2:65" s="1" customFormat="1" ht="16.5" customHeight="1">
      <c r="B171" s="37"/>
      <c r="C171" s="164" t="s">
        <v>253</v>
      </c>
      <c r="D171" s="164" t="s">
        <v>147</v>
      </c>
      <c r="E171" s="165" t="s">
        <v>254</v>
      </c>
      <c r="F171" s="263" t="s">
        <v>255</v>
      </c>
      <c r="G171" s="263"/>
      <c r="H171" s="263"/>
      <c r="I171" s="263"/>
      <c r="J171" s="166" t="s">
        <v>155</v>
      </c>
      <c r="K171" s="167">
        <v>8.45</v>
      </c>
      <c r="L171" s="264">
        <v>0</v>
      </c>
      <c r="M171" s="265"/>
      <c r="N171" s="266">
        <f>ROUND(L171*K171,2)</f>
        <v>0</v>
      </c>
      <c r="O171" s="266"/>
      <c r="P171" s="266"/>
      <c r="Q171" s="266"/>
      <c r="R171" s="39"/>
      <c r="T171" s="168" t="s">
        <v>22</v>
      </c>
      <c r="U171" s="46" t="s">
        <v>45</v>
      </c>
      <c r="V171" s="38"/>
      <c r="W171" s="169">
        <f>V171*K171</f>
        <v>0</v>
      </c>
      <c r="X171" s="169">
        <v>0</v>
      </c>
      <c r="Y171" s="169">
        <f>X171*K171</f>
        <v>0</v>
      </c>
      <c r="Z171" s="169">
        <v>0</v>
      </c>
      <c r="AA171" s="170">
        <f>Z171*K171</f>
        <v>0</v>
      </c>
      <c r="AR171" s="21" t="s">
        <v>151</v>
      </c>
      <c r="AT171" s="21" t="s">
        <v>147</v>
      </c>
      <c r="AU171" s="21" t="s">
        <v>101</v>
      </c>
      <c r="AY171" s="21" t="s">
        <v>146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85</v>
      </c>
      <c r="BK171" s="107">
        <f>ROUND(L171*K171,2)</f>
        <v>0</v>
      </c>
      <c r="BL171" s="21" t="s">
        <v>151</v>
      </c>
      <c r="BM171" s="21" t="s">
        <v>256</v>
      </c>
    </row>
    <row r="172" spans="2:65" s="1" customFormat="1" ht="25.5" customHeight="1">
      <c r="B172" s="37"/>
      <c r="C172" s="164" t="s">
        <v>257</v>
      </c>
      <c r="D172" s="164" t="s">
        <v>147</v>
      </c>
      <c r="E172" s="165" t="s">
        <v>258</v>
      </c>
      <c r="F172" s="263" t="s">
        <v>259</v>
      </c>
      <c r="G172" s="263"/>
      <c r="H172" s="263"/>
      <c r="I172" s="263"/>
      <c r="J172" s="166" t="s">
        <v>212</v>
      </c>
      <c r="K172" s="167">
        <v>0.54</v>
      </c>
      <c r="L172" s="264">
        <v>0</v>
      </c>
      <c r="M172" s="265"/>
      <c r="N172" s="266">
        <f>ROUND(L172*K172,2)</f>
        <v>0</v>
      </c>
      <c r="O172" s="266"/>
      <c r="P172" s="266"/>
      <c r="Q172" s="266"/>
      <c r="R172" s="39"/>
      <c r="T172" s="168" t="s">
        <v>22</v>
      </c>
      <c r="U172" s="46" t="s">
        <v>45</v>
      </c>
      <c r="V172" s="38"/>
      <c r="W172" s="169">
        <f>V172*K172</f>
        <v>0</v>
      </c>
      <c r="X172" s="169">
        <v>1.06277</v>
      </c>
      <c r="Y172" s="169">
        <f>X172*K172</f>
        <v>0.5738958000000001</v>
      </c>
      <c r="Z172" s="169">
        <v>0</v>
      </c>
      <c r="AA172" s="170">
        <f>Z172*K172</f>
        <v>0</v>
      </c>
      <c r="AR172" s="21" t="s">
        <v>151</v>
      </c>
      <c r="AT172" s="21" t="s">
        <v>147</v>
      </c>
      <c r="AU172" s="21" t="s">
        <v>101</v>
      </c>
      <c r="AY172" s="21" t="s">
        <v>146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21" t="s">
        <v>85</v>
      </c>
      <c r="BK172" s="107">
        <f>ROUND(L172*K172,2)</f>
        <v>0</v>
      </c>
      <c r="BL172" s="21" t="s">
        <v>151</v>
      </c>
      <c r="BM172" s="21" t="s">
        <v>260</v>
      </c>
    </row>
    <row r="173" spans="2:51" s="12" customFormat="1" ht="16.5" customHeight="1">
      <c r="B173" s="187"/>
      <c r="C173" s="188"/>
      <c r="D173" s="188"/>
      <c r="E173" s="189" t="s">
        <v>22</v>
      </c>
      <c r="F173" s="273" t="s">
        <v>261</v>
      </c>
      <c r="G173" s="274"/>
      <c r="H173" s="274"/>
      <c r="I173" s="274"/>
      <c r="J173" s="188"/>
      <c r="K173" s="189" t="s">
        <v>22</v>
      </c>
      <c r="L173" s="188"/>
      <c r="M173" s="188"/>
      <c r="N173" s="188"/>
      <c r="O173" s="188"/>
      <c r="P173" s="188"/>
      <c r="Q173" s="188"/>
      <c r="R173" s="190"/>
      <c r="T173" s="191"/>
      <c r="U173" s="188"/>
      <c r="V173" s="188"/>
      <c r="W173" s="188"/>
      <c r="X173" s="188"/>
      <c r="Y173" s="188"/>
      <c r="Z173" s="188"/>
      <c r="AA173" s="192"/>
      <c r="AT173" s="193" t="s">
        <v>167</v>
      </c>
      <c r="AU173" s="193" t="s">
        <v>101</v>
      </c>
      <c r="AV173" s="12" t="s">
        <v>85</v>
      </c>
      <c r="AW173" s="12" t="s">
        <v>36</v>
      </c>
      <c r="AX173" s="12" t="s">
        <v>80</v>
      </c>
      <c r="AY173" s="193" t="s">
        <v>146</v>
      </c>
    </row>
    <row r="174" spans="2:51" s="10" customFormat="1" ht="16.5" customHeight="1">
      <c r="B174" s="171"/>
      <c r="C174" s="172"/>
      <c r="D174" s="172"/>
      <c r="E174" s="173" t="s">
        <v>22</v>
      </c>
      <c r="F174" s="269" t="s">
        <v>262</v>
      </c>
      <c r="G174" s="270"/>
      <c r="H174" s="270"/>
      <c r="I174" s="270"/>
      <c r="J174" s="172"/>
      <c r="K174" s="174">
        <v>0.54</v>
      </c>
      <c r="L174" s="172"/>
      <c r="M174" s="172"/>
      <c r="N174" s="172"/>
      <c r="O174" s="172"/>
      <c r="P174" s="172"/>
      <c r="Q174" s="172"/>
      <c r="R174" s="175"/>
      <c r="T174" s="176"/>
      <c r="U174" s="172"/>
      <c r="V174" s="172"/>
      <c r="W174" s="172"/>
      <c r="X174" s="172"/>
      <c r="Y174" s="172"/>
      <c r="Z174" s="172"/>
      <c r="AA174" s="177"/>
      <c r="AT174" s="178" t="s">
        <v>167</v>
      </c>
      <c r="AU174" s="178" t="s">
        <v>101</v>
      </c>
      <c r="AV174" s="10" t="s">
        <v>101</v>
      </c>
      <c r="AW174" s="10" t="s">
        <v>36</v>
      </c>
      <c r="AX174" s="10" t="s">
        <v>85</v>
      </c>
      <c r="AY174" s="178" t="s">
        <v>146</v>
      </c>
    </row>
    <row r="175" spans="2:63" s="9" customFormat="1" ht="29.85" customHeight="1">
      <c r="B175" s="153"/>
      <c r="C175" s="154"/>
      <c r="D175" s="163" t="s">
        <v>112</v>
      </c>
      <c r="E175" s="163"/>
      <c r="F175" s="163"/>
      <c r="G175" s="163"/>
      <c r="H175" s="163"/>
      <c r="I175" s="163"/>
      <c r="J175" s="163"/>
      <c r="K175" s="163"/>
      <c r="L175" s="163"/>
      <c r="M175" s="163"/>
      <c r="N175" s="284">
        <f>BK175</f>
        <v>0</v>
      </c>
      <c r="O175" s="285"/>
      <c r="P175" s="285"/>
      <c r="Q175" s="285"/>
      <c r="R175" s="156"/>
      <c r="T175" s="157"/>
      <c r="U175" s="154"/>
      <c r="V175" s="154"/>
      <c r="W175" s="158">
        <f>W176</f>
        <v>0</v>
      </c>
      <c r="X175" s="154"/>
      <c r="Y175" s="158">
        <f>Y176</f>
        <v>0</v>
      </c>
      <c r="Z175" s="154"/>
      <c r="AA175" s="159">
        <f>AA176</f>
        <v>0</v>
      </c>
      <c r="AR175" s="160" t="s">
        <v>85</v>
      </c>
      <c r="AT175" s="161" t="s">
        <v>79</v>
      </c>
      <c r="AU175" s="161" t="s">
        <v>85</v>
      </c>
      <c r="AY175" s="160" t="s">
        <v>146</v>
      </c>
      <c r="BK175" s="162">
        <f>BK176</f>
        <v>0</v>
      </c>
    </row>
    <row r="176" spans="2:65" s="1" customFormat="1" ht="25.5" customHeight="1">
      <c r="B176" s="37"/>
      <c r="C176" s="164" t="s">
        <v>263</v>
      </c>
      <c r="D176" s="164" t="s">
        <v>147</v>
      </c>
      <c r="E176" s="165" t="s">
        <v>264</v>
      </c>
      <c r="F176" s="263" t="s">
        <v>265</v>
      </c>
      <c r="G176" s="263"/>
      <c r="H176" s="263"/>
      <c r="I176" s="263"/>
      <c r="J176" s="166" t="s">
        <v>150</v>
      </c>
      <c r="K176" s="167">
        <v>7</v>
      </c>
      <c r="L176" s="264">
        <v>0</v>
      </c>
      <c r="M176" s="265"/>
      <c r="N176" s="266">
        <f>ROUND(L176*K176,2)</f>
        <v>0</v>
      </c>
      <c r="O176" s="266"/>
      <c r="P176" s="266"/>
      <c r="Q176" s="266"/>
      <c r="R176" s="39"/>
      <c r="T176" s="168" t="s">
        <v>22</v>
      </c>
      <c r="U176" s="46" t="s">
        <v>45</v>
      </c>
      <c r="V176" s="38"/>
      <c r="W176" s="169">
        <f>V176*K176</f>
        <v>0</v>
      </c>
      <c r="X176" s="169">
        <v>0</v>
      </c>
      <c r="Y176" s="169">
        <f>X176*K176</f>
        <v>0</v>
      </c>
      <c r="Z176" s="169">
        <v>0</v>
      </c>
      <c r="AA176" s="170">
        <f>Z176*K176</f>
        <v>0</v>
      </c>
      <c r="AR176" s="21" t="s">
        <v>151</v>
      </c>
      <c r="AT176" s="21" t="s">
        <v>147</v>
      </c>
      <c r="AU176" s="21" t="s">
        <v>101</v>
      </c>
      <c r="AY176" s="21" t="s">
        <v>146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21" t="s">
        <v>85</v>
      </c>
      <c r="BK176" s="107">
        <f>ROUND(L176*K176,2)</f>
        <v>0</v>
      </c>
      <c r="BL176" s="21" t="s">
        <v>151</v>
      </c>
      <c r="BM176" s="21" t="s">
        <v>266</v>
      </c>
    </row>
    <row r="177" spans="2:63" s="9" customFormat="1" ht="29.85" customHeight="1">
      <c r="B177" s="153"/>
      <c r="C177" s="154"/>
      <c r="D177" s="163" t="s">
        <v>113</v>
      </c>
      <c r="E177" s="163"/>
      <c r="F177" s="163"/>
      <c r="G177" s="163"/>
      <c r="H177" s="163"/>
      <c r="I177" s="163"/>
      <c r="J177" s="163"/>
      <c r="K177" s="163"/>
      <c r="L177" s="163"/>
      <c r="M177" s="163"/>
      <c r="N177" s="286">
        <f>BK177</f>
        <v>0</v>
      </c>
      <c r="O177" s="287"/>
      <c r="P177" s="287"/>
      <c r="Q177" s="287"/>
      <c r="R177" s="156"/>
      <c r="T177" s="157"/>
      <c r="U177" s="154"/>
      <c r="V177" s="154"/>
      <c r="W177" s="158">
        <f>SUM(W178:W183)</f>
        <v>0</v>
      </c>
      <c r="X177" s="154"/>
      <c r="Y177" s="158">
        <f>SUM(Y178:Y183)</f>
        <v>46.23585</v>
      </c>
      <c r="Z177" s="154"/>
      <c r="AA177" s="159">
        <f>SUM(AA178:AA183)</f>
        <v>0</v>
      </c>
      <c r="AR177" s="160" t="s">
        <v>85</v>
      </c>
      <c r="AT177" s="161" t="s">
        <v>79</v>
      </c>
      <c r="AU177" s="161" t="s">
        <v>85</v>
      </c>
      <c r="AY177" s="160" t="s">
        <v>146</v>
      </c>
      <c r="BK177" s="162">
        <f>SUM(BK178:BK183)</f>
        <v>0</v>
      </c>
    </row>
    <row r="178" spans="2:65" s="1" customFormat="1" ht="25.5" customHeight="1">
      <c r="B178" s="37"/>
      <c r="C178" s="164" t="s">
        <v>267</v>
      </c>
      <c r="D178" s="164" t="s">
        <v>147</v>
      </c>
      <c r="E178" s="165" t="s">
        <v>268</v>
      </c>
      <c r="F178" s="263" t="s">
        <v>269</v>
      </c>
      <c r="G178" s="263"/>
      <c r="H178" s="263"/>
      <c r="I178" s="263"/>
      <c r="J178" s="166" t="s">
        <v>155</v>
      </c>
      <c r="K178" s="167">
        <v>124</v>
      </c>
      <c r="L178" s="264">
        <v>0</v>
      </c>
      <c r="M178" s="265"/>
      <c r="N178" s="266">
        <f>ROUND(L178*K178,2)</f>
        <v>0</v>
      </c>
      <c r="O178" s="266"/>
      <c r="P178" s="266"/>
      <c r="Q178" s="266"/>
      <c r="R178" s="39"/>
      <c r="T178" s="168" t="s">
        <v>22</v>
      </c>
      <c r="U178" s="46" t="s">
        <v>45</v>
      </c>
      <c r="V178" s="38"/>
      <c r="W178" s="169">
        <f>V178*K178</f>
        <v>0</v>
      </c>
      <c r="X178" s="169">
        <v>0</v>
      </c>
      <c r="Y178" s="169">
        <f>X178*K178</f>
        <v>0</v>
      </c>
      <c r="Z178" s="169">
        <v>0</v>
      </c>
      <c r="AA178" s="170">
        <f>Z178*K178</f>
        <v>0</v>
      </c>
      <c r="AR178" s="21" t="s">
        <v>151</v>
      </c>
      <c r="AT178" s="21" t="s">
        <v>147</v>
      </c>
      <c r="AU178" s="21" t="s">
        <v>101</v>
      </c>
      <c r="AY178" s="21" t="s">
        <v>146</v>
      </c>
      <c r="BE178" s="107">
        <f>IF(U178="základní",N178,0)</f>
        <v>0</v>
      </c>
      <c r="BF178" s="107">
        <f>IF(U178="snížená",N178,0)</f>
        <v>0</v>
      </c>
      <c r="BG178" s="107">
        <f>IF(U178="zákl. přenesená",N178,0)</f>
        <v>0</v>
      </c>
      <c r="BH178" s="107">
        <f>IF(U178="sníž. přenesená",N178,0)</f>
        <v>0</v>
      </c>
      <c r="BI178" s="107">
        <f>IF(U178="nulová",N178,0)</f>
        <v>0</v>
      </c>
      <c r="BJ178" s="21" t="s">
        <v>85</v>
      </c>
      <c r="BK178" s="107">
        <f>ROUND(L178*K178,2)</f>
        <v>0</v>
      </c>
      <c r="BL178" s="21" t="s">
        <v>151</v>
      </c>
      <c r="BM178" s="21" t="s">
        <v>270</v>
      </c>
    </row>
    <row r="179" spans="2:65" s="1" customFormat="1" ht="25.5" customHeight="1">
      <c r="B179" s="37"/>
      <c r="C179" s="164" t="s">
        <v>271</v>
      </c>
      <c r="D179" s="164" t="s">
        <v>147</v>
      </c>
      <c r="E179" s="165" t="s">
        <v>272</v>
      </c>
      <c r="F179" s="263" t="s">
        <v>273</v>
      </c>
      <c r="G179" s="263"/>
      <c r="H179" s="263"/>
      <c r="I179" s="263"/>
      <c r="J179" s="166" t="s">
        <v>155</v>
      </c>
      <c r="K179" s="167">
        <v>124</v>
      </c>
      <c r="L179" s="264">
        <v>0</v>
      </c>
      <c r="M179" s="265"/>
      <c r="N179" s="266">
        <f>ROUND(L179*K179,2)</f>
        <v>0</v>
      </c>
      <c r="O179" s="266"/>
      <c r="P179" s="266"/>
      <c r="Q179" s="266"/>
      <c r="R179" s="39"/>
      <c r="T179" s="168" t="s">
        <v>22</v>
      </c>
      <c r="U179" s="46" t="s">
        <v>45</v>
      </c>
      <c r="V179" s="38"/>
      <c r="W179" s="169">
        <f>V179*K179</f>
        <v>0</v>
      </c>
      <c r="X179" s="169">
        <v>0</v>
      </c>
      <c r="Y179" s="169">
        <f>X179*K179</f>
        <v>0</v>
      </c>
      <c r="Z179" s="169">
        <v>0</v>
      </c>
      <c r="AA179" s="170">
        <f>Z179*K179</f>
        <v>0</v>
      </c>
      <c r="AR179" s="21" t="s">
        <v>151</v>
      </c>
      <c r="AT179" s="21" t="s">
        <v>147</v>
      </c>
      <c r="AU179" s="21" t="s">
        <v>101</v>
      </c>
      <c r="AY179" s="21" t="s">
        <v>146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21" t="s">
        <v>85</v>
      </c>
      <c r="BK179" s="107">
        <f>ROUND(L179*K179,2)</f>
        <v>0</v>
      </c>
      <c r="BL179" s="21" t="s">
        <v>151</v>
      </c>
      <c r="BM179" s="21" t="s">
        <v>274</v>
      </c>
    </row>
    <row r="180" spans="2:65" s="1" customFormat="1" ht="16.5" customHeight="1">
      <c r="B180" s="37"/>
      <c r="C180" s="164" t="s">
        <v>275</v>
      </c>
      <c r="D180" s="164" t="s">
        <v>147</v>
      </c>
      <c r="E180" s="165" t="s">
        <v>276</v>
      </c>
      <c r="F180" s="263" t="s">
        <v>277</v>
      </c>
      <c r="G180" s="263"/>
      <c r="H180" s="263"/>
      <c r="I180" s="263"/>
      <c r="J180" s="166" t="s">
        <v>155</v>
      </c>
      <c r="K180" s="167">
        <v>124</v>
      </c>
      <c r="L180" s="264">
        <v>0</v>
      </c>
      <c r="M180" s="265"/>
      <c r="N180" s="266">
        <f>ROUND(L180*K180,2)</f>
        <v>0</v>
      </c>
      <c r="O180" s="266"/>
      <c r="P180" s="266"/>
      <c r="Q180" s="266"/>
      <c r="R180" s="39"/>
      <c r="T180" s="168" t="s">
        <v>22</v>
      </c>
      <c r="U180" s="46" t="s">
        <v>45</v>
      </c>
      <c r="V180" s="38"/>
      <c r="W180" s="169">
        <f>V180*K180</f>
        <v>0</v>
      </c>
      <c r="X180" s="169">
        <v>0</v>
      </c>
      <c r="Y180" s="169">
        <f>X180*K180</f>
        <v>0</v>
      </c>
      <c r="Z180" s="169">
        <v>0</v>
      </c>
      <c r="AA180" s="170">
        <f>Z180*K180</f>
        <v>0</v>
      </c>
      <c r="AR180" s="21" t="s">
        <v>151</v>
      </c>
      <c r="AT180" s="21" t="s">
        <v>147</v>
      </c>
      <c r="AU180" s="21" t="s">
        <v>101</v>
      </c>
      <c r="AY180" s="21" t="s">
        <v>146</v>
      </c>
      <c r="BE180" s="107">
        <f>IF(U180="základní",N180,0)</f>
        <v>0</v>
      </c>
      <c r="BF180" s="107">
        <f>IF(U180="snížená",N180,0)</f>
        <v>0</v>
      </c>
      <c r="BG180" s="107">
        <f>IF(U180="zákl. přenesená",N180,0)</f>
        <v>0</v>
      </c>
      <c r="BH180" s="107">
        <f>IF(U180="sníž. přenesená",N180,0)</f>
        <v>0</v>
      </c>
      <c r="BI180" s="107">
        <f>IF(U180="nulová",N180,0)</f>
        <v>0</v>
      </c>
      <c r="BJ180" s="21" t="s">
        <v>85</v>
      </c>
      <c r="BK180" s="107">
        <f>ROUND(L180*K180,2)</f>
        <v>0</v>
      </c>
      <c r="BL180" s="21" t="s">
        <v>151</v>
      </c>
      <c r="BM180" s="21" t="s">
        <v>278</v>
      </c>
    </row>
    <row r="181" spans="2:65" s="1" customFormat="1" ht="38.25" customHeight="1">
      <c r="B181" s="37"/>
      <c r="C181" s="164" t="s">
        <v>279</v>
      </c>
      <c r="D181" s="164" t="s">
        <v>147</v>
      </c>
      <c r="E181" s="165" t="s">
        <v>280</v>
      </c>
      <c r="F181" s="263" t="s">
        <v>281</v>
      </c>
      <c r="G181" s="263"/>
      <c r="H181" s="263"/>
      <c r="I181" s="263"/>
      <c r="J181" s="166" t="s">
        <v>155</v>
      </c>
      <c r="K181" s="167">
        <v>120.5</v>
      </c>
      <c r="L181" s="264">
        <v>0</v>
      </c>
      <c r="M181" s="265"/>
      <c r="N181" s="266">
        <f>ROUND(L181*K181,2)</f>
        <v>0</v>
      </c>
      <c r="O181" s="266"/>
      <c r="P181" s="266"/>
      <c r="Q181" s="266"/>
      <c r="R181" s="39"/>
      <c r="T181" s="168" t="s">
        <v>22</v>
      </c>
      <c r="U181" s="46" t="s">
        <v>45</v>
      </c>
      <c r="V181" s="38"/>
      <c r="W181" s="169">
        <f>V181*K181</f>
        <v>0</v>
      </c>
      <c r="X181" s="169">
        <v>0.1837</v>
      </c>
      <c r="Y181" s="169">
        <f>X181*K181</f>
        <v>22.13585</v>
      </c>
      <c r="Z181" s="169">
        <v>0</v>
      </c>
      <c r="AA181" s="170">
        <f>Z181*K181</f>
        <v>0</v>
      </c>
      <c r="AR181" s="21" t="s">
        <v>151</v>
      </c>
      <c r="AT181" s="21" t="s">
        <v>147</v>
      </c>
      <c r="AU181" s="21" t="s">
        <v>101</v>
      </c>
      <c r="AY181" s="21" t="s">
        <v>146</v>
      </c>
      <c r="BE181" s="107">
        <f>IF(U181="základní",N181,0)</f>
        <v>0</v>
      </c>
      <c r="BF181" s="107">
        <f>IF(U181="snížená",N181,0)</f>
        <v>0</v>
      </c>
      <c r="BG181" s="107">
        <f>IF(U181="zákl. přenesená",N181,0)</f>
        <v>0</v>
      </c>
      <c r="BH181" s="107">
        <f>IF(U181="sníž. přenesená",N181,0)</f>
        <v>0</v>
      </c>
      <c r="BI181" s="107">
        <f>IF(U181="nulová",N181,0)</f>
        <v>0</v>
      </c>
      <c r="BJ181" s="21" t="s">
        <v>85</v>
      </c>
      <c r="BK181" s="107">
        <f>ROUND(L181*K181,2)</f>
        <v>0</v>
      </c>
      <c r="BL181" s="21" t="s">
        <v>151</v>
      </c>
      <c r="BM181" s="21" t="s">
        <v>282</v>
      </c>
    </row>
    <row r="182" spans="2:51" s="10" customFormat="1" ht="16.5" customHeight="1">
      <c r="B182" s="171"/>
      <c r="C182" s="172"/>
      <c r="D182" s="172"/>
      <c r="E182" s="173" t="s">
        <v>22</v>
      </c>
      <c r="F182" s="267" t="s">
        <v>283</v>
      </c>
      <c r="G182" s="268"/>
      <c r="H182" s="268"/>
      <c r="I182" s="268"/>
      <c r="J182" s="172"/>
      <c r="K182" s="174">
        <v>120.5</v>
      </c>
      <c r="L182" s="172"/>
      <c r="M182" s="172"/>
      <c r="N182" s="172"/>
      <c r="O182" s="172"/>
      <c r="P182" s="172"/>
      <c r="Q182" s="172"/>
      <c r="R182" s="175"/>
      <c r="T182" s="176"/>
      <c r="U182" s="172"/>
      <c r="V182" s="172"/>
      <c r="W182" s="172"/>
      <c r="X182" s="172"/>
      <c r="Y182" s="172"/>
      <c r="Z182" s="172"/>
      <c r="AA182" s="177"/>
      <c r="AT182" s="178" t="s">
        <v>167</v>
      </c>
      <c r="AU182" s="178" t="s">
        <v>101</v>
      </c>
      <c r="AV182" s="10" t="s">
        <v>101</v>
      </c>
      <c r="AW182" s="10" t="s">
        <v>36</v>
      </c>
      <c r="AX182" s="10" t="s">
        <v>85</v>
      </c>
      <c r="AY182" s="178" t="s">
        <v>146</v>
      </c>
    </row>
    <row r="183" spans="2:65" s="1" customFormat="1" ht="16.5" customHeight="1">
      <c r="B183" s="37"/>
      <c r="C183" s="194" t="s">
        <v>284</v>
      </c>
      <c r="D183" s="194" t="s">
        <v>219</v>
      </c>
      <c r="E183" s="195" t="s">
        <v>285</v>
      </c>
      <c r="F183" s="275" t="s">
        <v>286</v>
      </c>
      <c r="G183" s="275"/>
      <c r="H183" s="275"/>
      <c r="I183" s="275"/>
      <c r="J183" s="196" t="s">
        <v>212</v>
      </c>
      <c r="K183" s="197">
        <v>24.1</v>
      </c>
      <c r="L183" s="276">
        <v>0</v>
      </c>
      <c r="M183" s="277"/>
      <c r="N183" s="278">
        <f>ROUND(L183*K183,2)</f>
        <v>0</v>
      </c>
      <c r="O183" s="266"/>
      <c r="P183" s="266"/>
      <c r="Q183" s="266"/>
      <c r="R183" s="39"/>
      <c r="T183" s="168" t="s">
        <v>22</v>
      </c>
      <c r="U183" s="46" t="s">
        <v>45</v>
      </c>
      <c r="V183" s="38"/>
      <c r="W183" s="169">
        <f>V183*K183</f>
        <v>0</v>
      </c>
      <c r="X183" s="169">
        <v>1</v>
      </c>
      <c r="Y183" s="169">
        <f>X183*K183</f>
        <v>24.1</v>
      </c>
      <c r="Z183" s="169">
        <v>0</v>
      </c>
      <c r="AA183" s="170">
        <f>Z183*K183</f>
        <v>0</v>
      </c>
      <c r="AR183" s="21" t="s">
        <v>185</v>
      </c>
      <c r="AT183" s="21" t="s">
        <v>219</v>
      </c>
      <c r="AU183" s="21" t="s">
        <v>101</v>
      </c>
      <c r="AY183" s="21" t="s">
        <v>146</v>
      </c>
      <c r="BE183" s="107">
        <f>IF(U183="základní",N183,0)</f>
        <v>0</v>
      </c>
      <c r="BF183" s="107">
        <f>IF(U183="snížená",N183,0)</f>
        <v>0</v>
      </c>
      <c r="BG183" s="107">
        <f>IF(U183="zákl. přenesená",N183,0)</f>
        <v>0</v>
      </c>
      <c r="BH183" s="107">
        <f>IF(U183="sníž. přenesená",N183,0)</f>
        <v>0</v>
      </c>
      <c r="BI183" s="107">
        <f>IF(U183="nulová",N183,0)</f>
        <v>0</v>
      </c>
      <c r="BJ183" s="21" t="s">
        <v>85</v>
      </c>
      <c r="BK183" s="107">
        <f>ROUND(L183*K183,2)</f>
        <v>0</v>
      </c>
      <c r="BL183" s="21" t="s">
        <v>151</v>
      </c>
      <c r="BM183" s="21" t="s">
        <v>287</v>
      </c>
    </row>
    <row r="184" spans="2:63" s="9" customFormat="1" ht="29.85" customHeight="1">
      <c r="B184" s="153"/>
      <c r="C184" s="154"/>
      <c r="D184" s="163" t="s">
        <v>114</v>
      </c>
      <c r="E184" s="163"/>
      <c r="F184" s="163"/>
      <c r="G184" s="163"/>
      <c r="H184" s="163"/>
      <c r="I184" s="163"/>
      <c r="J184" s="163"/>
      <c r="K184" s="163"/>
      <c r="L184" s="163"/>
      <c r="M184" s="163"/>
      <c r="N184" s="286">
        <f>BK184</f>
        <v>0</v>
      </c>
      <c r="O184" s="287"/>
      <c r="P184" s="287"/>
      <c r="Q184" s="287"/>
      <c r="R184" s="156"/>
      <c r="T184" s="157"/>
      <c r="U184" s="154"/>
      <c r="V184" s="154"/>
      <c r="W184" s="158">
        <f>SUM(W185:W189)</f>
        <v>0</v>
      </c>
      <c r="X184" s="154"/>
      <c r="Y184" s="158">
        <f>SUM(Y185:Y189)</f>
        <v>4.0593</v>
      </c>
      <c r="Z184" s="154"/>
      <c r="AA184" s="159">
        <f>SUM(AA185:AA189)</f>
        <v>2.1</v>
      </c>
      <c r="AR184" s="160" t="s">
        <v>85</v>
      </c>
      <c r="AT184" s="161" t="s">
        <v>79</v>
      </c>
      <c r="AU184" s="161" t="s">
        <v>85</v>
      </c>
      <c r="AY184" s="160" t="s">
        <v>146</v>
      </c>
      <c r="BK184" s="162">
        <f>SUM(BK185:BK189)</f>
        <v>0</v>
      </c>
    </row>
    <row r="185" spans="2:65" s="1" customFormat="1" ht="38.25" customHeight="1">
      <c r="B185" s="37"/>
      <c r="C185" s="164" t="s">
        <v>288</v>
      </c>
      <c r="D185" s="164" t="s">
        <v>147</v>
      </c>
      <c r="E185" s="165" t="s">
        <v>289</v>
      </c>
      <c r="F185" s="263" t="s">
        <v>290</v>
      </c>
      <c r="G185" s="263"/>
      <c r="H185" s="263"/>
      <c r="I185" s="263"/>
      <c r="J185" s="166" t="s">
        <v>160</v>
      </c>
      <c r="K185" s="167">
        <v>21</v>
      </c>
      <c r="L185" s="264">
        <v>0</v>
      </c>
      <c r="M185" s="265"/>
      <c r="N185" s="266">
        <f>ROUND(L185*K185,2)</f>
        <v>0</v>
      </c>
      <c r="O185" s="266"/>
      <c r="P185" s="266"/>
      <c r="Q185" s="266"/>
      <c r="R185" s="39"/>
      <c r="T185" s="168" t="s">
        <v>22</v>
      </c>
      <c r="U185" s="46" t="s">
        <v>45</v>
      </c>
      <c r="V185" s="38"/>
      <c r="W185" s="169">
        <f>V185*K185</f>
        <v>0</v>
      </c>
      <c r="X185" s="169">
        <v>0.1295</v>
      </c>
      <c r="Y185" s="169">
        <f>X185*K185</f>
        <v>2.7195</v>
      </c>
      <c r="Z185" s="169">
        <v>0</v>
      </c>
      <c r="AA185" s="170">
        <f>Z185*K185</f>
        <v>0</v>
      </c>
      <c r="AR185" s="21" t="s">
        <v>151</v>
      </c>
      <c r="AT185" s="21" t="s">
        <v>147</v>
      </c>
      <c r="AU185" s="21" t="s">
        <v>101</v>
      </c>
      <c r="AY185" s="21" t="s">
        <v>146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21" t="s">
        <v>85</v>
      </c>
      <c r="BK185" s="107">
        <f>ROUND(L185*K185,2)</f>
        <v>0</v>
      </c>
      <c r="BL185" s="21" t="s">
        <v>151</v>
      </c>
      <c r="BM185" s="21" t="s">
        <v>291</v>
      </c>
    </row>
    <row r="186" spans="2:65" s="1" customFormat="1" ht="25.5" customHeight="1">
      <c r="B186" s="37"/>
      <c r="C186" s="194" t="s">
        <v>292</v>
      </c>
      <c r="D186" s="194" t="s">
        <v>219</v>
      </c>
      <c r="E186" s="195" t="s">
        <v>293</v>
      </c>
      <c r="F186" s="275" t="s">
        <v>294</v>
      </c>
      <c r="G186" s="275"/>
      <c r="H186" s="275"/>
      <c r="I186" s="275"/>
      <c r="J186" s="196" t="s">
        <v>160</v>
      </c>
      <c r="K186" s="197">
        <v>23.1</v>
      </c>
      <c r="L186" s="276">
        <v>0</v>
      </c>
      <c r="M186" s="277"/>
      <c r="N186" s="278">
        <f>ROUND(L186*K186,2)</f>
        <v>0</v>
      </c>
      <c r="O186" s="266"/>
      <c r="P186" s="266"/>
      <c r="Q186" s="266"/>
      <c r="R186" s="39"/>
      <c r="T186" s="168" t="s">
        <v>22</v>
      </c>
      <c r="U186" s="46" t="s">
        <v>45</v>
      </c>
      <c r="V186" s="38"/>
      <c r="W186" s="169">
        <f>V186*K186</f>
        <v>0</v>
      </c>
      <c r="X186" s="169">
        <v>0.058</v>
      </c>
      <c r="Y186" s="169">
        <f>X186*K186</f>
        <v>1.3398</v>
      </c>
      <c r="Z186" s="169">
        <v>0</v>
      </c>
      <c r="AA186" s="170">
        <f>Z186*K186</f>
        <v>0</v>
      </c>
      <c r="AR186" s="21" t="s">
        <v>185</v>
      </c>
      <c r="AT186" s="21" t="s">
        <v>219</v>
      </c>
      <c r="AU186" s="21" t="s">
        <v>101</v>
      </c>
      <c r="AY186" s="21" t="s">
        <v>146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21" t="s">
        <v>85</v>
      </c>
      <c r="BK186" s="107">
        <f>ROUND(L186*K186,2)</f>
        <v>0</v>
      </c>
      <c r="BL186" s="21" t="s">
        <v>151</v>
      </c>
      <c r="BM186" s="21" t="s">
        <v>295</v>
      </c>
    </row>
    <row r="187" spans="2:65" s="1" customFormat="1" ht="16.5" customHeight="1">
      <c r="B187" s="37"/>
      <c r="C187" s="164" t="s">
        <v>296</v>
      </c>
      <c r="D187" s="164" t="s">
        <v>147</v>
      </c>
      <c r="E187" s="165" t="s">
        <v>297</v>
      </c>
      <c r="F187" s="263" t="s">
        <v>298</v>
      </c>
      <c r="G187" s="263"/>
      <c r="H187" s="263"/>
      <c r="I187" s="263"/>
      <c r="J187" s="166" t="s">
        <v>164</v>
      </c>
      <c r="K187" s="167">
        <v>1.05</v>
      </c>
      <c r="L187" s="264">
        <v>0</v>
      </c>
      <c r="M187" s="265"/>
      <c r="N187" s="266">
        <f>ROUND(L187*K187,2)</f>
        <v>0</v>
      </c>
      <c r="O187" s="266"/>
      <c r="P187" s="266"/>
      <c r="Q187" s="266"/>
      <c r="R187" s="39"/>
      <c r="T187" s="168" t="s">
        <v>22</v>
      </c>
      <c r="U187" s="46" t="s">
        <v>45</v>
      </c>
      <c r="V187" s="38"/>
      <c r="W187" s="169">
        <f>V187*K187</f>
        <v>0</v>
      </c>
      <c r="X187" s="169">
        <v>0</v>
      </c>
      <c r="Y187" s="169">
        <f>X187*K187</f>
        <v>0</v>
      </c>
      <c r="Z187" s="169">
        <v>2</v>
      </c>
      <c r="AA187" s="170">
        <f>Z187*K187</f>
        <v>2.1</v>
      </c>
      <c r="AR187" s="21" t="s">
        <v>151</v>
      </c>
      <c r="AT187" s="21" t="s">
        <v>147</v>
      </c>
      <c r="AU187" s="21" t="s">
        <v>101</v>
      </c>
      <c r="AY187" s="21" t="s">
        <v>146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1" t="s">
        <v>85</v>
      </c>
      <c r="BK187" s="107">
        <f>ROUND(L187*K187,2)</f>
        <v>0</v>
      </c>
      <c r="BL187" s="21" t="s">
        <v>151</v>
      </c>
      <c r="BM187" s="21" t="s">
        <v>299</v>
      </c>
    </row>
    <row r="188" spans="2:51" s="12" customFormat="1" ht="16.5" customHeight="1">
      <c r="B188" s="187"/>
      <c r="C188" s="188"/>
      <c r="D188" s="188"/>
      <c r="E188" s="189" t="s">
        <v>22</v>
      </c>
      <c r="F188" s="273" t="s">
        <v>300</v>
      </c>
      <c r="G188" s="274"/>
      <c r="H188" s="274"/>
      <c r="I188" s="274"/>
      <c r="J188" s="188"/>
      <c r="K188" s="189" t="s">
        <v>22</v>
      </c>
      <c r="L188" s="188"/>
      <c r="M188" s="188"/>
      <c r="N188" s="188"/>
      <c r="O188" s="188"/>
      <c r="P188" s="188"/>
      <c r="Q188" s="188"/>
      <c r="R188" s="190"/>
      <c r="T188" s="191"/>
      <c r="U188" s="188"/>
      <c r="V188" s="188"/>
      <c r="W188" s="188"/>
      <c r="X188" s="188"/>
      <c r="Y188" s="188"/>
      <c r="Z188" s="188"/>
      <c r="AA188" s="192"/>
      <c r="AT188" s="193" t="s">
        <v>167</v>
      </c>
      <c r="AU188" s="193" t="s">
        <v>101</v>
      </c>
      <c r="AV188" s="12" t="s">
        <v>85</v>
      </c>
      <c r="AW188" s="12" t="s">
        <v>36</v>
      </c>
      <c r="AX188" s="12" t="s">
        <v>80</v>
      </c>
      <c r="AY188" s="193" t="s">
        <v>146</v>
      </c>
    </row>
    <row r="189" spans="2:51" s="10" customFormat="1" ht="16.5" customHeight="1">
      <c r="B189" s="171"/>
      <c r="C189" s="172"/>
      <c r="D189" s="172"/>
      <c r="E189" s="173" t="s">
        <v>22</v>
      </c>
      <c r="F189" s="269" t="s">
        <v>301</v>
      </c>
      <c r="G189" s="270"/>
      <c r="H189" s="270"/>
      <c r="I189" s="270"/>
      <c r="J189" s="172"/>
      <c r="K189" s="174">
        <v>1.05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167</v>
      </c>
      <c r="AU189" s="178" t="s">
        <v>101</v>
      </c>
      <c r="AV189" s="10" t="s">
        <v>101</v>
      </c>
      <c r="AW189" s="10" t="s">
        <v>36</v>
      </c>
      <c r="AX189" s="10" t="s">
        <v>85</v>
      </c>
      <c r="AY189" s="178" t="s">
        <v>146</v>
      </c>
    </row>
    <row r="190" spans="2:63" s="9" customFormat="1" ht="29.85" customHeight="1">
      <c r="B190" s="153"/>
      <c r="C190" s="154"/>
      <c r="D190" s="163" t="s">
        <v>115</v>
      </c>
      <c r="E190" s="163"/>
      <c r="F190" s="163"/>
      <c r="G190" s="163"/>
      <c r="H190" s="163"/>
      <c r="I190" s="163"/>
      <c r="J190" s="163"/>
      <c r="K190" s="163"/>
      <c r="L190" s="163"/>
      <c r="M190" s="163"/>
      <c r="N190" s="284">
        <f>BK190</f>
        <v>0</v>
      </c>
      <c r="O190" s="285"/>
      <c r="P190" s="285"/>
      <c r="Q190" s="285"/>
      <c r="R190" s="156"/>
      <c r="T190" s="157"/>
      <c r="U190" s="154"/>
      <c r="V190" s="154"/>
      <c r="W190" s="158">
        <f>SUM(W191:W195)</f>
        <v>0</v>
      </c>
      <c r="X190" s="154"/>
      <c r="Y190" s="158">
        <f>SUM(Y191:Y195)</f>
        <v>0</v>
      </c>
      <c r="Z190" s="154"/>
      <c r="AA190" s="159">
        <f>SUM(AA191:AA195)</f>
        <v>0</v>
      </c>
      <c r="AR190" s="160" t="s">
        <v>85</v>
      </c>
      <c r="AT190" s="161" t="s">
        <v>79</v>
      </c>
      <c r="AU190" s="161" t="s">
        <v>85</v>
      </c>
      <c r="AY190" s="160" t="s">
        <v>146</v>
      </c>
      <c r="BK190" s="162">
        <f>SUM(BK191:BK195)</f>
        <v>0</v>
      </c>
    </row>
    <row r="191" spans="2:65" s="1" customFormat="1" ht="25.5" customHeight="1">
      <c r="B191" s="37"/>
      <c r="C191" s="164" t="s">
        <v>302</v>
      </c>
      <c r="D191" s="164" t="s">
        <v>147</v>
      </c>
      <c r="E191" s="165" t="s">
        <v>303</v>
      </c>
      <c r="F191" s="263" t="s">
        <v>304</v>
      </c>
      <c r="G191" s="263"/>
      <c r="H191" s="263"/>
      <c r="I191" s="263"/>
      <c r="J191" s="166" t="s">
        <v>212</v>
      </c>
      <c r="K191" s="167">
        <v>255.75</v>
      </c>
      <c r="L191" s="264">
        <v>0</v>
      </c>
      <c r="M191" s="265"/>
      <c r="N191" s="266">
        <f>ROUND(L191*K191,2)</f>
        <v>0</v>
      </c>
      <c r="O191" s="266"/>
      <c r="P191" s="266"/>
      <c r="Q191" s="266"/>
      <c r="R191" s="39"/>
      <c r="T191" s="168" t="s">
        <v>22</v>
      </c>
      <c r="U191" s="46" t="s">
        <v>45</v>
      </c>
      <c r="V191" s="38"/>
      <c r="W191" s="169">
        <f>V191*K191</f>
        <v>0</v>
      </c>
      <c r="X191" s="169">
        <v>0</v>
      </c>
      <c r="Y191" s="169">
        <f>X191*K191</f>
        <v>0</v>
      </c>
      <c r="Z191" s="169">
        <v>0</v>
      </c>
      <c r="AA191" s="170">
        <f>Z191*K191</f>
        <v>0</v>
      </c>
      <c r="AR191" s="21" t="s">
        <v>151</v>
      </c>
      <c r="AT191" s="21" t="s">
        <v>147</v>
      </c>
      <c r="AU191" s="21" t="s">
        <v>101</v>
      </c>
      <c r="AY191" s="21" t="s">
        <v>146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21" t="s">
        <v>85</v>
      </c>
      <c r="BK191" s="107">
        <f>ROUND(L191*K191,2)</f>
        <v>0</v>
      </c>
      <c r="BL191" s="21" t="s">
        <v>151</v>
      </c>
      <c r="BM191" s="21" t="s">
        <v>305</v>
      </c>
    </row>
    <row r="192" spans="2:51" s="12" customFormat="1" ht="16.5" customHeight="1">
      <c r="B192" s="187"/>
      <c r="C192" s="188"/>
      <c r="D192" s="188"/>
      <c r="E192" s="189" t="s">
        <v>22</v>
      </c>
      <c r="F192" s="273" t="s">
        <v>306</v>
      </c>
      <c r="G192" s="274"/>
      <c r="H192" s="274"/>
      <c r="I192" s="274"/>
      <c r="J192" s="188"/>
      <c r="K192" s="189" t="s">
        <v>22</v>
      </c>
      <c r="L192" s="188"/>
      <c r="M192" s="188"/>
      <c r="N192" s="188"/>
      <c r="O192" s="188"/>
      <c r="P192" s="188"/>
      <c r="Q192" s="188"/>
      <c r="R192" s="190"/>
      <c r="T192" s="191"/>
      <c r="U192" s="188"/>
      <c r="V192" s="188"/>
      <c r="W192" s="188"/>
      <c r="X192" s="188"/>
      <c r="Y192" s="188"/>
      <c r="Z192" s="188"/>
      <c r="AA192" s="192"/>
      <c r="AT192" s="193" t="s">
        <v>167</v>
      </c>
      <c r="AU192" s="193" t="s">
        <v>101</v>
      </c>
      <c r="AV192" s="12" t="s">
        <v>85</v>
      </c>
      <c r="AW192" s="12" t="s">
        <v>36</v>
      </c>
      <c r="AX192" s="12" t="s">
        <v>80</v>
      </c>
      <c r="AY192" s="193" t="s">
        <v>146</v>
      </c>
    </row>
    <row r="193" spans="2:51" s="10" customFormat="1" ht="16.5" customHeight="1">
      <c r="B193" s="171"/>
      <c r="C193" s="172"/>
      <c r="D193" s="172"/>
      <c r="E193" s="173" t="s">
        <v>22</v>
      </c>
      <c r="F193" s="269" t="s">
        <v>307</v>
      </c>
      <c r="G193" s="270"/>
      <c r="H193" s="270"/>
      <c r="I193" s="270"/>
      <c r="J193" s="172"/>
      <c r="K193" s="174">
        <v>255.75</v>
      </c>
      <c r="L193" s="172"/>
      <c r="M193" s="172"/>
      <c r="N193" s="172"/>
      <c r="O193" s="172"/>
      <c r="P193" s="172"/>
      <c r="Q193" s="172"/>
      <c r="R193" s="175"/>
      <c r="T193" s="176"/>
      <c r="U193" s="172"/>
      <c r="V193" s="172"/>
      <c r="W193" s="172"/>
      <c r="X193" s="172"/>
      <c r="Y193" s="172"/>
      <c r="Z193" s="172"/>
      <c r="AA193" s="177"/>
      <c r="AT193" s="178" t="s">
        <v>167</v>
      </c>
      <c r="AU193" s="178" t="s">
        <v>101</v>
      </c>
      <c r="AV193" s="10" t="s">
        <v>101</v>
      </c>
      <c r="AW193" s="10" t="s">
        <v>36</v>
      </c>
      <c r="AX193" s="10" t="s">
        <v>85</v>
      </c>
      <c r="AY193" s="178" t="s">
        <v>146</v>
      </c>
    </row>
    <row r="194" spans="2:65" s="1" customFormat="1" ht="38.25" customHeight="1">
      <c r="B194" s="37"/>
      <c r="C194" s="164" t="s">
        <v>308</v>
      </c>
      <c r="D194" s="164" t="s">
        <v>147</v>
      </c>
      <c r="E194" s="165" t="s">
        <v>309</v>
      </c>
      <c r="F194" s="263" t="s">
        <v>310</v>
      </c>
      <c r="G194" s="263"/>
      <c r="H194" s="263"/>
      <c r="I194" s="263"/>
      <c r="J194" s="166" t="s">
        <v>212</v>
      </c>
      <c r="K194" s="167">
        <v>10.23</v>
      </c>
      <c r="L194" s="264">
        <v>0</v>
      </c>
      <c r="M194" s="265"/>
      <c r="N194" s="266">
        <f>ROUND(L194*K194,2)</f>
        <v>0</v>
      </c>
      <c r="O194" s="266"/>
      <c r="P194" s="266"/>
      <c r="Q194" s="266"/>
      <c r="R194" s="39"/>
      <c r="T194" s="168" t="s">
        <v>22</v>
      </c>
      <c r="U194" s="46" t="s">
        <v>45</v>
      </c>
      <c r="V194" s="38"/>
      <c r="W194" s="169">
        <f>V194*K194</f>
        <v>0</v>
      </c>
      <c r="X194" s="169">
        <v>0</v>
      </c>
      <c r="Y194" s="169">
        <f>X194*K194</f>
        <v>0</v>
      </c>
      <c r="Z194" s="169">
        <v>0</v>
      </c>
      <c r="AA194" s="170">
        <f>Z194*K194</f>
        <v>0</v>
      </c>
      <c r="AR194" s="21" t="s">
        <v>151</v>
      </c>
      <c r="AT194" s="21" t="s">
        <v>147</v>
      </c>
      <c r="AU194" s="21" t="s">
        <v>101</v>
      </c>
      <c r="AY194" s="21" t="s">
        <v>146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21" t="s">
        <v>85</v>
      </c>
      <c r="BK194" s="107">
        <f>ROUND(L194*K194,2)</f>
        <v>0</v>
      </c>
      <c r="BL194" s="21" t="s">
        <v>151</v>
      </c>
      <c r="BM194" s="21" t="s">
        <v>311</v>
      </c>
    </row>
    <row r="195" spans="2:65" s="1" customFormat="1" ht="25.5" customHeight="1">
      <c r="B195" s="37"/>
      <c r="C195" s="164" t="s">
        <v>312</v>
      </c>
      <c r="D195" s="164" t="s">
        <v>147</v>
      </c>
      <c r="E195" s="165" t="s">
        <v>313</v>
      </c>
      <c r="F195" s="263" t="s">
        <v>314</v>
      </c>
      <c r="G195" s="263"/>
      <c r="H195" s="263"/>
      <c r="I195" s="263"/>
      <c r="J195" s="166" t="s">
        <v>212</v>
      </c>
      <c r="K195" s="167">
        <v>10.23</v>
      </c>
      <c r="L195" s="264">
        <v>0</v>
      </c>
      <c r="M195" s="265"/>
      <c r="N195" s="266">
        <f>ROUND(L195*K195,2)</f>
        <v>0</v>
      </c>
      <c r="O195" s="266"/>
      <c r="P195" s="266"/>
      <c r="Q195" s="266"/>
      <c r="R195" s="39"/>
      <c r="T195" s="168" t="s">
        <v>22</v>
      </c>
      <c r="U195" s="46" t="s">
        <v>45</v>
      </c>
      <c r="V195" s="38"/>
      <c r="W195" s="169">
        <f>V195*K195</f>
        <v>0</v>
      </c>
      <c r="X195" s="169">
        <v>0</v>
      </c>
      <c r="Y195" s="169">
        <f>X195*K195</f>
        <v>0</v>
      </c>
      <c r="Z195" s="169">
        <v>0</v>
      </c>
      <c r="AA195" s="170">
        <f>Z195*K195</f>
        <v>0</v>
      </c>
      <c r="AR195" s="21" t="s">
        <v>151</v>
      </c>
      <c r="AT195" s="21" t="s">
        <v>147</v>
      </c>
      <c r="AU195" s="21" t="s">
        <v>101</v>
      </c>
      <c r="AY195" s="21" t="s">
        <v>146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85</v>
      </c>
      <c r="BK195" s="107">
        <f>ROUND(L195*K195,2)</f>
        <v>0</v>
      </c>
      <c r="BL195" s="21" t="s">
        <v>151</v>
      </c>
      <c r="BM195" s="21" t="s">
        <v>315</v>
      </c>
    </row>
    <row r="196" spans="2:63" s="9" customFormat="1" ht="29.85" customHeight="1">
      <c r="B196" s="153"/>
      <c r="C196" s="154"/>
      <c r="D196" s="163" t="s">
        <v>116</v>
      </c>
      <c r="E196" s="163"/>
      <c r="F196" s="163"/>
      <c r="G196" s="163"/>
      <c r="H196" s="163"/>
      <c r="I196" s="163"/>
      <c r="J196" s="163"/>
      <c r="K196" s="163"/>
      <c r="L196" s="163"/>
      <c r="M196" s="163"/>
      <c r="N196" s="286">
        <f>BK196</f>
        <v>0</v>
      </c>
      <c r="O196" s="287"/>
      <c r="P196" s="287"/>
      <c r="Q196" s="287"/>
      <c r="R196" s="156"/>
      <c r="T196" s="157"/>
      <c r="U196" s="154"/>
      <c r="V196" s="154"/>
      <c r="W196" s="158">
        <f>W197</f>
        <v>0</v>
      </c>
      <c r="X196" s="154"/>
      <c r="Y196" s="158">
        <f>Y197</f>
        <v>0</v>
      </c>
      <c r="Z196" s="154"/>
      <c r="AA196" s="159">
        <f>AA197</f>
        <v>0</v>
      </c>
      <c r="AR196" s="160" t="s">
        <v>85</v>
      </c>
      <c r="AT196" s="161" t="s">
        <v>79</v>
      </c>
      <c r="AU196" s="161" t="s">
        <v>85</v>
      </c>
      <c r="AY196" s="160" t="s">
        <v>146</v>
      </c>
      <c r="BK196" s="162">
        <f>BK197</f>
        <v>0</v>
      </c>
    </row>
    <row r="197" spans="2:65" s="1" customFormat="1" ht="25.5" customHeight="1">
      <c r="B197" s="37"/>
      <c r="C197" s="164" t="s">
        <v>316</v>
      </c>
      <c r="D197" s="164" t="s">
        <v>147</v>
      </c>
      <c r="E197" s="165" t="s">
        <v>317</v>
      </c>
      <c r="F197" s="263" t="s">
        <v>318</v>
      </c>
      <c r="G197" s="263"/>
      <c r="H197" s="263"/>
      <c r="I197" s="263"/>
      <c r="J197" s="166" t="s">
        <v>212</v>
      </c>
      <c r="K197" s="167">
        <v>215.348</v>
      </c>
      <c r="L197" s="264">
        <v>0</v>
      </c>
      <c r="M197" s="265"/>
      <c r="N197" s="266">
        <f>ROUND(L197*K197,2)</f>
        <v>0</v>
      </c>
      <c r="O197" s="266"/>
      <c r="P197" s="266"/>
      <c r="Q197" s="266"/>
      <c r="R197" s="39"/>
      <c r="T197" s="168" t="s">
        <v>22</v>
      </c>
      <c r="U197" s="46" t="s">
        <v>45</v>
      </c>
      <c r="V197" s="38"/>
      <c r="W197" s="169">
        <f>V197*K197</f>
        <v>0</v>
      </c>
      <c r="X197" s="169">
        <v>0</v>
      </c>
      <c r="Y197" s="169">
        <f>X197*K197</f>
        <v>0</v>
      </c>
      <c r="Z197" s="169">
        <v>0</v>
      </c>
      <c r="AA197" s="170">
        <f>Z197*K197</f>
        <v>0</v>
      </c>
      <c r="AR197" s="21" t="s">
        <v>151</v>
      </c>
      <c r="AT197" s="21" t="s">
        <v>147</v>
      </c>
      <c r="AU197" s="21" t="s">
        <v>101</v>
      </c>
      <c r="AY197" s="21" t="s">
        <v>146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21" t="s">
        <v>85</v>
      </c>
      <c r="BK197" s="107">
        <f>ROUND(L197*K197,2)</f>
        <v>0</v>
      </c>
      <c r="BL197" s="21" t="s">
        <v>151</v>
      </c>
      <c r="BM197" s="21" t="s">
        <v>319</v>
      </c>
    </row>
    <row r="198" spans="2:63" s="9" customFormat="1" ht="37.35" customHeight="1">
      <c r="B198" s="153"/>
      <c r="C198" s="154"/>
      <c r="D198" s="155" t="s">
        <v>117</v>
      </c>
      <c r="E198" s="155"/>
      <c r="F198" s="155"/>
      <c r="G198" s="155"/>
      <c r="H198" s="155"/>
      <c r="I198" s="155"/>
      <c r="J198" s="155"/>
      <c r="K198" s="155"/>
      <c r="L198" s="155"/>
      <c r="M198" s="155"/>
      <c r="N198" s="288">
        <f>BK198</f>
        <v>0</v>
      </c>
      <c r="O198" s="289"/>
      <c r="P198" s="289"/>
      <c r="Q198" s="289"/>
      <c r="R198" s="156"/>
      <c r="T198" s="157"/>
      <c r="U198" s="154"/>
      <c r="V198" s="154"/>
      <c r="W198" s="158">
        <f>W199</f>
        <v>0</v>
      </c>
      <c r="X198" s="154"/>
      <c r="Y198" s="158">
        <f>Y199</f>
        <v>0.1484</v>
      </c>
      <c r="Z198" s="154"/>
      <c r="AA198" s="159">
        <f>AA199</f>
        <v>0</v>
      </c>
      <c r="AR198" s="160" t="s">
        <v>101</v>
      </c>
      <c r="AT198" s="161" t="s">
        <v>79</v>
      </c>
      <c r="AU198" s="161" t="s">
        <v>80</v>
      </c>
      <c r="AY198" s="160" t="s">
        <v>146</v>
      </c>
      <c r="BK198" s="162">
        <f>BK199</f>
        <v>0</v>
      </c>
    </row>
    <row r="199" spans="2:63" s="9" customFormat="1" ht="19.9" customHeight="1">
      <c r="B199" s="153"/>
      <c r="C199" s="154"/>
      <c r="D199" s="163" t="s">
        <v>118</v>
      </c>
      <c r="E199" s="163"/>
      <c r="F199" s="163"/>
      <c r="G199" s="163"/>
      <c r="H199" s="163"/>
      <c r="I199" s="163"/>
      <c r="J199" s="163"/>
      <c r="K199" s="163"/>
      <c r="L199" s="163"/>
      <c r="M199" s="163"/>
      <c r="N199" s="284">
        <f>BK199</f>
        <v>0</v>
      </c>
      <c r="O199" s="285"/>
      <c r="P199" s="285"/>
      <c r="Q199" s="285"/>
      <c r="R199" s="156"/>
      <c r="T199" s="157"/>
      <c r="U199" s="154"/>
      <c r="V199" s="154"/>
      <c r="W199" s="158">
        <f>SUM(W200:W204)</f>
        <v>0</v>
      </c>
      <c r="X199" s="154"/>
      <c r="Y199" s="158">
        <f>SUM(Y200:Y204)</f>
        <v>0.1484</v>
      </c>
      <c r="Z199" s="154"/>
      <c r="AA199" s="159">
        <f>SUM(AA200:AA204)</f>
        <v>0</v>
      </c>
      <c r="AR199" s="160" t="s">
        <v>101</v>
      </c>
      <c r="AT199" s="161" t="s">
        <v>79</v>
      </c>
      <c r="AU199" s="161" t="s">
        <v>85</v>
      </c>
      <c r="AY199" s="160" t="s">
        <v>146</v>
      </c>
      <c r="BK199" s="162">
        <f>SUM(BK200:BK204)</f>
        <v>0</v>
      </c>
    </row>
    <row r="200" spans="2:65" s="1" customFormat="1" ht="25.5" customHeight="1">
      <c r="B200" s="37"/>
      <c r="C200" s="164" t="s">
        <v>320</v>
      </c>
      <c r="D200" s="164" t="s">
        <v>147</v>
      </c>
      <c r="E200" s="165" t="s">
        <v>321</v>
      </c>
      <c r="F200" s="263" t="s">
        <v>322</v>
      </c>
      <c r="G200" s="263"/>
      <c r="H200" s="263"/>
      <c r="I200" s="263"/>
      <c r="J200" s="166" t="s">
        <v>234</v>
      </c>
      <c r="K200" s="167">
        <v>140</v>
      </c>
      <c r="L200" s="264">
        <v>0</v>
      </c>
      <c r="M200" s="265"/>
      <c r="N200" s="266">
        <f>ROUND(L200*K200,2)</f>
        <v>0</v>
      </c>
      <c r="O200" s="266"/>
      <c r="P200" s="266"/>
      <c r="Q200" s="266"/>
      <c r="R200" s="39"/>
      <c r="T200" s="168" t="s">
        <v>22</v>
      </c>
      <c r="U200" s="46" t="s">
        <v>45</v>
      </c>
      <c r="V200" s="38"/>
      <c r="W200" s="169">
        <f>V200*K200</f>
        <v>0</v>
      </c>
      <c r="X200" s="169">
        <v>6E-05</v>
      </c>
      <c r="Y200" s="169">
        <f>X200*K200</f>
        <v>0.0084</v>
      </c>
      <c r="Z200" s="169">
        <v>0</v>
      </c>
      <c r="AA200" s="170">
        <f>Z200*K200</f>
        <v>0</v>
      </c>
      <c r="AR200" s="21" t="s">
        <v>223</v>
      </c>
      <c r="AT200" s="21" t="s">
        <v>147</v>
      </c>
      <c r="AU200" s="21" t="s">
        <v>101</v>
      </c>
      <c r="AY200" s="21" t="s">
        <v>146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21" t="s">
        <v>85</v>
      </c>
      <c r="BK200" s="107">
        <f>ROUND(L200*K200,2)</f>
        <v>0</v>
      </c>
      <c r="BL200" s="21" t="s">
        <v>223</v>
      </c>
      <c r="BM200" s="21" t="s">
        <v>323</v>
      </c>
    </row>
    <row r="201" spans="2:51" s="12" customFormat="1" ht="16.5" customHeight="1">
      <c r="B201" s="187"/>
      <c r="C201" s="188"/>
      <c r="D201" s="188"/>
      <c r="E201" s="189" t="s">
        <v>22</v>
      </c>
      <c r="F201" s="273" t="s">
        <v>324</v>
      </c>
      <c r="G201" s="274"/>
      <c r="H201" s="274"/>
      <c r="I201" s="274"/>
      <c r="J201" s="188"/>
      <c r="K201" s="189" t="s">
        <v>22</v>
      </c>
      <c r="L201" s="188"/>
      <c r="M201" s="188"/>
      <c r="N201" s="188"/>
      <c r="O201" s="188"/>
      <c r="P201" s="188"/>
      <c r="Q201" s="188"/>
      <c r="R201" s="190"/>
      <c r="T201" s="191"/>
      <c r="U201" s="188"/>
      <c r="V201" s="188"/>
      <c r="W201" s="188"/>
      <c r="X201" s="188"/>
      <c r="Y201" s="188"/>
      <c r="Z201" s="188"/>
      <c r="AA201" s="192"/>
      <c r="AT201" s="193" t="s">
        <v>167</v>
      </c>
      <c r="AU201" s="193" t="s">
        <v>101</v>
      </c>
      <c r="AV201" s="12" t="s">
        <v>85</v>
      </c>
      <c r="AW201" s="12" t="s">
        <v>36</v>
      </c>
      <c r="AX201" s="12" t="s">
        <v>80</v>
      </c>
      <c r="AY201" s="193" t="s">
        <v>146</v>
      </c>
    </row>
    <row r="202" spans="2:51" s="10" customFormat="1" ht="16.5" customHeight="1">
      <c r="B202" s="171"/>
      <c r="C202" s="172"/>
      <c r="D202" s="172"/>
      <c r="E202" s="173" t="s">
        <v>22</v>
      </c>
      <c r="F202" s="269" t="s">
        <v>325</v>
      </c>
      <c r="G202" s="270"/>
      <c r="H202" s="270"/>
      <c r="I202" s="270"/>
      <c r="J202" s="172"/>
      <c r="K202" s="174">
        <v>140</v>
      </c>
      <c r="L202" s="172"/>
      <c r="M202" s="172"/>
      <c r="N202" s="172"/>
      <c r="O202" s="172"/>
      <c r="P202" s="172"/>
      <c r="Q202" s="172"/>
      <c r="R202" s="175"/>
      <c r="T202" s="176"/>
      <c r="U202" s="172"/>
      <c r="V202" s="172"/>
      <c r="W202" s="172"/>
      <c r="X202" s="172"/>
      <c r="Y202" s="172"/>
      <c r="Z202" s="172"/>
      <c r="AA202" s="177"/>
      <c r="AT202" s="178" t="s">
        <v>167</v>
      </c>
      <c r="AU202" s="178" t="s">
        <v>101</v>
      </c>
      <c r="AV202" s="10" t="s">
        <v>101</v>
      </c>
      <c r="AW202" s="10" t="s">
        <v>36</v>
      </c>
      <c r="AX202" s="10" t="s">
        <v>85</v>
      </c>
      <c r="AY202" s="178" t="s">
        <v>146</v>
      </c>
    </row>
    <row r="203" spans="2:65" s="1" customFormat="1" ht="16.5" customHeight="1">
      <c r="B203" s="37"/>
      <c r="C203" s="194" t="s">
        <v>326</v>
      </c>
      <c r="D203" s="194" t="s">
        <v>219</v>
      </c>
      <c r="E203" s="195" t="s">
        <v>327</v>
      </c>
      <c r="F203" s="275" t="s">
        <v>328</v>
      </c>
      <c r="G203" s="275"/>
      <c r="H203" s="275"/>
      <c r="I203" s="275"/>
      <c r="J203" s="196" t="s">
        <v>212</v>
      </c>
      <c r="K203" s="197">
        <v>0.14</v>
      </c>
      <c r="L203" s="276">
        <v>0</v>
      </c>
      <c r="M203" s="277"/>
      <c r="N203" s="278">
        <f>ROUND(L203*K203,2)</f>
        <v>0</v>
      </c>
      <c r="O203" s="266"/>
      <c r="P203" s="266"/>
      <c r="Q203" s="266"/>
      <c r="R203" s="39"/>
      <c r="T203" s="168" t="s">
        <v>22</v>
      </c>
      <c r="U203" s="46" t="s">
        <v>45</v>
      </c>
      <c r="V203" s="38"/>
      <c r="W203" s="169">
        <f>V203*K203</f>
        <v>0</v>
      </c>
      <c r="X203" s="169">
        <v>1</v>
      </c>
      <c r="Y203" s="169">
        <f>X203*K203</f>
        <v>0.14</v>
      </c>
      <c r="Z203" s="169">
        <v>0</v>
      </c>
      <c r="AA203" s="170">
        <f>Z203*K203</f>
        <v>0</v>
      </c>
      <c r="AR203" s="21" t="s">
        <v>296</v>
      </c>
      <c r="AT203" s="21" t="s">
        <v>219</v>
      </c>
      <c r="AU203" s="21" t="s">
        <v>101</v>
      </c>
      <c r="AY203" s="21" t="s">
        <v>146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21" t="s">
        <v>85</v>
      </c>
      <c r="BK203" s="107">
        <f>ROUND(L203*K203,2)</f>
        <v>0</v>
      </c>
      <c r="BL203" s="21" t="s">
        <v>223</v>
      </c>
      <c r="BM203" s="21" t="s">
        <v>329</v>
      </c>
    </row>
    <row r="204" spans="2:65" s="1" customFormat="1" ht="25.5" customHeight="1">
      <c r="B204" s="37"/>
      <c r="C204" s="164" t="s">
        <v>330</v>
      </c>
      <c r="D204" s="164" t="s">
        <v>147</v>
      </c>
      <c r="E204" s="165" t="s">
        <v>331</v>
      </c>
      <c r="F204" s="263" t="s">
        <v>332</v>
      </c>
      <c r="G204" s="263"/>
      <c r="H204" s="263"/>
      <c r="I204" s="263"/>
      <c r="J204" s="166" t="s">
        <v>212</v>
      </c>
      <c r="K204" s="167">
        <v>0.148</v>
      </c>
      <c r="L204" s="264">
        <v>0</v>
      </c>
      <c r="M204" s="265"/>
      <c r="N204" s="266">
        <f>ROUND(L204*K204,2)</f>
        <v>0</v>
      </c>
      <c r="O204" s="266"/>
      <c r="P204" s="266"/>
      <c r="Q204" s="266"/>
      <c r="R204" s="39"/>
      <c r="T204" s="168" t="s">
        <v>22</v>
      </c>
      <c r="U204" s="46" t="s">
        <v>45</v>
      </c>
      <c r="V204" s="38"/>
      <c r="W204" s="169">
        <f>V204*K204</f>
        <v>0</v>
      </c>
      <c r="X204" s="169">
        <v>0</v>
      </c>
      <c r="Y204" s="169">
        <f>X204*K204</f>
        <v>0</v>
      </c>
      <c r="Z204" s="169">
        <v>0</v>
      </c>
      <c r="AA204" s="170">
        <f>Z204*K204</f>
        <v>0</v>
      </c>
      <c r="AR204" s="21" t="s">
        <v>223</v>
      </c>
      <c r="AT204" s="21" t="s">
        <v>147</v>
      </c>
      <c r="AU204" s="21" t="s">
        <v>101</v>
      </c>
      <c r="AY204" s="21" t="s">
        <v>146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21" t="s">
        <v>85</v>
      </c>
      <c r="BK204" s="107">
        <f>ROUND(L204*K204,2)</f>
        <v>0</v>
      </c>
      <c r="BL204" s="21" t="s">
        <v>223</v>
      </c>
      <c r="BM204" s="21" t="s">
        <v>333</v>
      </c>
    </row>
    <row r="205" spans="2:63" s="9" customFormat="1" ht="37.35" customHeight="1">
      <c r="B205" s="153"/>
      <c r="C205" s="154"/>
      <c r="D205" s="155" t="s">
        <v>119</v>
      </c>
      <c r="E205" s="155"/>
      <c r="F205" s="155"/>
      <c r="G205" s="155"/>
      <c r="H205" s="155"/>
      <c r="I205" s="155"/>
      <c r="J205" s="155"/>
      <c r="K205" s="155"/>
      <c r="L205" s="155"/>
      <c r="M205" s="155"/>
      <c r="N205" s="288">
        <f>BK205</f>
        <v>0</v>
      </c>
      <c r="O205" s="289"/>
      <c r="P205" s="289"/>
      <c r="Q205" s="289"/>
      <c r="R205" s="156"/>
      <c r="T205" s="157"/>
      <c r="U205" s="154"/>
      <c r="V205" s="154"/>
      <c r="W205" s="158">
        <f>W206+W208+W210</f>
        <v>0</v>
      </c>
      <c r="X205" s="154"/>
      <c r="Y205" s="158">
        <f>Y206+Y208+Y210</f>
        <v>0</v>
      </c>
      <c r="Z205" s="154"/>
      <c r="AA205" s="159">
        <f>AA206+AA208+AA210</f>
        <v>0</v>
      </c>
      <c r="AR205" s="160" t="s">
        <v>168</v>
      </c>
      <c r="AT205" s="161" t="s">
        <v>79</v>
      </c>
      <c r="AU205" s="161" t="s">
        <v>80</v>
      </c>
      <c r="AY205" s="160" t="s">
        <v>146</v>
      </c>
      <c r="BK205" s="162">
        <f>BK206+BK208+BK210</f>
        <v>0</v>
      </c>
    </row>
    <row r="206" spans="2:63" s="9" customFormat="1" ht="19.9" customHeight="1">
      <c r="B206" s="153"/>
      <c r="C206" s="154"/>
      <c r="D206" s="163" t="s">
        <v>120</v>
      </c>
      <c r="E206" s="163"/>
      <c r="F206" s="163"/>
      <c r="G206" s="163"/>
      <c r="H206" s="163"/>
      <c r="I206" s="163"/>
      <c r="J206" s="163"/>
      <c r="K206" s="163"/>
      <c r="L206" s="163"/>
      <c r="M206" s="163"/>
      <c r="N206" s="284">
        <f>BK206</f>
        <v>0</v>
      </c>
      <c r="O206" s="285"/>
      <c r="P206" s="285"/>
      <c r="Q206" s="285"/>
      <c r="R206" s="156"/>
      <c r="T206" s="157"/>
      <c r="U206" s="154"/>
      <c r="V206" s="154"/>
      <c r="W206" s="158">
        <f>W207</f>
        <v>0</v>
      </c>
      <c r="X206" s="154"/>
      <c r="Y206" s="158">
        <f>Y207</f>
        <v>0</v>
      </c>
      <c r="Z206" s="154"/>
      <c r="AA206" s="159">
        <f>AA207</f>
        <v>0</v>
      </c>
      <c r="AR206" s="160" t="s">
        <v>168</v>
      </c>
      <c r="AT206" s="161" t="s">
        <v>79</v>
      </c>
      <c r="AU206" s="161" t="s">
        <v>85</v>
      </c>
      <c r="AY206" s="160" t="s">
        <v>146</v>
      </c>
      <c r="BK206" s="162">
        <f>BK207</f>
        <v>0</v>
      </c>
    </row>
    <row r="207" spans="2:65" s="1" customFormat="1" ht="16.5" customHeight="1">
      <c r="B207" s="37"/>
      <c r="C207" s="164" t="s">
        <v>334</v>
      </c>
      <c r="D207" s="164" t="s">
        <v>147</v>
      </c>
      <c r="E207" s="165" t="s">
        <v>335</v>
      </c>
      <c r="F207" s="263" t="s">
        <v>336</v>
      </c>
      <c r="G207" s="263"/>
      <c r="H207" s="263"/>
      <c r="I207" s="263"/>
      <c r="J207" s="166" t="s">
        <v>337</v>
      </c>
      <c r="K207" s="167">
        <v>1</v>
      </c>
      <c r="L207" s="264">
        <v>0</v>
      </c>
      <c r="M207" s="265"/>
      <c r="N207" s="266">
        <f>ROUND(L207*K207,2)</f>
        <v>0</v>
      </c>
      <c r="O207" s="266"/>
      <c r="P207" s="266"/>
      <c r="Q207" s="266"/>
      <c r="R207" s="39"/>
      <c r="T207" s="168" t="s">
        <v>22</v>
      </c>
      <c r="U207" s="46" t="s">
        <v>45</v>
      </c>
      <c r="V207" s="38"/>
      <c r="W207" s="169">
        <f>V207*K207</f>
        <v>0</v>
      </c>
      <c r="X207" s="169">
        <v>0</v>
      </c>
      <c r="Y207" s="169">
        <f>X207*K207</f>
        <v>0</v>
      </c>
      <c r="Z207" s="169">
        <v>0</v>
      </c>
      <c r="AA207" s="170">
        <f>Z207*K207</f>
        <v>0</v>
      </c>
      <c r="AR207" s="21" t="s">
        <v>338</v>
      </c>
      <c r="AT207" s="21" t="s">
        <v>147</v>
      </c>
      <c r="AU207" s="21" t="s">
        <v>101</v>
      </c>
      <c r="AY207" s="21" t="s">
        <v>146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21" t="s">
        <v>85</v>
      </c>
      <c r="BK207" s="107">
        <f>ROUND(L207*K207,2)</f>
        <v>0</v>
      </c>
      <c r="BL207" s="21" t="s">
        <v>338</v>
      </c>
      <c r="BM207" s="21" t="s">
        <v>339</v>
      </c>
    </row>
    <row r="208" spans="2:63" s="9" customFormat="1" ht="29.85" customHeight="1">
      <c r="B208" s="153"/>
      <c r="C208" s="154"/>
      <c r="D208" s="163" t="s">
        <v>121</v>
      </c>
      <c r="E208" s="163"/>
      <c r="F208" s="163"/>
      <c r="G208" s="163"/>
      <c r="H208" s="163"/>
      <c r="I208" s="163"/>
      <c r="J208" s="163"/>
      <c r="K208" s="163"/>
      <c r="L208" s="163"/>
      <c r="M208" s="163"/>
      <c r="N208" s="286">
        <f>BK208</f>
        <v>0</v>
      </c>
      <c r="O208" s="287"/>
      <c r="P208" s="287"/>
      <c r="Q208" s="287"/>
      <c r="R208" s="156"/>
      <c r="T208" s="157"/>
      <c r="U208" s="154"/>
      <c r="V208" s="154"/>
      <c r="W208" s="158">
        <f>W209</f>
        <v>0</v>
      </c>
      <c r="X208" s="154"/>
      <c r="Y208" s="158">
        <f>Y209</f>
        <v>0</v>
      </c>
      <c r="Z208" s="154"/>
      <c r="AA208" s="159">
        <f>AA209</f>
        <v>0</v>
      </c>
      <c r="AR208" s="160" t="s">
        <v>168</v>
      </c>
      <c r="AT208" s="161" t="s">
        <v>79</v>
      </c>
      <c r="AU208" s="161" t="s">
        <v>85</v>
      </c>
      <c r="AY208" s="160" t="s">
        <v>146</v>
      </c>
      <c r="BK208" s="162">
        <f>BK209</f>
        <v>0</v>
      </c>
    </row>
    <row r="209" spans="2:65" s="1" customFormat="1" ht="16.5" customHeight="1">
      <c r="B209" s="37"/>
      <c r="C209" s="164" t="s">
        <v>340</v>
      </c>
      <c r="D209" s="164" t="s">
        <v>147</v>
      </c>
      <c r="E209" s="165" t="s">
        <v>341</v>
      </c>
      <c r="F209" s="263" t="s">
        <v>124</v>
      </c>
      <c r="G209" s="263"/>
      <c r="H209" s="263"/>
      <c r="I209" s="263"/>
      <c r="J209" s="166" t="s">
        <v>337</v>
      </c>
      <c r="K209" s="167">
        <v>1</v>
      </c>
      <c r="L209" s="264">
        <v>0</v>
      </c>
      <c r="M209" s="265"/>
      <c r="N209" s="266">
        <f>ROUND(L209*K209,2)</f>
        <v>0</v>
      </c>
      <c r="O209" s="266"/>
      <c r="P209" s="266"/>
      <c r="Q209" s="266"/>
      <c r="R209" s="39"/>
      <c r="T209" s="168" t="s">
        <v>22</v>
      </c>
      <c r="U209" s="46" t="s">
        <v>45</v>
      </c>
      <c r="V209" s="38"/>
      <c r="W209" s="169">
        <f>V209*K209</f>
        <v>0</v>
      </c>
      <c r="X209" s="169">
        <v>0</v>
      </c>
      <c r="Y209" s="169">
        <f>X209*K209</f>
        <v>0</v>
      </c>
      <c r="Z209" s="169">
        <v>0</v>
      </c>
      <c r="AA209" s="170">
        <f>Z209*K209</f>
        <v>0</v>
      </c>
      <c r="AR209" s="21" t="s">
        <v>338</v>
      </c>
      <c r="AT209" s="21" t="s">
        <v>147</v>
      </c>
      <c r="AU209" s="21" t="s">
        <v>101</v>
      </c>
      <c r="AY209" s="21" t="s">
        <v>146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1" t="s">
        <v>85</v>
      </c>
      <c r="BK209" s="107">
        <f>ROUND(L209*K209,2)</f>
        <v>0</v>
      </c>
      <c r="BL209" s="21" t="s">
        <v>338</v>
      </c>
      <c r="BM209" s="21" t="s">
        <v>342</v>
      </c>
    </row>
    <row r="210" spans="2:63" s="9" customFormat="1" ht="29.85" customHeight="1">
      <c r="B210" s="153"/>
      <c r="C210" s="154"/>
      <c r="D210" s="163" t="s">
        <v>122</v>
      </c>
      <c r="E210" s="163"/>
      <c r="F210" s="163"/>
      <c r="G210" s="163"/>
      <c r="H210" s="163"/>
      <c r="I210" s="163"/>
      <c r="J210" s="163"/>
      <c r="K210" s="163"/>
      <c r="L210" s="163"/>
      <c r="M210" s="163"/>
      <c r="N210" s="286">
        <f>BK210</f>
        <v>0</v>
      </c>
      <c r="O210" s="287"/>
      <c r="P210" s="287"/>
      <c r="Q210" s="287"/>
      <c r="R210" s="156"/>
      <c r="T210" s="157"/>
      <c r="U210" s="154"/>
      <c r="V210" s="154"/>
      <c r="W210" s="158">
        <f>W211</f>
        <v>0</v>
      </c>
      <c r="X210" s="154"/>
      <c r="Y210" s="158">
        <f>Y211</f>
        <v>0</v>
      </c>
      <c r="Z210" s="154"/>
      <c r="AA210" s="159">
        <f>AA211</f>
        <v>0</v>
      </c>
      <c r="AR210" s="160" t="s">
        <v>168</v>
      </c>
      <c r="AT210" s="161" t="s">
        <v>79</v>
      </c>
      <c r="AU210" s="161" t="s">
        <v>85</v>
      </c>
      <c r="AY210" s="160" t="s">
        <v>146</v>
      </c>
      <c r="BK210" s="162">
        <f>BK211</f>
        <v>0</v>
      </c>
    </row>
    <row r="211" spans="2:65" s="1" customFormat="1" ht="16.5" customHeight="1">
      <c r="B211" s="37"/>
      <c r="C211" s="164" t="s">
        <v>343</v>
      </c>
      <c r="D211" s="164" t="s">
        <v>147</v>
      </c>
      <c r="E211" s="165" t="s">
        <v>344</v>
      </c>
      <c r="F211" s="263" t="s">
        <v>90</v>
      </c>
      <c r="G211" s="263"/>
      <c r="H211" s="263"/>
      <c r="I211" s="263"/>
      <c r="J211" s="166" t="s">
        <v>337</v>
      </c>
      <c r="K211" s="167">
        <v>1</v>
      </c>
      <c r="L211" s="264">
        <v>0</v>
      </c>
      <c r="M211" s="265"/>
      <c r="N211" s="266">
        <f>ROUND(L211*K211,2)</f>
        <v>0</v>
      </c>
      <c r="O211" s="266"/>
      <c r="P211" s="266"/>
      <c r="Q211" s="266"/>
      <c r="R211" s="39"/>
      <c r="T211" s="168" t="s">
        <v>22</v>
      </c>
      <c r="U211" s="46" t="s">
        <v>45</v>
      </c>
      <c r="V211" s="38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1" t="s">
        <v>338</v>
      </c>
      <c r="AT211" s="21" t="s">
        <v>147</v>
      </c>
      <c r="AU211" s="21" t="s">
        <v>101</v>
      </c>
      <c r="AY211" s="21" t="s">
        <v>146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21" t="s">
        <v>85</v>
      </c>
      <c r="BK211" s="107">
        <f>ROUND(L211*K211,2)</f>
        <v>0</v>
      </c>
      <c r="BL211" s="21" t="s">
        <v>338</v>
      </c>
      <c r="BM211" s="21" t="s">
        <v>345</v>
      </c>
    </row>
    <row r="212" spans="2:63" s="1" customFormat="1" ht="49.9" customHeight="1">
      <c r="B212" s="37"/>
      <c r="C212" s="38"/>
      <c r="D212" s="155" t="s">
        <v>346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288">
        <f>BK212</f>
        <v>0</v>
      </c>
      <c r="O212" s="289"/>
      <c r="P212" s="289"/>
      <c r="Q212" s="289"/>
      <c r="R212" s="39"/>
      <c r="T212" s="144"/>
      <c r="U212" s="58"/>
      <c r="V212" s="58"/>
      <c r="W212" s="58"/>
      <c r="X212" s="58"/>
      <c r="Y212" s="58"/>
      <c r="Z212" s="58"/>
      <c r="AA212" s="60"/>
      <c r="AT212" s="21" t="s">
        <v>79</v>
      </c>
      <c r="AU212" s="21" t="s">
        <v>80</v>
      </c>
      <c r="AY212" s="21" t="s">
        <v>347</v>
      </c>
      <c r="BK212" s="107">
        <v>0</v>
      </c>
    </row>
    <row r="213" spans="2:18" s="1" customFormat="1" ht="6.95" customHeight="1">
      <c r="B213" s="61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3"/>
    </row>
  </sheetData>
  <sheetProtection algorithmName="SHA-512" hashValue="9gcQmKcMsZxQhSeOgFcwYYpWxfQvz/sBFIgZrpK8AC94Cneo9SbNvHkFb9RHhu3AmIQu0S0vNd14IqteGTFS3Q==" saltValue="Mr+cDTL5UL/7rc0oIYiui9X0Iw83LBOrJG9NVFeL+N17r5ckBXLYamhx6qnNm5NJ5EfDX1Kywt+dyPMEd5Ys0Q==" spinCount="10" sheet="1" objects="1" scenarios="1" formatColumns="0" formatRows="0"/>
  <mergeCells count="243">
    <mergeCell ref="N212:Q212"/>
    <mergeCell ref="H1:K1"/>
    <mergeCell ref="S2:AC2"/>
    <mergeCell ref="F209:I209"/>
    <mergeCell ref="L209:M209"/>
    <mergeCell ref="N209:Q209"/>
    <mergeCell ref="F211:I211"/>
    <mergeCell ref="L211:M211"/>
    <mergeCell ref="N211:Q211"/>
    <mergeCell ref="N127:Q127"/>
    <mergeCell ref="N128:Q128"/>
    <mergeCell ref="N129:Q129"/>
    <mergeCell ref="N160:Q160"/>
    <mergeCell ref="N175:Q175"/>
    <mergeCell ref="N177:Q177"/>
    <mergeCell ref="N184:Q184"/>
    <mergeCell ref="N190:Q190"/>
    <mergeCell ref="N196:Q196"/>
    <mergeCell ref="N198:Q198"/>
    <mergeCell ref="N199:Q199"/>
    <mergeCell ref="N205:Q205"/>
    <mergeCell ref="N206:Q206"/>
    <mergeCell ref="N208:Q208"/>
    <mergeCell ref="N210:Q210"/>
    <mergeCell ref="F201:I201"/>
    <mergeCell ref="F202:I202"/>
    <mergeCell ref="F203:I203"/>
    <mergeCell ref="L203:M203"/>
    <mergeCell ref="N203:Q203"/>
    <mergeCell ref="F204:I204"/>
    <mergeCell ref="L204:M204"/>
    <mergeCell ref="N204:Q204"/>
    <mergeCell ref="F207:I207"/>
    <mergeCell ref="L207:M207"/>
    <mergeCell ref="N207:Q207"/>
    <mergeCell ref="F195:I195"/>
    <mergeCell ref="L195:M195"/>
    <mergeCell ref="N195:Q195"/>
    <mergeCell ref="F197:I197"/>
    <mergeCell ref="L197:M197"/>
    <mergeCell ref="N197:Q197"/>
    <mergeCell ref="F200:I200"/>
    <mergeCell ref="L200:M200"/>
    <mergeCell ref="N200:Q200"/>
    <mergeCell ref="F188:I188"/>
    <mergeCell ref="F189:I189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0:I180"/>
    <mergeCell ref="L180:M180"/>
    <mergeCell ref="N180:Q180"/>
    <mergeCell ref="F181:I181"/>
    <mergeCell ref="L181:M181"/>
    <mergeCell ref="N181:Q181"/>
    <mergeCell ref="F182:I182"/>
    <mergeCell ref="F183:I183"/>
    <mergeCell ref="L183:M183"/>
    <mergeCell ref="N183:Q183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F165:I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59:I159"/>
    <mergeCell ref="L159:M159"/>
    <mergeCell ref="N159:Q159"/>
    <mergeCell ref="F161:I161"/>
    <mergeCell ref="L161:M161"/>
    <mergeCell ref="N161:Q161"/>
    <mergeCell ref="F162:I162"/>
    <mergeCell ref="F163:I163"/>
    <mergeCell ref="F164:I16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L144:M144"/>
    <mergeCell ref="N144:Q144"/>
    <mergeCell ref="F134:I134"/>
    <mergeCell ref="F135:I135"/>
    <mergeCell ref="L135:M135"/>
    <mergeCell ref="N135:Q135"/>
    <mergeCell ref="F136:I136"/>
    <mergeCell ref="F137:I137"/>
    <mergeCell ref="F138:I138"/>
    <mergeCell ref="F139:I139"/>
    <mergeCell ref="L139:M139"/>
    <mergeCell ref="N139:Q13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DESKTOP-B1BTQB1\Fimek</dc:creator>
  <cp:keywords/>
  <dc:description/>
  <cp:lastModifiedBy>Petr Pešek</cp:lastModifiedBy>
  <dcterms:created xsi:type="dcterms:W3CDTF">2018-10-25T12:35:32Z</dcterms:created>
  <dcterms:modified xsi:type="dcterms:W3CDTF">2018-11-07T12:49:22Z</dcterms:modified>
  <cp:category/>
  <cp:version/>
  <cp:contentType/>
  <cp:contentStatus/>
</cp:coreProperties>
</file>