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I\OI NOVÝ ODBOR\VEŘEJNÉ ZAKÁZKY\2019\Oprava a restaurování maleb výklenk_kaplí 3 a 6 zastavení Křížová hora\VZMR\zadání\konečné\zadávací dokumentace\"/>
    </mc:Choice>
  </mc:AlternateContent>
  <xr:revisionPtr revIDLastSave="0" documentId="13_ncr:1_{8F3E58DA-A474-41F5-94F8-64F83C2EE94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 Pol" sheetId="12" r:id="rId3"/>
    <sheet name="Pokyny pro vyplnění" sheetId="11" r:id="rId4"/>
  </sheets>
  <externalReferences>
    <externalReference r:id="rId5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 Pol'!$A$1:$Q$111</definedName>
    <definedName name="_xlnm.Print_Area" localSheetId="0">Stavba!$A$1:$J$115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58" i="12" l="1"/>
  <c r="G57" i="12"/>
  <c r="G62" i="12"/>
  <c r="G61" i="12"/>
  <c r="AZ45" i="1"/>
  <c r="AZ52" i="1"/>
  <c r="AZ47" i="1"/>
  <c r="AW81" i="12"/>
  <c r="G28" i="12"/>
  <c r="G27" i="12"/>
  <c r="G100" i="12"/>
  <c r="G53" i="12"/>
  <c r="G52" i="12"/>
  <c r="G23" i="12"/>
  <c r="Y101" i="12"/>
  <c r="F39" i="1" s="1"/>
  <c r="F40" i="1" s="1"/>
  <c r="AW95" i="12"/>
  <c r="AW94" i="12"/>
  <c r="AW93" i="12"/>
  <c r="AW92" i="12"/>
  <c r="AW91" i="12"/>
  <c r="AW90" i="12"/>
  <c r="AW89" i="12"/>
  <c r="AW88" i="12"/>
  <c r="AW87" i="12"/>
  <c r="AW85" i="12"/>
  <c r="AW82" i="12"/>
  <c r="AW80" i="12"/>
  <c r="AW79" i="12"/>
  <c r="AW78" i="12"/>
  <c r="AW77" i="12"/>
  <c r="AW76" i="12"/>
  <c r="AW75" i="12"/>
  <c r="AW74" i="12"/>
  <c r="AW73" i="12"/>
  <c r="AW72" i="12"/>
  <c r="AW70" i="12"/>
  <c r="AW34" i="12"/>
  <c r="AW33" i="12"/>
  <c r="G10" i="12"/>
  <c r="M10" i="12" s="1"/>
  <c r="I10" i="12"/>
  <c r="K10" i="12"/>
  <c r="Q10" i="12"/>
  <c r="G11" i="12"/>
  <c r="M11" i="12" s="1"/>
  <c r="I11" i="12"/>
  <c r="K11" i="12"/>
  <c r="Q11" i="12"/>
  <c r="G12" i="12"/>
  <c r="M12" i="12" s="1"/>
  <c r="I12" i="12"/>
  <c r="K12" i="12"/>
  <c r="Q12" i="12"/>
  <c r="G13" i="12"/>
  <c r="I13" i="12"/>
  <c r="K13" i="12"/>
  <c r="Q13" i="12"/>
  <c r="G14" i="12"/>
  <c r="M14" i="12" s="1"/>
  <c r="I14" i="12"/>
  <c r="K14" i="12"/>
  <c r="Q14" i="12"/>
  <c r="G15" i="12"/>
  <c r="M15" i="12" s="1"/>
  <c r="I15" i="12"/>
  <c r="K15" i="12"/>
  <c r="Q15" i="12"/>
  <c r="G16" i="12"/>
  <c r="M16" i="12" s="1"/>
  <c r="I16" i="12"/>
  <c r="K16" i="12"/>
  <c r="Q16" i="12"/>
  <c r="G20" i="12"/>
  <c r="M20" i="12" s="1"/>
  <c r="I20" i="12"/>
  <c r="K20" i="12"/>
  <c r="Q20" i="12"/>
  <c r="G21" i="12"/>
  <c r="M21" i="12" s="1"/>
  <c r="I21" i="12"/>
  <c r="K21" i="12"/>
  <c r="Q21" i="12"/>
  <c r="G24" i="12"/>
  <c r="M24" i="12" s="1"/>
  <c r="I24" i="12"/>
  <c r="K24" i="12"/>
  <c r="Q24" i="12"/>
  <c r="G29" i="12"/>
  <c r="M29" i="12" s="1"/>
  <c r="I29" i="12"/>
  <c r="K29" i="12"/>
  <c r="Q29" i="12"/>
  <c r="G30" i="12"/>
  <c r="M30" i="12" s="1"/>
  <c r="I30" i="12"/>
  <c r="K30" i="12"/>
  <c r="Q30" i="12"/>
  <c r="G31" i="12"/>
  <c r="M31" i="12" s="1"/>
  <c r="I31" i="12"/>
  <c r="K31" i="12"/>
  <c r="Q31" i="12"/>
  <c r="G32" i="12"/>
  <c r="M32" i="12" s="1"/>
  <c r="I32" i="12"/>
  <c r="K32" i="12"/>
  <c r="Q32" i="12"/>
  <c r="G37" i="12"/>
  <c r="M37" i="12" s="1"/>
  <c r="I37" i="12"/>
  <c r="K37" i="12"/>
  <c r="Q37" i="12"/>
  <c r="G38" i="12"/>
  <c r="M38" i="12" s="1"/>
  <c r="I38" i="12"/>
  <c r="K38" i="12"/>
  <c r="Q38" i="12"/>
  <c r="G41" i="12"/>
  <c r="G40" i="12" s="1"/>
  <c r="I108" i="1" s="1"/>
  <c r="I41" i="12"/>
  <c r="I40" i="12" s="1"/>
  <c r="K41" i="12"/>
  <c r="K40" i="12" s="1"/>
  <c r="Q41" i="12"/>
  <c r="Q40" i="12" s="1"/>
  <c r="G44" i="12"/>
  <c r="I44" i="12"/>
  <c r="K44" i="12"/>
  <c r="Q44" i="12"/>
  <c r="G47" i="12"/>
  <c r="M47" i="12" s="1"/>
  <c r="I47" i="12"/>
  <c r="K47" i="12"/>
  <c r="Q47" i="12"/>
  <c r="G49" i="12"/>
  <c r="M49" i="12" s="1"/>
  <c r="I49" i="12"/>
  <c r="K49" i="12"/>
  <c r="Q49" i="12"/>
  <c r="G51" i="12"/>
  <c r="I51" i="12"/>
  <c r="I50" i="12" s="1"/>
  <c r="K51" i="12"/>
  <c r="K50" i="12" s="1"/>
  <c r="Q51" i="12"/>
  <c r="Q50" i="12" s="1"/>
  <c r="G56" i="12"/>
  <c r="M56" i="12" s="1"/>
  <c r="I56" i="12"/>
  <c r="K56" i="12"/>
  <c r="Q56" i="12"/>
  <c r="G59" i="12"/>
  <c r="M59" i="12" s="1"/>
  <c r="I59" i="12"/>
  <c r="K59" i="12"/>
  <c r="Q59" i="12"/>
  <c r="G60" i="12"/>
  <c r="M60" i="12" s="1"/>
  <c r="I60" i="12"/>
  <c r="K60" i="12"/>
  <c r="Q60" i="12"/>
  <c r="G63" i="12"/>
  <c r="M63" i="12" s="1"/>
  <c r="I63" i="12"/>
  <c r="K63" i="12"/>
  <c r="Q63" i="12"/>
  <c r="G65" i="12"/>
  <c r="M65" i="12" s="1"/>
  <c r="I65" i="12"/>
  <c r="K65" i="12"/>
  <c r="Q65" i="12"/>
  <c r="G66" i="12"/>
  <c r="M66" i="12" s="1"/>
  <c r="I66" i="12"/>
  <c r="K66" i="12"/>
  <c r="Q66" i="12"/>
  <c r="G68" i="12"/>
  <c r="M68" i="12" s="1"/>
  <c r="I68" i="12"/>
  <c r="K68" i="12"/>
  <c r="Q68" i="12"/>
  <c r="G69" i="12"/>
  <c r="M69" i="12" s="1"/>
  <c r="I69" i="12"/>
  <c r="K69" i="12"/>
  <c r="Q69" i="12"/>
  <c r="G83" i="12"/>
  <c r="M83" i="12" s="1"/>
  <c r="I83" i="12"/>
  <c r="K83" i="12"/>
  <c r="Q83" i="12"/>
  <c r="G84" i="12"/>
  <c r="M84" i="12" s="1"/>
  <c r="I84" i="12"/>
  <c r="K84" i="12"/>
  <c r="Q84" i="12"/>
  <c r="G86" i="12"/>
  <c r="M86" i="12" s="1"/>
  <c r="I86" i="12"/>
  <c r="K86" i="12"/>
  <c r="Q86" i="12"/>
  <c r="G96" i="12"/>
  <c r="M96" i="12" s="1"/>
  <c r="I96" i="12"/>
  <c r="K96" i="12"/>
  <c r="Q96" i="12"/>
  <c r="G99" i="12"/>
  <c r="M99" i="12" s="1"/>
  <c r="M97" i="12" s="1"/>
  <c r="I99" i="12"/>
  <c r="I97" i="12" s="1"/>
  <c r="K99" i="12"/>
  <c r="K97" i="12" s="1"/>
  <c r="Q99" i="12"/>
  <c r="Q97" i="12" s="1"/>
  <c r="I20" i="1"/>
  <c r="I18" i="1"/>
  <c r="AZ99" i="1"/>
  <c r="AZ98" i="1"/>
  <c r="AZ97" i="1"/>
  <c r="AZ96" i="1"/>
  <c r="AZ95" i="1"/>
  <c r="AZ94" i="1"/>
  <c r="AZ93" i="1"/>
  <c r="AZ92" i="1"/>
  <c r="AZ91" i="1"/>
  <c r="AZ90" i="1"/>
  <c r="AZ89" i="1"/>
  <c r="AZ88" i="1"/>
  <c r="AZ87" i="1"/>
  <c r="AZ86" i="1"/>
  <c r="AZ84" i="1"/>
  <c r="AZ83" i="1"/>
  <c r="AZ82" i="1"/>
  <c r="AZ81" i="1"/>
  <c r="AZ80" i="1"/>
  <c r="AZ79" i="1"/>
  <c r="AZ78" i="1"/>
  <c r="AZ76" i="1"/>
  <c r="AZ75" i="1"/>
  <c r="AZ74" i="1"/>
  <c r="AZ73" i="1"/>
  <c r="AZ72" i="1"/>
  <c r="AZ71" i="1"/>
  <c r="AZ70" i="1"/>
  <c r="AZ69" i="1"/>
  <c r="AZ68" i="1"/>
  <c r="AZ67" i="1"/>
  <c r="AZ66" i="1"/>
  <c r="AZ64" i="1"/>
  <c r="AZ63" i="1"/>
  <c r="AZ62" i="1"/>
  <c r="AZ61" i="1"/>
  <c r="AZ60" i="1"/>
  <c r="AZ59" i="1"/>
  <c r="AZ58" i="1"/>
  <c r="AZ56" i="1"/>
  <c r="AZ55" i="1"/>
  <c r="AZ54" i="1"/>
  <c r="AZ53" i="1"/>
  <c r="AZ51" i="1"/>
  <c r="AZ49" i="1"/>
  <c r="AZ48" i="1"/>
  <c r="AZ44" i="1"/>
  <c r="AZ43" i="1"/>
  <c r="J28" i="1"/>
  <c r="J26" i="1"/>
  <c r="G38" i="1"/>
  <c r="F38" i="1"/>
  <c r="J23" i="1"/>
  <c r="J24" i="1"/>
  <c r="J25" i="1"/>
  <c r="J27" i="1"/>
  <c r="E24" i="1"/>
  <c r="E26" i="1"/>
  <c r="G50" i="12" l="1"/>
  <c r="G22" i="12"/>
  <c r="I106" i="1" s="1"/>
  <c r="G26" i="12"/>
  <c r="I107" i="1" s="1"/>
  <c r="G43" i="12"/>
  <c r="I109" i="1" s="1"/>
  <c r="G97" i="12"/>
  <c r="I114" i="1" s="1"/>
  <c r="I19" i="1" s="1"/>
  <c r="G9" i="12"/>
  <c r="G55" i="12"/>
  <c r="I111" i="1" s="1"/>
  <c r="G67" i="12"/>
  <c r="M51" i="12"/>
  <c r="M50" i="12" s="1"/>
  <c r="M41" i="12"/>
  <c r="M40" i="12" s="1"/>
  <c r="Z101" i="12"/>
  <c r="G39" i="1" s="1"/>
  <c r="I9" i="12"/>
  <c r="Q67" i="12"/>
  <c r="K67" i="12"/>
  <c r="I67" i="12"/>
  <c r="G64" i="12"/>
  <c r="I112" i="1" s="1"/>
  <c r="Q64" i="12"/>
  <c r="I64" i="12"/>
  <c r="Q55" i="12"/>
  <c r="I55" i="12"/>
  <c r="Q43" i="12"/>
  <c r="I43" i="12"/>
  <c r="Q26" i="12"/>
  <c r="K26" i="12"/>
  <c r="Q22" i="12"/>
  <c r="I22" i="12"/>
  <c r="Q9" i="12"/>
  <c r="K9" i="12"/>
  <c r="K64" i="12"/>
  <c r="K55" i="12"/>
  <c r="K43" i="12"/>
  <c r="I26" i="12"/>
  <c r="K22" i="12"/>
  <c r="G23" i="1"/>
  <c r="M67" i="12"/>
  <c r="M55" i="12"/>
  <c r="M64" i="12"/>
  <c r="M26" i="12"/>
  <c r="M44" i="12"/>
  <c r="M43" i="12" s="1"/>
  <c r="M22" i="12"/>
  <c r="M13" i="12"/>
  <c r="M9" i="12" s="1"/>
  <c r="G101" i="12" l="1"/>
  <c r="I113" i="1"/>
  <c r="I17" i="1" s="1"/>
  <c r="I110" i="1"/>
  <c r="I105" i="1"/>
  <c r="G40" i="1"/>
  <c r="H39" i="1"/>
  <c r="G24" i="1"/>
  <c r="I115" i="1" l="1"/>
  <c r="H40" i="1"/>
  <c r="I39" i="1"/>
  <c r="I40" i="1" s="1"/>
  <c r="J39" i="1" s="1"/>
  <c r="J40" i="1" s="1"/>
  <c r="I16" i="1"/>
  <c r="I21" i="1" s="1"/>
  <c r="G26" i="1"/>
  <c r="G28" i="1"/>
  <c r="G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<sst xmlns="http://schemas.openxmlformats.org/spreadsheetml/2006/main" count="454" uniqueCount="268">
  <si>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</si>
  <si>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</si>
  <si>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</si>
  <si>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</si>
  <si>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</si>
  <si>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</si>
  <si>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</si>
  <si>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</si>
  <si>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</si>
  <si>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</si>
  <si>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</si>
  <si>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</si>
  <si>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</si>
  <si>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</si>
  <si>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</si>
  <si>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</si>
  <si>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</si>
  <si>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</si>
  <si>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</si>
  <si>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</si>
  <si>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</si>
  <si>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</si>
  <si>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</si>
  <si>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</si>
  <si>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</si>
  <si>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</si>
  <si>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</si>
  <si>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</si>
  <si>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</si>
  <si>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</si>
  <si>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</si>
  <si>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</si>
  <si>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</si>
  <si>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</si>
  <si>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</si>
  <si>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</si>
  <si>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</si>
  <si>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</si>
  <si>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</si>
  <si>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</si>
  <si>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</si>
  <si>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</si>
  <si>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</si>
  <si>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</si>
  <si>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Celkem za stavbu</t>
  </si>
  <si>
    <t>CZK</t>
  </si>
  <si>
    <t xml:space="preserve">Popis rozpočtu:  - </t>
  </si>
  <si>
    <t>Rozpočet řeší:</t>
  </si>
  <si>
    <t>- restaurování ozdobných kamenných prvků,</t>
  </si>
  <si>
    <t>- restaurování omítaných ploch s figurální a ornamentální malbou</t>
  </si>
  <si>
    <t>Rozpočet je vyhotoven v podrobnosti dle:</t>
  </si>
  <si>
    <t>- restaurátorského záměru</t>
  </si>
  <si>
    <t>Výkaz výměr:</t>
  </si>
  <si>
    <t>- se může případně měnit dle změn a dodatků k PD</t>
  </si>
  <si>
    <t>- neslouží jako podklad pro objednávky materiálu v rámci dodávky stavby</t>
  </si>
  <si>
    <t>- veškeré výrobky, uvedené v rozpočtu s obchodním názvem, jsou referenční,</t>
  </si>
  <si>
    <t xml:space="preserve">  obecně určující standart, technické parametry a požadované vlastnosti</t>
  </si>
  <si>
    <t xml:space="preserve">  a lze je nahradit produkty jiného výrobce, při zachování srovnatelných nebo lepších</t>
  </si>
  <si>
    <t xml:space="preserve">  rozhodujících technických parametrů</t>
  </si>
  <si>
    <t>Ocenění položek:</t>
  </si>
  <si>
    <t>- některé položky, co do obsahu, srovnatelně odpovídají položkám z databáze RTS,</t>
  </si>
  <si>
    <t xml:space="preserve">  mají-li číslo s koncovkou IND, je jejich ocenění upraveno vzhledem k tomu,</t>
  </si>
  <si>
    <t xml:space="preserve">  že se použije jiný materiál nebo že akce je atypická, výjmečná, malého rozsahu</t>
  </si>
  <si>
    <t xml:space="preserve">  a nelze tedy převzít u těchto položek ceny z databáze RTS !</t>
  </si>
  <si>
    <t>v ceně je zohledněno:</t>
  </si>
  <si>
    <t>- náročnost provádění s ohledem na památkový charakter stavby</t>
  </si>
  <si>
    <t>- s tím související vyšší kvalifikace pracovníků</t>
  </si>
  <si>
    <t>to se týká i ocenění</t>
  </si>
  <si>
    <t>- položek individuálních (X.IND, Y.IND, Z.IND - viz legenda)</t>
  </si>
  <si>
    <t>- položek restaurátorských (RES - viz legenda)</t>
  </si>
  <si>
    <t>Zatřídění dle klasifikace JKSO  ve smyslu vyhlášky č. 230/2012 Sb: 815 981</t>
  </si>
  <si>
    <t>Použitá cenová soustava: CS RTS DATA</t>
  </si>
  <si>
    <t>Struktura údajů a jejich formát: (soupis prací, obsah položek, výkaz výměr...)</t>
  </si>
  <si>
    <t>jsou stanoveny programem RTS Stavitel (dle vyhlášky č. 230/2012 Sb)</t>
  </si>
  <si>
    <t>Metodika pro zpracování nabídkové ceny:</t>
  </si>
  <si>
    <t>je předepsána programem RTS Stavitel - vyplňí se buňky s modrým pozadím</t>
  </si>
  <si>
    <t>Formát elektronického soupisu: je Excel (.xlsx) do nějž je exportován z programu RTS Stavitel</t>
  </si>
  <si>
    <t>Legenda:</t>
  </si>
  <si>
    <t>- kce - konstrukce</t>
  </si>
  <si>
    <t>- mtž - montáž, osazení, provedení</t>
  </si>
  <si>
    <t>- dmtž - demontáž, vyjmutí, odstranění, vybourání, rozebrání</t>
  </si>
  <si>
    <t>- dod - dodávka, výroba + dodávka, včetně dopravy na stavbu</t>
  </si>
  <si>
    <t xml:space="preserve">  a ostatních pořizovacích nákladů</t>
  </si>
  <si>
    <t>- PH - přesun hmot vnitrostaveništní</t>
  </si>
  <si>
    <t>- SOP - spojovací a ochranné prostředky (vztahují se k m3 řeziva)</t>
  </si>
  <si>
    <t>- IND za číselnou nomenklaturou položky - položky pro práce a dodávky</t>
  </si>
  <si>
    <t xml:space="preserve">  obsahově srovnatelné s položkami databáze RTS, ale s upravenými jednotkovými cenami     vzhledem k použití odlišného materiálu nebo k mimořádnému charakteru akce</t>
  </si>
  <si>
    <t>- X.IND, Y.IND, Z.IND za číselnou nomenklaturou položky - individuální položky</t>
  </si>
  <si>
    <t xml:space="preserve">  pro atypické práce a dodávky neobsažené v databázi RTS</t>
  </si>
  <si>
    <t>- RES za číselnou nomenklaturou položky - individuální položky pro atypické práce a dodávky</t>
  </si>
  <si>
    <t xml:space="preserve">  neobsažené v databázi RTS, prováděné a dodávané restaurátory</t>
  </si>
  <si>
    <t>Rekapitulace dílů</t>
  </si>
  <si>
    <t>Typ dílu</t>
  </si>
  <si>
    <t>1</t>
  </si>
  <si>
    <t>Zemní práce</t>
  </si>
  <si>
    <t>2</t>
  </si>
  <si>
    <t>Základy,zvláštní zakládání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</si>
  <si>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</si>
  <si>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</si>
  <si>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</si>
  <si>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</si>
  <si>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</si>
  <si>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</si>
  <si>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99</t>
  </si>
  <si>
    <t>Staveništní přesun hmot</t>
  </si>
  <si>
    <t>765</t>
  </si>
  <si>
    <t>Krytiny tvrdé</t>
  </si>
  <si>
    <t>767</t>
  </si>
  <si>
    <t>Konstrukce zámečnické a kovářské</t>
  </si>
  <si>
    <t>794</t>
  </si>
  <si>
    <t>Práce restaurátorské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</si>
  <si>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</si>
  <si>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</si>
  <si>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</si>
  <si>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</si>
  <si>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</si>
  <si>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</si>
  <si>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</si>
  <si>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</si>
  <si>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</si>
  <si>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</si>
  <si>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</si>
  <si>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</si>
  <si>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</si>
  <si>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</si>
  <si>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</si>
  <si>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</si>
  <si>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</si>
  <si>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</si>
  <si>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</si>
  <si>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Ceník</t>
  </si>
  <si>
    <t>Cen. soustava</t>
  </si>
  <si>
    <t>Nhod / MJ</t>
  </si>
  <si>
    <t>Nhod celk.</t>
  </si>
  <si>
    <t>Díl:</t>
  </si>
  <si>
    <t>DIL</t>
  </si>
  <si>
    <t>Ruční výkop jam, rýh a šachet v hornině tř. 3, s přehozením nebo naložením</t>
  </si>
  <si>
    <t>m3</t>
  </si>
  <si>
    <t>POL1_0</t>
  </si>
  <si>
    <t>VV</t>
  </si>
  <si>
    <t>Mezisoučet</t>
  </si>
  <si>
    <t>162201203R00</t>
  </si>
  <si>
    <t>Vodorovné přemíst.výkopku, kolečko hor.1-4, do 10m</t>
  </si>
  <si>
    <t>162201210R00</t>
  </si>
  <si>
    <t>Příplatek za dalš.10 m, kolečko, výkop. z hor.1- 4</t>
  </si>
  <si>
    <t>174101102R00</t>
  </si>
  <si>
    <t>Zásyp ruční se zhutněním</t>
  </si>
  <si>
    <t>181301101R00</t>
  </si>
  <si>
    <t>Rozprostření ornice, rovina, tl. do 10 cm do 500m2</t>
  </si>
  <si>
    <t>m2</t>
  </si>
  <si>
    <t>181201111R00</t>
  </si>
  <si>
    <t>Úprava pláně na násypech se zhutněním - ručně</t>
  </si>
  <si>
    <t>167101201R00</t>
  </si>
  <si>
    <t>Nakládání výkopku z hor.1 ÷ 4 - ručně</t>
  </si>
  <si>
    <t>přebytečná zemina k odvozu:14,1-7,7-30,2*0,05</t>
  </si>
  <si>
    <t>zaokrouhleno:5,0-4,89</t>
  </si>
  <si>
    <t>162701105R00</t>
  </si>
  <si>
    <t>Vodorovné přemístění výkopku z hor.1-4 do 10000 m</t>
  </si>
  <si>
    <t>Poplatek za skládku horniny 1- 4</t>
  </si>
  <si>
    <t>POL3_0</t>
  </si>
  <si>
    <t>34,0*1,05</t>
  </si>
  <si>
    <t>kompl</t>
  </si>
  <si>
    <t>POP</t>
  </si>
  <si>
    <t>62000001XIND</t>
  </si>
  <si>
    <t>Zpevnění fasády minerálním hloubkovým zpevňovačem, mtž+dod</t>
  </si>
  <si>
    <t xml:space="preserve">  pomocí minerálního hloubkového zpevňovače</t>
  </si>
  <si>
    <t>ostatní,100% plochy:42,0</t>
  </si>
  <si>
    <t/>
  </si>
  <si>
    <t>62000005XIND</t>
  </si>
  <si>
    <t>Hydrofobizace organokřemičitým prostředkem, mtž+dod</t>
  </si>
  <si>
    <t>vodorovné plochy namáhané stékající vodou:3,0</t>
  </si>
  <si>
    <t>631571003R00</t>
  </si>
  <si>
    <t>Násyp ze štěrkopísku fr 8-16mm se zhutněním</t>
  </si>
  <si>
    <t>pod sch stupně:(2,0*0,5+2,8*1,2+2,6*0,5)*0,20</t>
  </si>
  <si>
    <t>941941041R00</t>
  </si>
  <si>
    <t>Montáž lešení leh.řad.s podlahami,š.1,2 m, H 10 m</t>
  </si>
  <si>
    <t>941941291R00</t>
  </si>
  <si>
    <t>Příplatek za každý měsíc použití lešení k pol.1041</t>
  </si>
  <si>
    <t>941941841R00</t>
  </si>
  <si>
    <t>Demontáž lešení leh.řad.s podlahami,š.1,2 m,H 10 m</t>
  </si>
  <si>
    <t>t</t>
  </si>
  <si>
    <t>765332860R00</t>
  </si>
  <si>
    <t>Demontáž betonové krytiny, zvětr. malta, do suti</t>
  </si>
  <si>
    <t>998765101R00</t>
  </si>
  <si>
    <t>Přesun hmot pro krytiny tvrdé, výšky do 6 m</t>
  </si>
  <si>
    <t>KOV1.IND</t>
  </si>
  <si>
    <t>kus</t>
  </si>
  <si>
    <t>998767201R00</t>
  </si>
  <si>
    <t>794RES1.RES</t>
  </si>
  <si>
    <t>Restaurátorský průzkum maleb</t>
  </si>
  <si>
    <t>794RES2.RES</t>
  </si>
  <si>
    <t>- restaurátorem s odpovídající licencí</t>
  </si>
  <si>
    <t>- v plném rozsahu dle restaurátorského záměru</t>
  </si>
  <si>
    <t>- sejmutí druhotných a degradovaných povrchových vrstev</t>
  </si>
  <si>
    <t>- konsolidace, ošetření organokřemičitanovým konsolidantem</t>
  </si>
  <si>
    <t>- injektáž uvolněných částí (dutin)</t>
  </si>
  <si>
    <t>- tmelení vápenným tmelem</t>
  </si>
  <si>
    <t>- doplnění chybějících částí</t>
  </si>
  <si>
    <t>- retuše defektů</t>
  </si>
  <si>
    <t>- rekonstrukce figurálních výjevů</t>
  </si>
  <si>
    <t>- hydrofobizace</t>
  </si>
  <si>
    <t>794RES9.RES</t>
  </si>
  <si>
    <t>Závěrečná restaurátorská zpráva ad malby-2pare+2CD, včetně fotografické a grafické dokumentace</t>
  </si>
  <si>
    <t>794RES11.RES</t>
  </si>
  <si>
    <t>Restaurátorský průzkum kamenných prvků</t>
  </si>
  <si>
    <t>- doplňující restaurátorský a chemicko-technologický průzkum</t>
  </si>
  <si>
    <t>794RES12.RES</t>
  </si>
  <si>
    <t>- sejmutí degradovaných částí a nevhodných plastických doplňků</t>
  </si>
  <si>
    <t>- biocidní omytí, očištění</t>
  </si>
  <si>
    <t>- plastické doplnění umělým kamenem</t>
  </si>
  <si>
    <t>- barevná retuš</t>
  </si>
  <si>
    <t>- závěrečné barevné sjednocení</t>
  </si>
  <si>
    <t>794RES19.RES</t>
  </si>
  <si>
    <t>Závěrečná restaurátorská zpráva ad kámen-2pare+2CD, včetně fotografické a grafické dokumentace</t>
  </si>
  <si>
    <t>005121010R</t>
  </si>
  <si>
    <t>Zařízení staveniště</t>
  </si>
  <si>
    <t>Soubor</t>
  </si>
  <si>
    <t>- zpevnění celé plochy fasády</t>
  </si>
  <si>
    <t>- barevná úprava</t>
  </si>
  <si>
    <t>SUM</t>
  </si>
  <si>
    <t>POPUZIV</t>
  </si>
  <si>
    <t>END</t>
  </si>
  <si>
    <t>00245836</t>
  </si>
  <si>
    <t>CZ00245836</t>
  </si>
  <si>
    <t>Zábradlí v nice cca 500/2000mm, nátěr kovářskou barvou</t>
  </si>
  <si>
    <t xml:space="preserve">Přesun hmot pro zámečnické konstr.,  </t>
  </si>
  <si>
    <t>Restaurování kamenných prvků</t>
  </si>
  <si>
    <t>2*(3,5+2*1,2)*7,0</t>
  </si>
  <si>
    <t>2*(1,5+2*1,2)*7,0</t>
  </si>
  <si>
    <t>1,5*137,2</t>
  </si>
  <si>
    <t>Restaurování malby v nice 2000/3170mm, mtž+dod+PH</t>
  </si>
  <si>
    <t>Zřízení vrstvy z geotextilie filtrační, separační, odvodˇnovací, ochranné, výztužné nebo protierozní v rovině nebo ve sklonu 1:5, šířky do 3m</t>
  </si>
  <si>
    <t>Geotextilie tkaná polyesterová 890g/m2</t>
  </si>
  <si>
    <t>Zakrytí vnějších ploch před znečištěním včetně pozdějšího odkrytí výplní otvorů a svislých ploch fólií přilepenou lepicí páskou</t>
  </si>
  <si>
    <t>Oprava vápenné omítky vnějších ploch stupně členitosti 5 štukové, v rozsahu 100%</t>
  </si>
  <si>
    <t>Fasádní vápenný dvojnásobný nátěr</t>
  </si>
  <si>
    <t>622-01</t>
  </si>
  <si>
    <t>odsolovací omítky tl.cca50mm provedení dvou cyklů</t>
  </si>
  <si>
    <t>soklová část,100% plochy:18,0</t>
  </si>
  <si>
    <t>Očištění vnějších ploch tlakovou vodou omytím</t>
  </si>
  <si>
    <t>Odvoz suti a vybouraných hmot na skládku nebo meziskládku se složením na vzdálenost příplatek k ceně za každý další i započatý 1km přes 1km</t>
  </si>
  <si>
    <t>Vnitrostaveništní doprava suti a vybouraných hmot vodorovně do 50m svisle s použitím mechanizace pro budovy a haly výšky přes 9-12m</t>
  </si>
  <si>
    <t>997013831</t>
  </si>
  <si>
    <t>Poplatek za uložení stavebního odpadu na skládce (skládkovné) směsného</t>
  </si>
  <si>
    <t>045303000</t>
  </si>
  <si>
    <t>Vedlejší rozpočtové náklady</t>
  </si>
  <si>
    <t>VRN</t>
  </si>
  <si>
    <t>Inženýrská činnost kompletační a koordinační činnost</t>
  </si>
  <si>
    <t>Otlučení nebo odsekání vrstev omítek stěn - pod  dohledem restaurátora</t>
  </si>
  <si>
    <t>Práce a dodávky HSV</t>
  </si>
  <si>
    <t>Práce a dodávky PSV</t>
  </si>
  <si>
    <t>celkovou obnovu výklenkové kapličky č.3 s figurálním obrazem v nice</t>
  </si>
  <si>
    <t xml:space="preserve"> opravu střechy</t>
  </si>
  <si>
    <t>celkovou stavební opravu architektury vč.zemní úpravy okolí</t>
  </si>
  <si>
    <t>Stavebně techniceké zprávy k zamýšlené opravě souboru výklenkových kaplí poutní cesty na Křížovou horu v Českém Krumlově</t>
  </si>
  <si>
    <t xml:space="preserve">  vypracovaného Agenturou "Jan Zrzavý", spol. s r.o. s konzultacemi  MgA.Josefa Petra a ak.mal.M.Marschala a ak.mal.J.Kořenka</t>
  </si>
  <si>
    <t>Krytina keramická prejzová hřeben z malých prejzů režných do malty</t>
  </si>
  <si>
    <t>Krytina keramická prejzová nárožní hrana z malých prejzů režných do malty</t>
  </si>
  <si>
    <t>URS 2018 01</t>
  </si>
  <si>
    <t>Montáž krytiny keramické úžlabí průběžné na plech do malty</t>
  </si>
  <si>
    <t>bm</t>
  </si>
  <si>
    <t>Montáž krytiny keramické prejzové do malty zeď, římsa, atika 16ks/m2 do 40cm</t>
  </si>
  <si>
    <t>Krytina keramická prejzová malý prejz režný sklonu do 30°do malty</t>
  </si>
  <si>
    <t>Příplatek ke krytině keramické prejzové malý prejz režný sklonu přes  30°do 40°</t>
  </si>
  <si>
    <t>rekonstrukce  dle dochované fotografie s námětem Piety</t>
  </si>
  <si>
    <t>restaurování  ornamentální malby výklenkové plochy</t>
  </si>
  <si>
    <t>Soupis prací, dodávek a služeb s výkazem výměr</t>
  </si>
  <si>
    <t>Zastavení Křížové cesty, Horní Brána, Český Krumlov Oprava výklenkových kaplí č. 3 a č. 6
Výklenková kaple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</si>
</sst>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1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19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19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26" xfId="0" applyNumberFormat="1" applyFont="1" applyBorder="1" applyAlignment="1">
      <alignment horizontal="left" vertical="top"/>
    </xf>
    <xf numFmtId="0" fontId="18" fillId="0" borderId="33" xfId="0" applyNumberFormat="1" applyFont="1" applyBorder="1" applyAlignment="1">
      <alignment horizontal="left" vertical="top" wrapText="1"/>
    </xf>
    <xf numFmtId="0" fontId="0" fillId="3" borderId="33" xfId="0" applyFill="1" applyBorder="1" applyAlignment="1">
      <alignment vertical="top" shrinkToFit="1"/>
    </xf>
    <xf numFmtId="0" fontId="0" fillId="3" borderId="26" xfId="0" applyFill="1" applyBorder="1" applyAlignment="1">
      <alignment vertical="top" shrinkToFit="1"/>
    </xf>
    <xf numFmtId="0" fontId="0" fillId="0" borderId="26" xfId="0" applyFill="1" applyBorder="1" applyAlignment="1">
      <alignment vertical="top"/>
    </xf>
    <xf numFmtId="4" fontId="0" fillId="0" borderId="33" xfId="0" applyNumberFormat="1" applyFill="1" applyBorder="1" applyAlignment="1">
      <alignment vertical="top" shrinkToFit="1"/>
    </xf>
    <xf numFmtId="0" fontId="17" fillId="0" borderId="33" xfId="0" applyNumberFormat="1" applyFont="1" applyFill="1" applyBorder="1" applyAlignment="1">
      <alignment horizontal="left" vertical="top" wrapText="1"/>
    </xf>
    <xf numFmtId="0" fontId="17" fillId="0" borderId="33" xfId="0" applyFont="1" applyFill="1" applyBorder="1" applyAlignment="1">
      <alignment vertical="top" shrinkToFit="1"/>
    </xf>
    <xf numFmtId="164" fontId="17" fillId="0" borderId="33" xfId="0" applyNumberFormat="1" applyFont="1" applyFill="1" applyBorder="1" applyAlignment="1">
      <alignment vertical="top" shrinkToFit="1"/>
    </xf>
    <xf numFmtId="0" fontId="17" fillId="0" borderId="26" xfId="0" applyNumberFormat="1" applyFont="1" applyFill="1" applyBorder="1" applyAlignment="1">
      <alignment horizontal="left" vertical="top"/>
    </xf>
    <xf numFmtId="4" fontId="17" fillId="6" borderId="33" xfId="0" applyNumberFormat="1" applyFont="1" applyFill="1" applyBorder="1" applyAlignment="1">
      <alignment vertical="top" shrinkToFit="1"/>
    </xf>
    <xf numFmtId="49" fontId="17" fillId="0" borderId="0" xfId="0" applyNumberFormat="1" applyFont="1"/>
    <xf numFmtId="49" fontId="17" fillId="0" borderId="0" xfId="0" applyNumberFormat="1" applyFont="1" applyAlignment="1">
      <alignment wrapText="1"/>
    </xf>
    <xf numFmtId="0" fontId="0" fillId="0" borderId="33" xfId="0" applyBorder="1"/>
    <xf numFmtId="49" fontId="17" fillId="0" borderId="0" xfId="0" applyNumberFormat="1" applyFont="1" applyAlignment="1">
      <alignment vertical="top"/>
    </xf>
    <xf numFmtId="49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vertical="top"/>
    </xf>
    <xf numFmtId="49" fontId="22" fillId="0" borderId="0" xfId="0" applyNumberFormat="1" applyFont="1"/>
    <xf numFmtId="4" fontId="17" fillId="0" borderId="38" xfId="0" applyNumberFormat="1" applyFont="1" applyBorder="1" applyAlignment="1">
      <alignment vertical="top" shrinkToFit="1"/>
    </xf>
    <xf numFmtId="4" fontId="8" fillId="3" borderId="47" xfId="0" applyNumberFormat="1" applyFont="1" applyFill="1" applyBorder="1" applyAlignment="1">
      <alignment vertical="top"/>
    </xf>
    <xf numFmtId="0" fontId="8" fillId="3" borderId="48" xfId="0" applyFont="1" applyFill="1" applyBorder="1" applyAlignment="1">
      <alignment vertical="top"/>
    </xf>
    <xf numFmtId="0" fontId="0" fillId="7" borderId="0" xfId="0" applyFill="1"/>
    <xf numFmtId="49" fontId="8" fillId="7" borderId="0" xfId="0" applyNumberFormat="1" applyFont="1" applyFill="1"/>
    <xf numFmtId="0" fontId="17" fillId="7" borderId="26" xfId="0" applyFont="1" applyFill="1" applyBorder="1" applyAlignment="1">
      <alignment vertical="top"/>
    </xf>
    <xf numFmtId="164" fontId="17" fillId="7" borderId="33" xfId="0" applyNumberFormat="1" applyFont="1" applyFill="1" applyBorder="1" applyAlignment="1">
      <alignment vertical="top" shrinkToFit="1"/>
    </xf>
    <xf numFmtId="4" fontId="17" fillId="7" borderId="33" xfId="0" applyNumberFormat="1" applyFont="1" applyFill="1" applyBorder="1" applyAlignment="1" applyProtection="1">
      <alignment vertical="top" shrinkToFit="1"/>
      <protection locked="0"/>
    </xf>
    <xf numFmtId="0" fontId="8" fillId="7" borderId="26" xfId="0" applyNumberFormat="1" applyFont="1" applyFill="1" applyBorder="1" applyAlignment="1">
      <alignment vertical="top"/>
    </xf>
    <xf numFmtId="0" fontId="8" fillId="7" borderId="33" xfId="0" applyNumberFormat="1" applyFont="1" applyFill="1" applyBorder="1" applyAlignment="1">
      <alignment horizontal="left" vertical="top" wrapText="1"/>
    </xf>
    <xf numFmtId="0" fontId="0" fillId="7" borderId="33" xfId="0" applyFill="1" applyBorder="1"/>
    <xf numFmtId="0" fontId="20" fillId="0" borderId="26" xfId="0" applyNumberFormat="1" applyFont="1" applyBorder="1" applyAlignment="1">
      <alignment vertical="top" wrapText="1"/>
    </xf>
    <xf numFmtId="0" fontId="20" fillId="0" borderId="48" xfId="0" applyNumberFormat="1" applyFont="1" applyBorder="1" applyAlignment="1">
      <alignment vertical="top" wrapText="1" shrinkToFit="1"/>
    </xf>
    <xf numFmtId="164" fontId="20" fillId="0" borderId="48" xfId="0" applyNumberFormat="1" applyFont="1" applyBorder="1" applyAlignment="1">
      <alignment vertical="top" wrapText="1" shrinkToFit="1"/>
    </xf>
    <xf numFmtId="4" fontId="20" fillId="0" borderId="48" xfId="0" applyNumberFormat="1" applyFont="1" applyBorder="1" applyAlignment="1">
      <alignment vertical="top" wrapText="1" shrinkToFit="1"/>
    </xf>
    <xf numFmtId="0" fontId="0" fillId="0" borderId="0" xfId="0" applyNumberFormat="1" applyAlignment="1"/>
    <xf numFmtId="49" fontId="23" fillId="0" borderId="0" xfId="0" applyNumberFormat="1" applyFont="1" applyBorder="1" applyAlignment="1">
      <alignment horizontal="left" vertical="center"/>
    </xf>
    <xf numFmtId="4" fontId="17" fillId="0" borderId="39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left" vertical="center" wrapText="1" shrinkToFit="1"/>
    </xf>
    <xf numFmtId="0" fontId="8" fillId="3" borderId="18" xfId="0" applyFont="1" applyFill="1" applyBorder="1" applyAlignment="1">
      <alignment horizontal="left" vertical="center" wrapText="1" shrinkToFit="1"/>
    </xf>
    <xf numFmtId="0" fontId="8" fillId="3" borderId="19" xfId="0" applyFont="1" applyFill="1" applyBorder="1" applyAlignment="1">
      <alignment horizontal="left" vertical="center" wrapText="1" shrinkToFit="1"/>
    </xf>
    <xf numFmtId="0" fontId="0" fillId="0" borderId="0" xfId="0" applyNumberFormat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18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4.42578125" style="1" customWidth="1"/>
    <col min="10" max="10" width="14.7109375" style="1" customWidth="1"/>
    <col min="11" max="11" width="4.28515625" customWidth="1"/>
    <col min="12" max="15" width="10.7109375" customWidth="1"/>
    <col min="52" max="52" width="92.42578125" customWidth="1"/>
  </cols>
  <sheetData>
    <row r="1" spans="1:15" ht="33.75" customHeight="1" x14ac:dyDescent="0.2">
      <c r="A1" s="73" t="s">
        <v>36</v>
      </c>
      <c r="B1" s="239" t="s">
        <v>266</v>
      </c>
      <c r="C1" s="240"/>
      <c r="D1" s="240"/>
      <c r="E1" s="240"/>
      <c r="F1" s="240"/>
      <c r="G1" s="240"/>
      <c r="H1" s="240"/>
      <c r="I1" s="240"/>
      <c r="J1" s="241"/>
    </row>
    <row r="2" spans="1:15" ht="30" customHeight="1" x14ac:dyDescent="0.2">
      <c r="A2" s="4"/>
      <c r="B2" s="81" t="s">
        <v>40</v>
      </c>
      <c r="C2" s="82"/>
      <c r="D2" s="261" t="s">
        <v>267</v>
      </c>
      <c r="E2" s="262"/>
      <c r="F2" s="262"/>
      <c r="G2" s="262"/>
      <c r="H2" s="262"/>
      <c r="I2" s="262"/>
      <c r="J2" s="263"/>
      <c r="O2" s="2"/>
    </row>
    <row r="3" spans="1:15" ht="23.25" hidden="1" customHeight="1" x14ac:dyDescent="0.2">
      <c r="A3" s="4"/>
      <c r="B3" s="83" t="s">
        <v>42</v>
      </c>
      <c r="C3" s="84"/>
      <c r="D3" s="258"/>
      <c r="E3" s="259"/>
      <c r="F3" s="259"/>
      <c r="G3" s="259"/>
      <c r="H3" s="259"/>
      <c r="I3" s="259"/>
      <c r="J3" s="260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236"/>
      <c r="E5" s="26"/>
      <c r="F5" s="26"/>
      <c r="G5" s="26"/>
      <c r="H5" s="28" t="s">
        <v>33</v>
      </c>
      <c r="I5" s="91" t="s">
        <v>222</v>
      </c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 t="s">
        <v>223</v>
      </c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66"/>
      <c r="E11" s="266"/>
      <c r="F11" s="266"/>
      <c r="G11" s="266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56"/>
      <c r="E12" s="256"/>
      <c r="F12" s="256"/>
      <c r="G12" s="256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57"/>
      <c r="E13" s="257"/>
      <c r="F13" s="257"/>
      <c r="G13" s="25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65"/>
      <c r="F15" s="265"/>
      <c r="G15" s="253"/>
      <c r="H15" s="253"/>
      <c r="I15" s="253" t="s">
        <v>28</v>
      </c>
      <c r="J15" s="254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48"/>
      <c r="F16" s="255"/>
      <c r="G16" s="248"/>
      <c r="H16" s="255"/>
      <c r="I16" s="248">
        <f>SUMIF(F105:F114,A16,I105:I114)+SUMIF(F105:F114,"PSU",I105:I114)</f>
        <v>0</v>
      </c>
      <c r="J16" s="249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48"/>
      <c r="F17" s="255"/>
      <c r="G17" s="248"/>
      <c r="H17" s="255"/>
      <c r="I17" s="248">
        <f>SUMIF(F105:F114,A17,I105:I114)</f>
        <v>0</v>
      </c>
      <c r="J17" s="249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48"/>
      <c r="F18" s="255"/>
      <c r="G18" s="248"/>
      <c r="H18" s="255"/>
      <c r="I18" s="248">
        <f>SUMIF(F105:F114,A18,I105:I114)</f>
        <v>0</v>
      </c>
      <c r="J18" s="249"/>
    </row>
    <row r="19" spans="1:10" ht="23.25" customHeight="1" x14ac:dyDescent="0.2">
      <c r="A19" s="142" t="s">
        <v>111</v>
      </c>
      <c r="B19" s="143" t="s">
        <v>26</v>
      </c>
      <c r="C19" s="58"/>
      <c r="D19" s="59"/>
      <c r="E19" s="248"/>
      <c r="F19" s="255"/>
      <c r="G19" s="248"/>
      <c r="H19" s="255"/>
      <c r="I19" s="248">
        <f>SUMIF(F105:F114,A19,I105:I114)</f>
        <v>0</v>
      </c>
      <c r="J19" s="249"/>
    </row>
    <row r="20" spans="1:10" ht="23.25" customHeight="1" x14ac:dyDescent="0.2">
      <c r="A20" s="142" t="s">
        <v>112</v>
      </c>
      <c r="B20" s="143" t="s">
        <v>27</v>
      </c>
      <c r="C20" s="58"/>
      <c r="D20" s="59"/>
      <c r="E20" s="248"/>
      <c r="F20" s="255"/>
      <c r="G20" s="248"/>
      <c r="H20" s="255"/>
      <c r="I20" s="248">
        <f>SUMIF(F105:F114,A20,I105:I114)</f>
        <v>0</v>
      </c>
      <c r="J20" s="249"/>
    </row>
    <row r="21" spans="1:10" ht="23.25" customHeight="1" x14ac:dyDescent="0.2">
      <c r="A21" s="4"/>
      <c r="B21" s="74" t="s">
        <v>28</v>
      </c>
      <c r="C21" s="75"/>
      <c r="D21" s="76"/>
      <c r="E21" s="250"/>
      <c r="F21" s="251"/>
      <c r="G21" s="250"/>
      <c r="H21" s="251"/>
      <c r="I21" s="250">
        <f>SUM(I16:J20)</f>
        <v>0</v>
      </c>
      <c r="J21" s="27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46">
        <f>ZakladDPHSniVypocet</f>
        <v>0</v>
      </c>
      <c r="H23" s="247"/>
      <c r="I23" s="247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73">
        <f>ZakladDPHSni*SazbaDPH1/100</f>
        <v>0</v>
      </c>
      <c r="H24" s="274"/>
      <c r="I24" s="274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46">
        <f>I21</f>
        <v>0</v>
      </c>
      <c r="H25" s="247"/>
      <c r="I25" s="247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2">
        <f>ZakladDPHZakl*SazbaDPH2/100</f>
        <v>0</v>
      </c>
      <c r="H26" s="243"/>
      <c r="I26" s="243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4"/>
      <c r="H27" s="244"/>
      <c r="I27" s="244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52">
        <f>ZakladDPHSniVypocet+ZakladDPHZaklVypocet</f>
        <v>0</v>
      </c>
      <c r="H28" s="252"/>
      <c r="I28" s="252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45">
        <f>ZakladDPHSni+DPHSni+ZakladDPHZakl+DPHZakl+Zaokrouhleni</f>
        <v>0</v>
      </c>
      <c r="H29" s="245"/>
      <c r="I29" s="245"/>
      <c r="J29" s="119" t="s">
        <v>45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72" t="s">
        <v>2</v>
      </c>
      <c r="E35" s="272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52" ht="25.5" hidden="1" customHeight="1" x14ac:dyDescent="0.2">
      <c r="A39" s="97">
        <v>1</v>
      </c>
      <c r="B39" s="103"/>
      <c r="C39" s="267"/>
      <c r="D39" s="268"/>
      <c r="E39" s="268"/>
      <c r="F39" s="108">
        <f>' Pol'!Y101</f>
        <v>0</v>
      </c>
      <c r="G39" s="109">
        <f>' Pol'!Z101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7"/>
      <c r="B40" s="269" t="s">
        <v>44</v>
      </c>
      <c r="C40" s="270"/>
      <c r="D40" s="270"/>
      <c r="E40" s="27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2" spans="1:52" x14ac:dyDescent="0.2">
      <c r="B42" t="s">
        <v>46</v>
      </c>
    </row>
    <row r="43" spans="1:52" x14ac:dyDescent="0.2">
      <c r="B43" s="264" t="s">
        <v>47</v>
      </c>
      <c r="C43" s="264"/>
      <c r="D43" s="264"/>
      <c r="E43" s="264"/>
      <c r="F43" s="264"/>
      <c r="G43" s="264"/>
      <c r="H43" s="264"/>
      <c r="I43" s="264"/>
      <c r="J43" s="264"/>
      <c r="AZ43" s="120" t="str">
        <f>B43</f>
        <v>Rozpočet řeší:</v>
      </c>
    </row>
    <row r="44" spans="1:52" x14ac:dyDescent="0.2">
      <c r="B44" s="264" t="s">
        <v>251</v>
      </c>
      <c r="C44" s="264"/>
      <c r="D44" s="264"/>
      <c r="E44" s="264"/>
      <c r="F44" s="264"/>
      <c r="G44" s="264"/>
      <c r="H44" s="264"/>
      <c r="I44" s="264"/>
      <c r="J44" s="264"/>
      <c r="AZ44" s="120" t="str">
        <f>B44</f>
        <v>celkovou obnovu výklenkové kapličky č.3 s figurálním obrazem v nice</v>
      </c>
    </row>
    <row r="45" spans="1:52" x14ac:dyDescent="0.2">
      <c r="AZ45" s="120" t="str">
        <f>B46</f>
        <v>celkovou stavební opravu architektury vč.zemní úpravy okolí</v>
      </c>
    </row>
    <row r="46" spans="1:52" x14ac:dyDescent="0.2">
      <c r="B46" s="264" t="s">
        <v>253</v>
      </c>
      <c r="C46" s="264"/>
      <c r="D46" s="264"/>
      <c r="E46" s="264"/>
      <c r="F46" s="264"/>
      <c r="G46" s="264"/>
      <c r="H46" s="264"/>
      <c r="I46" s="264"/>
      <c r="J46" s="264"/>
    </row>
    <row r="47" spans="1:52" x14ac:dyDescent="0.2">
      <c r="B47" s="235" t="s">
        <v>252</v>
      </c>
      <c r="C47" s="235"/>
      <c r="D47" s="235"/>
      <c r="E47" s="235"/>
      <c r="F47" s="235"/>
      <c r="G47" s="235"/>
      <c r="H47" s="235"/>
      <c r="I47" s="235"/>
      <c r="J47" s="235"/>
      <c r="AZ47" s="120" t="str">
        <f>B47</f>
        <v xml:space="preserve"> opravu střechy</v>
      </c>
    </row>
    <row r="48" spans="1:52" x14ac:dyDescent="0.2">
      <c r="B48" s="264" t="s">
        <v>48</v>
      </c>
      <c r="C48" s="264"/>
      <c r="D48" s="264"/>
      <c r="E48" s="264"/>
      <c r="F48" s="264"/>
      <c r="G48" s="264"/>
      <c r="H48" s="264"/>
      <c r="I48" s="264"/>
      <c r="J48" s="264"/>
      <c r="AZ48" s="120" t="str">
        <f>B48</f>
        <v>- restaurování ozdobných kamenných prvků,</v>
      </c>
    </row>
    <row r="49" spans="2:52" x14ac:dyDescent="0.2">
      <c r="B49" s="264" t="s">
        <v>49</v>
      </c>
      <c r="C49" s="264"/>
      <c r="D49" s="264"/>
      <c r="E49" s="264"/>
      <c r="F49" s="264"/>
      <c r="G49" s="264"/>
      <c r="H49" s="264"/>
      <c r="I49" s="264"/>
      <c r="J49" s="264"/>
      <c r="AZ49" s="120" t="str">
        <f>B49</f>
        <v>- restaurování omítaných ploch s figurální a ornamentální malbou</v>
      </c>
    </row>
    <row r="51" spans="2:52" x14ac:dyDescent="0.2">
      <c r="B51" s="264" t="s">
        <v>50</v>
      </c>
      <c r="C51" s="264"/>
      <c r="D51" s="264"/>
      <c r="E51" s="264"/>
      <c r="F51" s="264"/>
      <c r="G51" s="264"/>
      <c r="H51" s="264"/>
      <c r="I51" s="264"/>
      <c r="J51" s="264"/>
      <c r="AZ51" s="120" t="str">
        <f t="shared" ref="AZ51:AZ56" si="1">B51</f>
        <v>Rozpočet je vyhotoven v podrobnosti dle:</v>
      </c>
    </row>
    <row r="52" spans="2:52" x14ac:dyDescent="0.2">
      <c r="B52" s="264"/>
      <c r="C52" s="264"/>
      <c r="D52" s="264"/>
      <c r="E52" s="264"/>
      <c r="F52" s="264"/>
      <c r="G52" s="264"/>
      <c r="H52" s="264"/>
      <c r="I52" s="264"/>
      <c r="J52" s="264"/>
      <c r="AZ52" s="120">
        <f t="shared" si="1"/>
        <v>0</v>
      </c>
    </row>
    <row r="53" spans="2:52" ht="25.5" x14ac:dyDescent="0.2">
      <c r="B53" s="264" t="s">
        <v>254</v>
      </c>
      <c r="C53" s="264"/>
      <c r="D53" s="264"/>
      <c r="E53" s="264"/>
      <c r="F53" s="264"/>
      <c r="G53" s="264"/>
      <c r="H53" s="264"/>
      <c r="I53" s="264"/>
      <c r="J53" s="264"/>
      <c r="AZ53" s="120" t="str">
        <f t="shared" si="1"/>
        <v>Stavebně techniceké zprávy k zamýšlené opravě souboru výklenkových kaplí poutní cesty na Křížovou horu v Českém Krumlově</v>
      </c>
    </row>
    <row r="54" spans="2:52" x14ac:dyDescent="0.2">
      <c r="B54" s="264" t="s">
        <v>51</v>
      </c>
      <c r="C54" s="264"/>
      <c r="D54" s="264"/>
      <c r="E54" s="264"/>
      <c r="F54" s="264"/>
      <c r="G54" s="264"/>
      <c r="H54" s="264"/>
      <c r="I54" s="264"/>
      <c r="J54" s="264"/>
      <c r="AZ54" s="120" t="str">
        <f t="shared" si="1"/>
        <v>- restaurátorského záměru</v>
      </c>
    </row>
    <row r="55" spans="2:52" ht="25.5" x14ac:dyDescent="0.2">
      <c r="B55" s="264" t="s">
        <v>255</v>
      </c>
      <c r="C55" s="264"/>
      <c r="D55" s="264"/>
      <c r="E55" s="264"/>
      <c r="F55" s="264"/>
      <c r="G55" s="264"/>
      <c r="H55" s="264"/>
      <c r="I55" s="264"/>
      <c r="J55" s="264"/>
      <c r="AZ55" s="120" t="str">
        <f t="shared" si="1"/>
        <v xml:space="preserve">  vypracovaného Agenturou "Jan Zrzavý", spol. s r.o. s konzultacemi  MgA.Josefa Petra a ak.mal.M.Marschala a ak.mal.J.Kořenka</v>
      </c>
    </row>
    <row r="56" spans="2:52" x14ac:dyDescent="0.2">
      <c r="B56" s="264"/>
      <c r="C56" s="264"/>
      <c r="D56" s="264"/>
      <c r="E56" s="264"/>
      <c r="F56" s="264"/>
      <c r="G56" s="264"/>
      <c r="H56" s="264"/>
      <c r="I56" s="264"/>
      <c r="J56" s="264"/>
      <c r="AZ56" s="120">
        <f t="shared" si="1"/>
        <v>0</v>
      </c>
    </row>
    <row r="58" spans="2:52" x14ac:dyDescent="0.2">
      <c r="B58" s="264" t="s">
        <v>52</v>
      </c>
      <c r="C58" s="264"/>
      <c r="D58" s="264"/>
      <c r="E58" s="264"/>
      <c r="F58" s="264"/>
      <c r="G58" s="264"/>
      <c r="H58" s="264"/>
      <c r="I58" s="264"/>
      <c r="J58" s="264"/>
      <c r="AZ58" s="120" t="str">
        <f t="shared" ref="AZ58:AZ64" si="2">B58</f>
        <v>Výkaz výměr:</v>
      </c>
    </row>
    <row r="59" spans="2:52" x14ac:dyDescent="0.2">
      <c r="B59" s="264" t="s">
        <v>53</v>
      </c>
      <c r="C59" s="264"/>
      <c r="D59" s="264"/>
      <c r="E59" s="264"/>
      <c r="F59" s="264"/>
      <c r="G59" s="264"/>
      <c r="H59" s="264"/>
      <c r="I59" s="264"/>
      <c r="J59" s="264"/>
      <c r="AZ59" s="120" t="str">
        <f t="shared" si="2"/>
        <v>- se může případně měnit dle změn a dodatků k PD</v>
      </c>
    </row>
    <row r="60" spans="2:52" x14ac:dyDescent="0.2">
      <c r="B60" s="264" t="s">
        <v>54</v>
      </c>
      <c r="C60" s="264"/>
      <c r="D60" s="264"/>
      <c r="E60" s="264"/>
      <c r="F60" s="264"/>
      <c r="G60" s="264"/>
      <c r="H60" s="264"/>
      <c r="I60" s="264"/>
      <c r="J60" s="264"/>
      <c r="AZ60" s="120" t="str">
        <f t="shared" si="2"/>
        <v>- neslouží jako podklad pro objednávky materiálu v rámci dodávky stavby</v>
      </c>
    </row>
    <row r="61" spans="2:52" x14ac:dyDescent="0.2">
      <c r="B61" s="264" t="s">
        <v>55</v>
      </c>
      <c r="C61" s="264"/>
      <c r="D61" s="264"/>
      <c r="E61" s="264"/>
      <c r="F61" s="264"/>
      <c r="G61" s="264"/>
      <c r="H61" s="264"/>
      <c r="I61" s="264"/>
      <c r="J61" s="264"/>
      <c r="AZ61" s="120" t="str">
        <f t="shared" si="2"/>
        <v>- veškeré výrobky, uvedené v rozpočtu s obchodním názvem, jsou referenční,</v>
      </c>
    </row>
    <row r="62" spans="2:52" x14ac:dyDescent="0.2">
      <c r="B62" s="264" t="s">
        <v>56</v>
      </c>
      <c r="C62" s="264"/>
      <c r="D62" s="264"/>
      <c r="E62" s="264"/>
      <c r="F62" s="264"/>
      <c r="G62" s="264"/>
      <c r="H62" s="264"/>
      <c r="I62" s="264"/>
      <c r="J62" s="264"/>
      <c r="AZ62" s="120" t="str">
        <f t="shared" si="2"/>
        <v xml:space="preserve">  obecně určující standart, technické parametry a požadované vlastnosti</v>
      </c>
    </row>
    <row r="63" spans="2:52" x14ac:dyDescent="0.2">
      <c r="B63" s="264" t="s">
        <v>57</v>
      </c>
      <c r="C63" s="264"/>
      <c r="D63" s="264"/>
      <c r="E63" s="264"/>
      <c r="F63" s="264"/>
      <c r="G63" s="264"/>
      <c r="H63" s="264"/>
      <c r="I63" s="264"/>
      <c r="J63" s="264"/>
      <c r="AZ63" s="120" t="str">
        <f t="shared" si="2"/>
        <v xml:space="preserve">  a lze je nahradit produkty jiného výrobce, při zachování srovnatelných nebo lepších</v>
      </c>
    </row>
    <row r="64" spans="2:52" x14ac:dyDescent="0.2">
      <c r="B64" s="264" t="s">
        <v>58</v>
      </c>
      <c r="C64" s="264"/>
      <c r="D64" s="264"/>
      <c r="E64" s="264"/>
      <c r="F64" s="264"/>
      <c r="G64" s="264"/>
      <c r="H64" s="264"/>
      <c r="I64" s="264"/>
      <c r="J64" s="264"/>
      <c r="AZ64" s="120" t="str">
        <f t="shared" si="2"/>
        <v xml:space="preserve">  rozhodujících technických parametrů</v>
      </c>
    </row>
    <row r="66" spans="2:52" x14ac:dyDescent="0.2">
      <c r="B66" s="264" t="s">
        <v>59</v>
      </c>
      <c r="C66" s="264"/>
      <c r="D66" s="264"/>
      <c r="E66" s="264"/>
      <c r="F66" s="264"/>
      <c r="G66" s="264"/>
      <c r="H66" s="264"/>
      <c r="I66" s="264"/>
      <c r="J66" s="264"/>
      <c r="AZ66" s="120" t="str">
        <f t="shared" ref="AZ66:AZ76" si="3">B66</f>
        <v>Ocenění položek:</v>
      </c>
    </row>
    <row r="67" spans="2:52" x14ac:dyDescent="0.2">
      <c r="B67" s="264" t="s">
        <v>60</v>
      </c>
      <c r="C67" s="264"/>
      <c r="D67" s="264"/>
      <c r="E67" s="264"/>
      <c r="F67" s="264"/>
      <c r="G67" s="264"/>
      <c r="H67" s="264"/>
      <c r="I67" s="264"/>
      <c r="J67" s="264"/>
      <c r="AZ67" s="120" t="str">
        <f t="shared" si="3"/>
        <v>- některé položky, co do obsahu, srovnatelně odpovídají položkám z databáze RTS,</v>
      </c>
    </row>
    <row r="68" spans="2:52" x14ac:dyDescent="0.2">
      <c r="B68" s="264" t="s">
        <v>61</v>
      </c>
      <c r="C68" s="264"/>
      <c r="D68" s="264"/>
      <c r="E68" s="264"/>
      <c r="F68" s="264"/>
      <c r="G68" s="264"/>
      <c r="H68" s="264"/>
      <c r="I68" s="264"/>
      <c r="J68" s="264"/>
      <c r="AZ68" s="120" t="str">
        <f t="shared" si="3"/>
        <v xml:space="preserve">  mají-li číslo s koncovkou IND, je jejich ocenění upraveno vzhledem k tomu,</v>
      </c>
    </row>
    <row r="69" spans="2:52" x14ac:dyDescent="0.2">
      <c r="B69" s="264" t="s">
        <v>62</v>
      </c>
      <c r="C69" s="264"/>
      <c r="D69" s="264"/>
      <c r="E69" s="264"/>
      <c r="F69" s="264"/>
      <c r="G69" s="264"/>
      <c r="H69" s="264"/>
      <c r="I69" s="264"/>
      <c r="J69" s="264"/>
      <c r="AZ69" s="120" t="str">
        <f t="shared" si="3"/>
        <v xml:space="preserve">  že se použije jiný materiál nebo že akce je atypická, výjmečná, malého rozsahu</v>
      </c>
    </row>
    <row r="70" spans="2:52" x14ac:dyDescent="0.2">
      <c r="B70" s="264" t="s">
        <v>63</v>
      </c>
      <c r="C70" s="264"/>
      <c r="D70" s="264"/>
      <c r="E70" s="264"/>
      <c r="F70" s="264"/>
      <c r="G70" s="264"/>
      <c r="H70" s="264"/>
      <c r="I70" s="264"/>
      <c r="J70" s="264"/>
      <c r="AZ70" s="120" t="str">
        <f t="shared" si="3"/>
        <v xml:space="preserve">  a nelze tedy převzít u těchto položek ceny z databáze RTS !</v>
      </c>
    </row>
    <row r="71" spans="2:52" x14ac:dyDescent="0.2">
      <c r="B71" s="264" t="s">
        <v>64</v>
      </c>
      <c r="C71" s="264"/>
      <c r="D71" s="264"/>
      <c r="E71" s="264"/>
      <c r="F71" s="264"/>
      <c r="G71" s="264"/>
      <c r="H71" s="264"/>
      <c r="I71" s="264"/>
      <c r="J71" s="264"/>
      <c r="AZ71" s="120" t="str">
        <f t="shared" si="3"/>
        <v>v ceně je zohledněno:</v>
      </c>
    </row>
    <row r="72" spans="2:52" x14ac:dyDescent="0.2">
      <c r="B72" s="264" t="s">
        <v>65</v>
      </c>
      <c r="C72" s="264"/>
      <c r="D72" s="264"/>
      <c r="E72" s="264"/>
      <c r="F72" s="264"/>
      <c r="G72" s="264"/>
      <c r="H72" s="264"/>
      <c r="I72" s="264"/>
      <c r="J72" s="264"/>
      <c r="AZ72" s="120" t="str">
        <f t="shared" si="3"/>
        <v>- náročnost provádění s ohledem na památkový charakter stavby</v>
      </c>
    </row>
    <row r="73" spans="2:52" x14ac:dyDescent="0.2">
      <c r="B73" s="264" t="s">
        <v>66</v>
      </c>
      <c r="C73" s="264"/>
      <c r="D73" s="264"/>
      <c r="E73" s="264"/>
      <c r="F73" s="264"/>
      <c r="G73" s="264"/>
      <c r="H73" s="264"/>
      <c r="I73" s="264"/>
      <c r="J73" s="264"/>
      <c r="AZ73" s="120" t="str">
        <f t="shared" si="3"/>
        <v>- s tím související vyšší kvalifikace pracovníků</v>
      </c>
    </row>
    <row r="74" spans="2:52" x14ac:dyDescent="0.2">
      <c r="B74" s="264" t="s">
        <v>67</v>
      </c>
      <c r="C74" s="264"/>
      <c r="D74" s="264"/>
      <c r="E74" s="264"/>
      <c r="F74" s="264"/>
      <c r="G74" s="264"/>
      <c r="H74" s="264"/>
      <c r="I74" s="264"/>
      <c r="J74" s="264"/>
      <c r="AZ74" s="120" t="str">
        <f t="shared" si="3"/>
        <v>to se týká i ocenění</v>
      </c>
    </row>
    <row r="75" spans="2:52" x14ac:dyDescent="0.2">
      <c r="B75" s="264" t="s">
        <v>68</v>
      </c>
      <c r="C75" s="264"/>
      <c r="D75" s="264"/>
      <c r="E75" s="264"/>
      <c r="F75" s="264"/>
      <c r="G75" s="264"/>
      <c r="H75" s="264"/>
      <c r="I75" s="264"/>
      <c r="J75" s="264"/>
      <c r="AZ75" s="120" t="str">
        <f t="shared" si="3"/>
        <v>- položek individuálních (X.IND, Y.IND, Z.IND - viz legenda)</v>
      </c>
    </row>
    <row r="76" spans="2:52" x14ac:dyDescent="0.2">
      <c r="B76" s="264" t="s">
        <v>69</v>
      </c>
      <c r="C76" s="264"/>
      <c r="D76" s="264"/>
      <c r="E76" s="264"/>
      <c r="F76" s="264"/>
      <c r="G76" s="264"/>
      <c r="H76" s="264"/>
      <c r="I76" s="264"/>
      <c r="J76" s="264"/>
      <c r="AZ76" s="120" t="str">
        <f t="shared" si="3"/>
        <v>- položek restaurátorských (RES - viz legenda)</v>
      </c>
    </row>
    <row r="78" spans="2:52" x14ac:dyDescent="0.2">
      <c r="B78" s="264" t="s">
        <v>70</v>
      </c>
      <c r="C78" s="264"/>
      <c r="D78" s="264"/>
      <c r="E78" s="264"/>
      <c r="F78" s="264"/>
      <c r="G78" s="264"/>
      <c r="H78" s="264"/>
      <c r="I78" s="264"/>
      <c r="J78" s="264"/>
      <c r="AZ78" s="120" t="str">
        <f t="shared" ref="AZ78:AZ84" si="4">B78</f>
        <v>Zatřídění dle klasifikace JKSO  ve smyslu vyhlášky č. 230/2012 Sb: 815 981</v>
      </c>
    </row>
    <row r="79" spans="2:52" x14ac:dyDescent="0.2">
      <c r="B79" s="264" t="s">
        <v>71</v>
      </c>
      <c r="C79" s="264"/>
      <c r="D79" s="264"/>
      <c r="E79" s="264"/>
      <c r="F79" s="264"/>
      <c r="G79" s="264"/>
      <c r="H79" s="264"/>
      <c r="I79" s="264"/>
      <c r="J79" s="264"/>
      <c r="AZ79" s="120" t="str">
        <f t="shared" si="4"/>
        <v>Použitá cenová soustava: CS RTS DATA</v>
      </c>
    </row>
    <row r="80" spans="2:52" x14ac:dyDescent="0.2">
      <c r="B80" s="264" t="s">
        <v>72</v>
      </c>
      <c r="C80" s="264"/>
      <c r="D80" s="264"/>
      <c r="E80" s="264"/>
      <c r="F80" s="264"/>
      <c r="G80" s="264"/>
      <c r="H80" s="264"/>
      <c r="I80" s="264"/>
      <c r="J80" s="264"/>
      <c r="AZ80" s="120" t="str">
        <f t="shared" si="4"/>
        <v>Struktura údajů a jejich formát: (soupis prací, obsah položek, výkaz výměr...)</v>
      </c>
    </row>
    <row r="81" spans="2:52" x14ac:dyDescent="0.2">
      <c r="B81" s="264" t="s">
        <v>73</v>
      </c>
      <c r="C81" s="264"/>
      <c r="D81" s="264"/>
      <c r="E81" s="264"/>
      <c r="F81" s="264"/>
      <c r="G81" s="264"/>
      <c r="H81" s="264"/>
      <c r="I81" s="264"/>
      <c r="J81" s="264"/>
      <c r="AZ81" s="120" t="str">
        <f t="shared" si="4"/>
        <v>jsou stanoveny programem RTS Stavitel (dle vyhlášky č. 230/2012 Sb)</v>
      </c>
    </row>
    <row r="82" spans="2:52" x14ac:dyDescent="0.2">
      <c r="B82" s="264" t="s">
        <v>74</v>
      </c>
      <c r="C82" s="264"/>
      <c r="D82" s="264"/>
      <c r="E82" s="264"/>
      <c r="F82" s="264"/>
      <c r="G82" s="264"/>
      <c r="H82" s="264"/>
      <c r="I82" s="264"/>
      <c r="J82" s="264"/>
      <c r="AZ82" s="120" t="str">
        <f t="shared" si="4"/>
        <v>Metodika pro zpracování nabídkové ceny:</v>
      </c>
    </row>
    <row r="83" spans="2:52" x14ac:dyDescent="0.2">
      <c r="B83" s="264" t="s">
        <v>75</v>
      </c>
      <c r="C83" s="264"/>
      <c r="D83" s="264"/>
      <c r="E83" s="264"/>
      <c r="F83" s="264"/>
      <c r="G83" s="264"/>
      <c r="H83" s="264"/>
      <c r="I83" s="264"/>
      <c r="J83" s="264"/>
      <c r="AZ83" s="120" t="str">
        <f t="shared" si="4"/>
        <v>je předepsána programem RTS Stavitel - vyplňí se buňky s modrým pozadím</v>
      </c>
    </row>
    <row r="84" spans="2:52" x14ac:dyDescent="0.2">
      <c r="B84" s="264" t="s">
        <v>76</v>
      </c>
      <c r="C84" s="264"/>
      <c r="D84" s="264"/>
      <c r="E84" s="264"/>
      <c r="F84" s="264"/>
      <c r="G84" s="264"/>
      <c r="H84" s="264"/>
      <c r="I84" s="264"/>
      <c r="J84" s="264"/>
      <c r="AZ84" s="120" t="str">
        <f t="shared" si="4"/>
        <v>Formát elektronického soupisu: je Excel (.xlsx) do nějž je exportován z programu RTS Stavitel</v>
      </c>
    </row>
    <row r="86" spans="2:52" x14ac:dyDescent="0.2">
      <c r="B86" s="264" t="s">
        <v>77</v>
      </c>
      <c r="C86" s="264"/>
      <c r="D86" s="264"/>
      <c r="E86" s="264"/>
      <c r="F86" s="264"/>
      <c r="G86" s="264"/>
      <c r="H86" s="264"/>
      <c r="I86" s="264"/>
      <c r="J86" s="264"/>
      <c r="AZ86" s="120" t="str">
        <f t="shared" ref="AZ86:AZ99" si="5">B86</f>
        <v>Legenda:</v>
      </c>
    </row>
    <row r="87" spans="2:52" x14ac:dyDescent="0.2">
      <c r="B87" s="264" t="s">
        <v>78</v>
      </c>
      <c r="C87" s="264"/>
      <c r="D87" s="264"/>
      <c r="E87" s="264"/>
      <c r="F87" s="264"/>
      <c r="G87" s="264"/>
      <c r="H87" s="264"/>
      <c r="I87" s="264"/>
      <c r="J87" s="264"/>
      <c r="AZ87" s="120" t="str">
        <f t="shared" si="5"/>
        <v>- kce - konstrukce</v>
      </c>
    </row>
    <row r="88" spans="2:52" x14ac:dyDescent="0.2">
      <c r="B88" s="264" t="s">
        <v>79</v>
      </c>
      <c r="C88" s="264"/>
      <c r="D88" s="264"/>
      <c r="E88" s="264"/>
      <c r="F88" s="264"/>
      <c r="G88" s="264"/>
      <c r="H88" s="264"/>
      <c r="I88" s="264"/>
      <c r="J88" s="264"/>
      <c r="AZ88" s="120" t="str">
        <f t="shared" si="5"/>
        <v>- mtž - montáž, osazení, provedení</v>
      </c>
    </row>
    <row r="89" spans="2:52" x14ac:dyDescent="0.2">
      <c r="B89" s="264" t="s">
        <v>80</v>
      </c>
      <c r="C89" s="264"/>
      <c r="D89" s="264"/>
      <c r="E89" s="264"/>
      <c r="F89" s="264"/>
      <c r="G89" s="264"/>
      <c r="H89" s="264"/>
      <c r="I89" s="264"/>
      <c r="J89" s="264"/>
      <c r="AZ89" s="120" t="str">
        <f t="shared" si="5"/>
        <v>- dmtž - demontáž, vyjmutí, odstranění, vybourání, rozebrání</v>
      </c>
    </row>
    <row r="90" spans="2:52" x14ac:dyDescent="0.2">
      <c r="B90" s="264" t="s">
        <v>81</v>
      </c>
      <c r="C90" s="264"/>
      <c r="D90" s="264"/>
      <c r="E90" s="264"/>
      <c r="F90" s="264"/>
      <c r="G90" s="264"/>
      <c r="H90" s="264"/>
      <c r="I90" s="264"/>
      <c r="J90" s="264"/>
      <c r="AZ90" s="120" t="str">
        <f t="shared" si="5"/>
        <v>- dod - dodávka, výroba + dodávka, včetně dopravy na stavbu</v>
      </c>
    </row>
    <row r="91" spans="2:52" x14ac:dyDescent="0.2">
      <c r="B91" s="264" t="s">
        <v>82</v>
      </c>
      <c r="C91" s="264"/>
      <c r="D91" s="264"/>
      <c r="E91" s="264"/>
      <c r="F91" s="264"/>
      <c r="G91" s="264"/>
      <c r="H91" s="264"/>
      <c r="I91" s="264"/>
      <c r="J91" s="264"/>
      <c r="AZ91" s="120" t="str">
        <f t="shared" si="5"/>
        <v xml:space="preserve">  a ostatních pořizovacích nákladů</v>
      </c>
    </row>
    <row r="92" spans="2:52" x14ac:dyDescent="0.2">
      <c r="B92" s="264" t="s">
        <v>83</v>
      </c>
      <c r="C92" s="264"/>
      <c r="D92" s="264"/>
      <c r="E92" s="264"/>
      <c r="F92" s="264"/>
      <c r="G92" s="264"/>
      <c r="H92" s="264"/>
      <c r="I92" s="264"/>
      <c r="J92" s="264"/>
      <c r="AZ92" s="120" t="str">
        <f t="shared" si="5"/>
        <v>- PH - přesun hmot vnitrostaveništní</v>
      </c>
    </row>
    <row r="93" spans="2:52" x14ac:dyDescent="0.2">
      <c r="B93" s="264" t="s">
        <v>84</v>
      </c>
      <c r="C93" s="264"/>
      <c r="D93" s="264"/>
      <c r="E93" s="264"/>
      <c r="F93" s="264"/>
      <c r="G93" s="264"/>
      <c r="H93" s="264"/>
      <c r="I93" s="264"/>
      <c r="J93" s="264"/>
      <c r="AZ93" s="120" t="str">
        <f t="shared" si="5"/>
        <v>- SOP - spojovací a ochranné prostředky (vztahují se k m3 řeziva)</v>
      </c>
    </row>
    <row r="94" spans="2:52" x14ac:dyDescent="0.2">
      <c r="B94" s="264" t="s">
        <v>85</v>
      </c>
      <c r="C94" s="264"/>
      <c r="D94" s="264"/>
      <c r="E94" s="264"/>
      <c r="F94" s="264"/>
      <c r="G94" s="264"/>
      <c r="H94" s="264"/>
      <c r="I94" s="264"/>
      <c r="J94" s="264"/>
      <c r="AZ94" s="120" t="str">
        <f t="shared" si="5"/>
        <v>- IND za číselnou nomenklaturou položky - položky pro práce a dodávky</v>
      </c>
    </row>
    <row r="95" spans="2:52" ht="25.5" x14ac:dyDescent="0.2">
      <c r="B95" s="264" t="s">
        <v>86</v>
      </c>
      <c r="C95" s="264"/>
      <c r="D95" s="264"/>
      <c r="E95" s="264"/>
      <c r="F95" s="264"/>
      <c r="G95" s="264"/>
      <c r="H95" s="264"/>
      <c r="I95" s="264"/>
      <c r="J95" s="264"/>
      <c r="AZ95" s="120" t="str">
        <f t="shared" si="5"/>
        <v xml:space="preserve">  obsahově srovnatelné s položkami databáze RTS, ale s upravenými jednotkovými cenami     vzhledem k použití odlišného materiálu nebo k mimořádnému charakteru akce</v>
      </c>
    </row>
    <row r="96" spans="2:52" x14ac:dyDescent="0.2">
      <c r="B96" s="264" t="s">
        <v>87</v>
      </c>
      <c r="C96" s="264"/>
      <c r="D96" s="264"/>
      <c r="E96" s="264"/>
      <c r="F96" s="264"/>
      <c r="G96" s="264"/>
      <c r="H96" s="264"/>
      <c r="I96" s="264"/>
      <c r="J96" s="264"/>
      <c r="AZ96" s="120" t="str">
        <f t="shared" si="5"/>
        <v>- X.IND, Y.IND, Z.IND za číselnou nomenklaturou položky - individuální položky</v>
      </c>
    </row>
    <row r="97" spans="1:52" x14ac:dyDescent="0.2">
      <c r="B97" s="264" t="s">
        <v>88</v>
      </c>
      <c r="C97" s="264"/>
      <c r="D97" s="264"/>
      <c r="E97" s="264"/>
      <c r="F97" s="264"/>
      <c r="G97" s="264"/>
      <c r="H97" s="264"/>
      <c r="I97" s="264"/>
      <c r="J97" s="264"/>
      <c r="AZ97" s="120" t="str">
        <f t="shared" si="5"/>
        <v xml:space="preserve">  pro atypické práce a dodávky neobsažené v databázi RTS</v>
      </c>
    </row>
    <row r="98" spans="1:52" x14ac:dyDescent="0.2">
      <c r="B98" s="264" t="s">
        <v>89</v>
      </c>
      <c r="C98" s="264"/>
      <c r="D98" s="264"/>
      <c r="E98" s="264"/>
      <c r="F98" s="264"/>
      <c r="G98" s="264"/>
      <c r="H98" s="264"/>
      <c r="I98" s="264"/>
      <c r="J98" s="264"/>
      <c r="AZ98" s="120" t="str">
        <f t="shared" si="5"/>
        <v>- RES za číselnou nomenklaturou položky - individuální položky pro atypické práce a dodávky</v>
      </c>
    </row>
    <row r="99" spans="1:52" x14ac:dyDescent="0.2">
      <c r="B99" s="264" t="s">
        <v>90</v>
      </c>
      <c r="C99" s="264"/>
      <c r="D99" s="264"/>
      <c r="E99" s="264"/>
      <c r="F99" s="264"/>
      <c r="G99" s="264"/>
      <c r="H99" s="264"/>
      <c r="I99" s="264"/>
      <c r="J99" s="264"/>
      <c r="AZ99" s="120" t="str">
        <f t="shared" si="5"/>
        <v xml:space="preserve">  neobsažené v databázi RTS, prováděné a dodávané restaurátory</v>
      </c>
    </row>
    <row r="102" spans="1:52" ht="15.75" x14ac:dyDescent="0.25">
      <c r="B102" s="121" t="s">
        <v>91</v>
      </c>
    </row>
    <row r="104" spans="1:52" ht="25.5" customHeight="1" x14ac:dyDescent="0.2">
      <c r="A104" s="122"/>
      <c r="B104" s="126" t="s">
        <v>16</v>
      </c>
      <c r="C104" s="126" t="s">
        <v>5</v>
      </c>
      <c r="D104" s="127"/>
      <c r="E104" s="127"/>
      <c r="F104" s="130" t="s">
        <v>92</v>
      </c>
      <c r="G104" s="130"/>
      <c r="H104" s="130"/>
      <c r="I104" s="276" t="s">
        <v>28</v>
      </c>
      <c r="J104" s="276"/>
    </row>
    <row r="105" spans="1:52" ht="25.5" customHeight="1" x14ac:dyDescent="0.2">
      <c r="A105" s="123"/>
      <c r="B105" s="131" t="s">
        <v>93</v>
      </c>
      <c r="C105" s="281" t="s">
        <v>94</v>
      </c>
      <c r="D105" s="282"/>
      <c r="E105" s="282"/>
      <c r="F105" s="133" t="s">
        <v>23</v>
      </c>
      <c r="G105" s="134"/>
      <c r="H105" s="134"/>
      <c r="I105" s="280">
        <f>' Pol'!G9</f>
        <v>0</v>
      </c>
      <c r="J105" s="280"/>
    </row>
    <row r="106" spans="1:52" ht="25.5" customHeight="1" x14ac:dyDescent="0.2">
      <c r="A106" s="123"/>
      <c r="B106" s="125" t="s">
        <v>95</v>
      </c>
      <c r="C106" s="278" t="s">
        <v>96</v>
      </c>
      <c r="D106" s="279"/>
      <c r="E106" s="279"/>
      <c r="F106" s="135" t="s">
        <v>23</v>
      </c>
      <c r="G106" s="136"/>
      <c r="H106" s="136"/>
      <c r="I106" s="277">
        <f>' Pol'!G22</f>
        <v>0</v>
      </c>
      <c r="J106" s="277"/>
    </row>
    <row r="107" spans="1:52" ht="25.5" customHeight="1" x14ac:dyDescent="0.2">
      <c r="A107" s="123"/>
      <c r="B107" s="125" t="s">
        <v>97</v>
      </c>
      <c r="C107" s="278" t="s">
        <v>98</v>
      </c>
      <c r="D107" s="279"/>
      <c r="E107" s="279"/>
      <c r="F107" s="135" t="s">
        <v>23</v>
      </c>
      <c r="G107" s="136"/>
      <c r="H107" s="136"/>
      <c r="I107" s="277">
        <f>' Pol'!G26</f>
        <v>0</v>
      </c>
      <c r="J107" s="277"/>
    </row>
    <row r="108" spans="1:52" ht="25.5" customHeight="1" x14ac:dyDescent="0.2">
      <c r="A108" s="123"/>
      <c r="B108" s="125" t="s">
        <v>99</v>
      </c>
      <c r="C108" s="278" t="s">
        <v>100</v>
      </c>
      <c r="D108" s="279"/>
      <c r="E108" s="279"/>
      <c r="F108" s="135" t="s">
        <v>23</v>
      </c>
      <c r="G108" s="136"/>
      <c r="H108" s="136"/>
      <c r="I108" s="277">
        <f>' Pol'!G40</f>
        <v>0</v>
      </c>
      <c r="J108" s="277"/>
    </row>
    <row r="109" spans="1:52" ht="25.5" customHeight="1" x14ac:dyDescent="0.2">
      <c r="A109" s="123"/>
      <c r="B109" s="125" t="s">
        <v>101</v>
      </c>
      <c r="C109" s="278" t="s">
        <v>102</v>
      </c>
      <c r="D109" s="279"/>
      <c r="E109" s="279"/>
      <c r="F109" s="135" t="s">
        <v>23</v>
      </c>
      <c r="G109" s="136"/>
      <c r="H109" s="136"/>
      <c r="I109" s="277">
        <f>' Pol'!G43</f>
        <v>0</v>
      </c>
      <c r="J109" s="277"/>
    </row>
    <row r="110" spans="1:52" ht="25.5" customHeight="1" x14ac:dyDescent="0.2">
      <c r="A110" s="123"/>
      <c r="B110" s="125" t="s">
        <v>103</v>
      </c>
      <c r="C110" s="278" t="s">
        <v>104</v>
      </c>
      <c r="D110" s="279"/>
      <c r="E110" s="279"/>
      <c r="F110" s="135" t="s">
        <v>23</v>
      </c>
      <c r="G110" s="136"/>
      <c r="H110" s="136"/>
      <c r="I110" s="277">
        <f>' Pol'!G50</f>
        <v>0</v>
      </c>
      <c r="J110" s="277"/>
    </row>
    <row r="111" spans="1:52" ht="25.5" customHeight="1" x14ac:dyDescent="0.2">
      <c r="A111" s="123"/>
      <c r="B111" s="125" t="s">
        <v>105</v>
      </c>
      <c r="C111" s="278" t="s">
        <v>106</v>
      </c>
      <c r="D111" s="279"/>
      <c r="E111" s="279"/>
      <c r="F111" s="135" t="s">
        <v>24</v>
      </c>
      <c r="G111" s="136"/>
      <c r="H111" s="136"/>
      <c r="I111" s="277">
        <f>' Pol'!G55</f>
        <v>0</v>
      </c>
      <c r="J111" s="277"/>
    </row>
    <row r="112" spans="1:52" ht="25.5" customHeight="1" x14ac:dyDescent="0.2">
      <c r="A112" s="123"/>
      <c r="B112" s="125" t="s">
        <v>107</v>
      </c>
      <c r="C112" s="278" t="s">
        <v>108</v>
      </c>
      <c r="D112" s="279"/>
      <c r="E112" s="279"/>
      <c r="F112" s="135" t="s">
        <v>24</v>
      </c>
      <c r="G112" s="136"/>
      <c r="H112" s="136"/>
      <c r="I112" s="277">
        <f>' Pol'!G64</f>
        <v>0</v>
      </c>
      <c r="J112" s="277"/>
    </row>
    <row r="113" spans="1:10" ht="25.5" customHeight="1" x14ac:dyDescent="0.2">
      <c r="A113" s="123"/>
      <c r="B113" s="125" t="s">
        <v>109</v>
      </c>
      <c r="C113" s="278" t="s">
        <v>110</v>
      </c>
      <c r="D113" s="279"/>
      <c r="E113" s="279"/>
      <c r="F113" s="135" t="s">
        <v>24</v>
      </c>
      <c r="G113" s="136"/>
      <c r="H113" s="136"/>
      <c r="I113" s="277">
        <f>' Pol'!G67</f>
        <v>0</v>
      </c>
      <c r="J113" s="277"/>
    </row>
    <row r="114" spans="1:10" ht="25.5" customHeight="1" x14ac:dyDescent="0.2">
      <c r="A114" s="123"/>
      <c r="B114" s="132" t="s">
        <v>111</v>
      </c>
      <c r="C114" s="284" t="s">
        <v>26</v>
      </c>
      <c r="D114" s="285"/>
      <c r="E114" s="285"/>
      <c r="F114" s="137" t="s">
        <v>111</v>
      </c>
      <c r="G114" s="138"/>
      <c r="H114" s="138"/>
      <c r="I114" s="283">
        <f>' Pol'!G97</f>
        <v>0</v>
      </c>
      <c r="J114" s="283"/>
    </row>
    <row r="115" spans="1:10" ht="25.5" customHeight="1" x14ac:dyDescent="0.2">
      <c r="A115" s="124"/>
      <c r="B115" s="128" t="s">
        <v>1</v>
      </c>
      <c r="C115" s="128"/>
      <c r="D115" s="129"/>
      <c r="E115" s="129"/>
      <c r="F115" s="139"/>
      <c r="G115" s="140"/>
      <c r="H115" s="140"/>
      <c r="I115" s="286">
        <f>SUM(I105:J114)</f>
        <v>0</v>
      </c>
      <c r="J115" s="286"/>
    </row>
    <row r="116" spans="1:10" x14ac:dyDescent="0.2">
      <c r="F116" s="141"/>
      <c r="G116" s="96"/>
      <c r="H116" s="141"/>
      <c r="I116" s="96"/>
      <c r="J116" s="96"/>
    </row>
    <row r="117" spans="1:10" x14ac:dyDescent="0.2">
      <c r="F117" s="141"/>
      <c r="G117" s="96"/>
      <c r="H117" s="141"/>
      <c r="I117" s="96"/>
      <c r="J117" s="96"/>
    </row>
    <row r="118" spans="1:10" x14ac:dyDescent="0.2">
      <c r="F118" s="141"/>
      <c r="G118" s="96"/>
      <c r="H118" s="141"/>
      <c r="I118" s="96"/>
      <c r="J118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9">
    <mergeCell ref="I114:J114"/>
    <mergeCell ref="C114:E114"/>
    <mergeCell ref="I115:J115"/>
    <mergeCell ref="I112:J112"/>
    <mergeCell ref="C112:E112"/>
    <mergeCell ref="I113:J113"/>
    <mergeCell ref="C113:E113"/>
    <mergeCell ref="I110:J110"/>
    <mergeCell ref="C110:E110"/>
    <mergeCell ref="I111:J111"/>
    <mergeCell ref="C111:E111"/>
    <mergeCell ref="I108:J108"/>
    <mergeCell ref="C108:E108"/>
    <mergeCell ref="I109:J109"/>
    <mergeCell ref="C109:E109"/>
    <mergeCell ref="I105:J105"/>
    <mergeCell ref="C105:E105"/>
    <mergeCell ref="I106:J106"/>
    <mergeCell ref="C106:E106"/>
    <mergeCell ref="I107:J107"/>
    <mergeCell ref="C107:E107"/>
    <mergeCell ref="B95:J95"/>
    <mergeCell ref="B96:J96"/>
    <mergeCell ref="B97:J97"/>
    <mergeCell ref="B98:J98"/>
    <mergeCell ref="B99:J99"/>
    <mergeCell ref="I104:J104"/>
    <mergeCell ref="B89:J89"/>
    <mergeCell ref="B90:J90"/>
    <mergeCell ref="B91:J91"/>
    <mergeCell ref="B92:J92"/>
    <mergeCell ref="B93:J93"/>
    <mergeCell ref="B94:J94"/>
    <mergeCell ref="B84:J84"/>
    <mergeCell ref="B86:J86"/>
    <mergeCell ref="B87:J87"/>
    <mergeCell ref="B88:J88"/>
    <mergeCell ref="B75:J75"/>
    <mergeCell ref="B76:J76"/>
    <mergeCell ref="B78:J78"/>
    <mergeCell ref="B79:J79"/>
    <mergeCell ref="B80:J80"/>
    <mergeCell ref="B81:J81"/>
    <mergeCell ref="B74:J74"/>
    <mergeCell ref="B62:J62"/>
    <mergeCell ref="B63:J63"/>
    <mergeCell ref="B64:J64"/>
    <mergeCell ref="B66:J66"/>
    <mergeCell ref="B67:J67"/>
    <mergeCell ref="B68:J68"/>
    <mergeCell ref="B82:J82"/>
    <mergeCell ref="B83:J83"/>
    <mergeCell ref="B69:J69"/>
    <mergeCell ref="B70:J70"/>
    <mergeCell ref="B71:J71"/>
    <mergeCell ref="B72:J72"/>
    <mergeCell ref="B73:J73"/>
    <mergeCell ref="B56:J56"/>
    <mergeCell ref="B58:J58"/>
    <mergeCell ref="B59:J59"/>
    <mergeCell ref="B60:J60"/>
    <mergeCell ref="B61:J61"/>
    <mergeCell ref="E15:F15"/>
    <mergeCell ref="D11:G11"/>
    <mergeCell ref="B48:J48"/>
    <mergeCell ref="B49:J49"/>
    <mergeCell ref="B51:J51"/>
    <mergeCell ref="B52:J52"/>
    <mergeCell ref="B53:J53"/>
    <mergeCell ref="B54:J54"/>
    <mergeCell ref="C39:E39"/>
    <mergeCell ref="B40:E40"/>
    <mergeCell ref="B43:J43"/>
    <mergeCell ref="B44:J44"/>
    <mergeCell ref="B46:J46"/>
    <mergeCell ref="D35:E35"/>
    <mergeCell ref="G24:I24"/>
    <mergeCell ref="G23:I23"/>
    <mergeCell ref="E19:F19"/>
    <mergeCell ref="E20:F20"/>
    <mergeCell ref="G18:H18"/>
    <mergeCell ref="I17:J17"/>
    <mergeCell ref="I18:J18"/>
    <mergeCell ref="E18:F18"/>
    <mergeCell ref="B55:J5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2:J2"/>
    <mergeCell ref="E17:F17"/>
    <mergeCell ref="G16:H16"/>
    <mergeCell ref="G17:H17"/>
    <mergeCell ref="I20:J20"/>
    <mergeCell ref="I21:J21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scale="91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99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87" t="s">
        <v>6</v>
      </c>
      <c r="B1" s="287"/>
      <c r="C1" s="288"/>
      <c r="D1" s="287"/>
      <c r="E1" s="287"/>
      <c r="F1" s="287"/>
      <c r="G1" s="287"/>
    </row>
    <row r="2" spans="1:7" ht="24.95" customHeight="1" x14ac:dyDescent="0.2">
      <c r="A2" s="79" t="s">
        <v>41</v>
      </c>
      <c r="B2" s="78"/>
      <c r="C2" s="289"/>
      <c r="D2" s="289"/>
      <c r="E2" s="289"/>
      <c r="F2" s="289"/>
      <c r="G2" s="290"/>
    </row>
    <row r="3" spans="1:7" ht="24.95" hidden="1" customHeight="1" x14ac:dyDescent="0.2">
      <c r="A3" s="79" t="s">
        <v>7</v>
      </c>
      <c r="B3" s="78"/>
      <c r="C3" s="289"/>
      <c r="D3" s="289"/>
      <c r="E3" s="289"/>
      <c r="F3" s="289"/>
      <c r="G3" s="290"/>
    </row>
    <row r="4" spans="1:7" ht="24.95" hidden="1" customHeight="1" x14ac:dyDescent="0.2">
      <c r="A4" s="79" t="s">
        <v>8</v>
      </c>
      <c r="B4" s="78"/>
      <c r="C4" s="289"/>
      <c r="D4" s="289"/>
      <c r="E4" s="289"/>
      <c r="F4" s="289"/>
      <c r="G4" s="29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D111"/>
  <sheetViews>
    <sheetView zoomScaleNormal="100" zoomScaleSheetLayoutView="160" workbookViewId="0">
      <selection activeCell="C11" sqref="C1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54.42578125" style="95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25" max="35" width="0" hidden="1" customWidth="1"/>
    <col min="49" max="49" width="73.42578125" customWidth="1"/>
  </cols>
  <sheetData>
    <row r="1" spans="1:56" ht="15.75" customHeight="1" x14ac:dyDescent="0.25">
      <c r="A1" s="291" t="s">
        <v>266</v>
      </c>
      <c r="B1" s="291"/>
      <c r="C1" s="291"/>
      <c r="D1" s="291"/>
      <c r="E1" s="291"/>
      <c r="F1" s="291"/>
      <c r="G1" s="291"/>
      <c r="AA1" t="s">
        <v>114</v>
      </c>
    </row>
    <row r="2" spans="1:56" ht="25.15" customHeight="1" x14ac:dyDescent="0.2">
      <c r="A2" s="146" t="s">
        <v>113</v>
      </c>
      <c r="B2" s="144"/>
      <c r="C2" s="261" t="s">
        <v>267</v>
      </c>
      <c r="D2" s="262"/>
      <c r="E2" s="262"/>
      <c r="F2" s="262"/>
      <c r="G2" s="262"/>
      <c r="H2" s="262"/>
      <c r="I2" s="263"/>
      <c r="AA2" t="s">
        <v>115</v>
      </c>
    </row>
    <row r="3" spans="1:56" ht="25.15" hidden="1" customHeight="1" x14ac:dyDescent="0.2">
      <c r="A3" s="147" t="s">
        <v>7</v>
      </c>
      <c r="B3" s="145"/>
      <c r="C3" s="292"/>
      <c r="D3" s="293"/>
      <c r="E3" s="293"/>
      <c r="F3" s="293"/>
      <c r="G3" s="294"/>
      <c r="AA3" t="s">
        <v>116</v>
      </c>
    </row>
    <row r="4" spans="1:56" ht="25.15" hidden="1" customHeight="1" x14ac:dyDescent="0.2">
      <c r="A4" s="147" t="s">
        <v>8</v>
      </c>
      <c r="B4" s="145"/>
      <c r="C4" s="292"/>
      <c r="D4" s="293"/>
      <c r="E4" s="293"/>
      <c r="F4" s="293"/>
      <c r="G4" s="294"/>
      <c r="AA4" t="s">
        <v>117</v>
      </c>
    </row>
    <row r="5" spans="1:56" hidden="1" x14ac:dyDescent="0.2">
      <c r="A5" s="148" t="s">
        <v>118</v>
      </c>
      <c r="B5" s="149"/>
      <c r="C5" s="150"/>
      <c r="D5" s="151"/>
      <c r="E5" s="151"/>
      <c r="F5" s="151"/>
      <c r="G5" s="152"/>
      <c r="AA5" t="s">
        <v>119</v>
      </c>
    </row>
    <row r="6" spans="1:56" x14ac:dyDescent="0.2">
      <c r="C6" s="219"/>
    </row>
    <row r="7" spans="1:56" x14ac:dyDescent="0.2">
      <c r="A7" s="223"/>
      <c r="B7" s="224" t="s">
        <v>23</v>
      </c>
      <c r="C7" s="224" t="s">
        <v>249</v>
      </c>
      <c r="D7" s="223"/>
      <c r="E7" s="223"/>
      <c r="F7" s="223"/>
      <c r="G7" s="223"/>
    </row>
    <row r="8" spans="1:56" ht="25.5" x14ac:dyDescent="0.2">
      <c r="A8" s="158" t="s">
        <v>120</v>
      </c>
      <c r="B8" s="159" t="s">
        <v>121</v>
      </c>
      <c r="C8" s="159" t="s">
        <v>122</v>
      </c>
      <c r="D8" s="158" t="s">
        <v>123</v>
      </c>
      <c r="E8" s="158" t="s">
        <v>124</v>
      </c>
      <c r="F8" s="153" t="s">
        <v>125</v>
      </c>
      <c r="G8" s="177" t="s">
        <v>28</v>
      </c>
      <c r="H8" s="178" t="s">
        <v>29</v>
      </c>
      <c r="I8" s="178" t="s">
        <v>126</v>
      </c>
      <c r="J8" s="178" t="s">
        <v>30</v>
      </c>
      <c r="K8" s="178" t="s">
        <v>127</v>
      </c>
      <c r="L8" s="178" t="s">
        <v>128</v>
      </c>
      <c r="M8" s="178" t="s">
        <v>129</v>
      </c>
      <c r="N8" s="178" t="s">
        <v>130</v>
      </c>
      <c r="O8" s="178" t="s">
        <v>131</v>
      </c>
      <c r="P8" s="178" t="s">
        <v>132</v>
      </c>
      <c r="Q8" s="161" t="s">
        <v>133</v>
      </c>
    </row>
    <row r="9" spans="1:56" x14ac:dyDescent="0.2">
      <c r="A9" s="179" t="s">
        <v>134</v>
      </c>
      <c r="B9" s="180" t="s">
        <v>93</v>
      </c>
      <c r="C9" s="181" t="s">
        <v>94</v>
      </c>
      <c r="D9" s="160"/>
      <c r="E9" s="182"/>
      <c r="F9" s="183"/>
      <c r="G9" s="183">
        <f>SUM(G10:G21)</f>
        <v>0</v>
      </c>
      <c r="H9" s="183"/>
      <c r="I9" s="183">
        <f>SUM(I10:I21)</f>
        <v>0</v>
      </c>
      <c r="J9" s="183"/>
      <c r="K9" s="183">
        <f>SUM(K10:K21)</f>
        <v>0</v>
      </c>
      <c r="L9" s="183"/>
      <c r="M9" s="183">
        <f>SUM(M10:M21)</f>
        <v>0</v>
      </c>
      <c r="N9" s="160"/>
      <c r="O9" s="160"/>
      <c r="P9" s="179"/>
      <c r="Q9" s="160">
        <f>SUM(Q10:Q21)</f>
        <v>93.690000000000026</v>
      </c>
      <c r="AA9" t="s">
        <v>135</v>
      </c>
    </row>
    <row r="10" spans="1:56" outlineLevel="1" x14ac:dyDescent="0.2">
      <c r="A10" s="155">
        <v>1</v>
      </c>
      <c r="B10" s="202">
        <v>132212101</v>
      </c>
      <c r="C10" s="194" t="s">
        <v>136</v>
      </c>
      <c r="D10" s="164" t="s">
        <v>137</v>
      </c>
      <c r="E10" s="170">
        <v>14.1</v>
      </c>
      <c r="F10" s="174"/>
      <c r="G10" s="175">
        <f t="shared" ref="G10:G16" si="0">ROUND(E10*F10,2)</f>
        <v>0</v>
      </c>
      <c r="H10" s="174"/>
      <c r="I10" s="175">
        <f t="shared" ref="I10:I16" si="1">ROUND(E10*H10,2)</f>
        <v>0</v>
      </c>
      <c r="J10" s="174"/>
      <c r="K10" s="175">
        <f t="shared" ref="K10:K16" si="2">ROUND(E10*J10,2)</f>
        <v>0</v>
      </c>
      <c r="L10" s="175">
        <v>21</v>
      </c>
      <c r="M10" s="175">
        <f t="shared" ref="M10:M16" si="3">G10*(1+L10/100)</f>
        <v>0</v>
      </c>
      <c r="N10" s="164"/>
      <c r="O10" s="164"/>
      <c r="P10" s="165">
        <v>3.5329999999999999</v>
      </c>
      <c r="Q10" s="164">
        <f t="shared" ref="Q10:Q16" si="4">ROUND(E10*P10,2)</f>
        <v>49.82</v>
      </c>
      <c r="R10" s="154"/>
      <c r="S10" s="154"/>
      <c r="T10" s="154"/>
      <c r="U10" s="154"/>
      <c r="V10" s="154"/>
      <c r="W10" s="154"/>
      <c r="X10" s="154"/>
      <c r="Y10" s="154"/>
      <c r="Z10" s="154"/>
      <c r="AA10" s="154" t="s">
        <v>138</v>
      </c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</row>
    <row r="11" spans="1:56" outlineLevel="1" x14ac:dyDescent="0.2">
      <c r="A11" s="155">
        <v>2</v>
      </c>
      <c r="B11" s="162" t="s">
        <v>141</v>
      </c>
      <c r="C11" s="194" t="s">
        <v>142</v>
      </c>
      <c r="D11" s="164" t="s">
        <v>137</v>
      </c>
      <c r="E11" s="170">
        <v>14.1</v>
      </c>
      <c r="F11" s="174"/>
      <c r="G11" s="175">
        <f t="shared" si="0"/>
        <v>0</v>
      </c>
      <c r="H11" s="174"/>
      <c r="I11" s="175">
        <f t="shared" si="1"/>
        <v>0</v>
      </c>
      <c r="J11" s="174"/>
      <c r="K11" s="175">
        <f t="shared" si="2"/>
        <v>0</v>
      </c>
      <c r="L11" s="175">
        <v>21</v>
      </c>
      <c r="M11" s="175">
        <f t="shared" si="3"/>
        <v>0</v>
      </c>
      <c r="N11" s="164"/>
      <c r="O11" s="164"/>
      <c r="P11" s="165">
        <v>0.66800000000000004</v>
      </c>
      <c r="Q11" s="164">
        <f t="shared" si="4"/>
        <v>9.42</v>
      </c>
      <c r="R11" s="154"/>
      <c r="S11" s="154"/>
      <c r="T11" s="154"/>
      <c r="U11" s="154"/>
      <c r="V11" s="154"/>
      <c r="W11" s="154"/>
      <c r="X11" s="154"/>
      <c r="Y11" s="154"/>
      <c r="Z11" s="154"/>
      <c r="AA11" s="154" t="s">
        <v>138</v>
      </c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</row>
    <row r="12" spans="1:56" outlineLevel="1" x14ac:dyDescent="0.2">
      <c r="A12" s="155">
        <v>3</v>
      </c>
      <c r="B12" s="162" t="s">
        <v>143</v>
      </c>
      <c r="C12" s="194" t="s">
        <v>144</v>
      </c>
      <c r="D12" s="164" t="s">
        <v>137</v>
      </c>
      <c r="E12" s="170">
        <v>14.1</v>
      </c>
      <c r="F12" s="174"/>
      <c r="G12" s="175">
        <f t="shared" si="0"/>
        <v>0</v>
      </c>
      <c r="H12" s="174"/>
      <c r="I12" s="175">
        <f t="shared" si="1"/>
        <v>0</v>
      </c>
      <c r="J12" s="174"/>
      <c r="K12" s="175">
        <f t="shared" si="2"/>
        <v>0</v>
      </c>
      <c r="L12" s="175">
        <v>21</v>
      </c>
      <c r="M12" s="175">
        <f t="shared" si="3"/>
        <v>0</v>
      </c>
      <c r="N12" s="164"/>
      <c r="O12" s="164"/>
      <c r="P12" s="165">
        <v>0.59099999999999997</v>
      </c>
      <c r="Q12" s="164">
        <f t="shared" si="4"/>
        <v>8.33</v>
      </c>
      <c r="R12" s="154"/>
      <c r="S12" s="154"/>
      <c r="T12" s="154"/>
      <c r="U12" s="154"/>
      <c r="V12" s="154"/>
      <c r="W12" s="154"/>
      <c r="X12" s="154"/>
      <c r="Y12" s="154"/>
      <c r="Z12" s="154"/>
      <c r="AA12" s="154" t="s">
        <v>138</v>
      </c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</row>
    <row r="13" spans="1:56" outlineLevel="1" x14ac:dyDescent="0.2">
      <c r="A13" s="155">
        <v>4</v>
      </c>
      <c r="B13" s="162" t="s">
        <v>145</v>
      </c>
      <c r="C13" s="194" t="s">
        <v>146</v>
      </c>
      <c r="D13" s="164" t="s">
        <v>137</v>
      </c>
      <c r="E13" s="170">
        <v>7.7</v>
      </c>
      <c r="F13" s="174"/>
      <c r="G13" s="175">
        <f t="shared" si="0"/>
        <v>0</v>
      </c>
      <c r="H13" s="174"/>
      <c r="I13" s="175">
        <f t="shared" si="1"/>
        <v>0</v>
      </c>
      <c r="J13" s="174"/>
      <c r="K13" s="175">
        <f t="shared" si="2"/>
        <v>0</v>
      </c>
      <c r="L13" s="175">
        <v>21</v>
      </c>
      <c r="M13" s="175">
        <f t="shared" si="3"/>
        <v>0</v>
      </c>
      <c r="N13" s="164"/>
      <c r="O13" s="164"/>
      <c r="P13" s="165">
        <v>1.2390000000000001</v>
      </c>
      <c r="Q13" s="164">
        <f t="shared" si="4"/>
        <v>9.5399999999999991</v>
      </c>
      <c r="R13" s="154"/>
      <c r="S13" s="154"/>
      <c r="T13" s="154"/>
      <c r="U13" s="154"/>
      <c r="V13" s="154"/>
      <c r="W13" s="154"/>
      <c r="X13" s="154"/>
      <c r="Y13" s="154"/>
      <c r="Z13" s="154"/>
      <c r="AA13" s="154" t="s">
        <v>138</v>
      </c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</row>
    <row r="14" spans="1:56" outlineLevel="1" x14ac:dyDescent="0.2">
      <c r="A14" s="155">
        <v>5</v>
      </c>
      <c r="B14" s="162" t="s">
        <v>147</v>
      </c>
      <c r="C14" s="194" t="s">
        <v>148</v>
      </c>
      <c r="D14" s="164" t="s">
        <v>149</v>
      </c>
      <c r="E14" s="170">
        <v>30.2</v>
      </c>
      <c r="F14" s="174"/>
      <c r="G14" s="175">
        <f t="shared" si="0"/>
        <v>0</v>
      </c>
      <c r="H14" s="174"/>
      <c r="I14" s="175">
        <f t="shared" si="1"/>
        <v>0</v>
      </c>
      <c r="J14" s="174"/>
      <c r="K14" s="175">
        <f t="shared" si="2"/>
        <v>0</v>
      </c>
      <c r="L14" s="175">
        <v>21</v>
      </c>
      <c r="M14" s="175">
        <f t="shared" si="3"/>
        <v>0</v>
      </c>
      <c r="N14" s="164"/>
      <c r="O14" s="164"/>
      <c r="P14" s="165">
        <v>0.13</v>
      </c>
      <c r="Q14" s="164">
        <f t="shared" si="4"/>
        <v>3.93</v>
      </c>
      <c r="R14" s="154"/>
      <c r="S14" s="154"/>
      <c r="T14" s="154"/>
      <c r="U14" s="154"/>
      <c r="V14" s="154"/>
      <c r="W14" s="154"/>
      <c r="X14" s="154"/>
      <c r="Y14" s="154"/>
      <c r="Z14" s="154"/>
      <c r="AA14" s="154" t="s">
        <v>138</v>
      </c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</row>
    <row r="15" spans="1:56" outlineLevel="1" x14ac:dyDescent="0.2">
      <c r="A15" s="155">
        <v>6</v>
      </c>
      <c r="B15" s="162" t="s">
        <v>150</v>
      </c>
      <c r="C15" s="194" t="s">
        <v>151</v>
      </c>
      <c r="D15" s="164" t="s">
        <v>149</v>
      </c>
      <c r="E15" s="170">
        <v>30.2</v>
      </c>
      <c r="F15" s="174"/>
      <c r="G15" s="175">
        <f t="shared" si="0"/>
        <v>0</v>
      </c>
      <c r="H15" s="174"/>
      <c r="I15" s="175">
        <f t="shared" si="1"/>
        <v>0</v>
      </c>
      <c r="J15" s="174"/>
      <c r="K15" s="175">
        <f t="shared" si="2"/>
        <v>0</v>
      </c>
      <c r="L15" s="175">
        <v>21</v>
      </c>
      <c r="M15" s="175">
        <f t="shared" si="3"/>
        <v>0</v>
      </c>
      <c r="N15" s="164"/>
      <c r="O15" s="164"/>
      <c r="P15" s="165">
        <v>9.6000000000000002E-2</v>
      </c>
      <c r="Q15" s="164">
        <f t="shared" si="4"/>
        <v>2.9</v>
      </c>
      <c r="R15" s="154"/>
      <c r="S15" s="154"/>
      <c r="T15" s="154"/>
      <c r="U15" s="154"/>
      <c r="V15" s="154"/>
      <c r="W15" s="154"/>
      <c r="X15" s="154"/>
      <c r="Y15" s="154"/>
      <c r="Z15" s="154"/>
      <c r="AA15" s="154" t="s">
        <v>138</v>
      </c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</row>
    <row r="16" spans="1:56" outlineLevel="1" x14ac:dyDescent="0.2">
      <c r="A16" s="155">
        <v>7</v>
      </c>
      <c r="B16" s="162" t="s">
        <v>152</v>
      </c>
      <c r="C16" s="194" t="s">
        <v>153</v>
      </c>
      <c r="D16" s="164" t="s">
        <v>137</v>
      </c>
      <c r="E16" s="170">
        <v>5</v>
      </c>
      <c r="F16" s="174"/>
      <c r="G16" s="175">
        <f t="shared" si="0"/>
        <v>0</v>
      </c>
      <c r="H16" s="174"/>
      <c r="I16" s="175">
        <f t="shared" si="1"/>
        <v>0</v>
      </c>
      <c r="J16" s="174"/>
      <c r="K16" s="175">
        <f t="shared" si="2"/>
        <v>0</v>
      </c>
      <c r="L16" s="175">
        <v>21</v>
      </c>
      <c r="M16" s="175">
        <f t="shared" si="3"/>
        <v>0</v>
      </c>
      <c r="N16" s="164"/>
      <c r="O16" s="164"/>
      <c r="P16" s="165">
        <v>1.9379999999999999</v>
      </c>
      <c r="Q16" s="164">
        <f t="shared" si="4"/>
        <v>9.69</v>
      </c>
      <c r="R16" s="154"/>
      <c r="S16" s="154"/>
      <c r="T16" s="154"/>
      <c r="U16" s="154"/>
      <c r="V16" s="154"/>
      <c r="W16" s="154"/>
      <c r="X16" s="154"/>
      <c r="Y16" s="154"/>
      <c r="Z16" s="154"/>
      <c r="AA16" s="154" t="s">
        <v>138</v>
      </c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</row>
    <row r="17" spans="1:56" outlineLevel="1" x14ac:dyDescent="0.2">
      <c r="A17" s="155"/>
      <c r="B17" s="162"/>
      <c r="C17" s="195" t="s">
        <v>154</v>
      </c>
      <c r="D17" s="166"/>
      <c r="E17" s="171">
        <v>4.8899999999999997</v>
      </c>
      <c r="F17" s="175"/>
      <c r="G17" s="175"/>
      <c r="H17" s="175"/>
      <c r="I17" s="175"/>
      <c r="J17" s="175"/>
      <c r="K17" s="175"/>
      <c r="L17" s="175"/>
      <c r="M17" s="175"/>
      <c r="N17" s="164"/>
      <c r="O17" s="164"/>
      <c r="P17" s="165"/>
      <c r="Q17" s="164"/>
      <c r="R17" s="154"/>
      <c r="S17" s="154"/>
      <c r="T17" s="154"/>
      <c r="U17" s="154"/>
      <c r="V17" s="154"/>
      <c r="W17" s="154"/>
      <c r="X17" s="154"/>
      <c r="Y17" s="154"/>
      <c r="Z17" s="154"/>
      <c r="AA17" s="154" t="s">
        <v>139</v>
      </c>
      <c r="AB17" s="154">
        <v>0</v>
      </c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</row>
    <row r="18" spans="1:56" outlineLevel="1" x14ac:dyDescent="0.2">
      <c r="A18" s="155"/>
      <c r="B18" s="162"/>
      <c r="C18" s="195" t="s">
        <v>155</v>
      </c>
      <c r="D18" s="166"/>
      <c r="E18" s="171">
        <v>0.11</v>
      </c>
      <c r="F18" s="175"/>
      <c r="G18" s="175"/>
      <c r="H18" s="175"/>
      <c r="I18" s="175"/>
      <c r="J18" s="175"/>
      <c r="K18" s="175"/>
      <c r="L18" s="175"/>
      <c r="M18" s="175"/>
      <c r="N18" s="164"/>
      <c r="O18" s="164"/>
      <c r="P18" s="165"/>
      <c r="Q18" s="164"/>
      <c r="R18" s="154"/>
      <c r="S18" s="154"/>
      <c r="T18" s="154"/>
      <c r="U18" s="154"/>
      <c r="V18" s="154"/>
      <c r="W18" s="154"/>
      <c r="X18" s="154"/>
      <c r="Y18" s="154"/>
      <c r="Z18" s="154"/>
      <c r="AA18" s="154" t="s">
        <v>139</v>
      </c>
      <c r="AB18" s="154">
        <v>0</v>
      </c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</row>
    <row r="19" spans="1:56" outlineLevel="1" x14ac:dyDescent="0.2">
      <c r="A19" s="155"/>
      <c r="B19" s="162"/>
      <c r="C19" s="196" t="s">
        <v>140</v>
      </c>
      <c r="D19" s="167"/>
      <c r="E19" s="172">
        <v>5</v>
      </c>
      <c r="F19" s="175"/>
      <c r="G19" s="175"/>
      <c r="H19" s="175"/>
      <c r="I19" s="175"/>
      <c r="J19" s="175"/>
      <c r="K19" s="175"/>
      <c r="L19" s="175"/>
      <c r="M19" s="175"/>
      <c r="N19" s="164"/>
      <c r="O19" s="164"/>
      <c r="P19" s="165"/>
      <c r="Q19" s="164"/>
      <c r="R19" s="154"/>
      <c r="S19" s="154"/>
      <c r="T19" s="154"/>
      <c r="U19" s="154"/>
      <c r="V19" s="154"/>
      <c r="W19" s="154"/>
      <c r="X19" s="154"/>
      <c r="Y19" s="154"/>
      <c r="Z19" s="154"/>
      <c r="AA19" s="154" t="s">
        <v>139</v>
      </c>
      <c r="AB19" s="154">
        <v>1</v>
      </c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</row>
    <row r="20" spans="1:56" outlineLevel="1" x14ac:dyDescent="0.2">
      <c r="A20" s="155">
        <v>8</v>
      </c>
      <c r="B20" s="162" t="s">
        <v>156</v>
      </c>
      <c r="C20" s="194" t="s">
        <v>157</v>
      </c>
      <c r="D20" s="164" t="s">
        <v>137</v>
      </c>
      <c r="E20" s="170">
        <v>5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64"/>
      <c r="O20" s="164"/>
      <c r="P20" s="165">
        <v>1.0999999999999999E-2</v>
      </c>
      <c r="Q20" s="164">
        <f>ROUND(E20*P20,2)</f>
        <v>0.06</v>
      </c>
      <c r="R20" s="154"/>
      <c r="S20" s="154"/>
      <c r="T20" s="154"/>
      <c r="U20" s="154"/>
      <c r="V20" s="154"/>
      <c r="W20" s="154"/>
      <c r="X20" s="154"/>
      <c r="Y20" s="154"/>
      <c r="Z20" s="154"/>
      <c r="AA20" s="154" t="s">
        <v>138</v>
      </c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</row>
    <row r="21" spans="1:56" outlineLevel="1" x14ac:dyDescent="0.2">
      <c r="A21" s="155">
        <v>9</v>
      </c>
      <c r="B21" s="202">
        <v>171201211</v>
      </c>
      <c r="C21" s="194" t="s">
        <v>158</v>
      </c>
      <c r="D21" s="164" t="s">
        <v>137</v>
      </c>
      <c r="E21" s="170">
        <v>5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64"/>
      <c r="O21" s="164"/>
      <c r="P21" s="165">
        <v>0</v>
      </c>
      <c r="Q21" s="164">
        <f>ROUND(E21*P21,2)</f>
        <v>0</v>
      </c>
      <c r="R21" s="154"/>
      <c r="S21" s="154"/>
      <c r="T21" s="154"/>
      <c r="U21" s="154"/>
      <c r="V21" s="154"/>
      <c r="W21" s="154"/>
      <c r="X21" s="154"/>
      <c r="Y21" s="154"/>
      <c r="Z21" s="154"/>
      <c r="AA21" s="154" t="s">
        <v>138</v>
      </c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</row>
    <row r="22" spans="1:56" x14ac:dyDescent="0.2">
      <c r="A22" s="156" t="s">
        <v>134</v>
      </c>
      <c r="B22" s="163" t="s">
        <v>95</v>
      </c>
      <c r="C22" s="197" t="s">
        <v>96</v>
      </c>
      <c r="D22" s="168"/>
      <c r="E22" s="173"/>
      <c r="F22" s="176"/>
      <c r="G22" s="176">
        <f>SUM(G23:G25)</f>
        <v>0</v>
      </c>
      <c r="H22" s="176"/>
      <c r="I22" s="176">
        <f>SUM(I24:I25)</f>
        <v>0</v>
      </c>
      <c r="J22" s="176"/>
      <c r="K22" s="176">
        <f>SUM(K24:K25)</f>
        <v>0</v>
      </c>
      <c r="L22" s="176"/>
      <c r="M22" s="176">
        <f>SUM(M24:M25)</f>
        <v>0</v>
      </c>
      <c r="N22" s="168"/>
      <c r="O22" s="168"/>
      <c r="P22" s="169"/>
      <c r="Q22" s="168">
        <f>SUM(Q24:Q25)</f>
        <v>0</v>
      </c>
      <c r="AA22" t="s">
        <v>135</v>
      </c>
    </row>
    <row r="23" spans="1:56" ht="22.5" x14ac:dyDescent="0.2">
      <c r="A23" s="206">
        <v>10</v>
      </c>
      <c r="B23" s="211">
        <v>213141111</v>
      </c>
      <c r="C23" s="208" t="s">
        <v>231</v>
      </c>
      <c r="D23" s="209" t="s">
        <v>149</v>
      </c>
      <c r="E23" s="210">
        <v>35.700000000000003</v>
      </c>
      <c r="F23" s="212"/>
      <c r="G23" s="175">
        <f>ROUND(E23*F23,2)</f>
        <v>0</v>
      </c>
      <c r="H23" s="207"/>
      <c r="I23" s="207"/>
      <c r="J23" s="207"/>
      <c r="K23" s="207"/>
      <c r="L23" s="207"/>
      <c r="M23" s="207"/>
      <c r="N23" s="204"/>
      <c r="O23" s="204"/>
      <c r="P23" s="205"/>
      <c r="Q23" s="204"/>
    </row>
    <row r="24" spans="1:56" outlineLevel="1" x14ac:dyDescent="0.2">
      <c r="A24" s="155">
        <v>11</v>
      </c>
      <c r="B24" s="202">
        <v>693110150</v>
      </c>
      <c r="C24" s="194" t="s">
        <v>232</v>
      </c>
      <c r="D24" s="164" t="s">
        <v>149</v>
      </c>
      <c r="E24" s="170">
        <v>35.700000000000003</v>
      </c>
      <c r="F24" s="174"/>
      <c r="G24" s="175">
        <f>ROUND(E24*F24,2)</f>
        <v>0</v>
      </c>
      <c r="H24" s="174"/>
      <c r="I24" s="175">
        <f>ROUND(E24*H24,2)</f>
        <v>0</v>
      </c>
      <c r="J24" s="174"/>
      <c r="K24" s="175">
        <f>ROUND(E24*J24,2)</f>
        <v>0</v>
      </c>
      <c r="L24" s="175">
        <v>21</v>
      </c>
      <c r="M24" s="175">
        <f>G24*(1+L24/100)</f>
        <v>0</v>
      </c>
      <c r="N24" s="164"/>
      <c r="O24" s="164"/>
      <c r="P24" s="165">
        <v>0</v>
      </c>
      <c r="Q24" s="164">
        <f>ROUND(E24*P24,2)</f>
        <v>0</v>
      </c>
      <c r="R24" s="154"/>
      <c r="S24" s="154"/>
      <c r="T24" s="154"/>
      <c r="U24" s="154"/>
      <c r="V24" s="154"/>
      <c r="W24" s="154"/>
      <c r="X24" s="154"/>
      <c r="Y24" s="154"/>
      <c r="Z24" s="154"/>
      <c r="AA24" s="154" t="s">
        <v>159</v>
      </c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</row>
    <row r="25" spans="1:56" outlineLevel="1" x14ac:dyDescent="0.2">
      <c r="A25" s="155"/>
      <c r="B25" s="162"/>
      <c r="C25" s="195" t="s">
        <v>160</v>
      </c>
      <c r="D25" s="166"/>
      <c r="E25" s="171">
        <v>35.700000000000003</v>
      </c>
      <c r="F25" s="175"/>
      <c r="G25" s="175"/>
      <c r="H25" s="175"/>
      <c r="I25" s="175"/>
      <c r="J25" s="175"/>
      <c r="K25" s="175"/>
      <c r="L25" s="175"/>
      <c r="M25" s="175"/>
      <c r="N25" s="164"/>
      <c r="O25" s="164"/>
      <c r="P25" s="165"/>
      <c r="Q25" s="164"/>
      <c r="R25" s="154"/>
      <c r="S25" s="154"/>
      <c r="T25" s="154"/>
      <c r="U25" s="154"/>
      <c r="V25" s="154"/>
      <c r="W25" s="154"/>
      <c r="X25" s="154"/>
      <c r="Y25" s="154"/>
      <c r="Z25" s="154"/>
      <c r="AA25" s="154" t="s">
        <v>139</v>
      </c>
      <c r="AB25" s="154">
        <v>0</v>
      </c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</row>
    <row r="26" spans="1:56" x14ac:dyDescent="0.2">
      <c r="A26" s="156" t="s">
        <v>134</v>
      </c>
      <c r="B26" s="163" t="s">
        <v>97</v>
      </c>
      <c r="C26" s="197" t="s">
        <v>98</v>
      </c>
      <c r="D26" s="168"/>
      <c r="E26" s="173"/>
      <c r="F26" s="176"/>
      <c r="G26" s="176">
        <f>SUM(G27:G39)</f>
        <v>0</v>
      </c>
      <c r="H26" s="176"/>
      <c r="I26" s="176">
        <f>SUM(I27:I39)</f>
        <v>0</v>
      </c>
      <c r="J26" s="176"/>
      <c r="K26" s="176">
        <f>SUM(K27:K39)</f>
        <v>0</v>
      </c>
      <c r="L26" s="176"/>
      <c r="M26" s="176">
        <f>SUM(M27:M39)</f>
        <v>0</v>
      </c>
      <c r="N26" s="168"/>
      <c r="O26" s="168"/>
      <c r="P26" s="169"/>
      <c r="Q26" s="168">
        <f>SUM(Q27:Q39)</f>
        <v>58.21</v>
      </c>
      <c r="AA26" t="s">
        <v>135</v>
      </c>
    </row>
    <row r="27" spans="1:56" ht="22.5" outlineLevel="1" x14ac:dyDescent="0.2">
      <c r="A27" s="155">
        <v>12</v>
      </c>
      <c r="B27" s="202">
        <v>629991011</v>
      </c>
      <c r="C27" s="194" t="s">
        <v>233</v>
      </c>
      <c r="D27" s="164" t="s">
        <v>149</v>
      </c>
      <c r="E27" s="170">
        <v>7</v>
      </c>
      <c r="F27" s="174"/>
      <c r="G27" s="175">
        <f t="shared" ref="G27:G32" si="5">ROUND(E27*F27,2)</f>
        <v>0</v>
      </c>
      <c r="H27" s="174"/>
      <c r="I27" s="175"/>
      <c r="J27" s="174"/>
      <c r="K27" s="175"/>
      <c r="L27" s="175"/>
      <c r="M27" s="175"/>
      <c r="N27" s="164"/>
      <c r="O27" s="164"/>
      <c r="P27" s="165"/>
      <c r="Q27" s="16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</row>
    <row r="28" spans="1:56" outlineLevel="1" x14ac:dyDescent="0.2">
      <c r="A28" s="155">
        <v>13</v>
      </c>
      <c r="B28" s="202">
        <v>985111111.10000002</v>
      </c>
      <c r="C28" s="194" t="s">
        <v>248</v>
      </c>
      <c r="D28" s="164" t="s">
        <v>149</v>
      </c>
      <c r="E28" s="170">
        <v>30</v>
      </c>
      <c r="F28" s="174"/>
      <c r="G28" s="175">
        <f t="shared" si="5"/>
        <v>0</v>
      </c>
      <c r="H28" s="174"/>
      <c r="I28" s="175"/>
      <c r="J28" s="174"/>
      <c r="K28" s="175"/>
      <c r="L28" s="175"/>
      <c r="M28" s="175"/>
      <c r="N28" s="164"/>
      <c r="O28" s="164"/>
      <c r="P28" s="165"/>
      <c r="Q28" s="16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</row>
    <row r="29" spans="1:56" ht="22.5" outlineLevel="1" x14ac:dyDescent="0.2">
      <c r="A29" s="155">
        <v>14</v>
      </c>
      <c r="B29" s="202">
        <v>622325602</v>
      </c>
      <c r="C29" s="194" t="s">
        <v>234</v>
      </c>
      <c r="D29" s="164" t="s">
        <v>149</v>
      </c>
      <c r="E29" s="170">
        <v>60</v>
      </c>
      <c r="F29" s="174"/>
      <c r="G29" s="175">
        <f t="shared" si="5"/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64"/>
      <c r="O29" s="164"/>
      <c r="P29" s="165">
        <v>0.18</v>
      </c>
      <c r="Q29" s="164">
        <f>ROUND(E29*P29,2)</f>
        <v>10.8</v>
      </c>
      <c r="R29" s="154"/>
      <c r="S29" s="154"/>
      <c r="T29" s="154"/>
      <c r="U29" s="154"/>
      <c r="V29" s="154"/>
      <c r="W29" s="154"/>
      <c r="X29" s="154"/>
      <c r="Y29" s="154"/>
      <c r="Z29" s="154"/>
      <c r="AA29" s="154" t="s">
        <v>138</v>
      </c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</row>
    <row r="30" spans="1:56" outlineLevel="1" x14ac:dyDescent="0.2">
      <c r="A30" s="155">
        <v>15</v>
      </c>
      <c r="B30" s="202">
        <v>62261295</v>
      </c>
      <c r="C30" s="194" t="s">
        <v>235</v>
      </c>
      <c r="D30" s="164" t="s">
        <v>149</v>
      </c>
      <c r="E30" s="170">
        <v>42</v>
      </c>
      <c r="F30" s="174"/>
      <c r="G30" s="175">
        <f t="shared" si="5"/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64"/>
      <c r="O30" s="164"/>
      <c r="P30" s="165">
        <v>0.2</v>
      </c>
      <c r="Q30" s="164">
        <f>ROUND(E30*P30,2)</f>
        <v>8.4</v>
      </c>
      <c r="R30" s="154"/>
      <c r="S30" s="154"/>
      <c r="T30" s="154"/>
      <c r="U30" s="154"/>
      <c r="V30" s="154"/>
      <c r="W30" s="154"/>
      <c r="X30" s="154"/>
      <c r="Y30" s="154"/>
      <c r="Z30" s="154"/>
      <c r="AA30" s="154" t="s">
        <v>138</v>
      </c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</row>
    <row r="31" spans="1:56" outlineLevel="1" x14ac:dyDescent="0.2">
      <c r="A31" s="155">
        <v>16</v>
      </c>
      <c r="B31" s="162" t="s">
        <v>236</v>
      </c>
      <c r="C31" s="194" t="s">
        <v>237</v>
      </c>
      <c r="D31" s="164" t="s">
        <v>149</v>
      </c>
      <c r="E31" s="170">
        <v>5</v>
      </c>
      <c r="F31" s="174"/>
      <c r="G31" s="175">
        <f t="shared" si="5"/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64"/>
      <c r="O31" s="164"/>
      <c r="P31" s="165">
        <v>0.43</v>
      </c>
      <c r="Q31" s="164">
        <f>ROUND(E31*P31,2)</f>
        <v>2.15</v>
      </c>
      <c r="R31" s="154"/>
      <c r="S31" s="154"/>
      <c r="T31" s="154"/>
      <c r="U31" s="154"/>
      <c r="V31" s="154"/>
      <c r="W31" s="154"/>
      <c r="X31" s="154"/>
      <c r="Y31" s="154"/>
      <c r="Z31" s="154"/>
      <c r="AA31" s="154" t="s">
        <v>138</v>
      </c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</row>
    <row r="32" spans="1:56" outlineLevel="1" x14ac:dyDescent="0.2">
      <c r="A32" s="155">
        <v>17</v>
      </c>
      <c r="B32" s="162" t="s">
        <v>163</v>
      </c>
      <c r="C32" s="194" t="s">
        <v>164</v>
      </c>
      <c r="D32" s="164" t="s">
        <v>149</v>
      </c>
      <c r="E32" s="170">
        <v>60</v>
      </c>
      <c r="F32" s="174"/>
      <c r="G32" s="175">
        <f t="shared" si="5"/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64"/>
      <c r="O32" s="164"/>
      <c r="P32" s="165">
        <v>0.12</v>
      </c>
      <c r="Q32" s="164">
        <f>ROUND(E32*P32,2)</f>
        <v>7.2</v>
      </c>
      <c r="R32" s="154"/>
      <c r="S32" s="154"/>
      <c r="T32" s="154"/>
      <c r="U32" s="154"/>
      <c r="V32" s="154"/>
      <c r="W32" s="154"/>
      <c r="X32" s="154"/>
      <c r="Y32" s="154"/>
      <c r="Z32" s="154"/>
      <c r="AA32" s="154" t="s">
        <v>138</v>
      </c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</row>
    <row r="33" spans="1:56" outlineLevel="1" x14ac:dyDescent="0.2">
      <c r="A33" s="155"/>
      <c r="B33" s="162"/>
      <c r="C33" s="231" t="s">
        <v>217</v>
      </c>
      <c r="D33" s="232"/>
      <c r="E33" s="233"/>
      <c r="F33" s="234"/>
      <c r="G33" s="234"/>
      <c r="H33" s="175"/>
      <c r="I33" s="175"/>
      <c r="J33" s="175"/>
      <c r="K33" s="175"/>
      <c r="L33" s="175"/>
      <c r="M33" s="175"/>
      <c r="N33" s="164"/>
      <c r="O33" s="164"/>
      <c r="P33" s="165"/>
      <c r="Q33" s="164"/>
      <c r="R33" s="154"/>
      <c r="S33" s="154"/>
      <c r="T33" s="154"/>
      <c r="U33" s="154"/>
      <c r="V33" s="154"/>
      <c r="W33" s="154"/>
      <c r="X33" s="154"/>
      <c r="Y33" s="154"/>
      <c r="Z33" s="154"/>
      <c r="AA33" s="154" t="s">
        <v>162</v>
      </c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7" t="str">
        <f>C33</f>
        <v>- zpevnění celé plochy fasády</v>
      </c>
      <c r="AX33" s="154"/>
      <c r="AY33" s="154"/>
      <c r="AZ33" s="154"/>
      <c r="BA33" s="154"/>
      <c r="BB33" s="154"/>
      <c r="BC33" s="154"/>
      <c r="BD33" s="154"/>
    </row>
    <row r="34" spans="1:56" outlineLevel="1" x14ac:dyDescent="0.2">
      <c r="A34" s="155"/>
      <c r="B34" s="162"/>
      <c r="C34" s="231" t="s">
        <v>165</v>
      </c>
      <c r="D34" s="232"/>
      <c r="E34" s="233"/>
      <c r="F34" s="234"/>
      <c r="G34" s="234"/>
      <c r="H34" s="175"/>
      <c r="I34" s="175"/>
      <c r="J34" s="175"/>
      <c r="K34" s="175"/>
      <c r="L34" s="175"/>
      <c r="M34" s="175"/>
      <c r="N34" s="164"/>
      <c r="O34" s="164"/>
      <c r="P34" s="165"/>
      <c r="Q34" s="164"/>
      <c r="R34" s="154"/>
      <c r="S34" s="154"/>
      <c r="T34" s="154"/>
      <c r="U34" s="154"/>
      <c r="V34" s="154"/>
      <c r="W34" s="154"/>
      <c r="X34" s="154"/>
      <c r="Y34" s="154"/>
      <c r="Z34" s="154"/>
      <c r="AA34" s="154" t="s">
        <v>162</v>
      </c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7" t="str">
        <f>C34</f>
        <v xml:space="preserve">  pomocí minerálního hloubkového zpevňovače</v>
      </c>
      <c r="AX34" s="154"/>
      <c r="AY34" s="154"/>
      <c r="AZ34" s="154"/>
      <c r="BA34" s="154"/>
      <c r="BB34" s="154"/>
      <c r="BC34" s="154"/>
      <c r="BD34" s="154"/>
    </row>
    <row r="35" spans="1:56" outlineLevel="1" x14ac:dyDescent="0.2">
      <c r="A35" s="155"/>
      <c r="B35" s="162"/>
      <c r="C35" s="195" t="s">
        <v>238</v>
      </c>
      <c r="D35" s="166"/>
      <c r="E35" s="171">
        <v>18</v>
      </c>
      <c r="F35" s="175"/>
      <c r="G35" s="175"/>
      <c r="H35" s="175"/>
      <c r="I35" s="175"/>
      <c r="J35" s="175"/>
      <c r="K35" s="175"/>
      <c r="L35" s="175"/>
      <c r="M35" s="175"/>
      <c r="N35" s="164"/>
      <c r="O35" s="164"/>
      <c r="P35" s="165"/>
      <c r="Q35" s="164"/>
      <c r="R35" s="154"/>
      <c r="S35" s="154"/>
      <c r="T35" s="154"/>
      <c r="U35" s="154"/>
      <c r="V35" s="154"/>
      <c r="W35" s="154"/>
      <c r="X35" s="154"/>
      <c r="Y35" s="154"/>
      <c r="Z35" s="154"/>
      <c r="AA35" s="154" t="s">
        <v>139</v>
      </c>
      <c r="AB35" s="154">
        <v>0</v>
      </c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</row>
    <row r="36" spans="1:56" outlineLevel="1" x14ac:dyDescent="0.2">
      <c r="A36" s="155"/>
      <c r="B36" s="162"/>
      <c r="C36" s="195" t="s">
        <v>166</v>
      </c>
      <c r="D36" s="166"/>
      <c r="E36" s="171">
        <v>42</v>
      </c>
      <c r="F36" s="175"/>
      <c r="G36" s="175"/>
      <c r="H36" s="175"/>
      <c r="I36" s="175"/>
      <c r="J36" s="175"/>
      <c r="K36" s="175"/>
      <c r="L36" s="175"/>
      <c r="M36" s="175"/>
      <c r="N36" s="164"/>
      <c r="O36" s="164"/>
      <c r="P36" s="165"/>
      <c r="Q36" s="164"/>
      <c r="R36" s="154"/>
      <c r="S36" s="154"/>
      <c r="T36" s="154"/>
      <c r="U36" s="154"/>
      <c r="V36" s="154"/>
      <c r="W36" s="154"/>
      <c r="X36" s="154"/>
      <c r="Y36" s="154"/>
      <c r="Z36" s="154"/>
      <c r="AA36" s="154" t="s">
        <v>139</v>
      </c>
      <c r="AB36" s="154">
        <v>0</v>
      </c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</row>
    <row r="37" spans="1:56" outlineLevel="1" x14ac:dyDescent="0.2">
      <c r="A37" s="155">
        <v>18</v>
      </c>
      <c r="B37" s="202">
        <v>629995101</v>
      </c>
      <c r="C37" s="194" t="s">
        <v>239</v>
      </c>
      <c r="D37" s="164" t="s">
        <v>149</v>
      </c>
      <c r="E37" s="170">
        <v>60</v>
      </c>
      <c r="F37" s="174"/>
      <c r="G37" s="175">
        <f>ROUND(E37*F37,2)</f>
        <v>0</v>
      </c>
      <c r="H37" s="174"/>
      <c r="I37" s="175">
        <f>ROUND(E37*H37,2)</f>
        <v>0</v>
      </c>
      <c r="J37" s="174"/>
      <c r="K37" s="175">
        <f>ROUND(E37*J37,2)</f>
        <v>0</v>
      </c>
      <c r="L37" s="175">
        <v>21</v>
      </c>
      <c r="M37" s="175">
        <f>G37*(1+L37/100)</f>
        <v>0</v>
      </c>
      <c r="N37" s="164"/>
      <c r="O37" s="164"/>
      <c r="P37" s="165">
        <v>0.48</v>
      </c>
      <c r="Q37" s="164">
        <f>ROUND(E37*P37,2)</f>
        <v>28.8</v>
      </c>
      <c r="R37" s="154"/>
      <c r="S37" s="154"/>
      <c r="T37" s="154"/>
      <c r="U37" s="154"/>
      <c r="V37" s="154"/>
      <c r="W37" s="154"/>
      <c r="X37" s="154"/>
      <c r="Y37" s="154"/>
      <c r="Z37" s="154"/>
      <c r="AA37" s="154" t="s">
        <v>138</v>
      </c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</row>
    <row r="38" spans="1:56" outlineLevel="1" x14ac:dyDescent="0.2">
      <c r="A38" s="155">
        <v>19</v>
      </c>
      <c r="B38" s="162" t="s">
        <v>168</v>
      </c>
      <c r="C38" s="194" t="s">
        <v>169</v>
      </c>
      <c r="D38" s="164" t="s">
        <v>149</v>
      </c>
      <c r="E38" s="170">
        <v>10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64"/>
      <c r="O38" s="164"/>
      <c r="P38" s="165">
        <v>8.5999999999999993E-2</v>
      </c>
      <c r="Q38" s="164">
        <f>ROUND(E38*P38,2)</f>
        <v>0.86</v>
      </c>
      <c r="R38" s="154"/>
      <c r="S38" s="154"/>
      <c r="T38" s="154"/>
      <c r="U38" s="154"/>
      <c r="V38" s="154"/>
      <c r="W38" s="154"/>
      <c r="X38" s="154"/>
      <c r="Y38" s="154"/>
      <c r="Z38" s="154"/>
      <c r="AA38" s="154" t="s">
        <v>138</v>
      </c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</row>
    <row r="39" spans="1:56" outlineLevel="1" x14ac:dyDescent="0.2">
      <c r="A39" s="155"/>
      <c r="B39" s="162"/>
      <c r="C39" s="195" t="s">
        <v>170</v>
      </c>
      <c r="D39" s="166"/>
      <c r="E39" s="171">
        <v>3</v>
      </c>
      <c r="F39" s="175"/>
      <c r="G39" s="175"/>
      <c r="H39" s="175"/>
      <c r="I39" s="175"/>
      <c r="J39" s="175"/>
      <c r="K39" s="175"/>
      <c r="L39" s="175"/>
      <c r="M39" s="175"/>
      <c r="N39" s="164"/>
      <c r="O39" s="164"/>
      <c r="P39" s="165"/>
      <c r="Q39" s="164"/>
      <c r="R39" s="154"/>
      <c r="S39" s="154"/>
      <c r="T39" s="154"/>
      <c r="U39" s="154"/>
      <c r="V39" s="154"/>
      <c r="W39" s="154"/>
      <c r="X39" s="154"/>
      <c r="Y39" s="154"/>
      <c r="Z39" s="154"/>
      <c r="AA39" s="154" t="s">
        <v>139</v>
      </c>
      <c r="AB39" s="154">
        <v>0</v>
      </c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</row>
    <row r="40" spans="1:56" x14ac:dyDescent="0.2">
      <c r="A40" s="156" t="s">
        <v>134</v>
      </c>
      <c r="B40" s="163" t="s">
        <v>99</v>
      </c>
      <c r="C40" s="197" t="s">
        <v>100</v>
      </c>
      <c r="D40" s="168"/>
      <c r="E40" s="173"/>
      <c r="F40" s="176"/>
      <c r="G40" s="176">
        <f>SUMIF(AA41:AA42,"&lt;&gt;NOR",G41:G42)</f>
        <v>0</v>
      </c>
      <c r="H40" s="176"/>
      <c r="I40" s="176">
        <f>SUM(I41:I42)</f>
        <v>0</v>
      </c>
      <c r="J40" s="176"/>
      <c r="K40" s="176">
        <f>SUM(K41:K42)</f>
        <v>0</v>
      </c>
      <c r="L40" s="176"/>
      <c r="M40" s="176">
        <f>SUM(M41:M42)</f>
        <v>0</v>
      </c>
      <c r="N40" s="168"/>
      <c r="O40" s="168"/>
      <c r="P40" s="169"/>
      <c r="Q40" s="168">
        <f>SUM(Q41:Q42)</f>
        <v>5.51</v>
      </c>
      <c r="AA40" t="s">
        <v>135</v>
      </c>
    </row>
    <row r="41" spans="1:56" outlineLevel="1" x14ac:dyDescent="0.2">
      <c r="A41" s="155">
        <v>20</v>
      </c>
      <c r="B41" s="162" t="s">
        <v>171</v>
      </c>
      <c r="C41" s="194" t="s">
        <v>172</v>
      </c>
      <c r="D41" s="164" t="s">
        <v>137</v>
      </c>
      <c r="E41" s="170">
        <v>3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64"/>
      <c r="O41" s="164"/>
      <c r="P41" s="165">
        <v>1.8360000000000001</v>
      </c>
      <c r="Q41" s="164">
        <f>ROUND(E41*P41,2)</f>
        <v>5.51</v>
      </c>
      <c r="R41" s="154"/>
      <c r="S41" s="154"/>
      <c r="T41" s="154"/>
      <c r="U41" s="154"/>
      <c r="V41" s="154"/>
      <c r="W41" s="154"/>
      <c r="X41" s="154"/>
      <c r="Y41" s="154"/>
      <c r="Z41" s="154"/>
      <c r="AA41" s="154" t="s">
        <v>138</v>
      </c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</row>
    <row r="42" spans="1:56" outlineLevel="1" x14ac:dyDescent="0.2">
      <c r="A42" s="155"/>
      <c r="B42" s="162"/>
      <c r="C42" s="195" t="s">
        <v>173</v>
      </c>
      <c r="D42" s="166"/>
      <c r="E42" s="171">
        <v>1.1319999999999999</v>
      </c>
      <c r="F42" s="175"/>
      <c r="G42" s="175"/>
      <c r="H42" s="175"/>
      <c r="I42" s="175"/>
      <c r="J42" s="175"/>
      <c r="K42" s="175"/>
      <c r="L42" s="175"/>
      <c r="M42" s="175"/>
      <c r="N42" s="164"/>
      <c r="O42" s="164"/>
      <c r="P42" s="165"/>
      <c r="Q42" s="164"/>
      <c r="R42" s="154"/>
      <c r="S42" s="154"/>
      <c r="T42" s="154"/>
      <c r="U42" s="154"/>
      <c r="V42" s="154"/>
      <c r="W42" s="154"/>
      <c r="X42" s="154"/>
      <c r="Y42" s="154"/>
      <c r="Z42" s="154"/>
      <c r="AA42" s="154" t="s">
        <v>139</v>
      </c>
      <c r="AB42" s="154">
        <v>0</v>
      </c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</row>
    <row r="43" spans="1:56" x14ac:dyDescent="0.2">
      <c r="A43" s="156" t="s">
        <v>134</v>
      </c>
      <c r="B43" s="163" t="s">
        <v>101</v>
      </c>
      <c r="C43" s="197" t="s">
        <v>102</v>
      </c>
      <c r="D43" s="168"/>
      <c r="E43" s="173"/>
      <c r="F43" s="176"/>
      <c r="G43" s="176">
        <f>SUM(G44:G49)</f>
        <v>0</v>
      </c>
      <c r="H43" s="176"/>
      <c r="I43" s="176">
        <f>SUM(I44:I49)</f>
        <v>0</v>
      </c>
      <c r="J43" s="176"/>
      <c r="K43" s="176">
        <f>SUM(K44:K49)</f>
        <v>0</v>
      </c>
      <c r="L43" s="176"/>
      <c r="M43" s="176">
        <f>SUM(M44:M49)</f>
        <v>0</v>
      </c>
      <c r="N43" s="168"/>
      <c r="O43" s="168"/>
      <c r="P43" s="169"/>
      <c r="Q43" s="168">
        <f>SUM(Q44:Q49)</f>
        <v>38.28</v>
      </c>
      <c r="AA43" t="s">
        <v>135</v>
      </c>
    </row>
    <row r="44" spans="1:56" outlineLevel="1" x14ac:dyDescent="0.2">
      <c r="A44" s="155">
        <v>21</v>
      </c>
      <c r="B44" s="162" t="s">
        <v>174</v>
      </c>
      <c r="C44" s="194" t="s">
        <v>175</v>
      </c>
      <c r="D44" s="164" t="s">
        <v>149</v>
      </c>
      <c r="E44" s="170">
        <v>137.19999999999999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64"/>
      <c r="O44" s="164"/>
      <c r="P44" s="165">
        <v>0.14399999999999999</v>
      </c>
      <c r="Q44" s="164">
        <f>ROUND(E44*P44,2)</f>
        <v>19.760000000000002</v>
      </c>
      <c r="R44" s="154"/>
      <c r="S44" s="154"/>
      <c r="T44" s="154"/>
      <c r="U44" s="154"/>
      <c r="V44" s="154"/>
      <c r="W44" s="154"/>
      <c r="X44" s="154"/>
      <c r="Y44" s="154"/>
      <c r="Z44" s="154"/>
      <c r="AA44" s="154" t="s">
        <v>138</v>
      </c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</row>
    <row r="45" spans="1:56" outlineLevel="1" x14ac:dyDescent="0.2">
      <c r="A45" s="155"/>
      <c r="B45" s="162"/>
      <c r="C45" s="195" t="s">
        <v>227</v>
      </c>
      <c r="D45" s="166"/>
      <c r="E45" s="171">
        <v>82.6</v>
      </c>
      <c r="F45" s="175"/>
      <c r="G45" s="175"/>
      <c r="H45" s="175"/>
      <c r="I45" s="175"/>
      <c r="J45" s="175"/>
      <c r="K45" s="175"/>
      <c r="L45" s="175"/>
      <c r="M45" s="175"/>
      <c r="N45" s="164"/>
      <c r="O45" s="164"/>
      <c r="P45" s="165"/>
      <c r="Q45" s="164"/>
      <c r="R45" s="154"/>
      <c r="S45" s="154"/>
      <c r="T45" s="154"/>
      <c r="U45" s="154"/>
      <c r="V45" s="154"/>
      <c r="W45" s="154"/>
      <c r="X45" s="154"/>
      <c r="Y45" s="154"/>
      <c r="Z45" s="154"/>
      <c r="AA45" s="154" t="s">
        <v>139</v>
      </c>
      <c r="AB45" s="154">
        <v>0</v>
      </c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</row>
    <row r="46" spans="1:56" outlineLevel="1" x14ac:dyDescent="0.2">
      <c r="A46" s="155"/>
      <c r="B46" s="162"/>
      <c r="C46" s="195" t="s">
        <v>228</v>
      </c>
      <c r="D46" s="166"/>
      <c r="E46" s="171">
        <v>54.6</v>
      </c>
      <c r="F46" s="175"/>
      <c r="G46" s="175"/>
      <c r="H46" s="175"/>
      <c r="I46" s="175"/>
      <c r="J46" s="175"/>
      <c r="K46" s="175"/>
      <c r="L46" s="175"/>
      <c r="M46" s="175"/>
      <c r="N46" s="164"/>
      <c r="O46" s="164"/>
      <c r="P46" s="165"/>
      <c r="Q46" s="164"/>
      <c r="R46" s="154"/>
      <c r="S46" s="154"/>
      <c r="T46" s="154"/>
      <c r="U46" s="154"/>
      <c r="V46" s="154"/>
      <c r="W46" s="154"/>
      <c r="X46" s="154"/>
      <c r="Y46" s="154"/>
      <c r="Z46" s="154"/>
      <c r="AA46" s="154" t="s">
        <v>139</v>
      </c>
      <c r="AB46" s="154">
        <v>0</v>
      </c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</row>
    <row r="47" spans="1:56" outlineLevel="1" x14ac:dyDescent="0.2">
      <c r="A47" s="155">
        <v>22</v>
      </c>
      <c r="B47" s="162" t="s">
        <v>176</v>
      </c>
      <c r="C47" s="194" t="s">
        <v>177</v>
      </c>
      <c r="D47" s="164" t="s">
        <v>149</v>
      </c>
      <c r="E47" s="170">
        <v>205.8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64"/>
      <c r="O47" s="164"/>
      <c r="P47" s="165">
        <v>6.0000000000000001E-3</v>
      </c>
      <c r="Q47" s="164">
        <f>ROUND(E47*P47,2)</f>
        <v>1.23</v>
      </c>
      <c r="R47" s="154"/>
      <c r="S47" s="154"/>
      <c r="T47" s="154"/>
      <c r="U47" s="154"/>
      <c r="V47" s="154"/>
      <c r="W47" s="154"/>
      <c r="X47" s="154"/>
      <c r="Y47" s="154"/>
      <c r="Z47" s="154"/>
      <c r="AA47" s="154" t="s">
        <v>138</v>
      </c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</row>
    <row r="48" spans="1:56" outlineLevel="1" x14ac:dyDescent="0.2">
      <c r="A48" s="155"/>
      <c r="B48" s="162"/>
      <c r="C48" s="203" t="s">
        <v>229</v>
      </c>
      <c r="D48" s="166"/>
      <c r="E48" s="171">
        <v>205.8</v>
      </c>
      <c r="F48" s="175"/>
      <c r="G48" s="175"/>
      <c r="H48" s="175"/>
      <c r="I48" s="175"/>
      <c r="J48" s="175"/>
      <c r="K48" s="175"/>
      <c r="L48" s="175"/>
      <c r="M48" s="175"/>
      <c r="N48" s="164"/>
      <c r="O48" s="164"/>
      <c r="P48" s="165"/>
      <c r="Q48" s="164"/>
      <c r="R48" s="154"/>
      <c r="S48" s="154"/>
      <c r="T48" s="154"/>
      <c r="U48" s="154"/>
      <c r="V48" s="154"/>
      <c r="W48" s="154"/>
      <c r="X48" s="154"/>
      <c r="Y48" s="154"/>
      <c r="Z48" s="154"/>
      <c r="AA48" s="154" t="s">
        <v>139</v>
      </c>
      <c r="AB48" s="154">
        <v>0</v>
      </c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</row>
    <row r="49" spans="1:56" outlineLevel="1" x14ac:dyDescent="0.2">
      <c r="A49" s="155">
        <v>23</v>
      </c>
      <c r="B49" s="162" t="s">
        <v>178</v>
      </c>
      <c r="C49" s="194" t="s">
        <v>179</v>
      </c>
      <c r="D49" s="164" t="s">
        <v>149</v>
      </c>
      <c r="E49" s="170">
        <v>137.19999999999999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64"/>
      <c r="O49" s="164"/>
      <c r="P49" s="165">
        <v>0.126</v>
      </c>
      <c r="Q49" s="164">
        <f>ROUND(E49*P49,2)</f>
        <v>17.29</v>
      </c>
      <c r="R49" s="154"/>
      <c r="S49" s="154"/>
      <c r="T49" s="154"/>
      <c r="U49" s="154"/>
      <c r="V49" s="154"/>
      <c r="W49" s="154"/>
      <c r="X49" s="154"/>
      <c r="Y49" s="154"/>
      <c r="Z49" s="154"/>
      <c r="AA49" s="154" t="s">
        <v>138</v>
      </c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</row>
    <row r="50" spans="1:56" x14ac:dyDescent="0.2">
      <c r="A50" s="156" t="s">
        <v>134</v>
      </c>
      <c r="B50" s="163" t="s">
        <v>103</v>
      </c>
      <c r="C50" s="197" t="s">
        <v>104</v>
      </c>
      <c r="D50" s="168"/>
      <c r="E50" s="173"/>
      <c r="F50" s="176"/>
      <c r="G50" s="176">
        <f>SUM(G51:G53)</f>
        <v>0</v>
      </c>
      <c r="H50" s="176"/>
      <c r="I50" s="176">
        <f>SUM(I51:I53)</f>
        <v>0</v>
      </c>
      <c r="J50" s="176"/>
      <c r="K50" s="176">
        <f>SUM(K51:K53)</f>
        <v>0</v>
      </c>
      <c r="L50" s="176"/>
      <c r="M50" s="176">
        <f>SUM(M51:M53)</f>
        <v>0</v>
      </c>
      <c r="N50" s="168"/>
      <c r="O50" s="168"/>
      <c r="P50" s="169"/>
      <c r="Q50" s="168">
        <f>SUM(Q51:Q53)</f>
        <v>14.08</v>
      </c>
      <c r="AA50" t="s">
        <v>135</v>
      </c>
    </row>
    <row r="51" spans="1:56" ht="22.5" outlineLevel="1" x14ac:dyDescent="0.2">
      <c r="A51" s="155">
        <v>24</v>
      </c>
      <c r="B51" s="202">
        <v>997013113</v>
      </c>
      <c r="C51" s="194" t="s">
        <v>241</v>
      </c>
      <c r="D51" s="164" t="s">
        <v>180</v>
      </c>
      <c r="E51" s="170">
        <v>15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64"/>
      <c r="O51" s="164"/>
      <c r="P51" s="165">
        <v>0.9385</v>
      </c>
      <c r="Q51" s="164">
        <f>ROUND(E51*P51,2)</f>
        <v>14.08</v>
      </c>
      <c r="R51" s="154"/>
      <c r="S51" s="154"/>
      <c r="T51" s="154"/>
      <c r="U51" s="154"/>
      <c r="V51" s="154"/>
      <c r="W51" s="154"/>
      <c r="X51" s="154"/>
      <c r="Y51" s="154"/>
      <c r="Z51" s="154"/>
      <c r="AA51" s="154" t="s">
        <v>138</v>
      </c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</row>
    <row r="52" spans="1:56" ht="22.5" outlineLevel="1" x14ac:dyDescent="0.2">
      <c r="A52" s="155">
        <v>25</v>
      </c>
      <c r="B52" s="202">
        <v>997013509</v>
      </c>
      <c r="C52" s="194" t="s">
        <v>240</v>
      </c>
      <c r="D52" s="164"/>
      <c r="E52" s="170">
        <v>18.215</v>
      </c>
      <c r="F52" s="174"/>
      <c r="G52" s="175">
        <f>ROUND(E52*F52,2)</f>
        <v>0</v>
      </c>
      <c r="H52" s="174"/>
      <c r="I52" s="175"/>
      <c r="J52" s="174"/>
      <c r="K52" s="175"/>
      <c r="L52" s="175"/>
      <c r="M52" s="175"/>
      <c r="N52" s="164"/>
      <c r="O52" s="164"/>
      <c r="P52" s="165"/>
      <c r="Q52" s="16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</row>
    <row r="53" spans="1:56" ht="19.5" customHeight="1" outlineLevel="1" x14ac:dyDescent="0.2">
      <c r="A53" s="155">
        <v>26</v>
      </c>
      <c r="B53" s="213" t="s">
        <v>242</v>
      </c>
      <c r="C53" s="214" t="s">
        <v>243</v>
      </c>
      <c r="D53" s="215"/>
      <c r="E53" s="210">
        <v>18.215</v>
      </c>
      <c r="F53" s="174"/>
      <c r="G53" s="175">
        <f>ROUND(E53*F53,2)</f>
        <v>0</v>
      </c>
      <c r="H53" s="174"/>
      <c r="I53" s="175"/>
      <c r="J53" s="174"/>
      <c r="K53" s="175"/>
      <c r="L53" s="175"/>
      <c r="M53" s="175"/>
      <c r="N53" s="164"/>
      <c r="O53" s="164"/>
      <c r="P53" s="165"/>
      <c r="Q53" s="16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</row>
    <row r="54" spans="1:56" ht="19.5" customHeight="1" outlineLevel="1" x14ac:dyDescent="0.2">
      <c r="A54" s="225"/>
      <c r="B54" s="228" t="s">
        <v>24</v>
      </c>
      <c r="C54" s="229" t="s">
        <v>250</v>
      </c>
      <c r="D54" s="230"/>
      <c r="E54" s="226"/>
      <c r="F54" s="227"/>
      <c r="G54" s="223"/>
      <c r="H54" s="174"/>
      <c r="I54" s="175"/>
      <c r="J54" s="174"/>
      <c r="K54" s="175"/>
      <c r="L54" s="175"/>
      <c r="M54" s="175"/>
      <c r="N54" s="164"/>
      <c r="O54" s="164"/>
      <c r="P54" s="165"/>
      <c r="Q54" s="16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</row>
    <row r="55" spans="1:56" x14ac:dyDescent="0.2">
      <c r="A55" s="156" t="s">
        <v>134</v>
      </c>
      <c r="B55" s="163" t="s">
        <v>105</v>
      </c>
      <c r="C55" s="197" t="s">
        <v>106</v>
      </c>
      <c r="D55" s="168"/>
      <c r="E55" s="173"/>
      <c r="F55" s="176"/>
      <c r="G55" s="176">
        <f>SUM(G56:G63)</f>
        <v>0</v>
      </c>
      <c r="H55" s="176"/>
      <c r="I55" s="176">
        <f>SUM(I56:I63)</f>
        <v>0</v>
      </c>
      <c r="J55" s="176"/>
      <c r="K55" s="176">
        <f>SUM(K56:K63)</f>
        <v>0</v>
      </c>
      <c r="L55" s="176"/>
      <c r="M55" s="176">
        <f>SUM(M56:M63)</f>
        <v>0</v>
      </c>
      <c r="N55" s="168"/>
      <c r="O55" s="168"/>
      <c r="P55" s="169"/>
      <c r="Q55" s="168">
        <f>SUM(Q56:Q63)</f>
        <v>15.879999999999999</v>
      </c>
      <c r="AA55" t="s">
        <v>135</v>
      </c>
    </row>
    <row r="56" spans="1:56" outlineLevel="1" x14ac:dyDescent="0.2">
      <c r="A56" s="155">
        <v>27</v>
      </c>
      <c r="B56" s="162" t="s">
        <v>181</v>
      </c>
      <c r="C56" s="194" t="s">
        <v>182</v>
      </c>
      <c r="D56" s="164" t="s">
        <v>149</v>
      </c>
      <c r="E56" s="170">
        <v>12</v>
      </c>
      <c r="F56" s="174"/>
      <c r="G56" s="175">
        <f t="shared" ref="G56:G63" si="6"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64"/>
      <c r="O56" s="164"/>
      <c r="P56" s="165">
        <v>0.31900000000000001</v>
      </c>
      <c r="Q56" s="164">
        <f>ROUND(E56*P56,2)</f>
        <v>3.83</v>
      </c>
      <c r="R56" s="154"/>
      <c r="S56" s="154"/>
      <c r="T56" s="154"/>
      <c r="U56" s="154"/>
      <c r="V56" s="154"/>
      <c r="W56" s="154"/>
      <c r="X56" s="154"/>
      <c r="Y56" s="154"/>
      <c r="Z56" s="154"/>
      <c r="AA56" s="154" t="s">
        <v>138</v>
      </c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</row>
    <row r="57" spans="1:56" outlineLevel="1" x14ac:dyDescent="0.2">
      <c r="A57" s="155"/>
      <c r="B57" s="162" t="s">
        <v>258</v>
      </c>
      <c r="C57" s="194" t="s">
        <v>262</v>
      </c>
      <c r="D57" s="164" t="s">
        <v>149</v>
      </c>
      <c r="E57" s="170">
        <v>8</v>
      </c>
      <c r="F57" s="174"/>
      <c r="G57" s="175">
        <f t="shared" si="6"/>
        <v>0</v>
      </c>
      <c r="H57" s="174"/>
      <c r="I57" s="175"/>
      <c r="J57" s="174"/>
      <c r="K57" s="175"/>
      <c r="L57" s="175"/>
      <c r="M57" s="175"/>
      <c r="N57" s="164"/>
      <c r="O57" s="164"/>
      <c r="P57" s="165"/>
      <c r="Q57" s="16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</row>
    <row r="58" spans="1:56" ht="14.25" customHeight="1" outlineLevel="1" x14ac:dyDescent="0.2">
      <c r="A58" s="155"/>
      <c r="B58" s="162" t="s">
        <v>258</v>
      </c>
      <c r="C58" s="194" t="s">
        <v>263</v>
      </c>
      <c r="D58" s="164" t="s">
        <v>149</v>
      </c>
      <c r="E58" s="170">
        <v>4</v>
      </c>
      <c r="F58" s="174"/>
      <c r="G58" s="175">
        <f t="shared" si="6"/>
        <v>0</v>
      </c>
      <c r="H58" s="174"/>
      <c r="I58" s="175"/>
      <c r="J58" s="174"/>
      <c r="K58" s="175"/>
      <c r="L58" s="175"/>
      <c r="M58" s="175"/>
      <c r="N58" s="164"/>
      <c r="O58" s="164"/>
      <c r="P58" s="165"/>
      <c r="Q58" s="16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</row>
    <row r="59" spans="1:56" ht="14.25" customHeight="1" outlineLevel="1" x14ac:dyDescent="0.2">
      <c r="A59" s="155">
        <v>28</v>
      </c>
      <c r="B59" s="162" t="s">
        <v>258</v>
      </c>
      <c r="C59" s="194" t="s">
        <v>257</v>
      </c>
      <c r="D59" s="164" t="s">
        <v>260</v>
      </c>
      <c r="E59" s="170">
        <v>14</v>
      </c>
      <c r="F59" s="174"/>
      <c r="G59" s="175">
        <f t="shared" si="6"/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64"/>
      <c r="O59" s="164"/>
      <c r="P59" s="165">
        <v>0.78700000000000003</v>
      </c>
      <c r="Q59" s="164">
        <f>ROUND(E59*P59,2)</f>
        <v>11.02</v>
      </c>
      <c r="R59" s="154"/>
      <c r="S59" s="154"/>
      <c r="T59" s="154"/>
      <c r="U59" s="154"/>
      <c r="V59" s="154"/>
      <c r="W59" s="154"/>
      <c r="X59" s="154"/>
      <c r="Y59" s="154"/>
      <c r="Z59" s="154"/>
      <c r="AA59" s="154" t="s">
        <v>138</v>
      </c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</row>
    <row r="60" spans="1:56" ht="14.25" customHeight="1" outlineLevel="1" x14ac:dyDescent="0.2">
      <c r="A60" s="155">
        <v>29</v>
      </c>
      <c r="B60" s="162" t="s">
        <v>258</v>
      </c>
      <c r="C60" s="194" t="s">
        <v>256</v>
      </c>
      <c r="D60" s="164" t="s">
        <v>260</v>
      </c>
      <c r="E60" s="170">
        <v>0.5</v>
      </c>
      <c r="F60" s="174"/>
      <c r="G60" s="175">
        <f t="shared" si="6"/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64"/>
      <c r="O60" s="164"/>
      <c r="P60" s="165">
        <v>0.33</v>
      </c>
      <c r="Q60" s="164">
        <f>ROUND(E60*P60,2)</f>
        <v>0.17</v>
      </c>
      <c r="R60" s="154"/>
      <c r="S60" s="154"/>
      <c r="T60" s="154"/>
      <c r="U60" s="154"/>
      <c r="V60" s="154"/>
      <c r="W60" s="154"/>
      <c r="X60" s="154"/>
      <c r="Y60" s="154"/>
      <c r="Z60" s="154"/>
      <c r="AA60" s="154" t="s">
        <v>138</v>
      </c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</row>
    <row r="61" spans="1:56" ht="14.25" customHeight="1" outlineLevel="1" x14ac:dyDescent="0.2">
      <c r="A61" s="155"/>
      <c r="B61" s="162" t="s">
        <v>258</v>
      </c>
      <c r="C61" s="194" t="s">
        <v>259</v>
      </c>
      <c r="D61" s="164" t="s">
        <v>260</v>
      </c>
      <c r="E61" s="170">
        <v>1</v>
      </c>
      <c r="F61" s="174"/>
      <c r="G61" s="175">
        <f t="shared" si="6"/>
        <v>0</v>
      </c>
      <c r="H61" s="174"/>
      <c r="I61" s="175"/>
      <c r="J61" s="174"/>
      <c r="K61" s="175"/>
      <c r="L61" s="175"/>
      <c r="M61" s="175"/>
      <c r="N61" s="164"/>
      <c r="O61" s="164"/>
      <c r="P61" s="165"/>
      <c r="Q61" s="16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</row>
    <row r="62" spans="1:56" ht="14.25" customHeight="1" outlineLevel="1" x14ac:dyDescent="0.2">
      <c r="A62" s="155"/>
      <c r="B62" s="162" t="s">
        <v>258</v>
      </c>
      <c r="C62" s="194" t="s">
        <v>261</v>
      </c>
      <c r="D62" s="164" t="s">
        <v>260</v>
      </c>
      <c r="E62" s="170">
        <v>14</v>
      </c>
      <c r="F62" s="174"/>
      <c r="G62" s="175">
        <f t="shared" si="6"/>
        <v>0</v>
      </c>
      <c r="H62" s="174"/>
      <c r="I62" s="175"/>
      <c r="J62" s="174"/>
      <c r="K62" s="175"/>
      <c r="L62" s="175"/>
      <c r="M62" s="175"/>
      <c r="N62" s="164"/>
      <c r="O62" s="164"/>
      <c r="P62" s="165"/>
      <c r="Q62" s="16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</row>
    <row r="63" spans="1:56" outlineLevel="1" x14ac:dyDescent="0.2">
      <c r="A63" s="155">
        <v>30</v>
      </c>
      <c r="B63" s="162" t="s">
        <v>183</v>
      </c>
      <c r="C63" s="194" t="s">
        <v>184</v>
      </c>
      <c r="D63" s="164" t="s">
        <v>180</v>
      </c>
      <c r="E63" s="170">
        <v>0.39300000000000002</v>
      </c>
      <c r="F63" s="174"/>
      <c r="G63" s="175">
        <f t="shared" si="6"/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64"/>
      <c r="O63" s="164"/>
      <c r="P63" s="165">
        <v>2.1779999999999999</v>
      </c>
      <c r="Q63" s="164">
        <f>ROUND(E63*P63,2)</f>
        <v>0.86</v>
      </c>
      <c r="R63" s="154"/>
      <c r="S63" s="154"/>
      <c r="T63" s="154"/>
      <c r="U63" s="154"/>
      <c r="V63" s="154"/>
      <c r="W63" s="154"/>
      <c r="X63" s="154"/>
      <c r="Y63" s="154"/>
      <c r="Z63" s="154"/>
      <c r="AA63" s="154" t="s">
        <v>138</v>
      </c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</row>
    <row r="64" spans="1:56" x14ac:dyDescent="0.2">
      <c r="A64" s="156" t="s">
        <v>134</v>
      </c>
      <c r="B64" s="163" t="s">
        <v>107</v>
      </c>
      <c r="C64" s="197" t="s">
        <v>108</v>
      </c>
      <c r="D64" s="168"/>
      <c r="E64" s="173"/>
      <c r="F64" s="176"/>
      <c r="G64" s="176">
        <f>SUMIF(AA65:AA66,"&lt;&gt;NOR",G65:G66)</f>
        <v>0</v>
      </c>
      <c r="H64" s="176"/>
      <c r="I64" s="176">
        <f>SUM(I65:I66)</f>
        <v>0</v>
      </c>
      <c r="J64" s="176"/>
      <c r="K64" s="176">
        <f>SUM(K65:K66)</f>
        <v>0</v>
      </c>
      <c r="L64" s="176"/>
      <c r="M64" s="176">
        <f>SUM(M65:M66)</f>
        <v>0</v>
      </c>
      <c r="N64" s="168"/>
      <c r="O64" s="168"/>
      <c r="P64" s="169"/>
      <c r="Q64" s="168">
        <f>SUM(Q65:Q66)</f>
        <v>0</v>
      </c>
      <c r="AA64" t="s">
        <v>135</v>
      </c>
    </row>
    <row r="65" spans="1:56" outlineLevel="1" x14ac:dyDescent="0.2">
      <c r="A65" s="155">
        <v>31</v>
      </c>
      <c r="B65" s="162" t="s">
        <v>185</v>
      </c>
      <c r="C65" s="194" t="s">
        <v>224</v>
      </c>
      <c r="D65" s="164" t="s">
        <v>186</v>
      </c>
      <c r="E65" s="170">
        <v>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64"/>
      <c r="O65" s="164"/>
      <c r="P65" s="165">
        <v>0</v>
      </c>
      <c r="Q65" s="164">
        <f>ROUND(E65*P65,2)</f>
        <v>0</v>
      </c>
      <c r="R65" s="154"/>
      <c r="S65" s="154"/>
      <c r="T65" s="154"/>
      <c r="U65" s="154"/>
      <c r="V65" s="154"/>
      <c r="W65" s="154"/>
      <c r="X65" s="154"/>
      <c r="Y65" s="154"/>
      <c r="Z65" s="154"/>
      <c r="AA65" s="154" t="s">
        <v>138</v>
      </c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</row>
    <row r="66" spans="1:56" outlineLevel="1" x14ac:dyDescent="0.2">
      <c r="A66" s="155">
        <v>32</v>
      </c>
      <c r="B66" s="162" t="s">
        <v>187</v>
      </c>
      <c r="C66" s="194" t="s">
        <v>225</v>
      </c>
      <c r="D66" s="164" t="s">
        <v>0</v>
      </c>
      <c r="E66" s="170">
        <v>1.75</v>
      </c>
      <c r="F66" s="174"/>
      <c r="G66" s="175">
        <f>ROUND(E66*F66,2)</f>
        <v>0</v>
      </c>
      <c r="H66" s="174"/>
      <c r="I66" s="175">
        <f>ROUND(E66*H66,2)</f>
        <v>0</v>
      </c>
      <c r="J66" s="174"/>
      <c r="K66" s="175">
        <f>ROUND(E66*J66,2)</f>
        <v>0</v>
      </c>
      <c r="L66" s="175">
        <v>21</v>
      </c>
      <c r="M66" s="175">
        <f>G66*(1+L66/100)</f>
        <v>0</v>
      </c>
      <c r="N66" s="164"/>
      <c r="O66" s="164"/>
      <c r="P66" s="165">
        <v>0</v>
      </c>
      <c r="Q66" s="164">
        <f>ROUND(E66*P66,2)</f>
        <v>0</v>
      </c>
      <c r="R66" s="154"/>
      <c r="S66" s="154"/>
      <c r="T66" s="154"/>
      <c r="U66" s="154"/>
      <c r="V66" s="154"/>
      <c r="W66" s="154"/>
      <c r="X66" s="154"/>
      <c r="Y66" s="154"/>
      <c r="Z66" s="154"/>
      <c r="AA66" s="154" t="s">
        <v>138</v>
      </c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</row>
    <row r="67" spans="1:56" x14ac:dyDescent="0.2">
      <c r="A67" s="156" t="s">
        <v>134</v>
      </c>
      <c r="B67" s="163" t="s">
        <v>109</v>
      </c>
      <c r="C67" s="197" t="s">
        <v>110</v>
      </c>
      <c r="D67" s="168"/>
      <c r="E67" s="173"/>
      <c r="F67" s="176"/>
      <c r="G67" s="176">
        <f>SUMIF(AA68:AA96,"&lt;&gt;NOR",G68:G96)</f>
        <v>0</v>
      </c>
      <c r="H67" s="176"/>
      <c r="I67" s="176">
        <f>SUM(I68:I96)</f>
        <v>0</v>
      </c>
      <c r="J67" s="176"/>
      <c r="K67" s="176">
        <f>SUM(K68:K96)</f>
        <v>0</v>
      </c>
      <c r="L67" s="176"/>
      <c r="M67" s="176">
        <f>SUM(M68:M96)</f>
        <v>0</v>
      </c>
      <c r="N67" s="168"/>
      <c r="O67" s="168"/>
      <c r="P67" s="169"/>
      <c r="Q67" s="168">
        <f>SUM(Q68:Q96)</f>
        <v>0</v>
      </c>
      <c r="AA67" t="s">
        <v>135</v>
      </c>
    </row>
    <row r="68" spans="1:56" outlineLevel="1" x14ac:dyDescent="0.2">
      <c r="A68" s="155">
        <v>33</v>
      </c>
      <c r="B68" s="162" t="s">
        <v>188</v>
      </c>
      <c r="C68" s="194" t="s">
        <v>189</v>
      </c>
      <c r="D68" s="164" t="s">
        <v>161</v>
      </c>
      <c r="E68" s="170">
        <v>1</v>
      </c>
      <c r="F68" s="174"/>
      <c r="G68" s="175">
        <f>ROUND(E68*F68,2)</f>
        <v>0</v>
      </c>
      <c r="H68" s="174"/>
      <c r="I68" s="175">
        <f>ROUND(E68*H68,2)</f>
        <v>0</v>
      </c>
      <c r="J68" s="174"/>
      <c r="K68" s="175">
        <f>ROUND(E68*J68,2)</f>
        <v>0</v>
      </c>
      <c r="L68" s="175">
        <v>21</v>
      </c>
      <c r="M68" s="175">
        <f>G68*(1+L68/100)</f>
        <v>0</v>
      </c>
      <c r="N68" s="164"/>
      <c r="O68" s="164"/>
      <c r="P68" s="165">
        <v>0</v>
      </c>
      <c r="Q68" s="164">
        <f>ROUND(E68*P68,2)</f>
        <v>0</v>
      </c>
      <c r="R68" s="154"/>
      <c r="S68" s="154"/>
      <c r="T68" s="154"/>
      <c r="U68" s="154"/>
      <c r="V68" s="154"/>
      <c r="W68" s="154"/>
      <c r="X68" s="154"/>
      <c r="Y68" s="154"/>
      <c r="Z68" s="154"/>
      <c r="AA68" s="154" t="s">
        <v>138</v>
      </c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</row>
    <row r="69" spans="1:56" outlineLevel="1" x14ac:dyDescent="0.2">
      <c r="A69" s="155">
        <v>34</v>
      </c>
      <c r="B69" s="162" t="s">
        <v>190</v>
      </c>
      <c r="C69" s="194" t="s">
        <v>230</v>
      </c>
      <c r="D69" s="164" t="s">
        <v>161</v>
      </c>
      <c r="E69" s="170">
        <v>1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64"/>
      <c r="O69" s="164"/>
      <c r="P69" s="165">
        <v>0</v>
      </c>
      <c r="Q69" s="164">
        <f>ROUND(E69*P69,2)</f>
        <v>0</v>
      </c>
      <c r="R69" s="154"/>
      <c r="S69" s="154"/>
      <c r="T69" s="154"/>
      <c r="U69" s="154"/>
      <c r="V69" s="154"/>
      <c r="W69" s="154"/>
      <c r="X69" s="154"/>
      <c r="Y69" s="154"/>
      <c r="Z69" s="154"/>
      <c r="AA69" s="154" t="s">
        <v>138</v>
      </c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</row>
    <row r="70" spans="1:56" outlineLevel="1" x14ac:dyDescent="0.2">
      <c r="A70" s="155"/>
      <c r="B70" s="162"/>
      <c r="C70" s="231" t="s">
        <v>265</v>
      </c>
      <c r="D70" s="232"/>
      <c r="E70" s="233"/>
      <c r="F70" s="234"/>
      <c r="G70" s="234"/>
      <c r="H70" s="175"/>
      <c r="I70" s="175"/>
      <c r="J70" s="175"/>
      <c r="K70" s="175"/>
      <c r="L70" s="175"/>
      <c r="M70" s="175"/>
      <c r="N70" s="164"/>
      <c r="O70" s="164"/>
      <c r="P70" s="165"/>
      <c r="Q70" s="164"/>
      <c r="R70" s="154"/>
      <c r="S70" s="154"/>
      <c r="T70" s="154"/>
      <c r="U70" s="154"/>
      <c r="V70" s="154"/>
      <c r="W70" s="154"/>
      <c r="X70" s="154"/>
      <c r="Y70" s="154"/>
      <c r="Z70" s="154"/>
      <c r="AA70" s="154" t="s">
        <v>162</v>
      </c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7" t="str">
        <f>C70</f>
        <v>restaurování  ornamentální malby výklenkové plochy</v>
      </c>
      <c r="AX70" s="154"/>
      <c r="AY70" s="154"/>
      <c r="AZ70" s="154"/>
      <c r="BA70" s="154"/>
      <c r="BB70" s="154"/>
      <c r="BC70" s="154"/>
      <c r="BD70" s="154"/>
    </row>
    <row r="71" spans="1:56" outlineLevel="1" x14ac:dyDescent="0.2">
      <c r="A71" s="155"/>
      <c r="B71" s="162"/>
      <c r="C71" s="231" t="s">
        <v>264</v>
      </c>
      <c r="D71" s="232"/>
      <c r="E71" s="233"/>
      <c r="F71" s="234"/>
      <c r="G71" s="234"/>
      <c r="H71" s="175"/>
      <c r="I71" s="175"/>
      <c r="J71" s="175"/>
      <c r="K71" s="175"/>
      <c r="L71" s="175"/>
      <c r="M71" s="175"/>
      <c r="N71" s="164"/>
      <c r="O71" s="164"/>
      <c r="P71" s="165"/>
      <c r="Q71" s="16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7"/>
      <c r="AX71" s="154"/>
      <c r="AY71" s="154"/>
      <c r="AZ71" s="154"/>
      <c r="BA71" s="154"/>
      <c r="BB71" s="154"/>
      <c r="BC71" s="154"/>
      <c r="BD71" s="154"/>
    </row>
    <row r="72" spans="1:56" outlineLevel="1" x14ac:dyDescent="0.2">
      <c r="A72" s="155"/>
      <c r="B72" s="162"/>
      <c r="C72" s="231" t="s">
        <v>191</v>
      </c>
      <c r="D72" s="232"/>
      <c r="E72" s="233"/>
      <c r="F72" s="234"/>
      <c r="G72" s="234"/>
      <c r="H72" s="175"/>
      <c r="I72" s="175"/>
      <c r="J72" s="175"/>
      <c r="K72" s="175"/>
      <c r="L72" s="175"/>
      <c r="M72" s="175"/>
      <c r="N72" s="164"/>
      <c r="O72" s="164"/>
      <c r="P72" s="165"/>
      <c r="Q72" s="164"/>
      <c r="R72" s="154"/>
      <c r="S72" s="154"/>
      <c r="T72" s="154"/>
      <c r="U72" s="154"/>
      <c r="V72" s="154"/>
      <c r="W72" s="154"/>
      <c r="X72" s="154"/>
      <c r="Y72" s="154"/>
      <c r="Z72" s="154"/>
      <c r="AA72" s="154" t="s">
        <v>162</v>
      </c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7" t="str">
        <f>C72</f>
        <v>- restaurátorem s odpovídající licencí</v>
      </c>
      <c r="AX72" s="154"/>
      <c r="AY72" s="154"/>
      <c r="AZ72" s="154"/>
      <c r="BA72" s="154"/>
      <c r="BB72" s="154"/>
      <c r="BC72" s="154"/>
      <c r="BD72" s="154"/>
    </row>
    <row r="73" spans="1:56" outlineLevel="1" x14ac:dyDescent="0.2">
      <c r="A73" s="155"/>
      <c r="B73" s="162"/>
      <c r="C73" s="231" t="s">
        <v>192</v>
      </c>
      <c r="D73" s="232"/>
      <c r="E73" s="233"/>
      <c r="F73" s="234"/>
      <c r="G73" s="234"/>
      <c r="H73" s="175"/>
      <c r="I73" s="175"/>
      <c r="J73" s="175"/>
      <c r="K73" s="175"/>
      <c r="L73" s="175"/>
      <c r="M73" s="175"/>
      <c r="N73" s="164"/>
      <c r="O73" s="164"/>
      <c r="P73" s="165"/>
      <c r="Q73" s="164"/>
      <c r="R73" s="154"/>
      <c r="S73" s="154"/>
      <c r="T73" s="154"/>
      <c r="U73" s="154"/>
      <c r="V73" s="154"/>
      <c r="W73" s="154"/>
      <c r="X73" s="154"/>
      <c r="Y73" s="154"/>
      <c r="Z73" s="154"/>
      <c r="AA73" s="154" t="s">
        <v>162</v>
      </c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7" t="str">
        <f>C73</f>
        <v>- v plném rozsahu dle restaurátorského záměru</v>
      </c>
      <c r="AX73" s="154"/>
      <c r="AY73" s="154"/>
      <c r="AZ73" s="154"/>
      <c r="BA73" s="154"/>
      <c r="BB73" s="154"/>
      <c r="BC73" s="154"/>
      <c r="BD73" s="154"/>
    </row>
    <row r="74" spans="1:56" outlineLevel="1" x14ac:dyDescent="0.2">
      <c r="A74" s="155"/>
      <c r="B74" s="162"/>
      <c r="C74" s="231" t="s">
        <v>193</v>
      </c>
      <c r="D74" s="232"/>
      <c r="E74" s="233"/>
      <c r="F74" s="234"/>
      <c r="G74" s="234"/>
      <c r="H74" s="175"/>
      <c r="I74" s="175"/>
      <c r="J74" s="175"/>
      <c r="K74" s="175"/>
      <c r="L74" s="175"/>
      <c r="M74" s="175"/>
      <c r="N74" s="164"/>
      <c r="O74" s="164"/>
      <c r="P74" s="165"/>
      <c r="Q74" s="164"/>
      <c r="R74" s="154"/>
      <c r="S74" s="154"/>
      <c r="T74" s="154"/>
      <c r="U74" s="154"/>
      <c r="V74" s="154"/>
      <c r="W74" s="154"/>
      <c r="X74" s="154"/>
      <c r="Y74" s="154"/>
      <c r="Z74" s="154"/>
      <c r="AA74" s="154" t="s">
        <v>162</v>
      </c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7" t="str">
        <f t="shared" ref="AW74:AW82" si="7">C74</f>
        <v>- sejmutí druhotných a degradovaných povrchových vrstev</v>
      </c>
      <c r="AX74" s="154"/>
      <c r="AY74" s="154"/>
      <c r="AZ74" s="154"/>
      <c r="BA74" s="154"/>
      <c r="BB74" s="154"/>
      <c r="BC74" s="154"/>
      <c r="BD74" s="154"/>
    </row>
    <row r="75" spans="1:56" outlineLevel="1" x14ac:dyDescent="0.2">
      <c r="A75" s="155"/>
      <c r="B75" s="162"/>
      <c r="C75" s="231" t="s">
        <v>194</v>
      </c>
      <c r="D75" s="232"/>
      <c r="E75" s="233"/>
      <c r="F75" s="234"/>
      <c r="G75" s="234"/>
      <c r="H75" s="175"/>
      <c r="I75" s="175"/>
      <c r="J75" s="175"/>
      <c r="K75" s="175"/>
      <c r="L75" s="175"/>
      <c r="M75" s="175"/>
      <c r="N75" s="164"/>
      <c r="O75" s="164"/>
      <c r="P75" s="165"/>
      <c r="Q75" s="164"/>
      <c r="R75" s="154"/>
      <c r="S75" s="154"/>
      <c r="T75" s="154"/>
      <c r="U75" s="154"/>
      <c r="V75" s="154"/>
      <c r="W75" s="154"/>
      <c r="X75" s="154"/>
      <c r="Y75" s="154"/>
      <c r="Z75" s="154"/>
      <c r="AA75" s="154" t="s">
        <v>162</v>
      </c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7" t="str">
        <f t="shared" si="7"/>
        <v>- konsolidace, ošetření organokřemičitanovým konsolidantem</v>
      </c>
      <c r="AX75" s="154"/>
      <c r="AY75" s="154"/>
      <c r="AZ75" s="154"/>
      <c r="BA75" s="154"/>
      <c r="BB75" s="154"/>
      <c r="BC75" s="154"/>
      <c r="BD75" s="154"/>
    </row>
    <row r="76" spans="1:56" outlineLevel="1" x14ac:dyDescent="0.2">
      <c r="A76" s="155"/>
      <c r="B76" s="162"/>
      <c r="C76" s="231" t="s">
        <v>195</v>
      </c>
      <c r="D76" s="232"/>
      <c r="E76" s="233"/>
      <c r="F76" s="234"/>
      <c r="G76" s="234"/>
      <c r="H76" s="175"/>
      <c r="I76" s="175"/>
      <c r="J76" s="175"/>
      <c r="K76" s="175"/>
      <c r="L76" s="175"/>
      <c r="M76" s="175"/>
      <c r="N76" s="164"/>
      <c r="O76" s="164"/>
      <c r="P76" s="165"/>
      <c r="Q76" s="164"/>
      <c r="R76" s="154"/>
      <c r="S76" s="154"/>
      <c r="T76" s="154"/>
      <c r="U76" s="154"/>
      <c r="V76" s="154"/>
      <c r="W76" s="154"/>
      <c r="X76" s="154"/>
      <c r="Y76" s="154"/>
      <c r="Z76" s="154"/>
      <c r="AA76" s="154" t="s">
        <v>162</v>
      </c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7" t="str">
        <f t="shared" si="7"/>
        <v>- injektáž uvolněných částí (dutin)</v>
      </c>
      <c r="AX76" s="154"/>
      <c r="AY76" s="154"/>
      <c r="AZ76" s="154"/>
      <c r="BA76" s="154"/>
      <c r="BB76" s="154"/>
      <c r="BC76" s="154"/>
      <c r="BD76" s="154"/>
    </row>
    <row r="77" spans="1:56" outlineLevel="1" x14ac:dyDescent="0.2">
      <c r="A77" s="155"/>
      <c r="B77" s="162"/>
      <c r="C77" s="231" t="s">
        <v>196</v>
      </c>
      <c r="D77" s="232"/>
      <c r="E77" s="233"/>
      <c r="F77" s="234"/>
      <c r="G77" s="234"/>
      <c r="H77" s="175"/>
      <c r="I77" s="175"/>
      <c r="J77" s="175"/>
      <c r="K77" s="175"/>
      <c r="L77" s="175"/>
      <c r="M77" s="175"/>
      <c r="N77" s="164"/>
      <c r="O77" s="164"/>
      <c r="P77" s="165"/>
      <c r="Q77" s="164"/>
      <c r="R77" s="154"/>
      <c r="S77" s="154"/>
      <c r="T77" s="154"/>
      <c r="U77" s="154"/>
      <c r="V77" s="154"/>
      <c r="W77" s="154"/>
      <c r="X77" s="154"/>
      <c r="Y77" s="154"/>
      <c r="Z77" s="154"/>
      <c r="AA77" s="154" t="s">
        <v>162</v>
      </c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7" t="str">
        <f t="shared" si="7"/>
        <v>- tmelení vápenným tmelem</v>
      </c>
      <c r="AX77" s="154"/>
      <c r="AY77" s="154"/>
      <c r="AZ77" s="154"/>
      <c r="BA77" s="154"/>
      <c r="BB77" s="154"/>
      <c r="BC77" s="154"/>
      <c r="BD77" s="154"/>
    </row>
    <row r="78" spans="1:56" outlineLevel="1" x14ac:dyDescent="0.2">
      <c r="A78" s="155"/>
      <c r="B78" s="162"/>
      <c r="C78" s="231" t="s">
        <v>197</v>
      </c>
      <c r="D78" s="232"/>
      <c r="E78" s="233"/>
      <c r="F78" s="234"/>
      <c r="G78" s="234"/>
      <c r="H78" s="175"/>
      <c r="I78" s="175"/>
      <c r="J78" s="175"/>
      <c r="K78" s="175"/>
      <c r="L78" s="175"/>
      <c r="M78" s="175"/>
      <c r="N78" s="164"/>
      <c r="O78" s="164"/>
      <c r="P78" s="165"/>
      <c r="Q78" s="164"/>
      <c r="R78" s="154"/>
      <c r="S78" s="154"/>
      <c r="T78" s="154"/>
      <c r="U78" s="154"/>
      <c r="V78" s="154"/>
      <c r="W78" s="154"/>
      <c r="X78" s="154"/>
      <c r="Y78" s="154"/>
      <c r="Z78" s="154"/>
      <c r="AA78" s="154" t="s">
        <v>162</v>
      </c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7" t="str">
        <f t="shared" si="7"/>
        <v>- doplnění chybějících částí</v>
      </c>
      <c r="AX78" s="154"/>
      <c r="AY78" s="154"/>
      <c r="AZ78" s="154"/>
      <c r="BA78" s="154"/>
      <c r="BB78" s="154"/>
      <c r="BC78" s="154"/>
      <c r="BD78" s="154"/>
    </row>
    <row r="79" spans="1:56" outlineLevel="1" x14ac:dyDescent="0.2">
      <c r="A79" s="155"/>
      <c r="B79" s="162"/>
      <c r="C79" s="231" t="s">
        <v>218</v>
      </c>
      <c r="D79" s="232"/>
      <c r="E79" s="233"/>
      <c r="F79" s="234"/>
      <c r="G79" s="234"/>
      <c r="H79" s="175"/>
      <c r="I79" s="175"/>
      <c r="J79" s="175"/>
      <c r="K79" s="175"/>
      <c r="L79" s="175"/>
      <c r="M79" s="175"/>
      <c r="N79" s="164"/>
      <c r="O79" s="164"/>
      <c r="P79" s="165"/>
      <c r="Q79" s="164"/>
      <c r="R79" s="154"/>
      <c r="S79" s="154"/>
      <c r="T79" s="154"/>
      <c r="U79" s="154"/>
      <c r="V79" s="154"/>
      <c r="W79" s="154"/>
      <c r="X79" s="154"/>
      <c r="Y79" s="154"/>
      <c r="Z79" s="154"/>
      <c r="AA79" s="154" t="s">
        <v>162</v>
      </c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7" t="str">
        <f t="shared" si="7"/>
        <v>- barevná úprava</v>
      </c>
      <c r="AX79" s="154"/>
      <c r="AY79" s="154"/>
      <c r="AZ79" s="154"/>
      <c r="BA79" s="154"/>
      <c r="BB79" s="154"/>
      <c r="BC79" s="154"/>
      <c r="BD79" s="154"/>
    </row>
    <row r="80" spans="1:56" outlineLevel="1" x14ac:dyDescent="0.2">
      <c r="A80" s="155"/>
      <c r="B80" s="162"/>
      <c r="C80" s="231" t="s">
        <v>198</v>
      </c>
      <c r="D80" s="232"/>
      <c r="E80" s="233"/>
      <c r="F80" s="234"/>
      <c r="G80" s="234"/>
      <c r="H80" s="175"/>
      <c r="I80" s="175"/>
      <c r="J80" s="175"/>
      <c r="K80" s="175"/>
      <c r="L80" s="175"/>
      <c r="M80" s="175"/>
      <c r="N80" s="164"/>
      <c r="O80" s="164"/>
      <c r="P80" s="165"/>
      <c r="Q80" s="164"/>
      <c r="R80" s="154"/>
      <c r="S80" s="154"/>
      <c r="T80" s="154"/>
      <c r="U80" s="154"/>
      <c r="V80" s="154"/>
      <c r="W80" s="154"/>
      <c r="X80" s="154"/>
      <c r="Y80" s="154"/>
      <c r="Z80" s="154"/>
      <c r="AA80" s="154" t="s">
        <v>162</v>
      </c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7" t="str">
        <f t="shared" si="7"/>
        <v>- retuše defektů</v>
      </c>
      <c r="AX80" s="154"/>
      <c r="AY80" s="154"/>
      <c r="AZ80" s="154"/>
      <c r="BA80" s="154"/>
      <c r="BB80" s="154"/>
      <c r="BC80" s="154"/>
      <c r="BD80" s="154"/>
    </row>
    <row r="81" spans="1:56" outlineLevel="1" x14ac:dyDescent="0.2">
      <c r="A81" s="155"/>
      <c r="B81" s="162"/>
      <c r="C81" s="231" t="s">
        <v>199</v>
      </c>
      <c r="D81" s="232"/>
      <c r="E81" s="233"/>
      <c r="F81" s="234"/>
      <c r="G81" s="234"/>
      <c r="H81" s="175"/>
      <c r="I81" s="175"/>
      <c r="J81" s="175"/>
      <c r="K81" s="175"/>
      <c r="L81" s="175"/>
      <c r="M81" s="175"/>
      <c r="N81" s="164"/>
      <c r="O81" s="164"/>
      <c r="P81" s="165"/>
      <c r="Q81" s="164"/>
      <c r="R81" s="154"/>
      <c r="S81" s="154"/>
      <c r="T81" s="154"/>
      <c r="U81" s="154"/>
      <c r="V81" s="154"/>
      <c r="W81" s="154"/>
      <c r="X81" s="154"/>
      <c r="Y81" s="154"/>
      <c r="Z81" s="154"/>
      <c r="AA81" s="154" t="s">
        <v>162</v>
      </c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7" t="str">
        <f t="shared" si="7"/>
        <v>- rekonstrukce figurálních výjevů</v>
      </c>
      <c r="AX81" s="154"/>
      <c r="AY81" s="154"/>
      <c r="AZ81" s="154"/>
      <c r="BA81" s="154"/>
      <c r="BB81" s="154"/>
      <c r="BC81" s="154"/>
      <c r="BD81" s="154"/>
    </row>
    <row r="82" spans="1:56" outlineLevel="1" x14ac:dyDescent="0.2">
      <c r="A82" s="155"/>
      <c r="B82" s="162"/>
      <c r="C82" s="231" t="s">
        <v>200</v>
      </c>
      <c r="D82" s="232"/>
      <c r="E82" s="233"/>
      <c r="F82" s="234"/>
      <c r="G82" s="234"/>
      <c r="H82" s="175"/>
      <c r="I82" s="175"/>
      <c r="J82" s="175"/>
      <c r="K82" s="175"/>
      <c r="L82" s="175"/>
      <c r="M82" s="175"/>
      <c r="N82" s="164"/>
      <c r="O82" s="164"/>
      <c r="P82" s="165"/>
      <c r="Q82" s="164"/>
      <c r="R82" s="154"/>
      <c r="S82" s="154"/>
      <c r="T82" s="154"/>
      <c r="U82" s="154"/>
      <c r="V82" s="154"/>
      <c r="W82" s="154"/>
      <c r="X82" s="154"/>
      <c r="Y82" s="154"/>
      <c r="Z82" s="154"/>
      <c r="AA82" s="154" t="s">
        <v>162</v>
      </c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7" t="str">
        <f t="shared" si="7"/>
        <v>- hydrofobizace</v>
      </c>
      <c r="AX82" s="154"/>
      <c r="AY82" s="154"/>
      <c r="AZ82" s="154"/>
      <c r="BA82" s="154"/>
      <c r="BB82" s="154"/>
      <c r="BC82" s="154"/>
      <c r="BD82" s="154"/>
    </row>
    <row r="83" spans="1:56" ht="22.5" outlineLevel="1" x14ac:dyDescent="0.2">
      <c r="A83" s="155">
        <v>35</v>
      </c>
      <c r="B83" s="162" t="s">
        <v>201</v>
      </c>
      <c r="C83" s="194" t="s">
        <v>202</v>
      </c>
      <c r="D83" s="164" t="s">
        <v>161</v>
      </c>
      <c r="E83" s="170">
        <v>1</v>
      </c>
      <c r="F83" s="174"/>
      <c r="G83" s="175">
        <f>ROUND(E83*F83,2)</f>
        <v>0</v>
      </c>
      <c r="H83" s="174"/>
      <c r="I83" s="175">
        <f>ROUND(E83*H83,2)</f>
        <v>0</v>
      </c>
      <c r="J83" s="174"/>
      <c r="K83" s="175">
        <f>ROUND(E83*J83,2)</f>
        <v>0</v>
      </c>
      <c r="L83" s="175">
        <v>21</v>
      </c>
      <c r="M83" s="175">
        <f>G83*(1+L83/100)</f>
        <v>0</v>
      </c>
      <c r="N83" s="164"/>
      <c r="O83" s="164"/>
      <c r="P83" s="165">
        <v>0</v>
      </c>
      <c r="Q83" s="164">
        <f>ROUND(E83*P83,2)</f>
        <v>0</v>
      </c>
      <c r="R83" s="154"/>
      <c r="S83" s="154"/>
      <c r="T83" s="154"/>
      <c r="U83" s="154"/>
      <c r="V83" s="154"/>
      <c r="W83" s="154"/>
      <c r="X83" s="154"/>
      <c r="Y83" s="154"/>
      <c r="Z83" s="154"/>
      <c r="AA83" s="154" t="s">
        <v>138</v>
      </c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</row>
    <row r="84" spans="1:56" outlineLevel="1" x14ac:dyDescent="0.2">
      <c r="A84" s="155">
        <v>36</v>
      </c>
      <c r="B84" s="162" t="s">
        <v>203</v>
      </c>
      <c r="C84" s="194" t="s">
        <v>204</v>
      </c>
      <c r="D84" s="164" t="s">
        <v>161</v>
      </c>
      <c r="E84" s="170">
        <v>1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64"/>
      <c r="O84" s="164"/>
      <c r="P84" s="165">
        <v>0</v>
      </c>
      <c r="Q84" s="164">
        <f>ROUND(E84*P84,2)</f>
        <v>0</v>
      </c>
      <c r="R84" s="154"/>
      <c r="S84" s="154"/>
      <c r="T84" s="154"/>
      <c r="U84" s="154"/>
      <c r="V84" s="154"/>
      <c r="W84" s="154"/>
      <c r="X84" s="154"/>
      <c r="Y84" s="154"/>
      <c r="Z84" s="154"/>
      <c r="AA84" s="154" t="s">
        <v>138</v>
      </c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</row>
    <row r="85" spans="1:56" outlineLevel="1" x14ac:dyDescent="0.2">
      <c r="A85" s="155"/>
      <c r="B85" s="162"/>
      <c r="C85" s="231" t="s">
        <v>205</v>
      </c>
      <c r="D85" s="232"/>
      <c r="E85" s="233"/>
      <c r="F85" s="234"/>
      <c r="G85" s="234"/>
      <c r="H85" s="175"/>
      <c r="I85" s="175"/>
      <c r="J85" s="175"/>
      <c r="K85" s="175"/>
      <c r="L85" s="175"/>
      <c r="M85" s="175"/>
      <c r="N85" s="164"/>
      <c r="O85" s="164"/>
      <c r="P85" s="165"/>
      <c r="Q85" s="164"/>
      <c r="R85" s="154"/>
      <c r="S85" s="154"/>
      <c r="T85" s="154"/>
      <c r="U85" s="154"/>
      <c r="V85" s="154"/>
      <c r="W85" s="154"/>
      <c r="X85" s="154"/>
      <c r="Y85" s="154"/>
      <c r="Z85" s="154"/>
      <c r="AA85" s="154" t="s">
        <v>162</v>
      </c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7" t="str">
        <f>C85</f>
        <v>- doplňující restaurátorský a chemicko-technologický průzkum</v>
      </c>
      <c r="AX85" s="154"/>
      <c r="AY85" s="154"/>
      <c r="AZ85" s="154"/>
      <c r="BA85" s="154"/>
      <c r="BB85" s="154"/>
      <c r="BC85" s="154"/>
      <c r="BD85" s="154"/>
    </row>
    <row r="86" spans="1:56" outlineLevel="1" x14ac:dyDescent="0.2">
      <c r="A86" s="155">
        <v>37</v>
      </c>
      <c r="B86" s="162" t="s">
        <v>206</v>
      </c>
      <c r="C86" s="194" t="s">
        <v>226</v>
      </c>
      <c r="D86" s="164" t="s">
        <v>161</v>
      </c>
      <c r="E86" s="170">
        <v>1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64"/>
      <c r="O86" s="164"/>
      <c r="P86" s="165">
        <v>0</v>
      </c>
      <c r="Q86" s="164">
        <f>ROUND(E86*P86,2)</f>
        <v>0</v>
      </c>
      <c r="R86" s="154"/>
      <c r="S86" s="154"/>
      <c r="T86" s="154"/>
      <c r="U86" s="154"/>
      <c r="V86" s="154"/>
      <c r="W86" s="154"/>
      <c r="X86" s="154"/>
      <c r="Y86" s="154"/>
      <c r="Z86" s="154"/>
      <c r="AA86" s="154" t="s">
        <v>138</v>
      </c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</row>
    <row r="87" spans="1:56" outlineLevel="1" x14ac:dyDescent="0.2">
      <c r="A87" s="155"/>
      <c r="B87" s="162"/>
      <c r="C87" s="231" t="s">
        <v>191</v>
      </c>
      <c r="D87" s="232"/>
      <c r="E87" s="233"/>
      <c r="F87" s="234"/>
      <c r="G87" s="234"/>
      <c r="H87" s="175"/>
      <c r="I87" s="175"/>
      <c r="J87" s="175"/>
      <c r="K87" s="175"/>
      <c r="L87" s="175"/>
      <c r="M87" s="175"/>
      <c r="N87" s="164"/>
      <c r="O87" s="164"/>
      <c r="P87" s="165"/>
      <c r="Q87" s="164"/>
      <c r="R87" s="154"/>
      <c r="S87" s="154"/>
      <c r="T87" s="154"/>
      <c r="U87" s="154"/>
      <c r="V87" s="154"/>
      <c r="W87" s="154"/>
      <c r="X87" s="154"/>
      <c r="Y87" s="154"/>
      <c r="Z87" s="154"/>
      <c r="AA87" s="154" t="s">
        <v>162</v>
      </c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7" t="str">
        <f>C87</f>
        <v>- restaurátorem s odpovídající licencí</v>
      </c>
      <c r="AX87" s="154"/>
      <c r="AY87" s="154"/>
      <c r="AZ87" s="154"/>
      <c r="BA87" s="154"/>
      <c r="BB87" s="154"/>
      <c r="BC87" s="154"/>
      <c r="BD87" s="154"/>
    </row>
    <row r="88" spans="1:56" outlineLevel="1" x14ac:dyDescent="0.2">
      <c r="A88" s="155"/>
      <c r="B88" s="162"/>
      <c r="C88" s="231" t="s">
        <v>192</v>
      </c>
      <c r="D88" s="232"/>
      <c r="E88" s="233"/>
      <c r="F88" s="234"/>
      <c r="G88" s="234"/>
      <c r="H88" s="175"/>
      <c r="I88" s="175"/>
      <c r="J88" s="175"/>
      <c r="K88" s="175"/>
      <c r="L88" s="175"/>
      <c r="M88" s="175"/>
      <c r="N88" s="164"/>
      <c r="O88" s="164"/>
      <c r="P88" s="165"/>
      <c r="Q88" s="164"/>
      <c r="R88" s="154"/>
      <c r="S88" s="154"/>
      <c r="T88" s="154"/>
      <c r="U88" s="154"/>
      <c r="V88" s="154"/>
      <c r="W88" s="154"/>
      <c r="X88" s="154"/>
      <c r="Y88" s="154"/>
      <c r="Z88" s="154"/>
      <c r="AA88" s="154" t="s">
        <v>162</v>
      </c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7" t="str">
        <f>C88</f>
        <v>- v plném rozsahu dle restaurátorského záměru</v>
      </c>
      <c r="AX88" s="154"/>
      <c r="AY88" s="154"/>
      <c r="AZ88" s="154"/>
      <c r="BA88" s="154"/>
      <c r="BB88" s="154"/>
      <c r="BC88" s="154"/>
      <c r="BD88" s="154"/>
    </row>
    <row r="89" spans="1:56" outlineLevel="1" x14ac:dyDescent="0.2">
      <c r="A89" s="155"/>
      <c r="B89" s="162"/>
      <c r="C89" s="231" t="s">
        <v>207</v>
      </c>
      <c r="D89" s="232"/>
      <c r="E89" s="233"/>
      <c r="F89" s="234"/>
      <c r="G89" s="234"/>
      <c r="H89" s="175"/>
      <c r="I89" s="175"/>
      <c r="J89" s="175"/>
      <c r="K89" s="175"/>
      <c r="L89" s="175"/>
      <c r="M89" s="175"/>
      <c r="N89" s="164"/>
      <c r="O89" s="164"/>
      <c r="P89" s="165"/>
      <c r="Q89" s="164"/>
      <c r="R89" s="154"/>
      <c r="S89" s="154"/>
      <c r="T89" s="154"/>
      <c r="U89" s="154"/>
      <c r="V89" s="154"/>
      <c r="W89" s="154"/>
      <c r="X89" s="154"/>
      <c r="Y89" s="154"/>
      <c r="Z89" s="154"/>
      <c r="AA89" s="154" t="s">
        <v>162</v>
      </c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7" t="str">
        <f t="shared" ref="AW89:AW95" si="8">C89</f>
        <v>- sejmutí degradovaných částí a nevhodných plastických doplňků</v>
      </c>
      <c r="AX89" s="154"/>
      <c r="AY89" s="154"/>
      <c r="AZ89" s="154"/>
      <c r="BA89" s="154"/>
      <c r="BB89" s="154"/>
      <c r="BC89" s="154"/>
      <c r="BD89" s="154"/>
    </row>
    <row r="90" spans="1:56" outlineLevel="1" x14ac:dyDescent="0.2">
      <c r="A90" s="155"/>
      <c r="B90" s="162"/>
      <c r="C90" s="231" t="s">
        <v>208</v>
      </c>
      <c r="D90" s="232"/>
      <c r="E90" s="233"/>
      <c r="F90" s="234"/>
      <c r="G90" s="234"/>
      <c r="H90" s="175"/>
      <c r="I90" s="175"/>
      <c r="J90" s="175"/>
      <c r="K90" s="175"/>
      <c r="L90" s="175"/>
      <c r="M90" s="175"/>
      <c r="N90" s="164"/>
      <c r="O90" s="164"/>
      <c r="P90" s="165"/>
      <c r="Q90" s="164"/>
      <c r="R90" s="154"/>
      <c r="S90" s="154"/>
      <c r="T90" s="154"/>
      <c r="U90" s="154"/>
      <c r="V90" s="154"/>
      <c r="W90" s="154"/>
      <c r="X90" s="154"/>
      <c r="Y90" s="154"/>
      <c r="Z90" s="154"/>
      <c r="AA90" s="154" t="s">
        <v>162</v>
      </c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7" t="str">
        <f t="shared" si="8"/>
        <v>- biocidní omytí, očištění</v>
      </c>
      <c r="AX90" s="154"/>
      <c r="AY90" s="154"/>
      <c r="AZ90" s="154"/>
      <c r="BA90" s="154"/>
      <c r="BB90" s="154"/>
      <c r="BC90" s="154"/>
      <c r="BD90" s="154"/>
    </row>
    <row r="91" spans="1:56" outlineLevel="1" x14ac:dyDescent="0.2">
      <c r="A91" s="155"/>
      <c r="B91" s="162"/>
      <c r="C91" s="231" t="s">
        <v>194</v>
      </c>
      <c r="D91" s="232"/>
      <c r="E91" s="233"/>
      <c r="F91" s="234"/>
      <c r="G91" s="234"/>
      <c r="H91" s="175"/>
      <c r="I91" s="175"/>
      <c r="J91" s="175"/>
      <c r="K91" s="175"/>
      <c r="L91" s="175"/>
      <c r="M91" s="175"/>
      <c r="N91" s="164"/>
      <c r="O91" s="164"/>
      <c r="P91" s="165"/>
      <c r="Q91" s="164"/>
      <c r="R91" s="154"/>
      <c r="S91" s="154"/>
      <c r="T91" s="154"/>
      <c r="U91" s="154"/>
      <c r="V91" s="154"/>
      <c r="W91" s="154"/>
      <c r="X91" s="154"/>
      <c r="Y91" s="154"/>
      <c r="Z91" s="154"/>
      <c r="AA91" s="154" t="s">
        <v>162</v>
      </c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7" t="str">
        <f t="shared" si="8"/>
        <v>- konsolidace, ošetření organokřemičitanovým konsolidantem</v>
      </c>
      <c r="AX91" s="154"/>
      <c r="AY91" s="154"/>
      <c r="AZ91" s="154"/>
      <c r="BA91" s="154"/>
      <c r="BB91" s="154"/>
      <c r="BC91" s="154"/>
      <c r="BD91" s="154"/>
    </row>
    <row r="92" spans="1:56" outlineLevel="1" x14ac:dyDescent="0.2">
      <c r="A92" s="155"/>
      <c r="B92" s="162"/>
      <c r="C92" s="231" t="s">
        <v>209</v>
      </c>
      <c r="D92" s="232"/>
      <c r="E92" s="233"/>
      <c r="F92" s="234"/>
      <c r="G92" s="234"/>
      <c r="H92" s="175"/>
      <c r="I92" s="175"/>
      <c r="J92" s="175"/>
      <c r="K92" s="175"/>
      <c r="L92" s="175"/>
      <c r="M92" s="175"/>
      <c r="N92" s="164"/>
      <c r="O92" s="164"/>
      <c r="P92" s="165"/>
      <c r="Q92" s="164"/>
      <c r="R92" s="154"/>
      <c r="S92" s="154"/>
      <c r="T92" s="154"/>
      <c r="U92" s="154"/>
      <c r="V92" s="154"/>
      <c r="W92" s="154"/>
      <c r="X92" s="154"/>
      <c r="Y92" s="154"/>
      <c r="Z92" s="154"/>
      <c r="AA92" s="154" t="s">
        <v>162</v>
      </c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7" t="str">
        <f t="shared" si="8"/>
        <v>- plastické doplnění umělým kamenem</v>
      </c>
      <c r="AX92" s="154"/>
      <c r="AY92" s="154"/>
      <c r="AZ92" s="154"/>
      <c r="BA92" s="154"/>
      <c r="BB92" s="154"/>
      <c r="BC92" s="154"/>
      <c r="BD92" s="154"/>
    </row>
    <row r="93" spans="1:56" outlineLevel="1" x14ac:dyDescent="0.2">
      <c r="A93" s="155"/>
      <c r="B93" s="162"/>
      <c r="C93" s="231" t="s">
        <v>210</v>
      </c>
      <c r="D93" s="232"/>
      <c r="E93" s="233"/>
      <c r="F93" s="234"/>
      <c r="G93" s="234"/>
      <c r="H93" s="175"/>
      <c r="I93" s="175"/>
      <c r="J93" s="175"/>
      <c r="K93" s="175"/>
      <c r="L93" s="175"/>
      <c r="M93" s="175"/>
      <c r="N93" s="164"/>
      <c r="O93" s="164"/>
      <c r="P93" s="165"/>
      <c r="Q93" s="164"/>
      <c r="R93" s="154"/>
      <c r="S93" s="154"/>
      <c r="T93" s="154"/>
      <c r="U93" s="154"/>
      <c r="V93" s="154"/>
      <c r="W93" s="154"/>
      <c r="X93" s="154"/>
      <c r="Y93" s="154"/>
      <c r="Z93" s="154"/>
      <c r="AA93" s="154" t="s">
        <v>162</v>
      </c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7" t="str">
        <f t="shared" si="8"/>
        <v>- barevná retuš</v>
      </c>
      <c r="AX93" s="154"/>
      <c r="AY93" s="154"/>
      <c r="AZ93" s="154"/>
      <c r="BA93" s="154"/>
      <c r="BB93" s="154"/>
      <c r="BC93" s="154"/>
      <c r="BD93" s="154"/>
    </row>
    <row r="94" spans="1:56" outlineLevel="1" x14ac:dyDescent="0.2">
      <c r="A94" s="155"/>
      <c r="B94" s="162"/>
      <c r="C94" s="231" t="s">
        <v>211</v>
      </c>
      <c r="D94" s="232"/>
      <c r="E94" s="233"/>
      <c r="F94" s="234"/>
      <c r="G94" s="234"/>
      <c r="H94" s="175"/>
      <c r="I94" s="175"/>
      <c r="J94" s="175"/>
      <c r="K94" s="175"/>
      <c r="L94" s="175"/>
      <c r="M94" s="175"/>
      <c r="N94" s="164"/>
      <c r="O94" s="164"/>
      <c r="P94" s="165"/>
      <c r="Q94" s="164"/>
      <c r="R94" s="154"/>
      <c r="S94" s="154"/>
      <c r="T94" s="154"/>
      <c r="U94" s="154"/>
      <c r="V94" s="154"/>
      <c r="W94" s="154"/>
      <c r="X94" s="154"/>
      <c r="Y94" s="154"/>
      <c r="Z94" s="154"/>
      <c r="AA94" s="154" t="s">
        <v>162</v>
      </c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7" t="str">
        <f t="shared" si="8"/>
        <v>- závěrečné barevné sjednocení</v>
      </c>
      <c r="AX94" s="154"/>
      <c r="AY94" s="154"/>
      <c r="AZ94" s="154"/>
      <c r="BA94" s="154"/>
      <c r="BB94" s="154"/>
      <c r="BC94" s="154"/>
      <c r="BD94" s="154"/>
    </row>
    <row r="95" spans="1:56" outlineLevel="1" x14ac:dyDescent="0.2">
      <c r="A95" s="155"/>
      <c r="B95" s="162"/>
      <c r="C95" s="231" t="s">
        <v>200</v>
      </c>
      <c r="D95" s="232"/>
      <c r="E95" s="233"/>
      <c r="F95" s="234"/>
      <c r="G95" s="234"/>
      <c r="H95" s="175"/>
      <c r="I95" s="175"/>
      <c r="J95" s="175"/>
      <c r="K95" s="175"/>
      <c r="L95" s="175"/>
      <c r="M95" s="175"/>
      <c r="N95" s="164"/>
      <c r="O95" s="164"/>
      <c r="P95" s="165"/>
      <c r="Q95" s="164"/>
      <c r="R95" s="154"/>
      <c r="S95" s="154"/>
      <c r="T95" s="154"/>
      <c r="U95" s="154"/>
      <c r="V95" s="154"/>
      <c r="W95" s="154"/>
      <c r="X95" s="154"/>
      <c r="Y95" s="154"/>
      <c r="Z95" s="154"/>
      <c r="AA95" s="154" t="s">
        <v>162</v>
      </c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7" t="str">
        <f t="shared" si="8"/>
        <v>- hydrofobizace</v>
      </c>
      <c r="AX95" s="154"/>
      <c r="AY95" s="154"/>
      <c r="AZ95" s="154"/>
      <c r="BA95" s="154"/>
      <c r="BB95" s="154"/>
      <c r="BC95" s="154"/>
      <c r="BD95" s="154"/>
    </row>
    <row r="96" spans="1:56" ht="22.5" outlineLevel="1" x14ac:dyDescent="0.2">
      <c r="A96" s="155">
        <v>38</v>
      </c>
      <c r="B96" s="162" t="s">
        <v>212</v>
      </c>
      <c r="C96" s="194" t="s">
        <v>213</v>
      </c>
      <c r="D96" s="164" t="s">
        <v>161</v>
      </c>
      <c r="E96" s="170">
        <v>1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64"/>
      <c r="O96" s="164"/>
      <c r="P96" s="165">
        <v>0</v>
      </c>
      <c r="Q96" s="164">
        <f>ROUND(E96*P96,2)</f>
        <v>0</v>
      </c>
      <c r="R96" s="154"/>
      <c r="S96" s="154"/>
      <c r="T96" s="154"/>
      <c r="U96" s="154"/>
      <c r="V96" s="154"/>
      <c r="W96" s="154"/>
      <c r="X96" s="154"/>
      <c r="Y96" s="154"/>
      <c r="Z96" s="154"/>
      <c r="AA96" s="154" t="s">
        <v>138</v>
      </c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</row>
    <row r="97" spans="1:56" x14ac:dyDescent="0.2">
      <c r="A97" s="156" t="s">
        <v>134</v>
      </c>
      <c r="B97" s="163" t="s">
        <v>246</v>
      </c>
      <c r="C97" s="197" t="s">
        <v>245</v>
      </c>
      <c r="D97" s="168"/>
      <c r="E97" s="173"/>
      <c r="F97" s="176"/>
      <c r="G97" s="176">
        <f>SUM(G99:G100)</f>
        <v>0</v>
      </c>
      <c r="H97" s="176"/>
      <c r="I97" s="176">
        <f>SUM(I99:I99)</f>
        <v>0</v>
      </c>
      <c r="J97" s="176"/>
      <c r="K97" s="176">
        <f>SUM(K99:K99)</f>
        <v>0</v>
      </c>
      <c r="L97" s="176"/>
      <c r="M97" s="176">
        <f>SUM(M99:M99)</f>
        <v>0</v>
      </c>
      <c r="N97" s="168"/>
      <c r="O97" s="168"/>
      <c r="P97" s="169"/>
      <c r="Q97" s="168">
        <f>SUM(Q99:Q99)</f>
        <v>0</v>
      </c>
      <c r="AA97" t="s">
        <v>135</v>
      </c>
    </row>
    <row r="98" spans="1:56" x14ac:dyDescent="0.2">
      <c r="A98" s="156"/>
      <c r="B98" s="163"/>
      <c r="C98" s="197"/>
      <c r="D98" s="168"/>
      <c r="E98" s="173"/>
      <c r="F98" s="176"/>
      <c r="G98" s="176"/>
      <c r="H98" s="176"/>
      <c r="I98" s="176"/>
      <c r="J98" s="176"/>
      <c r="K98" s="176"/>
      <c r="L98" s="176"/>
      <c r="M98" s="176"/>
      <c r="N98" s="168"/>
      <c r="O98" s="168"/>
      <c r="P98" s="169"/>
      <c r="Q98" s="168"/>
    </row>
    <row r="99" spans="1:56" outlineLevel="1" x14ac:dyDescent="0.2">
      <c r="A99" s="184">
        <v>39</v>
      </c>
      <c r="B99" s="185" t="s">
        <v>214</v>
      </c>
      <c r="C99" s="198" t="s">
        <v>215</v>
      </c>
      <c r="D99" s="186" t="s">
        <v>216</v>
      </c>
      <c r="E99" s="187">
        <v>1</v>
      </c>
      <c r="F99" s="188"/>
      <c r="G99" s="189">
        <f>ROUND(E99*F99,2)</f>
        <v>0</v>
      </c>
      <c r="H99" s="188"/>
      <c r="I99" s="189">
        <f>ROUND(E99*H99,2)</f>
        <v>0</v>
      </c>
      <c r="J99" s="188"/>
      <c r="K99" s="189">
        <f>ROUND(E99*J99,2)</f>
        <v>0</v>
      </c>
      <c r="L99" s="189">
        <v>21</v>
      </c>
      <c r="M99" s="189">
        <f>G99*(1+L99/100)</f>
        <v>0</v>
      </c>
      <c r="N99" s="186"/>
      <c r="O99" s="186"/>
      <c r="P99" s="190">
        <v>0</v>
      </c>
      <c r="Q99" s="186">
        <f>ROUND(E99*P99,2)</f>
        <v>0</v>
      </c>
      <c r="R99" s="154"/>
      <c r="S99" s="154"/>
      <c r="T99" s="154"/>
      <c r="U99" s="154"/>
      <c r="V99" s="154"/>
      <c r="W99" s="154"/>
      <c r="X99" s="154"/>
      <c r="Y99" s="154"/>
      <c r="Z99" s="154"/>
      <c r="AA99" s="154" t="s">
        <v>138</v>
      </c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</row>
    <row r="100" spans="1:56" x14ac:dyDescent="0.2">
      <c r="A100" s="218">
        <v>40</v>
      </c>
      <c r="B100" s="216" t="s">
        <v>244</v>
      </c>
      <c r="C100" s="217" t="s">
        <v>247</v>
      </c>
      <c r="D100" s="218" t="s">
        <v>216</v>
      </c>
      <c r="E100" s="218">
        <v>1</v>
      </c>
      <c r="F100" s="237"/>
      <c r="G100" s="220">
        <f>ROUND(E100*F100,2)</f>
        <v>0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Y100">
        <v>15</v>
      </c>
      <c r="Z100">
        <v>21</v>
      </c>
    </row>
    <row r="101" spans="1:56" x14ac:dyDescent="0.2">
      <c r="A101" s="191"/>
      <c r="B101" s="192"/>
      <c r="C101" s="200" t="s">
        <v>167</v>
      </c>
      <c r="D101" s="193"/>
      <c r="E101" s="193"/>
      <c r="F101" s="222"/>
      <c r="G101" s="221">
        <f>SUM(G97,G67,G64,G55,G50,G43,G26,G22,G9,G40)</f>
        <v>0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Y101">
        <f>SUMIF(L8:L99,Y100,G8:G99)</f>
        <v>0</v>
      </c>
      <c r="Z101">
        <f>SUMIF(L8:L99,Z100,G8:G99)</f>
        <v>0</v>
      </c>
      <c r="AA101" t="s">
        <v>219</v>
      </c>
    </row>
    <row r="102" spans="1:56" x14ac:dyDescent="0.2">
      <c r="A102" s="6"/>
      <c r="B102" s="7" t="s">
        <v>167</v>
      </c>
      <c r="C102" s="199" t="s">
        <v>167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56" x14ac:dyDescent="0.2">
      <c r="A103" s="6"/>
      <c r="B103" s="7" t="s">
        <v>167</v>
      </c>
      <c r="C103" s="199" t="s">
        <v>167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56" x14ac:dyDescent="0.2">
      <c r="A104" s="307"/>
      <c r="B104" s="307"/>
      <c r="C104" s="308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56" x14ac:dyDescent="0.2">
      <c r="A105" s="295"/>
      <c r="B105" s="296"/>
      <c r="C105" s="297"/>
      <c r="D105" s="296"/>
      <c r="E105" s="296"/>
      <c r="F105" s="296"/>
      <c r="G105" s="298"/>
      <c r="H105" s="6"/>
      <c r="I105" s="6"/>
      <c r="J105" s="6"/>
      <c r="K105" s="6"/>
      <c r="L105" s="6"/>
      <c r="M105" s="6"/>
      <c r="N105" s="6"/>
      <c r="O105" s="6"/>
      <c r="P105" s="6"/>
      <c r="Q105" s="6"/>
      <c r="AA105" t="s">
        <v>220</v>
      </c>
    </row>
    <row r="106" spans="1:56" x14ac:dyDescent="0.2">
      <c r="A106" s="299"/>
      <c r="B106" s="300"/>
      <c r="C106" s="301"/>
      <c r="D106" s="300"/>
      <c r="E106" s="300"/>
      <c r="F106" s="300"/>
      <c r="G106" s="302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56" x14ac:dyDescent="0.2">
      <c r="A107" s="299"/>
      <c r="B107" s="300"/>
      <c r="C107" s="301"/>
      <c r="D107" s="300"/>
      <c r="E107" s="300"/>
      <c r="F107" s="300"/>
      <c r="G107" s="302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56" x14ac:dyDescent="0.2">
      <c r="A108" s="299"/>
      <c r="B108" s="300"/>
      <c r="C108" s="301"/>
      <c r="D108" s="300"/>
      <c r="E108" s="300"/>
      <c r="F108" s="300"/>
      <c r="G108" s="302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56" x14ac:dyDescent="0.2">
      <c r="A109" s="303"/>
      <c r="B109" s="304"/>
      <c r="C109" s="305"/>
      <c r="D109" s="304"/>
      <c r="E109" s="304"/>
      <c r="F109" s="304"/>
      <c r="G109" s="30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56" x14ac:dyDescent="0.2">
      <c r="A110" s="6"/>
      <c r="B110" s="7" t="s">
        <v>167</v>
      </c>
      <c r="C110" s="199" t="s">
        <v>167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56" x14ac:dyDescent="0.2">
      <c r="C111" s="201"/>
      <c r="AA111" t="s">
        <v>221</v>
      </c>
    </row>
  </sheetData>
  <mergeCells count="6">
    <mergeCell ref="A1:G1"/>
    <mergeCell ref="C3:G3"/>
    <mergeCell ref="C4:G4"/>
    <mergeCell ref="C2:I2"/>
    <mergeCell ref="A105:G109"/>
    <mergeCell ref="A104:C104"/>
  </mergeCells>
  <pageMargins left="0.59055118110236227" right="0.39370078740157483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zoomScaleNormal="100" workbookViewId="0"/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38" t="s">
        <v>39</v>
      </c>
      <c r="B2" s="238"/>
      <c r="C2" s="238"/>
      <c r="D2" s="238"/>
      <c r="E2" s="238"/>
      <c r="F2" s="238"/>
      <c r="G2" s="23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Stavba</vt:lpstr>
      <vt:lpstr>VzorPolozky</vt:lpstr>
      <vt:lpstr> Pol</vt:lpstr>
      <vt:lpstr>Pokyny pro vyplnění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Petr Pešek</cp:lastModifiedBy>
  <cp:lastPrinted>2018-08-26T13:43:34Z</cp:lastPrinted>
  <dcterms:created xsi:type="dcterms:W3CDTF">2009-04-08T07:15:50Z</dcterms:created>
  <dcterms:modified xsi:type="dcterms:W3CDTF">2019-02-13T07:21:48Z</dcterms:modified>
</cp:coreProperties>
</file>