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OI\OI NOVÝ ODBOR\VEŘEJNÉ ZAKÁZKY\2019\Přeložka a prodloužení vodovodu U Berkovky\PD\Přeložka a prodloužení vodovodu U Berkovky SOUPIS PRACÍ\"/>
    </mc:Choice>
  </mc:AlternateContent>
  <xr:revisionPtr revIDLastSave="0" documentId="8_{9B5783CD-7DA3-4FE0-B86F-C7A50DD381C5}" xr6:coauthVersionLast="40" xr6:coauthVersionMax="40" xr10:uidLastSave="{00000000-0000-0000-0000-000000000000}"/>
  <bookViews>
    <workbookView xWindow="1305" yWindow="135" windowWidth="13245" windowHeight="1471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Rekapitulace!$G$12</definedName>
    <definedName name="Dodavka0">Položky!#REF!</definedName>
    <definedName name="HSV">Rekapitulace!$E$12</definedName>
    <definedName name="HSV0">Položky!#REF!</definedName>
    <definedName name="HZS">Rekapitulace!$I$12</definedName>
    <definedName name="HZS0">Položky!#REF!</definedName>
    <definedName name="JKSO">'Krycí list'!$G$2</definedName>
    <definedName name="MJ">'Krycí list'!$G$5</definedName>
    <definedName name="Mont">Rekapitulace!$H$12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Položky!$A$1:$G$73</definedName>
    <definedName name="_xlnm.Print_Area" localSheetId="1">Rekapitulace!$A$1:$I$26</definedName>
    <definedName name="PocetMJ">'Krycí list'!$G$6</definedName>
    <definedName name="Poznamka">'Krycí list'!$B$37</definedName>
    <definedName name="Projektant">'Krycí list'!$C$8</definedName>
    <definedName name="PSV">Rekapitulace!$F$12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Rekapitulace!$H$25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7" i="1" l="1"/>
  <c r="C9" i="1"/>
  <c r="D21" i="1"/>
  <c r="D20" i="1"/>
  <c r="D19" i="1"/>
  <c r="D18" i="1"/>
  <c r="D17" i="1"/>
  <c r="D16" i="1"/>
  <c r="D15" i="1"/>
  <c r="BE72" i="3"/>
  <c r="BE73" i="3"/>
  <c r="I11" i="2"/>
  <c r="BD72" i="3"/>
  <c r="BD73" i="3"/>
  <c r="H11" i="2"/>
  <c r="BC72" i="3"/>
  <c r="BC73" i="3" s="1"/>
  <c r="G11" i="2" s="1"/>
  <c r="BB72" i="3"/>
  <c r="BB73" i="3"/>
  <c r="F11" i="2" s="1"/>
  <c r="G72" i="3"/>
  <c r="BA72" i="3"/>
  <c r="BA73" i="3"/>
  <c r="E11" i="2" s="1"/>
  <c r="B11" i="2"/>
  <c r="A11" i="2"/>
  <c r="C73" i="3"/>
  <c r="BE68" i="3"/>
  <c r="BD68" i="3"/>
  <c r="BD70" i="3"/>
  <c r="H10" i="2"/>
  <c r="BC68" i="3"/>
  <c r="BB68" i="3"/>
  <c r="BB70" i="3"/>
  <c r="F10" i="2"/>
  <c r="G68" i="3"/>
  <c r="BA68" i="3"/>
  <c r="BA70" i="3"/>
  <c r="E10" i="2"/>
  <c r="B10" i="2"/>
  <c r="A10" i="2"/>
  <c r="BE70" i="3"/>
  <c r="I10" i="2"/>
  <c r="BC70" i="3"/>
  <c r="G10" i="2"/>
  <c r="C70" i="3"/>
  <c r="BE64" i="3"/>
  <c r="BD64" i="3"/>
  <c r="BC64" i="3"/>
  <c r="BB64" i="3"/>
  <c r="G64" i="3"/>
  <c r="BA64" i="3" s="1"/>
  <c r="BE63" i="3"/>
  <c r="BD63" i="3"/>
  <c r="BC63" i="3"/>
  <c r="BB63" i="3"/>
  <c r="G63" i="3"/>
  <c r="BA63" i="3"/>
  <c r="BE62" i="3"/>
  <c r="BD62" i="3"/>
  <c r="BC62" i="3"/>
  <c r="BB62" i="3"/>
  <c r="G62" i="3"/>
  <c r="BA62" i="3" s="1"/>
  <c r="BE61" i="3"/>
  <c r="BD61" i="3"/>
  <c r="BC61" i="3"/>
  <c r="BB61" i="3"/>
  <c r="G61" i="3"/>
  <c r="BA61" i="3"/>
  <c r="BE60" i="3"/>
  <c r="BE66" i="3" s="1"/>
  <c r="I9" i="2" s="1"/>
  <c r="BD60" i="3"/>
  <c r="BC60" i="3"/>
  <c r="BB60" i="3"/>
  <c r="G60" i="3"/>
  <c r="BA60" i="3" s="1"/>
  <c r="BA66" i="3" s="1"/>
  <c r="E9" i="2" s="1"/>
  <c r="BE59" i="3"/>
  <c r="BD59" i="3"/>
  <c r="BD66" i="3"/>
  <c r="H9" i="2" s="1"/>
  <c r="BC59" i="3"/>
  <c r="BB59" i="3"/>
  <c r="BB66" i="3"/>
  <c r="F9" i="2" s="1"/>
  <c r="G59" i="3"/>
  <c r="BA59" i="3"/>
  <c r="B9" i="2"/>
  <c r="A9" i="2"/>
  <c r="BC66" i="3"/>
  <c r="G9" i="2" s="1"/>
  <c r="C66" i="3"/>
  <c r="BE55" i="3"/>
  <c r="BE57" i="3" s="1"/>
  <c r="I8" i="2" s="1"/>
  <c r="BD55" i="3"/>
  <c r="BD57" i="3" s="1"/>
  <c r="H8" i="2" s="1"/>
  <c r="BC55" i="3"/>
  <c r="BB55" i="3"/>
  <c r="BB57" i="3" s="1"/>
  <c r="F8" i="2" s="1"/>
  <c r="G55" i="3"/>
  <c r="BA55" i="3"/>
  <c r="BA57" i="3" s="1"/>
  <c r="E8" i="2" s="1"/>
  <c r="B8" i="2"/>
  <c r="A8" i="2"/>
  <c r="BC57" i="3"/>
  <c r="G8" i="2"/>
  <c r="C57" i="3"/>
  <c r="BE51" i="3"/>
  <c r="BD51" i="3"/>
  <c r="BC51" i="3"/>
  <c r="BB51" i="3"/>
  <c r="G51" i="3"/>
  <c r="BA51" i="3"/>
  <c r="BE50" i="3"/>
  <c r="BD50" i="3"/>
  <c r="BC50" i="3"/>
  <c r="BB50" i="3"/>
  <c r="G50" i="3"/>
  <c r="BA50" i="3" s="1"/>
  <c r="BE48" i="3"/>
  <c r="BD48" i="3"/>
  <c r="BC48" i="3"/>
  <c r="BB48" i="3"/>
  <c r="G48" i="3"/>
  <c r="BA48" i="3"/>
  <c r="BE46" i="3"/>
  <c r="BD46" i="3"/>
  <c r="BC46" i="3"/>
  <c r="BB46" i="3"/>
  <c r="G46" i="3"/>
  <c r="BA46" i="3" s="1"/>
  <c r="BE44" i="3"/>
  <c r="BD44" i="3"/>
  <c r="BC44" i="3"/>
  <c r="BB44" i="3"/>
  <c r="G44" i="3"/>
  <c r="BA44" i="3"/>
  <c r="BE42" i="3"/>
  <c r="BD42" i="3"/>
  <c r="BC42" i="3"/>
  <c r="BB42" i="3"/>
  <c r="G42" i="3"/>
  <c r="BA42" i="3" s="1"/>
  <c r="BE39" i="3"/>
  <c r="BD39" i="3"/>
  <c r="BC39" i="3"/>
  <c r="BB39" i="3"/>
  <c r="G39" i="3"/>
  <c r="BA39" i="3"/>
  <c r="BE37" i="3"/>
  <c r="BD37" i="3"/>
  <c r="BC37" i="3"/>
  <c r="BB37" i="3"/>
  <c r="G37" i="3"/>
  <c r="BA37" i="3" s="1"/>
  <c r="BE35" i="3"/>
  <c r="BD35" i="3"/>
  <c r="BC35" i="3"/>
  <c r="BB35" i="3"/>
  <c r="G35" i="3"/>
  <c r="BA35" i="3"/>
  <c r="BE33" i="3"/>
  <c r="BD33" i="3"/>
  <c r="BC33" i="3"/>
  <c r="BB33" i="3"/>
  <c r="G33" i="3"/>
  <c r="BA33" i="3" s="1"/>
  <c r="BE32" i="3"/>
  <c r="BD32" i="3"/>
  <c r="BC32" i="3"/>
  <c r="BB32" i="3"/>
  <c r="G32" i="3"/>
  <c r="BA32" i="3" s="1"/>
  <c r="BE30" i="3"/>
  <c r="BD30" i="3"/>
  <c r="BC30" i="3"/>
  <c r="BB30" i="3"/>
  <c r="G30" i="3"/>
  <c r="BA30" i="3" s="1"/>
  <c r="BE28" i="3"/>
  <c r="BD28" i="3"/>
  <c r="BC28" i="3"/>
  <c r="BB28" i="3"/>
  <c r="G28" i="3"/>
  <c r="BA28" i="3"/>
  <c r="BE26" i="3"/>
  <c r="BD26" i="3"/>
  <c r="BC26" i="3"/>
  <c r="BB26" i="3"/>
  <c r="G26" i="3"/>
  <c r="BA26" i="3" s="1"/>
  <c r="BE24" i="3"/>
  <c r="BD24" i="3"/>
  <c r="BC24" i="3"/>
  <c r="BB24" i="3"/>
  <c r="G24" i="3"/>
  <c r="BA24" i="3" s="1"/>
  <c r="BE23" i="3"/>
  <c r="BD23" i="3"/>
  <c r="BC23" i="3"/>
  <c r="BB23" i="3"/>
  <c r="G23" i="3"/>
  <c r="BA23" i="3" s="1"/>
  <c r="BE21" i="3"/>
  <c r="BD21" i="3"/>
  <c r="BC21" i="3"/>
  <c r="BB21" i="3"/>
  <c r="G21" i="3"/>
  <c r="BA21" i="3" s="1"/>
  <c r="BE20" i="3"/>
  <c r="BD20" i="3"/>
  <c r="BC20" i="3"/>
  <c r="BB20" i="3"/>
  <c r="G20" i="3"/>
  <c r="BA20" i="3" s="1"/>
  <c r="BE15" i="3"/>
  <c r="BD15" i="3"/>
  <c r="BC15" i="3"/>
  <c r="BB15" i="3"/>
  <c r="G15" i="3"/>
  <c r="BA15" i="3" s="1"/>
  <c r="BE12" i="3"/>
  <c r="BD12" i="3"/>
  <c r="BC12" i="3"/>
  <c r="BB12" i="3"/>
  <c r="G12" i="3"/>
  <c r="BA12" i="3" s="1"/>
  <c r="BE10" i="3"/>
  <c r="BD10" i="3"/>
  <c r="BC10" i="3"/>
  <c r="BB10" i="3"/>
  <c r="G10" i="3"/>
  <c r="BA10" i="3" s="1"/>
  <c r="BE8" i="3"/>
  <c r="BE53" i="3" s="1"/>
  <c r="I7" i="2" s="1"/>
  <c r="BD8" i="3"/>
  <c r="BD53" i="3"/>
  <c r="H7" i="2" s="1"/>
  <c r="BC8" i="3"/>
  <c r="BB8" i="3"/>
  <c r="BB53" i="3"/>
  <c r="F7" i="2" s="1"/>
  <c r="F12" i="2" s="1"/>
  <c r="C16" i="1" s="1"/>
  <c r="G8" i="3"/>
  <c r="BA8" i="3" s="1"/>
  <c r="B7" i="2"/>
  <c r="A7" i="2"/>
  <c r="BC53" i="3"/>
  <c r="G7" i="2" s="1"/>
  <c r="G12" i="2" s="1"/>
  <c r="C18" i="1" s="1"/>
  <c r="C53" i="3"/>
  <c r="E4" i="3"/>
  <c r="C4" i="3"/>
  <c r="C3" i="3"/>
  <c r="C2" i="2"/>
  <c r="C1" i="2"/>
  <c r="C33" i="1"/>
  <c r="F33" i="1"/>
  <c r="C31" i="1"/>
  <c r="D2" i="1"/>
  <c r="C2" i="1"/>
  <c r="G57" i="3"/>
  <c r="G66" i="3"/>
  <c r="G70" i="3"/>
  <c r="G73" i="3"/>
  <c r="I12" i="2" l="1"/>
  <c r="C21" i="1" s="1"/>
  <c r="BA53" i="3"/>
  <c r="E7" i="2" s="1"/>
  <c r="E12" i="2" s="1"/>
  <c r="H12" i="2"/>
  <c r="C17" i="1" s="1"/>
  <c r="G53" i="3"/>
  <c r="C15" i="1" l="1"/>
  <c r="C19" i="1" s="1"/>
  <c r="C22" i="1" s="1"/>
  <c r="G22" i="2"/>
  <c r="I22" i="2" s="1"/>
  <c r="G20" i="1" s="1"/>
  <c r="G24" i="2"/>
  <c r="I24" i="2" s="1"/>
  <c r="G23" i="2"/>
  <c r="I23" i="2" s="1"/>
  <c r="G21" i="1" s="1"/>
  <c r="G21" i="2"/>
  <c r="I21" i="2" s="1"/>
  <c r="G19" i="1" s="1"/>
  <c r="G19" i="2"/>
  <c r="I19" i="2" s="1"/>
  <c r="G17" i="1" s="1"/>
  <c r="G20" i="2"/>
  <c r="I20" i="2" s="1"/>
  <c r="G18" i="1" s="1"/>
  <c r="G18" i="2"/>
  <c r="I18" i="2" s="1"/>
  <c r="G16" i="1" s="1"/>
  <c r="G17" i="2"/>
  <c r="I17" i="2" s="1"/>
  <c r="G15" i="1" l="1"/>
  <c r="H25" i="2"/>
  <c r="G23" i="1" s="1"/>
  <c r="C23" i="1"/>
  <c r="F30" i="1" s="1"/>
  <c r="F31" i="1" l="1"/>
  <c r="F34" i="1" s="1"/>
  <c r="G22" i="1"/>
</calcChain>
</file>

<file path=xl/sharedStrings.xml><?xml version="1.0" encoding="utf-8"?>
<sst xmlns="http://schemas.openxmlformats.org/spreadsheetml/2006/main" count="276" uniqueCount="194">
  <si>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</si>
  <si>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</si>
  <si>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</si>
  <si>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</si>
  <si>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</si>
  <si>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</si>
  <si>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</si>
  <si>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</si>
  <si>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</si>
  <si>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</si>
  <si>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</si>
  <si>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</si>
  <si>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</si>
  <si>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</si>
  <si>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</si>
  <si>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</si>
  <si>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</si>
  <si>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</si>
  <si>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</si>
  <si>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</si>
  <si>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</si>
  <si>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</si>
  <si>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</si>
  <si>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</si>
  <si>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</si>
  <si>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</si>
  <si>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</si>
  <si>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</si>
  <si>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</si>
  <si>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</si>
  <si>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</si>
  <si>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</si>
  <si>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</si>
  <si>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</si>
  <si>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</si>
  <si>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</si>
  <si>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</si>
  <si>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</si>
  <si>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</si>
  <si>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</si>
  <si>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</si>
  <si>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</si>
  <si>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</si>
  <si>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</si>
  <si>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</si>
  <si>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</si>
  <si>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</si>
  <si>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</si>
  <si>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</si>
  <si>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</si>
  <si>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</si>
  <si>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</si>
  <si>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</si>
  <si>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</si>
  <si>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</si>
  <si>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</si>
  <si>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</si>
  <si>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</si>
  <si>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</si>
  <si>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</si>
  <si>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</si>
  <si>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</si>
  <si>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</si>
  <si>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</si>
  <si>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</si>
  <si>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</si>
  <si>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</si>
  <si>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</si>
  <si>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</si>
  <si>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</si>
  <si>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</si>
  <si>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</si>
  <si>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</si>
  <si>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</si>
  <si>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</si>
  <si>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</si>
  <si>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Vodovodní přípojky</t>
  </si>
  <si>
    <t>119001400R00</t>
  </si>
  <si>
    <t>Dočasné zajištění potrubí při křížení</t>
  </si>
  <si>
    <t>m</t>
  </si>
  <si>
    <t>0,6*5</t>
  </si>
  <si>
    <t>119001421R00</t>
  </si>
  <si>
    <t xml:space="preserve">Dočasné zajištění kabelů - do počtu 3 kabelů </t>
  </si>
  <si>
    <t>0,6*7</t>
  </si>
  <si>
    <t>130001101R00</t>
  </si>
  <si>
    <t xml:space="preserve">Příplatek za ztížené hloubení v blízkosti vedení </t>
  </si>
  <si>
    <t>m3</t>
  </si>
  <si>
    <t>kabely:1,0*0,6*1,37*7</t>
  </si>
  <si>
    <t>křížení potrubí:1,0*0,6*1,37*5</t>
  </si>
  <si>
    <t>132201110R00</t>
  </si>
  <si>
    <t xml:space="preserve">Hloubení rýh š.do 60 cm v hor.3 do 50 m3, STROJNĚ </t>
  </si>
  <si>
    <t>Začátek provozního součtu</t>
  </si>
  <si>
    <t>16,3*0,6*1,37</t>
  </si>
  <si>
    <t>Konec provozního součtu</t>
  </si>
  <si>
    <t>40%:13,4*0,40</t>
  </si>
  <si>
    <t>132201119R00</t>
  </si>
  <si>
    <t xml:space="preserve">Příplatek za lepivost - hloubení rýh 60 cm v hor.3 </t>
  </si>
  <si>
    <t>132301110R00</t>
  </si>
  <si>
    <t xml:space="preserve">Hloubení rýh š.do 60 cm v hor.4 do 50 m3,STROJNĚ </t>
  </si>
  <si>
    <t>50%:13,4*0,5</t>
  </si>
  <si>
    <t>132301119R00</t>
  </si>
  <si>
    <t xml:space="preserve">Příplatek za lepivost - hloubení rýh 60 cm v hor.4 </t>
  </si>
  <si>
    <t>132401111R00</t>
  </si>
  <si>
    <t xml:space="preserve">Hloubení rýh šířky do 60 cm v hor.5, STROJNĚ </t>
  </si>
  <si>
    <t>10%:13,4*0,1</t>
  </si>
  <si>
    <t>161101100R00</t>
  </si>
  <si>
    <t xml:space="preserve">Svislé přemístění výkopku  do 2,5 m </t>
  </si>
  <si>
    <t>30% z výkopů:13,4*0,3</t>
  </si>
  <si>
    <t>162701105R00</t>
  </si>
  <si>
    <t xml:space="preserve">Vodorovné přemístění výkopku z hor.1-4 do 10000 m </t>
  </si>
  <si>
    <t>zbývající výkopy hor 1-4:12,06-9,19</t>
  </si>
  <si>
    <t>162701109R00</t>
  </si>
  <si>
    <t>Příplatek k vod. přemístění hor.1-4 za další 1 km do 20 km</t>
  </si>
  <si>
    <t>10*2,87</t>
  </si>
  <si>
    <t>162701155R00</t>
  </si>
  <si>
    <t xml:space="preserve">Vodorovné přemístění výkopku z hor.5-7 do 10000 m </t>
  </si>
  <si>
    <t>162701159R00</t>
  </si>
  <si>
    <t>Příplatek k vod. přemístění hor.5-7 za další 1 km do 20 km</t>
  </si>
  <si>
    <t>10*1,34</t>
  </si>
  <si>
    <t>167101101R00</t>
  </si>
  <si>
    <t xml:space="preserve">Nakládání výkopku z hor.1-4 v množství do 100 m3 </t>
  </si>
  <si>
    <t>zbývající výkopy:2,87</t>
  </si>
  <si>
    <t>167101151R00</t>
  </si>
  <si>
    <t xml:space="preserve">Nakládání výkopku z hor.5-7 v množství do 100 m3 </t>
  </si>
  <si>
    <t>hor.5,:1,34</t>
  </si>
  <si>
    <t>171201201R00</t>
  </si>
  <si>
    <t xml:space="preserve">Uložení sypaniny na skládku </t>
  </si>
  <si>
    <t>zbývající výkopy hor 1-4:2,87</t>
  </si>
  <si>
    <t>výkopy hor.5:1,34</t>
  </si>
  <si>
    <t>171201211U00</t>
  </si>
  <si>
    <t xml:space="preserve">Skládkovné zemina </t>
  </si>
  <si>
    <t>t</t>
  </si>
  <si>
    <t>4,21*1,67</t>
  </si>
  <si>
    <t>174101101R00</t>
  </si>
  <si>
    <t xml:space="preserve">Zásyp jam, rýh, šachet se zhutněním </t>
  </si>
  <si>
    <t>ve zpevněné komunikaci:16,3*0,6*0,94</t>
  </si>
  <si>
    <t>175101101R00</t>
  </si>
  <si>
    <t xml:space="preserve">Obsyp potrubí bez prohození sypaniny </t>
  </si>
  <si>
    <t>13,6*0,6*0,33-0,013</t>
  </si>
  <si>
    <t>181101104R01</t>
  </si>
  <si>
    <t xml:space="preserve">Úprava pláně v zářezech, se zhutněním </t>
  </si>
  <si>
    <t>m2</t>
  </si>
  <si>
    <t>16,3*0,6</t>
  </si>
  <si>
    <t>181201104R00</t>
  </si>
  <si>
    <t xml:space="preserve">Úprava pláně v násypech , se zhutněním </t>
  </si>
  <si>
    <t>583414035</t>
  </si>
  <si>
    <t>Kamenivo drcené frakce  4/8</t>
  </si>
  <si>
    <t>obsypy:2,68*1,87</t>
  </si>
  <si>
    <t>45</t>
  </si>
  <si>
    <t>Podkladní a vedlejší konstrukce</t>
  </si>
  <si>
    <t>451572211R00</t>
  </si>
  <si>
    <t xml:space="preserve">Lože pod potrubí z kameniva  4 - 8 mm </t>
  </si>
  <si>
    <t>16,3*0,6*0,1</t>
  </si>
  <si>
    <t>8</t>
  </si>
  <si>
    <t>Trubní vedení</t>
  </si>
  <si>
    <t>871161121R00</t>
  </si>
  <si>
    <t xml:space="preserve">Montáž trubek polyetylenových ve výkopu d 32 mm </t>
  </si>
  <si>
    <t>892233111R00</t>
  </si>
  <si>
    <t>892241111R00</t>
  </si>
  <si>
    <t>892273119</t>
  </si>
  <si>
    <t xml:space="preserve">Laboratorní rozbor vody </t>
  </si>
  <si>
    <t>kpl</t>
  </si>
  <si>
    <t>894900001</t>
  </si>
  <si>
    <t>kus</t>
  </si>
  <si>
    <t>28613742</t>
  </si>
  <si>
    <t>Potrubí z tlakového vysokohutnostního polyetylenu ozn. PE 100 d 32x3,0mm (DN 25), SDR 11, PN 16</t>
  </si>
  <si>
    <t>16,3*1,015</t>
  </si>
  <si>
    <t>97</t>
  </si>
  <si>
    <t>Prorážení otvorů</t>
  </si>
  <si>
    <t>970041035R00</t>
  </si>
  <si>
    <t xml:space="preserve">Vrtání jádrové do prostého betonu d 35-39 mm </t>
  </si>
  <si>
    <t>do stávající vodoměrné šachty pro novou přípojku:1</t>
  </si>
  <si>
    <t>99</t>
  </si>
  <si>
    <t>Staveništní přesun hmot</t>
  </si>
  <si>
    <t>998276201R00</t>
  </si>
  <si>
    <t xml:space="preserve">Přesun hmot, trub.vedení plast. obsypaná kamenivem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</si>
  <si>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</si>
  <si>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</si>
  <si>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</si>
  <si>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</si>
  <si>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</si>
  <si>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</si>
  <si>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</si>
  <si>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</si>
  <si>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Jiří Sváček - Videall Projekt, Č.Krumlov</t>
  </si>
  <si>
    <r>
      <t>Město Český Krumlov</t>
    </r>
    <r>
      <rPr>
        <sz val="10"/>
        <rFont val="Arial"/>
        <family val="2"/>
        <charset val="238"/>
      </rPr>
      <t>, (IČ 00245836)</t>
    </r>
  </si>
  <si>
    <t>827.1</t>
  </si>
  <si>
    <t>4 str.</t>
  </si>
  <si>
    <t>SO 03 -</t>
  </si>
  <si>
    <t>Č.K., U Berkovky - přeložka a prodl.vodovodu</t>
  </si>
  <si>
    <t>Proplach a desinfekce vodovodního potrubí do DN 70 (DN 25)</t>
  </si>
  <si>
    <t>Tlaková zkouška vodovodního potrubí do DN 80 (DN 25)</t>
  </si>
  <si>
    <t xml:space="preserve">Utěsnění prostupu do šachty voděodolnou pěnou </t>
  </si>
  <si>
    <t>Výkaz výměr: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</si>
</sst>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"/>
    <numFmt numFmtId="165" formatCode="0.0"/>
    <numFmt numFmtId="166" formatCode="#,##0\ &quot;Kč&quot;"/>
  </numFmts>
  <fonts count="29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9"/>
      <name val="Arial CE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0" tint="-4.9989318521683403E-2"/>
        <bgColor indexed="64"/>
      </patternFill>
    </fill>
  </fills>
  <borders count="8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49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5" fillId="0" borderId="2" xfId="0" applyFont="1" applyBorder="1"/>
    <xf numFmtId="0" fontId="3" fillId="0" borderId="3" xfId="0" applyFont="1" applyBorder="1"/>
    <xf numFmtId="0" fontId="5" fillId="0" borderId="4" xfId="0" applyFont="1" applyBorder="1"/>
    <xf numFmtId="49" fontId="5" fillId="0" borderId="5" xfId="0" applyNumberFormat="1" applyFont="1" applyBorder="1"/>
    <xf numFmtId="49" fontId="5" fillId="0" borderId="4" xfId="0" applyNumberFormat="1" applyFont="1" applyBorder="1"/>
    <xf numFmtId="0" fontId="5" fillId="0" borderId="6" xfId="0" applyFont="1" applyBorder="1"/>
    <xf numFmtId="0" fontId="4" fillId="0" borderId="3" xfId="0" applyFont="1" applyBorder="1"/>
    <xf numFmtId="0" fontId="5" fillId="0" borderId="6" xfId="0" applyFont="1" applyFill="1" applyBorder="1"/>
    <xf numFmtId="0" fontId="0" fillId="0" borderId="0" xfId="0" applyFill="1"/>
    <xf numFmtId="49" fontId="5" fillId="0" borderId="6" xfId="0" applyNumberFormat="1" applyFont="1" applyBorder="1" applyAlignment="1">
      <alignment horizontal="left"/>
    </xf>
    <xf numFmtId="0" fontId="5" fillId="0" borderId="7" xfId="0" applyFont="1" applyBorder="1"/>
    <xf numFmtId="0" fontId="5" fillId="0" borderId="6" xfId="0" applyNumberFormat="1" applyFont="1" applyBorder="1"/>
    <xf numFmtId="0" fontId="0" fillId="0" borderId="0" xfId="0" applyNumberFormat="1" applyBorder="1"/>
    <xf numFmtId="0" fontId="0" fillId="0" borderId="0" xfId="0" applyNumberFormat="1"/>
    <xf numFmtId="0" fontId="0" fillId="0" borderId="0" xfId="0" applyBorder="1"/>
    <xf numFmtId="0" fontId="5" fillId="0" borderId="6" xfId="0" applyFont="1" applyFill="1" applyBorder="1" applyAlignment="1"/>
    <xf numFmtId="0" fontId="1" fillId="0" borderId="0" xfId="0" applyFont="1" applyFill="1" applyBorder="1" applyAlignment="1"/>
    <xf numFmtId="0" fontId="5" fillId="0" borderId="6" xfId="0" applyFont="1" applyBorder="1" applyAlignment="1"/>
    <xf numFmtId="3" fontId="0" fillId="0" borderId="0" xfId="0" applyNumberFormat="1"/>
    <xf numFmtId="0" fontId="5" fillId="0" borderId="3" xfId="0" applyFont="1" applyBorder="1"/>
    <xf numFmtId="0" fontId="5" fillId="0" borderId="2" xfId="0" applyFont="1" applyBorder="1" applyAlignment="1">
      <alignment horizontal="left"/>
    </xf>
    <xf numFmtId="0" fontId="2" fillId="0" borderId="8" xfId="0" applyFont="1" applyBorder="1" applyAlignment="1">
      <alignment horizontal="centerContinuous" vertical="center"/>
    </xf>
    <xf numFmtId="0" fontId="7" fillId="0" borderId="9" xfId="0" applyFont="1" applyBorder="1" applyAlignment="1">
      <alignment horizontal="centerContinuous" vertical="center"/>
    </xf>
    <xf numFmtId="0" fontId="3" fillId="0" borderId="9" xfId="0" applyFont="1" applyBorder="1" applyAlignment="1">
      <alignment horizontal="centerContinuous" vertical="center"/>
    </xf>
    <xf numFmtId="0" fontId="3" fillId="0" borderId="10" xfId="0" applyFont="1" applyBorder="1" applyAlignment="1">
      <alignment horizontal="centerContinuous" vertical="center"/>
    </xf>
    <xf numFmtId="0" fontId="3" fillId="0" borderId="11" xfId="0" applyFont="1" applyBorder="1"/>
    <xf numFmtId="0" fontId="3" fillId="0" borderId="12" xfId="0" applyFont="1" applyBorder="1"/>
    <xf numFmtId="3" fontId="3" fillId="0" borderId="13" xfId="0" applyNumberFormat="1" applyFont="1" applyBorder="1"/>
    <xf numFmtId="0" fontId="3" fillId="0" borderId="14" xfId="0" applyFont="1" applyBorder="1"/>
    <xf numFmtId="3" fontId="3" fillId="0" borderId="15" xfId="0" applyNumberFormat="1" applyFont="1" applyBorder="1"/>
    <xf numFmtId="0" fontId="3" fillId="0" borderId="16" xfId="0" applyFont="1" applyBorder="1"/>
    <xf numFmtId="3" fontId="3" fillId="0" borderId="5" xfId="0" applyNumberFormat="1" applyFont="1" applyBorder="1"/>
    <xf numFmtId="0" fontId="3" fillId="0" borderId="4" xfId="0" applyFont="1" applyBorder="1"/>
    <xf numFmtId="0" fontId="3" fillId="0" borderId="17" xfId="0" applyFont="1" applyBorder="1"/>
    <xf numFmtId="0" fontId="3" fillId="0" borderId="12" xfId="0" applyFont="1" applyBorder="1" applyAlignment="1">
      <alignment shrinkToFit="1"/>
    </xf>
    <xf numFmtId="0" fontId="3" fillId="0" borderId="18" xfId="0" applyFont="1" applyBorder="1"/>
    <xf numFmtId="0" fontId="3" fillId="0" borderId="19" xfId="0" applyFont="1" applyBorder="1"/>
    <xf numFmtId="0" fontId="3" fillId="0" borderId="0" xfId="0" applyFont="1" applyBorder="1"/>
    <xf numFmtId="3" fontId="3" fillId="0" borderId="20" xfId="0" applyNumberFormat="1" applyFont="1" applyBorder="1"/>
    <xf numFmtId="0" fontId="3" fillId="0" borderId="21" xfId="0" applyFont="1" applyBorder="1"/>
    <xf numFmtId="3" fontId="3" fillId="0" borderId="22" xfId="0" applyNumberFormat="1" applyFont="1" applyBorder="1"/>
    <xf numFmtId="0" fontId="3" fillId="0" borderId="23" xfId="0" applyFont="1" applyBorder="1"/>
    <xf numFmtId="0" fontId="3" fillId="0" borderId="24" xfId="0" applyFont="1" applyBorder="1"/>
    <xf numFmtId="0" fontId="3" fillId="0" borderId="0" xfId="0" applyFont="1"/>
    <xf numFmtId="0" fontId="3" fillId="0" borderId="25" xfId="0" applyFont="1" applyBorder="1"/>
    <xf numFmtId="0" fontId="3" fillId="0" borderId="26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27" xfId="0" applyFont="1" applyBorder="1"/>
    <xf numFmtId="0" fontId="3" fillId="0" borderId="28" xfId="0" applyFont="1" applyBorder="1"/>
    <xf numFmtId="0" fontId="3" fillId="0" borderId="29" xfId="0" applyFont="1" applyBorder="1"/>
    <xf numFmtId="0" fontId="3" fillId="0" borderId="30" xfId="0" applyFont="1" applyBorder="1"/>
    <xf numFmtId="165" fontId="3" fillId="0" borderId="31" xfId="0" applyNumberFormat="1" applyFont="1" applyBorder="1" applyAlignment="1">
      <alignment horizontal="right"/>
    </xf>
    <xf numFmtId="0" fontId="3" fillId="0" borderId="31" xfId="0" applyFont="1" applyBorder="1"/>
    <xf numFmtId="0" fontId="3" fillId="0" borderId="5" xfId="0" applyFont="1" applyBorder="1"/>
    <xf numFmtId="165" fontId="3" fillId="0" borderId="4" xfId="0" applyNumberFormat="1" applyFont="1" applyBorder="1" applyAlignment="1">
      <alignment horizontal="right"/>
    </xf>
    <xf numFmtId="0" fontId="7" fillId="2" borderId="21" xfId="0" applyFont="1" applyFill="1" applyBorder="1"/>
    <xf numFmtId="0" fontId="7" fillId="2" borderId="22" xfId="0" applyFont="1" applyFill="1" applyBorder="1"/>
    <xf numFmtId="0" fontId="7" fillId="2" borderId="23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32" xfId="1" applyNumberFormat="1" applyFont="1" applyBorder="1"/>
    <xf numFmtId="49" fontId="3" fillId="0" borderId="32" xfId="1" applyNumberFormat="1" applyFont="1" applyBorder="1"/>
    <xf numFmtId="49" fontId="3" fillId="0" borderId="32" xfId="1" applyNumberFormat="1" applyFont="1" applyBorder="1" applyAlignment="1">
      <alignment horizontal="right"/>
    </xf>
    <xf numFmtId="0" fontId="3" fillId="0" borderId="33" xfId="0" applyNumberFormat="1" applyFont="1" applyBorder="1"/>
    <xf numFmtId="49" fontId="4" fillId="0" borderId="34" xfId="1" applyNumberFormat="1" applyFont="1" applyBorder="1"/>
    <xf numFmtId="49" fontId="3" fillId="0" borderId="34" xfId="1" applyNumberFormat="1" applyFont="1" applyBorder="1"/>
    <xf numFmtId="49" fontId="3" fillId="0" borderId="34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0" borderId="35" xfId="0" applyFont="1" applyBorder="1"/>
    <xf numFmtId="3" fontId="3" fillId="0" borderId="17" xfId="0" applyNumberFormat="1" applyFont="1" applyBorder="1" applyAlignment="1">
      <alignment horizontal="right"/>
    </xf>
    <xf numFmtId="165" fontId="3" fillId="0" borderId="6" xfId="0" applyNumberFormat="1" applyFont="1" applyBorder="1" applyAlignment="1">
      <alignment horizontal="right"/>
    </xf>
    <xf numFmtId="3" fontId="3" fillId="0" borderId="27" xfId="0" applyNumberFormat="1" applyFont="1" applyBorder="1" applyAlignment="1">
      <alignment horizontal="right"/>
    </xf>
    <xf numFmtId="4" fontId="3" fillId="0" borderId="12" xfId="0" applyNumberFormat="1" applyFont="1" applyBorder="1" applyAlignment="1">
      <alignment horizontal="right"/>
    </xf>
    <xf numFmtId="3" fontId="3" fillId="0" borderId="35" xfId="0" applyNumberFormat="1" applyFont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32" xfId="1" applyFont="1" applyBorder="1"/>
    <xf numFmtId="0" fontId="3" fillId="0" borderId="33" xfId="1" applyFont="1" applyBorder="1"/>
    <xf numFmtId="0" fontId="3" fillId="0" borderId="34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0" fontId="4" fillId="0" borderId="36" xfId="1" applyFont="1" applyBorder="1" applyAlignment="1">
      <alignment horizontal="center"/>
    </xf>
    <xf numFmtId="49" fontId="4" fillId="0" borderId="36" xfId="1" applyNumberFormat="1" applyFont="1" applyBorder="1" applyAlignment="1">
      <alignment horizontal="left"/>
    </xf>
    <xf numFmtId="0" fontId="4" fillId="0" borderId="37" xfId="1" applyFont="1" applyBorder="1"/>
    <xf numFmtId="0" fontId="3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right"/>
    </xf>
    <xf numFmtId="0" fontId="3" fillId="0" borderId="4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38" xfId="1" applyFont="1" applyBorder="1" applyAlignment="1">
      <alignment horizontal="center" vertical="top"/>
    </xf>
    <xf numFmtId="49" fontId="17" fillId="0" borderId="38" xfId="1" applyNumberFormat="1" applyFont="1" applyBorder="1" applyAlignment="1">
      <alignment horizontal="left" vertical="top"/>
    </xf>
    <xf numFmtId="0" fontId="17" fillId="0" borderId="38" xfId="1" applyFont="1" applyBorder="1" applyAlignment="1">
      <alignment vertical="top" wrapText="1"/>
    </xf>
    <xf numFmtId="49" fontId="17" fillId="0" borderId="38" xfId="1" applyNumberFormat="1" applyFont="1" applyBorder="1" applyAlignment="1">
      <alignment horizontal="center" shrinkToFit="1"/>
    </xf>
    <xf numFmtId="4" fontId="17" fillId="0" borderId="38" xfId="1" applyNumberFormat="1" applyFont="1" applyBorder="1" applyAlignment="1">
      <alignment horizontal="right"/>
    </xf>
    <xf numFmtId="4" fontId="17" fillId="0" borderId="38" xfId="1" applyNumberFormat="1" applyFont="1" applyBorder="1"/>
    <xf numFmtId="0" fontId="18" fillId="0" borderId="0" xfId="1" applyFont="1"/>
    <xf numFmtId="0" fontId="5" fillId="0" borderId="36" xfId="1" applyFont="1" applyBorder="1" applyAlignment="1">
      <alignment horizontal="center"/>
    </xf>
    <xf numFmtId="0" fontId="20" fillId="0" borderId="0" xfId="1" applyFont="1" applyAlignment="1">
      <alignment wrapText="1"/>
    </xf>
    <xf numFmtId="49" fontId="5" fillId="0" borderId="36" xfId="1" applyNumberFormat="1" applyFont="1" applyBorder="1" applyAlignment="1">
      <alignment horizontal="right"/>
    </xf>
    <xf numFmtId="4" fontId="21" fillId="3" borderId="39" xfId="1" applyNumberFormat="1" applyFont="1" applyFill="1" applyBorder="1" applyAlignment="1">
      <alignment horizontal="right" wrapText="1"/>
    </xf>
    <xf numFmtId="0" fontId="21" fillId="3" borderId="25" xfId="1" applyFont="1" applyFill="1" applyBorder="1" applyAlignment="1">
      <alignment horizontal="left" wrapText="1"/>
    </xf>
    <xf numFmtId="0" fontId="21" fillId="0" borderId="24" xfId="0" applyFont="1" applyBorder="1" applyAlignment="1">
      <alignment horizontal="right"/>
    </xf>
    <xf numFmtId="0" fontId="3" fillId="2" borderId="6" xfId="1" applyFont="1" applyFill="1" applyBorder="1" applyAlignment="1">
      <alignment horizontal="center"/>
    </xf>
    <xf numFmtId="49" fontId="23" fillId="2" borderId="6" xfId="1" applyNumberFormat="1" applyFont="1" applyFill="1" applyBorder="1" applyAlignment="1">
      <alignment horizontal="left"/>
    </xf>
    <xf numFmtId="0" fontId="23" fillId="2" borderId="37" xfId="1" applyFont="1" applyFill="1" applyBorder="1"/>
    <xf numFmtId="0" fontId="3" fillId="2" borderId="5" xfId="1" applyFont="1" applyFill="1" applyBorder="1" applyAlignment="1">
      <alignment horizontal="center"/>
    </xf>
    <xf numFmtId="4" fontId="3" fillId="2" borderId="5" xfId="1" applyNumberFormat="1" applyFont="1" applyFill="1" applyBorder="1" applyAlignment="1">
      <alignment horizontal="right"/>
    </xf>
    <xf numFmtId="4" fontId="3" fillId="2" borderId="4" xfId="1" applyNumberFormat="1" applyFont="1" applyFill="1" applyBorder="1" applyAlignment="1">
      <alignment horizontal="right"/>
    </xf>
    <xf numFmtId="4" fontId="4" fillId="2" borderId="6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4" fillId="0" borderId="0" xfId="1" applyFont="1" applyAlignment="1"/>
    <xf numFmtId="0" fontId="10" fillId="0" borderId="0" xfId="1" applyAlignment="1">
      <alignment horizontal="right"/>
    </xf>
    <xf numFmtId="0" fontId="25" fillId="0" borderId="0" xfId="1" applyFont="1" applyBorder="1"/>
    <xf numFmtId="3" fontId="25" fillId="0" borderId="0" xfId="1" applyNumberFormat="1" applyFont="1" applyBorder="1" applyAlignment="1">
      <alignment horizontal="right"/>
    </xf>
    <xf numFmtId="4" fontId="25" fillId="0" borderId="0" xfId="1" applyNumberFormat="1" applyFont="1" applyBorder="1"/>
    <xf numFmtId="0" fontId="24" fillId="0" borderId="0" xfId="1" applyFont="1" applyBorder="1" applyAlignment="1"/>
    <xf numFmtId="0" fontId="10" fillId="0" borderId="0" xfId="1" applyBorder="1" applyAlignment="1">
      <alignment horizontal="right"/>
    </xf>
    <xf numFmtId="4" fontId="19" fillId="3" borderId="39" xfId="1" applyNumberFormat="1" applyFont="1" applyFill="1" applyBorder="1" applyAlignment="1">
      <alignment horizontal="right" wrapText="1"/>
    </xf>
    <xf numFmtId="0" fontId="0" fillId="0" borderId="24" xfId="0" applyBorder="1"/>
    <xf numFmtId="49" fontId="3" fillId="0" borderId="24" xfId="0" applyNumberFormat="1" applyFont="1" applyBorder="1" applyAlignment="1">
      <alignment horizontal="left"/>
    </xf>
    <xf numFmtId="49" fontId="5" fillId="0" borderId="13" xfId="0" applyNumberFormat="1" applyFont="1" applyBorder="1" applyAlignment="1">
      <alignment horizontal="right"/>
    </xf>
    <xf numFmtId="0" fontId="5" fillId="0" borderId="40" xfId="0" applyFont="1" applyBorder="1" applyAlignment="1">
      <alignment horizontal="right"/>
    </xf>
    <xf numFmtId="49" fontId="5" fillId="0" borderId="40" xfId="0" applyNumberFormat="1" applyFont="1" applyBorder="1" applyAlignment="1">
      <alignment horizontal="right"/>
    </xf>
    <xf numFmtId="3" fontId="5" fillId="0" borderId="40" xfId="0" applyNumberFormat="1" applyFont="1" applyBorder="1" applyAlignment="1">
      <alignment horizontal="right"/>
    </xf>
    <xf numFmtId="0" fontId="5" fillId="0" borderId="41" xfId="0" applyNumberFormat="1" applyFont="1" applyBorder="1" applyAlignment="1">
      <alignment horizontal="right"/>
    </xf>
    <xf numFmtId="0" fontId="5" fillId="0" borderId="41" xfId="0" applyFont="1" applyBorder="1" applyAlignment="1">
      <alignment horizontal="right"/>
    </xf>
    <xf numFmtId="0" fontId="5" fillId="0" borderId="41" xfId="0" applyFont="1" applyFill="1" applyBorder="1" applyAlignment="1">
      <alignment horizontal="right"/>
    </xf>
    <xf numFmtId="0" fontId="26" fillId="0" borderId="35" xfId="0" applyFont="1" applyFill="1" applyBorder="1" applyAlignment="1">
      <alignment horizontal="right"/>
    </xf>
    <xf numFmtId="0" fontId="4" fillId="4" borderId="14" xfId="0" applyFont="1" applyFill="1" applyBorder="1" applyAlignment="1">
      <alignment horizontal="left"/>
    </xf>
    <xf numFmtId="0" fontId="5" fillId="4" borderId="16" xfId="0" applyFont="1" applyFill="1" applyBorder="1" applyAlignment="1">
      <alignment horizontal="centerContinuous"/>
    </xf>
    <xf numFmtId="49" fontId="6" fillId="4" borderId="15" xfId="0" applyNumberFormat="1" applyFont="1" applyFill="1" applyBorder="1" applyAlignment="1">
      <alignment horizontal="left"/>
    </xf>
    <xf numFmtId="49" fontId="5" fillId="4" borderId="16" xfId="0" applyNumberFormat="1" applyFont="1" applyFill="1" applyBorder="1" applyAlignment="1">
      <alignment horizontal="centerContinuous"/>
    </xf>
    <xf numFmtId="49" fontId="27" fillId="4" borderId="3" xfId="0" applyNumberFormat="1" applyFont="1" applyFill="1" applyBorder="1"/>
    <xf numFmtId="49" fontId="28" fillId="4" borderId="4" xfId="0" applyNumberFormat="1" applyFont="1" applyFill="1" applyBorder="1"/>
    <xf numFmtId="49" fontId="4" fillId="4" borderId="5" xfId="0" applyNumberFormat="1" applyFont="1" applyFill="1" applyBorder="1"/>
    <xf numFmtId="49" fontId="3" fillId="4" borderId="5" xfId="0" applyNumberFormat="1" applyFont="1" applyFill="1" applyBorder="1"/>
    <xf numFmtId="49" fontId="3" fillId="4" borderId="4" xfId="0" applyNumberFormat="1" applyFont="1" applyFill="1" applyBorder="1"/>
    <xf numFmtId="49" fontId="4" fillId="4" borderId="19" xfId="0" applyNumberFormat="1" applyFont="1" applyFill="1" applyBorder="1"/>
    <xf numFmtId="49" fontId="3" fillId="4" borderId="24" xfId="0" applyNumberFormat="1" applyFont="1" applyFill="1" applyBorder="1"/>
    <xf numFmtId="49" fontId="4" fillId="4" borderId="0" xfId="0" applyNumberFormat="1" applyFont="1" applyFill="1" applyBorder="1"/>
    <xf numFmtId="49" fontId="3" fillId="4" borderId="0" xfId="0" applyNumberFormat="1" applyFont="1" applyFill="1" applyBorder="1"/>
    <xf numFmtId="0" fontId="4" fillId="4" borderId="42" xfId="0" applyFont="1" applyFill="1" applyBorder="1" applyAlignment="1">
      <alignment horizontal="left"/>
    </xf>
    <xf numFmtId="0" fontId="3" fillId="4" borderId="43" xfId="0" applyFont="1" applyFill="1" applyBorder="1" applyAlignment="1">
      <alignment horizontal="left"/>
    </xf>
    <xf numFmtId="0" fontId="3" fillId="4" borderId="44" xfId="0" applyFont="1" applyFill="1" applyBorder="1" applyAlignment="1">
      <alignment horizontal="centerContinuous"/>
    </xf>
    <xf numFmtId="0" fontId="4" fillId="4" borderId="43" xfId="0" applyFont="1" applyFill="1" applyBorder="1" applyAlignment="1">
      <alignment horizontal="centerContinuous"/>
    </xf>
    <xf numFmtId="0" fontId="3" fillId="4" borderId="43" xfId="0" applyFont="1" applyFill="1" applyBorder="1" applyAlignment="1">
      <alignment horizontal="centerContinuous"/>
    </xf>
    <xf numFmtId="0" fontId="4" fillId="4" borderId="14" xfId="0" applyFont="1" applyFill="1" applyBorder="1"/>
    <xf numFmtId="0" fontId="4" fillId="4" borderId="15" xfId="0" applyFont="1" applyFill="1" applyBorder="1"/>
    <xf numFmtId="0" fontId="4" fillId="4" borderId="16" xfId="0" applyFont="1" applyFill="1" applyBorder="1"/>
    <xf numFmtId="0" fontId="4" fillId="4" borderId="45" xfId="0" applyFont="1" applyFill="1" applyBorder="1"/>
    <xf numFmtId="0" fontId="4" fillId="4" borderId="46" xfId="0" applyFont="1" applyFill="1" applyBorder="1"/>
    <xf numFmtId="49" fontId="4" fillId="4" borderId="42" xfId="0" applyNumberFormat="1" applyFont="1" applyFill="1" applyBorder="1" applyAlignment="1">
      <alignment horizontal="center"/>
    </xf>
    <xf numFmtId="0" fontId="4" fillId="4" borderId="43" xfId="0" applyFont="1" applyFill="1" applyBorder="1" applyAlignment="1">
      <alignment horizontal="center"/>
    </xf>
    <xf numFmtId="0" fontId="4" fillId="4" borderId="44" xfId="0" applyFont="1" applyFill="1" applyBorder="1" applyAlignment="1">
      <alignment horizontal="center"/>
    </xf>
    <xf numFmtId="0" fontId="4" fillId="4" borderId="47" xfId="0" applyFont="1" applyFill="1" applyBorder="1" applyAlignment="1">
      <alignment horizontal="center"/>
    </xf>
    <xf numFmtId="0" fontId="4" fillId="4" borderId="48" xfId="0" applyFont="1" applyFill="1" applyBorder="1" applyAlignment="1">
      <alignment horizontal="center"/>
    </xf>
    <xf numFmtId="0" fontId="4" fillId="4" borderId="49" xfId="0" applyFont="1" applyFill="1" applyBorder="1" applyAlignment="1">
      <alignment horizontal="center"/>
    </xf>
    <xf numFmtId="0" fontId="4" fillId="4" borderId="42" xfId="0" applyFont="1" applyFill="1" applyBorder="1"/>
    <xf numFmtId="0" fontId="4" fillId="4" borderId="43" xfId="0" applyFont="1" applyFill="1" applyBorder="1"/>
    <xf numFmtId="3" fontId="4" fillId="4" borderId="44" xfId="0" applyNumberFormat="1" applyFont="1" applyFill="1" applyBorder="1"/>
    <xf numFmtId="3" fontId="4" fillId="4" borderId="47" xfId="0" applyNumberFormat="1" applyFont="1" applyFill="1" applyBorder="1"/>
    <xf numFmtId="3" fontId="4" fillId="4" borderId="48" xfId="0" applyNumberFormat="1" applyFont="1" applyFill="1" applyBorder="1"/>
    <xf numFmtId="3" fontId="4" fillId="4" borderId="49" xfId="0" applyNumberFormat="1" applyFont="1" applyFill="1" applyBorder="1"/>
    <xf numFmtId="0" fontId="3" fillId="4" borderId="46" xfId="0" applyFont="1" applyFill="1" applyBorder="1"/>
    <xf numFmtId="0" fontId="4" fillId="4" borderId="50" xfId="0" applyFont="1" applyFill="1" applyBorder="1" applyAlignment="1">
      <alignment horizontal="right"/>
    </xf>
    <xf numFmtId="0" fontId="4" fillId="4" borderId="15" xfId="0" applyFont="1" applyFill="1" applyBorder="1" applyAlignment="1">
      <alignment horizontal="right"/>
    </xf>
    <xf numFmtId="0" fontId="4" fillId="4" borderId="16" xfId="0" applyFont="1" applyFill="1" applyBorder="1" applyAlignment="1">
      <alignment horizontal="center"/>
    </xf>
    <xf numFmtId="4" fontId="6" fillId="4" borderId="15" xfId="0" applyNumberFormat="1" applyFont="1" applyFill="1" applyBorder="1" applyAlignment="1">
      <alignment horizontal="right"/>
    </xf>
    <xf numFmtId="4" fontId="6" fillId="4" borderId="46" xfId="0" applyNumberFormat="1" applyFont="1" applyFill="1" applyBorder="1" applyAlignment="1">
      <alignment horizontal="right"/>
    </xf>
    <xf numFmtId="0" fontId="3" fillId="4" borderId="21" xfId="0" applyFont="1" applyFill="1" applyBorder="1"/>
    <xf numFmtId="0" fontId="4" fillId="4" borderId="22" xfId="0" applyFont="1" applyFill="1" applyBorder="1"/>
    <xf numFmtId="0" fontId="3" fillId="4" borderId="22" xfId="0" applyFont="1" applyFill="1" applyBorder="1"/>
    <xf numFmtId="4" fontId="3" fillId="4" borderId="51" xfId="0" applyNumberFormat="1" applyFont="1" applyFill="1" applyBorder="1"/>
    <xf numFmtId="4" fontId="3" fillId="4" borderId="21" xfId="0" applyNumberFormat="1" applyFont="1" applyFill="1" applyBorder="1"/>
    <xf numFmtId="4" fontId="3" fillId="4" borderId="22" xfId="0" applyNumberFormat="1" applyFont="1" applyFill="1" applyBorder="1"/>
    <xf numFmtId="49" fontId="5" fillId="0" borderId="52" xfId="0" applyNumberFormat="1" applyFont="1" applyBorder="1"/>
    <xf numFmtId="0" fontId="5" fillId="0" borderId="53" xfId="0" applyFont="1" applyBorder="1"/>
    <xf numFmtId="0" fontId="3" fillId="0" borderId="53" xfId="0" applyFont="1" applyBorder="1"/>
    <xf numFmtId="3" fontId="3" fillId="0" borderId="54" xfId="0" applyNumberFormat="1" applyFont="1" applyBorder="1"/>
    <xf numFmtId="3" fontId="3" fillId="0" borderId="55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49" fontId="5" fillId="0" borderId="58" xfId="0" applyNumberFormat="1" applyFont="1" applyBorder="1"/>
    <xf numFmtId="0" fontId="5" fillId="0" borderId="59" xfId="0" applyFont="1" applyBorder="1"/>
    <xf numFmtId="0" fontId="3" fillId="0" borderId="59" xfId="0" applyFont="1" applyBorder="1"/>
    <xf numFmtId="3" fontId="3" fillId="0" borderId="60" xfId="0" applyNumberFormat="1" applyFont="1" applyBorder="1"/>
    <xf numFmtId="3" fontId="3" fillId="0" borderId="61" xfId="0" applyNumberFormat="1" applyFont="1" applyBorder="1"/>
    <xf numFmtId="3" fontId="3" fillId="0" borderId="62" xfId="0" applyNumberFormat="1" applyFont="1" applyBorder="1"/>
    <xf numFmtId="3" fontId="3" fillId="0" borderId="63" xfId="0" applyNumberFormat="1" applyFont="1" applyBorder="1"/>
    <xf numFmtId="49" fontId="5" fillId="0" borderId="64" xfId="0" applyNumberFormat="1" applyFont="1" applyBorder="1"/>
    <xf numFmtId="0" fontId="5" fillId="0" borderId="65" xfId="0" applyFont="1" applyBorder="1"/>
    <xf numFmtId="0" fontId="3" fillId="0" borderId="65" xfId="0" applyFont="1" applyBorder="1"/>
    <xf numFmtId="3" fontId="3" fillId="0" borderId="66" xfId="0" applyNumberFormat="1" applyFont="1" applyBorder="1"/>
    <xf numFmtId="3" fontId="3" fillId="0" borderId="67" xfId="0" applyNumberFormat="1" applyFont="1" applyBorder="1"/>
    <xf numFmtId="3" fontId="3" fillId="0" borderId="68" xfId="0" applyNumberFormat="1" applyFont="1" applyBorder="1"/>
    <xf numFmtId="3" fontId="3" fillId="0" borderId="69" xfId="0" applyNumberFormat="1" applyFont="1" applyBorder="1"/>
    <xf numFmtId="49" fontId="5" fillId="4" borderId="6" xfId="1" applyNumberFormat="1" applyFont="1" applyFill="1" applyBorder="1"/>
    <xf numFmtId="0" fontId="5" fillId="4" borderId="4" xfId="1" applyFont="1" applyFill="1" applyBorder="1" applyAlignment="1">
      <alignment horizontal="center"/>
    </xf>
    <xf numFmtId="0" fontId="5" fillId="4" borderId="4" xfId="1" applyNumberFormat="1" applyFont="1" applyFill="1" applyBorder="1" applyAlignment="1">
      <alignment horizontal="center"/>
    </xf>
    <xf numFmtId="0" fontId="5" fillId="4" borderId="6" xfId="1" applyFont="1" applyFill="1" applyBorder="1" applyAlignment="1">
      <alignment horizontal="center"/>
    </xf>
    <xf numFmtId="0" fontId="4" fillId="0" borderId="37" xfId="1" applyFont="1" applyFill="1" applyBorder="1"/>
    <xf numFmtId="0" fontId="26" fillId="0" borderId="6" xfId="0" applyFont="1" applyBorder="1" applyAlignment="1">
      <alignment horizontal="left"/>
    </xf>
    <xf numFmtId="0" fontId="26" fillId="0" borderId="37" xfId="0" applyFont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3" fillId="0" borderId="21" xfId="0" applyFont="1" applyBorder="1" applyAlignment="1">
      <alignment horizontal="center" shrinkToFit="1"/>
    </xf>
    <xf numFmtId="0" fontId="3" fillId="0" borderId="23" xfId="0" applyFont="1" applyBorder="1" applyAlignment="1">
      <alignment horizontal="center" shrinkToFit="1"/>
    </xf>
    <xf numFmtId="166" fontId="3" fillId="0" borderId="37" xfId="0" applyNumberFormat="1" applyFont="1" applyBorder="1" applyAlignment="1">
      <alignment horizontal="right" indent="2"/>
    </xf>
    <xf numFmtId="166" fontId="3" fillId="0" borderId="41" xfId="0" applyNumberFormat="1" applyFont="1" applyBorder="1" applyAlignment="1">
      <alignment horizontal="right" indent="2"/>
    </xf>
    <xf numFmtId="166" fontId="7" fillId="2" borderId="70" xfId="0" applyNumberFormat="1" applyFont="1" applyFill="1" applyBorder="1" applyAlignment="1">
      <alignment horizontal="right" indent="2"/>
    </xf>
    <xf numFmtId="166" fontId="7" fillId="2" borderId="51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0" fillId="0" borderId="0" xfId="0" applyAlignment="1">
      <alignment horizontal="left" wrapText="1"/>
    </xf>
    <xf numFmtId="0" fontId="3" fillId="0" borderId="71" xfId="1" applyFont="1" applyBorder="1" applyAlignment="1">
      <alignment horizontal="center"/>
    </xf>
    <xf numFmtId="0" fontId="3" fillId="0" borderId="72" xfId="1" applyFont="1" applyBorder="1" applyAlignment="1">
      <alignment horizontal="center"/>
    </xf>
    <xf numFmtId="0" fontId="3" fillId="0" borderId="73" xfId="1" applyFont="1" applyBorder="1" applyAlignment="1">
      <alignment horizontal="center"/>
    </xf>
    <xf numFmtId="0" fontId="3" fillId="0" borderId="74" xfId="1" applyFont="1" applyBorder="1" applyAlignment="1">
      <alignment horizontal="center"/>
    </xf>
    <xf numFmtId="0" fontId="3" fillId="0" borderId="75" xfId="1" applyFont="1" applyBorder="1" applyAlignment="1">
      <alignment horizontal="left"/>
    </xf>
    <xf numFmtId="0" fontId="3" fillId="0" borderId="34" xfId="1" applyFont="1" applyBorder="1" applyAlignment="1">
      <alignment horizontal="left"/>
    </xf>
    <xf numFmtId="0" fontId="3" fillId="0" borderId="76" xfId="1" applyFont="1" applyBorder="1" applyAlignment="1">
      <alignment horizontal="left"/>
    </xf>
    <xf numFmtId="3" fontId="4" fillId="4" borderId="22" xfId="0" applyNumberFormat="1" applyFont="1" applyFill="1" applyBorder="1" applyAlignment="1">
      <alignment horizontal="right"/>
    </xf>
    <xf numFmtId="3" fontId="4" fillId="4" borderId="51" xfId="0" applyNumberFormat="1" applyFont="1" applyFill="1" applyBorder="1" applyAlignment="1">
      <alignment horizontal="right"/>
    </xf>
    <xf numFmtId="0" fontId="5" fillId="0" borderId="79" xfId="1" applyFont="1" applyBorder="1" applyAlignment="1">
      <alignment horizontal="left"/>
    </xf>
    <xf numFmtId="0" fontId="5" fillId="0" borderId="32" xfId="1" applyFont="1" applyBorder="1" applyAlignment="1">
      <alignment horizontal="left"/>
    </xf>
    <xf numFmtId="49" fontId="21" fillId="3" borderId="77" xfId="1" applyNumberFormat="1" applyFont="1" applyFill="1" applyBorder="1" applyAlignment="1">
      <alignment horizontal="left" wrapText="1"/>
    </xf>
    <xf numFmtId="49" fontId="22" fillId="0" borderId="78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73" xfId="1" applyNumberFormat="1" applyFont="1" applyBorder="1" applyAlignment="1">
      <alignment horizontal="center"/>
    </xf>
    <xf numFmtId="0" fontId="3" fillId="0" borderId="75" xfId="1" applyFont="1" applyBorder="1" applyAlignment="1">
      <alignment horizontal="center" shrinkToFit="1"/>
    </xf>
    <xf numFmtId="0" fontId="3" fillId="0" borderId="34" xfId="1" applyFont="1" applyBorder="1" applyAlignment="1">
      <alignment horizontal="center" shrinkToFit="1"/>
    </xf>
    <xf numFmtId="0" fontId="3" fillId="0" borderId="76" xfId="1" applyFont="1" applyBorder="1" applyAlignment="1">
      <alignment horizontal="center" shrinkToFit="1"/>
    </xf>
    <xf numFmtId="49" fontId="19" fillId="3" borderId="77" xfId="1" applyNumberFormat="1" applyFont="1" applyFill="1" applyBorder="1" applyAlignment="1">
      <alignment horizontal="left" wrapTex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I1" sqref="I1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146" t="s">
        <v>1</v>
      </c>
      <c r="B2" s="147"/>
      <c r="C2" s="148">
        <f>Rekapitulace!H1</f>
        <v>0</v>
      </c>
      <c r="D2" s="148">
        <f>Rekapitulace!G2</f>
        <v>0</v>
      </c>
      <c r="E2" s="149"/>
      <c r="F2" s="3" t="s">
        <v>2</v>
      </c>
      <c r="G2" s="138" t="s">
        <v>186</v>
      </c>
    </row>
    <row r="3" spans="1:57" ht="3" hidden="1" customHeight="1" x14ac:dyDescent="0.2">
      <c r="A3" s="4"/>
      <c r="B3" s="5"/>
      <c r="C3" s="6"/>
      <c r="D3" s="6"/>
      <c r="E3" s="7"/>
      <c r="F3" s="8"/>
      <c r="G3" s="139"/>
    </row>
    <row r="4" spans="1:57" ht="12" customHeight="1" x14ac:dyDescent="0.2">
      <c r="A4" s="9" t="s">
        <v>3</v>
      </c>
      <c r="B4" s="5"/>
      <c r="C4" s="6" t="s">
        <v>4</v>
      </c>
      <c r="D4" s="6"/>
      <c r="E4" s="7"/>
      <c r="F4" s="8" t="s">
        <v>5</v>
      </c>
      <c r="G4" s="140"/>
    </row>
    <row r="5" spans="1:57" ht="17.100000000000001" customHeight="1" x14ac:dyDescent="0.25">
      <c r="A5" s="150" t="s">
        <v>188</v>
      </c>
      <c r="B5" s="151"/>
      <c r="C5" s="152" t="s">
        <v>76</v>
      </c>
      <c r="D5" s="153"/>
      <c r="E5" s="154"/>
      <c r="F5" s="8" t="s">
        <v>7</v>
      </c>
      <c r="G5" s="139"/>
    </row>
    <row r="6" spans="1:57" ht="12.95" customHeight="1" x14ac:dyDescent="0.2">
      <c r="A6" s="9" t="s">
        <v>8</v>
      </c>
      <c r="B6" s="5"/>
      <c r="C6" s="6" t="s">
        <v>9</v>
      </c>
      <c r="D6" s="6"/>
      <c r="E6" s="7"/>
      <c r="F6" s="10" t="s">
        <v>10</v>
      </c>
      <c r="G6" s="141">
        <v>0</v>
      </c>
      <c r="O6" s="11"/>
    </row>
    <row r="7" spans="1:57" ht="18" customHeight="1" x14ac:dyDescent="0.2">
      <c r="A7" s="155"/>
      <c r="B7" s="156"/>
      <c r="C7" s="157" t="s">
        <v>189</v>
      </c>
      <c r="D7" s="158"/>
      <c r="E7" s="158"/>
      <c r="F7" s="12" t="s">
        <v>11</v>
      </c>
      <c r="G7" s="141">
        <f>IF(PocetMJ=0,,ROUND((F30+F32)/PocetMJ,1))</f>
        <v>0</v>
      </c>
    </row>
    <row r="8" spans="1:57" x14ac:dyDescent="0.2">
      <c r="A8" s="13" t="s">
        <v>12</v>
      </c>
      <c r="B8" s="8"/>
      <c r="C8" s="219" t="s">
        <v>184</v>
      </c>
      <c r="D8" s="219"/>
      <c r="E8" s="220"/>
      <c r="F8" s="14" t="s">
        <v>13</v>
      </c>
      <c r="G8" s="142"/>
      <c r="H8" s="15"/>
      <c r="I8" s="16"/>
    </row>
    <row r="9" spans="1:57" x14ac:dyDescent="0.2">
      <c r="A9" s="13" t="s">
        <v>14</v>
      </c>
      <c r="B9" s="8"/>
      <c r="C9" s="219" t="str">
        <f>Projektant</f>
        <v>Jiří Sváček - Videall Projekt, Č.Krumlov</v>
      </c>
      <c r="D9" s="219"/>
      <c r="E9" s="220"/>
      <c r="F9" s="8"/>
      <c r="G9" s="143"/>
      <c r="H9" s="17"/>
    </row>
    <row r="10" spans="1:57" x14ac:dyDescent="0.2">
      <c r="A10" s="13" t="s">
        <v>15</v>
      </c>
      <c r="B10" s="8"/>
      <c r="C10" s="221" t="s">
        <v>185</v>
      </c>
      <c r="D10" s="221"/>
      <c r="E10" s="221"/>
      <c r="F10" s="18"/>
      <c r="G10" s="144"/>
      <c r="H10" s="19"/>
    </row>
    <row r="11" spans="1:57" ht="13.5" customHeight="1" x14ac:dyDescent="0.2">
      <c r="A11" s="13" t="s">
        <v>16</v>
      </c>
      <c r="B11" s="8"/>
      <c r="C11" s="219"/>
      <c r="D11" s="219"/>
      <c r="E11" s="219"/>
      <c r="F11" s="20" t="s">
        <v>17</v>
      </c>
      <c r="G11" s="143"/>
      <c r="H11" s="17"/>
      <c r="BA11" s="21"/>
      <c r="BB11" s="21"/>
      <c r="BC11" s="21"/>
      <c r="BD11" s="21"/>
      <c r="BE11" s="21"/>
    </row>
    <row r="12" spans="1:57" ht="12.75" customHeight="1" x14ac:dyDescent="0.2">
      <c r="A12" s="22" t="s">
        <v>18</v>
      </c>
      <c r="B12" s="5"/>
      <c r="C12" s="219"/>
      <c r="D12" s="219"/>
      <c r="E12" s="219"/>
      <c r="F12" s="23" t="s">
        <v>19</v>
      </c>
      <c r="G12" s="145" t="s">
        <v>187</v>
      </c>
      <c r="H12" s="17"/>
    </row>
    <row r="13" spans="1:57" ht="28.5" customHeight="1" thickBot="1" x14ac:dyDescent="0.25">
      <c r="A13" s="24" t="s">
        <v>20</v>
      </c>
      <c r="B13" s="25"/>
      <c r="C13" s="25"/>
      <c r="D13" s="25"/>
      <c r="E13" s="26"/>
      <c r="F13" s="26"/>
      <c r="G13" s="27"/>
      <c r="H13" s="17"/>
    </row>
    <row r="14" spans="1:57" ht="17.25" customHeight="1" thickBot="1" x14ac:dyDescent="0.25">
      <c r="A14" s="159" t="s">
        <v>21</v>
      </c>
      <c r="B14" s="160"/>
      <c r="C14" s="161"/>
      <c r="D14" s="162" t="s">
        <v>22</v>
      </c>
      <c r="E14" s="163"/>
      <c r="F14" s="163"/>
      <c r="G14" s="161"/>
    </row>
    <row r="15" spans="1:57" ht="15.95" customHeight="1" x14ac:dyDescent="0.2">
      <c r="A15" s="28"/>
      <c r="B15" s="29" t="s">
        <v>23</v>
      </c>
      <c r="C15" s="30">
        <f>HSV</f>
        <v>0</v>
      </c>
      <c r="D15" s="31" t="str">
        <f>Rekapitulace!A17</f>
        <v>Ztížené výrobní podmínky</v>
      </c>
      <c r="E15" s="32"/>
      <c r="F15" s="33"/>
      <c r="G15" s="30">
        <f>Rekapitulace!I17</f>
        <v>0</v>
      </c>
    </row>
    <row r="16" spans="1:57" ht="15.95" customHeight="1" x14ac:dyDescent="0.2">
      <c r="A16" s="28" t="s">
        <v>24</v>
      </c>
      <c r="B16" s="29" t="s">
        <v>25</v>
      </c>
      <c r="C16" s="30">
        <f>PSV</f>
        <v>0</v>
      </c>
      <c r="D16" s="4" t="str">
        <f>Rekapitulace!A18</f>
        <v>Oborová přirážka</v>
      </c>
      <c r="E16" s="34"/>
      <c r="F16" s="35"/>
      <c r="G16" s="30">
        <f>Rekapitulace!I18</f>
        <v>0</v>
      </c>
    </row>
    <row r="17" spans="1:7" ht="15.95" customHeight="1" x14ac:dyDescent="0.2">
      <c r="A17" s="28" t="s">
        <v>26</v>
      </c>
      <c r="B17" s="29" t="s">
        <v>27</v>
      </c>
      <c r="C17" s="30">
        <f>Mont</f>
        <v>0</v>
      </c>
      <c r="D17" s="4" t="str">
        <f>Rekapitulace!A19</f>
        <v>Přesun stavebních kapacit</v>
      </c>
      <c r="E17" s="34"/>
      <c r="F17" s="35"/>
      <c r="G17" s="30">
        <f>Rekapitulace!I19</f>
        <v>0</v>
      </c>
    </row>
    <row r="18" spans="1:7" ht="15.95" customHeight="1" x14ac:dyDescent="0.2">
      <c r="A18" s="36" t="s">
        <v>28</v>
      </c>
      <c r="B18" s="37" t="s">
        <v>29</v>
      </c>
      <c r="C18" s="30">
        <f>Dodavka</f>
        <v>0</v>
      </c>
      <c r="D18" s="4" t="str">
        <f>Rekapitulace!A20</f>
        <v>Mimostaveništní doprava</v>
      </c>
      <c r="E18" s="34"/>
      <c r="F18" s="35"/>
      <c r="G18" s="30">
        <f>Rekapitulace!I20</f>
        <v>0</v>
      </c>
    </row>
    <row r="19" spans="1:7" ht="15.95" customHeight="1" x14ac:dyDescent="0.2">
      <c r="A19" s="38" t="s">
        <v>30</v>
      </c>
      <c r="B19" s="29"/>
      <c r="C19" s="30">
        <f>SUM(C15:C18)</f>
        <v>0</v>
      </c>
      <c r="D19" s="4" t="str">
        <f>Rekapitulace!A21</f>
        <v>Zařízení staveniště</v>
      </c>
      <c r="E19" s="34"/>
      <c r="F19" s="35"/>
      <c r="G19" s="30">
        <f>Rekapitulace!I21</f>
        <v>0</v>
      </c>
    </row>
    <row r="20" spans="1:7" ht="15.95" customHeight="1" x14ac:dyDescent="0.2">
      <c r="A20" s="38"/>
      <c r="B20" s="29"/>
      <c r="C20" s="30"/>
      <c r="D20" s="4" t="str">
        <f>Rekapitulace!A22</f>
        <v>Provoz investora</v>
      </c>
      <c r="E20" s="34"/>
      <c r="F20" s="35"/>
      <c r="G20" s="30">
        <f>Rekapitulace!I22</f>
        <v>0</v>
      </c>
    </row>
    <row r="21" spans="1:7" ht="15.95" customHeight="1" x14ac:dyDescent="0.2">
      <c r="A21" s="38" t="s">
        <v>31</v>
      </c>
      <c r="B21" s="29"/>
      <c r="C21" s="30">
        <f>HZS</f>
        <v>0</v>
      </c>
      <c r="D21" s="4" t="str">
        <f>Rekapitulace!A23</f>
        <v>Kompletační činnost (IČD)</v>
      </c>
      <c r="E21" s="34"/>
      <c r="F21" s="35"/>
      <c r="G21" s="30">
        <f>Rekapitulace!I23</f>
        <v>0</v>
      </c>
    </row>
    <row r="22" spans="1:7" ht="15.95" customHeight="1" x14ac:dyDescent="0.2">
      <c r="A22" s="39" t="s">
        <v>32</v>
      </c>
      <c r="B22" s="40"/>
      <c r="C22" s="30">
        <f>C19+C21</f>
        <v>0</v>
      </c>
      <c r="D22" s="4" t="s">
        <v>33</v>
      </c>
      <c r="E22" s="34"/>
      <c r="F22" s="35"/>
      <c r="G22" s="30">
        <f>G23-SUM(G15:G21)</f>
        <v>0</v>
      </c>
    </row>
    <row r="23" spans="1:7" ht="15.95" customHeight="1" thickBot="1" x14ac:dyDescent="0.25">
      <c r="A23" s="222" t="s">
        <v>34</v>
      </c>
      <c r="B23" s="223"/>
      <c r="C23" s="41">
        <f>C22+G23</f>
        <v>0</v>
      </c>
      <c r="D23" s="42" t="s">
        <v>35</v>
      </c>
      <c r="E23" s="43"/>
      <c r="F23" s="44"/>
      <c r="G23" s="30">
        <f>VRN</f>
        <v>0</v>
      </c>
    </row>
    <row r="24" spans="1:7" x14ac:dyDescent="0.2">
      <c r="A24" s="164" t="s">
        <v>36</v>
      </c>
      <c r="B24" s="165"/>
      <c r="C24" s="166"/>
      <c r="D24" s="165" t="s">
        <v>37</v>
      </c>
      <c r="E24" s="165"/>
      <c r="F24" s="167" t="s">
        <v>38</v>
      </c>
      <c r="G24" s="168"/>
    </row>
    <row r="25" spans="1:7" x14ac:dyDescent="0.2">
      <c r="A25" s="39" t="s">
        <v>39</v>
      </c>
      <c r="B25" s="40"/>
      <c r="C25" s="136"/>
      <c r="D25" s="40" t="s">
        <v>39</v>
      </c>
      <c r="E25" s="46"/>
      <c r="F25" s="47" t="s">
        <v>39</v>
      </c>
      <c r="G25" s="48"/>
    </row>
    <row r="26" spans="1:7" ht="37.5" customHeight="1" x14ac:dyDescent="0.2">
      <c r="A26" s="39" t="s">
        <v>40</v>
      </c>
      <c r="B26" s="49"/>
      <c r="C26" s="137"/>
      <c r="D26" s="40" t="s">
        <v>40</v>
      </c>
      <c r="E26" s="46"/>
      <c r="F26" s="47" t="s">
        <v>40</v>
      </c>
      <c r="G26" s="48"/>
    </row>
    <row r="27" spans="1:7" x14ac:dyDescent="0.2">
      <c r="A27" s="39"/>
      <c r="B27" s="50"/>
      <c r="C27" s="45"/>
      <c r="D27" s="40"/>
      <c r="E27" s="46"/>
      <c r="F27" s="47"/>
      <c r="G27" s="48"/>
    </row>
    <row r="28" spans="1:7" x14ac:dyDescent="0.2">
      <c r="A28" s="39" t="s">
        <v>41</v>
      </c>
      <c r="B28" s="40"/>
      <c r="C28" s="45"/>
      <c r="D28" s="47" t="s">
        <v>42</v>
      </c>
      <c r="E28" s="45"/>
      <c r="F28" s="51" t="s">
        <v>42</v>
      </c>
      <c r="G28" s="48"/>
    </row>
    <row r="29" spans="1:7" ht="69" customHeight="1" x14ac:dyDescent="0.2">
      <c r="A29" s="39"/>
      <c r="B29" s="40"/>
      <c r="C29" s="52"/>
      <c r="D29" s="53"/>
      <c r="E29" s="52"/>
      <c r="F29" s="40"/>
      <c r="G29" s="48"/>
    </row>
    <row r="30" spans="1:7" x14ac:dyDescent="0.2">
      <c r="A30" s="54" t="s">
        <v>43</v>
      </c>
      <c r="B30" s="55"/>
      <c r="C30" s="56">
        <v>21</v>
      </c>
      <c r="D30" s="55" t="s">
        <v>44</v>
      </c>
      <c r="E30" s="57"/>
      <c r="F30" s="224">
        <f>C23-F32</f>
        <v>0</v>
      </c>
      <c r="G30" s="225"/>
    </row>
    <row r="31" spans="1:7" x14ac:dyDescent="0.2">
      <c r="A31" s="54" t="s">
        <v>45</v>
      </c>
      <c r="B31" s="55"/>
      <c r="C31" s="56">
        <f>SazbaDPH1</f>
        <v>21</v>
      </c>
      <c r="D31" s="55" t="s">
        <v>46</v>
      </c>
      <c r="E31" s="57"/>
      <c r="F31" s="224">
        <f>ROUND(PRODUCT(F30,C31/100),0)</f>
        <v>0</v>
      </c>
      <c r="G31" s="225"/>
    </row>
    <row r="32" spans="1:7" x14ac:dyDescent="0.2">
      <c r="A32" s="54" t="s">
        <v>43</v>
      </c>
      <c r="B32" s="55"/>
      <c r="C32" s="56">
        <v>0</v>
      </c>
      <c r="D32" s="55" t="s">
        <v>46</v>
      </c>
      <c r="E32" s="57"/>
      <c r="F32" s="224">
        <v>0</v>
      </c>
      <c r="G32" s="225"/>
    </row>
    <row r="33" spans="1:8" x14ac:dyDescent="0.2">
      <c r="A33" s="54" t="s">
        <v>45</v>
      </c>
      <c r="B33" s="58"/>
      <c r="C33" s="59">
        <f>SazbaDPH2</f>
        <v>0</v>
      </c>
      <c r="D33" s="55" t="s">
        <v>46</v>
      </c>
      <c r="E33" s="35"/>
      <c r="F33" s="224">
        <f>ROUND(PRODUCT(F32,C33/100),0)</f>
        <v>0</v>
      </c>
      <c r="G33" s="225"/>
    </row>
    <row r="34" spans="1:8" s="63" customFormat="1" ht="19.5" customHeight="1" thickBot="1" x14ac:dyDescent="0.3">
      <c r="A34" s="60" t="s">
        <v>47</v>
      </c>
      <c r="B34" s="61"/>
      <c r="C34" s="61"/>
      <c r="D34" s="61"/>
      <c r="E34" s="62"/>
      <c r="F34" s="226">
        <f>ROUND(SUM(F30:F33),0)</f>
        <v>0</v>
      </c>
      <c r="G34" s="227"/>
    </row>
    <row r="36" spans="1:8" x14ac:dyDescent="0.2">
      <c r="A36" s="64" t="s">
        <v>48</v>
      </c>
      <c r="B36" s="64"/>
      <c r="C36" s="64"/>
      <c r="D36" s="64"/>
      <c r="E36" s="64"/>
      <c r="F36" s="64"/>
      <c r="G36" s="64"/>
      <c r="H36" t="s">
        <v>6</v>
      </c>
    </row>
    <row r="37" spans="1:8" ht="14.25" customHeight="1" x14ac:dyDescent="0.2">
      <c r="A37" s="64"/>
      <c r="B37" s="228"/>
      <c r="C37" s="228"/>
      <c r="D37" s="228"/>
      <c r="E37" s="228"/>
      <c r="F37" s="228"/>
      <c r="G37" s="228"/>
      <c r="H37" t="s">
        <v>6</v>
      </c>
    </row>
    <row r="38" spans="1:8" ht="12.75" customHeight="1" x14ac:dyDescent="0.2">
      <c r="A38" s="65"/>
      <c r="B38" s="228"/>
      <c r="C38" s="228"/>
      <c r="D38" s="228"/>
      <c r="E38" s="228"/>
      <c r="F38" s="228"/>
      <c r="G38" s="228"/>
      <c r="H38" t="s">
        <v>6</v>
      </c>
    </row>
    <row r="39" spans="1:8" x14ac:dyDescent="0.2">
      <c r="A39" s="65"/>
      <c r="B39" s="228"/>
      <c r="C39" s="228"/>
      <c r="D39" s="228"/>
      <c r="E39" s="228"/>
      <c r="F39" s="228"/>
      <c r="G39" s="228"/>
      <c r="H39" t="s">
        <v>6</v>
      </c>
    </row>
    <row r="40" spans="1:8" x14ac:dyDescent="0.2">
      <c r="A40" s="65"/>
      <c r="B40" s="228"/>
      <c r="C40" s="228"/>
      <c r="D40" s="228"/>
      <c r="E40" s="228"/>
      <c r="F40" s="228"/>
      <c r="G40" s="228"/>
      <c r="H40" t="s">
        <v>6</v>
      </c>
    </row>
    <row r="41" spans="1:8" x14ac:dyDescent="0.2">
      <c r="A41" s="65"/>
      <c r="B41" s="228"/>
      <c r="C41" s="228"/>
      <c r="D41" s="228"/>
      <c r="E41" s="228"/>
      <c r="F41" s="228"/>
      <c r="G41" s="228"/>
      <c r="H41" t="s">
        <v>6</v>
      </c>
    </row>
    <row r="42" spans="1:8" x14ac:dyDescent="0.2">
      <c r="A42" s="65"/>
      <c r="B42" s="228"/>
      <c r="C42" s="228"/>
      <c r="D42" s="228"/>
      <c r="E42" s="228"/>
      <c r="F42" s="228"/>
      <c r="G42" s="228"/>
      <c r="H42" t="s">
        <v>6</v>
      </c>
    </row>
    <row r="43" spans="1:8" x14ac:dyDescent="0.2">
      <c r="A43" s="65"/>
      <c r="B43" s="228"/>
      <c r="C43" s="228"/>
      <c r="D43" s="228"/>
      <c r="E43" s="228"/>
      <c r="F43" s="228"/>
      <c r="G43" s="228"/>
      <c r="H43" t="s">
        <v>6</v>
      </c>
    </row>
    <row r="44" spans="1:8" x14ac:dyDescent="0.2">
      <c r="A44" s="65"/>
      <c r="B44" s="228"/>
      <c r="C44" s="228"/>
      <c r="D44" s="228"/>
      <c r="E44" s="228"/>
      <c r="F44" s="228"/>
      <c r="G44" s="228"/>
      <c r="H44" t="s">
        <v>6</v>
      </c>
    </row>
    <row r="45" spans="1:8" ht="0.75" customHeight="1" x14ac:dyDescent="0.2">
      <c r="A45" s="65"/>
      <c r="B45" s="228"/>
      <c r="C45" s="228"/>
      <c r="D45" s="228"/>
      <c r="E45" s="228"/>
      <c r="F45" s="228"/>
      <c r="G45" s="228"/>
      <c r="H45" t="s">
        <v>6</v>
      </c>
    </row>
    <row r="46" spans="1:8" x14ac:dyDescent="0.2">
      <c r="B46" s="229"/>
      <c r="C46" s="229"/>
      <c r="D46" s="229"/>
      <c r="E46" s="229"/>
      <c r="F46" s="229"/>
      <c r="G46" s="229"/>
    </row>
    <row r="47" spans="1:8" x14ac:dyDescent="0.2">
      <c r="B47" s="229"/>
      <c r="C47" s="229"/>
      <c r="D47" s="229"/>
      <c r="E47" s="229"/>
      <c r="F47" s="229"/>
      <c r="G47" s="229"/>
    </row>
    <row r="48" spans="1:8" x14ac:dyDescent="0.2">
      <c r="B48" s="229"/>
      <c r="C48" s="229"/>
      <c r="D48" s="229"/>
      <c r="E48" s="229"/>
      <c r="F48" s="229"/>
      <c r="G48" s="229"/>
    </row>
    <row r="49" spans="2:7" x14ac:dyDescent="0.2">
      <c r="B49" s="229"/>
      <c r="C49" s="229"/>
      <c r="D49" s="229"/>
      <c r="E49" s="229"/>
      <c r="F49" s="229"/>
      <c r="G49" s="229"/>
    </row>
    <row r="50" spans="2:7" x14ac:dyDescent="0.2">
      <c r="B50" s="229"/>
      <c r="C50" s="229"/>
      <c r="D50" s="229"/>
      <c r="E50" s="229"/>
      <c r="F50" s="229"/>
      <c r="G50" s="229"/>
    </row>
    <row r="51" spans="2:7" x14ac:dyDescent="0.2">
      <c r="B51" s="229"/>
      <c r="C51" s="229"/>
      <c r="D51" s="229"/>
      <c r="E51" s="229"/>
      <c r="F51" s="229"/>
      <c r="G51" s="229"/>
    </row>
    <row r="52" spans="2:7" x14ac:dyDescent="0.2">
      <c r="B52" s="229"/>
      <c r="C52" s="229"/>
      <c r="D52" s="229"/>
      <c r="E52" s="229"/>
      <c r="F52" s="229"/>
      <c r="G52" s="229"/>
    </row>
    <row r="53" spans="2:7" x14ac:dyDescent="0.2">
      <c r="B53" s="229"/>
      <c r="C53" s="229"/>
      <c r="D53" s="229"/>
      <c r="E53" s="229"/>
      <c r="F53" s="229"/>
      <c r="G53" s="229"/>
    </row>
    <row r="54" spans="2:7" x14ac:dyDescent="0.2">
      <c r="B54" s="229"/>
      <c r="C54" s="229"/>
      <c r="D54" s="229"/>
      <c r="E54" s="229"/>
      <c r="F54" s="229"/>
      <c r="G54" s="229"/>
    </row>
    <row r="55" spans="2:7" x14ac:dyDescent="0.2">
      <c r="B55" s="229"/>
      <c r="C55" s="229"/>
      <c r="D55" s="229"/>
      <c r="E55" s="229"/>
      <c r="F55" s="229"/>
      <c r="G55" s="229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6"/>
  <sheetViews>
    <sheetView workbookViewId="0">
      <selection activeCell="K1" sqref="K1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230" t="s">
        <v>49</v>
      </c>
      <c r="B1" s="231"/>
      <c r="C1" s="66" t="str">
        <f>CONCATENATE(cislostavby," ",nazevstavby)</f>
        <v xml:space="preserve"> Č.K., U Berkovky - přeložka a prodl.vodovodu</v>
      </c>
      <c r="D1" s="67"/>
      <c r="E1" s="68"/>
      <c r="F1" s="67"/>
      <c r="G1" s="239" t="s">
        <v>193</v>
      </c>
      <c r="H1" s="240"/>
      <c r="I1" s="69"/>
    </row>
    <row r="2" spans="1:57" ht="13.5" thickBot="1" x14ac:dyDescent="0.25">
      <c r="A2" s="232" t="s">
        <v>50</v>
      </c>
      <c r="B2" s="233"/>
      <c r="C2" s="70" t="str">
        <f>CONCATENATE(cisloobjektu," ",nazevobjektu)</f>
        <v>SO 03 - Vodovodní přípojky</v>
      </c>
      <c r="D2" s="71"/>
      <c r="E2" s="72"/>
      <c r="F2" s="71"/>
      <c r="G2" s="234"/>
      <c r="H2" s="235"/>
      <c r="I2" s="236"/>
    </row>
    <row r="3" spans="1:57" ht="13.5" thickTop="1" x14ac:dyDescent="0.2">
      <c r="A3" s="46"/>
      <c r="B3" s="46"/>
      <c r="C3" s="46"/>
      <c r="D3" s="46"/>
      <c r="E3" s="46"/>
      <c r="F3" s="40"/>
      <c r="G3" s="46"/>
      <c r="H3" s="46"/>
      <c r="I3" s="46"/>
    </row>
    <row r="4" spans="1:57" ht="19.5" customHeight="1" x14ac:dyDescent="0.25">
      <c r="A4" s="73" t="s">
        <v>51</v>
      </c>
      <c r="B4" s="74"/>
      <c r="C4" s="74"/>
      <c r="D4" s="74"/>
      <c r="E4" s="75"/>
      <c r="F4" s="74"/>
      <c r="G4" s="74"/>
      <c r="H4" s="74"/>
      <c r="I4" s="74"/>
    </row>
    <row r="5" spans="1:57" ht="13.5" thickBot="1" x14ac:dyDescent="0.25">
      <c r="A5" s="46"/>
      <c r="B5" s="46"/>
      <c r="C5" s="46"/>
      <c r="D5" s="46"/>
      <c r="E5" s="46"/>
      <c r="F5" s="46"/>
      <c r="G5" s="46"/>
      <c r="H5" s="46"/>
      <c r="I5" s="46"/>
    </row>
    <row r="6" spans="1:57" s="17" customFormat="1" ht="13.5" thickBot="1" x14ac:dyDescent="0.25">
      <c r="A6" s="169"/>
      <c r="B6" s="170" t="s">
        <v>52</v>
      </c>
      <c r="C6" s="170"/>
      <c r="D6" s="171"/>
      <c r="E6" s="172" t="s">
        <v>53</v>
      </c>
      <c r="F6" s="173" t="s">
        <v>54</v>
      </c>
      <c r="G6" s="173" t="s">
        <v>55</v>
      </c>
      <c r="H6" s="173" t="s">
        <v>56</v>
      </c>
      <c r="I6" s="174" t="s">
        <v>31</v>
      </c>
    </row>
    <row r="7" spans="1:57" s="17" customFormat="1" ht="18" customHeight="1" x14ac:dyDescent="0.2">
      <c r="A7" s="193" t="str">
        <f>Položky!B7</f>
        <v>1</v>
      </c>
      <c r="B7" s="194" t="str">
        <f>Položky!C7</f>
        <v>Zemní práce</v>
      </c>
      <c r="C7" s="195"/>
      <c r="D7" s="196"/>
      <c r="E7" s="197">
        <f>Položky!BA53</f>
        <v>0</v>
      </c>
      <c r="F7" s="198">
        <f>Položky!BB53</f>
        <v>0</v>
      </c>
      <c r="G7" s="198">
        <f>Položky!BC53</f>
        <v>0</v>
      </c>
      <c r="H7" s="198">
        <f>Položky!BD53</f>
        <v>0</v>
      </c>
      <c r="I7" s="199">
        <f>Položky!BE53</f>
        <v>0</v>
      </c>
    </row>
    <row r="8" spans="1:57" s="17" customFormat="1" ht="18" customHeight="1" x14ac:dyDescent="0.2">
      <c r="A8" s="200" t="str">
        <f>Položky!B54</f>
        <v>45</v>
      </c>
      <c r="B8" s="201" t="str">
        <f>Položky!C54</f>
        <v>Podkladní a vedlejší konstrukce</v>
      </c>
      <c r="C8" s="202"/>
      <c r="D8" s="203"/>
      <c r="E8" s="204">
        <f>Položky!BA57</f>
        <v>0</v>
      </c>
      <c r="F8" s="205">
        <f>Položky!BB57</f>
        <v>0</v>
      </c>
      <c r="G8" s="205">
        <f>Položky!BC57</f>
        <v>0</v>
      </c>
      <c r="H8" s="205">
        <f>Položky!BD57</f>
        <v>0</v>
      </c>
      <c r="I8" s="206">
        <f>Položky!BE57</f>
        <v>0</v>
      </c>
    </row>
    <row r="9" spans="1:57" s="17" customFormat="1" ht="18" customHeight="1" x14ac:dyDescent="0.2">
      <c r="A9" s="200" t="str">
        <f>Položky!B58</f>
        <v>8</v>
      </c>
      <c r="B9" s="201" t="str">
        <f>Položky!C58</f>
        <v>Trubní vedení</v>
      </c>
      <c r="C9" s="202"/>
      <c r="D9" s="203"/>
      <c r="E9" s="204">
        <f>Položky!BA66</f>
        <v>0</v>
      </c>
      <c r="F9" s="205">
        <f>Položky!BB66</f>
        <v>0</v>
      </c>
      <c r="G9" s="205">
        <f>Položky!BC66</f>
        <v>0</v>
      </c>
      <c r="H9" s="205">
        <f>Položky!BD66</f>
        <v>0</v>
      </c>
      <c r="I9" s="206">
        <f>Položky!BE66</f>
        <v>0</v>
      </c>
    </row>
    <row r="10" spans="1:57" s="17" customFormat="1" ht="18" customHeight="1" x14ac:dyDescent="0.2">
      <c r="A10" s="200" t="str">
        <f>Položky!B67</f>
        <v>97</v>
      </c>
      <c r="B10" s="201" t="str">
        <f>Položky!C67</f>
        <v>Prorážení otvorů</v>
      </c>
      <c r="C10" s="202"/>
      <c r="D10" s="203"/>
      <c r="E10" s="204">
        <f>Položky!BA70</f>
        <v>0</v>
      </c>
      <c r="F10" s="205">
        <f>Položky!BB70</f>
        <v>0</v>
      </c>
      <c r="G10" s="205">
        <f>Položky!BC70</f>
        <v>0</v>
      </c>
      <c r="H10" s="205">
        <f>Položky!BD70</f>
        <v>0</v>
      </c>
      <c r="I10" s="206">
        <f>Položky!BE70</f>
        <v>0</v>
      </c>
    </row>
    <row r="11" spans="1:57" s="17" customFormat="1" ht="18" customHeight="1" thickBot="1" x14ac:dyDescent="0.25">
      <c r="A11" s="207" t="str">
        <f>Položky!B71</f>
        <v>99</v>
      </c>
      <c r="B11" s="208" t="str">
        <f>Položky!C71</f>
        <v>Staveništní přesun hmot</v>
      </c>
      <c r="C11" s="209"/>
      <c r="D11" s="210"/>
      <c r="E11" s="211">
        <f>Položky!BA73</f>
        <v>0</v>
      </c>
      <c r="F11" s="212">
        <f>Položky!BB73</f>
        <v>0</v>
      </c>
      <c r="G11" s="212">
        <f>Položky!BC73</f>
        <v>0</v>
      </c>
      <c r="H11" s="212">
        <f>Položky!BD73</f>
        <v>0</v>
      </c>
      <c r="I11" s="213">
        <f>Položky!BE73</f>
        <v>0</v>
      </c>
    </row>
    <row r="12" spans="1:57" s="76" customFormat="1" ht="13.5" thickBot="1" x14ac:dyDescent="0.25">
      <c r="A12" s="175"/>
      <c r="B12" s="176" t="s">
        <v>57</v>
      </c>
      <c r="C12" s="176"/>
      <c r="D12" s="177"/>
      <c r="E12" s="178">
        <f>SUM(E7:E11)</f>
        <v>0</v>
      </c>
      <c r="F12" s="179">
        <f>SUM(F7:F11)</f>
        <v>0</v>
      </c>
      <c r="G12" s="179">
        <f>SUM(G7:G11)</f>
        <v>0</v>
      </c>
      <c r="H12" s="179">
        <f>SUM(H7:H11)</f>
        <v>0</v>
      </c>
      <c r="I12" s="180">
        <f>SUM(I7:I11)</f>
        <v>0</v>
      </c>
    </row>
    <row r="13" spans="1:57" x14ac:dyDescent="0.2">
      <c r="A13" s="40"/>
      <c r="B13" s="40"/>
      <c r="C13" s="40"/>
      <c r="D13" s="40"/>
      <c r="E13" s="40"/>
      <c r="F13" s="40"/>
      <c r="G13" s="40"/>
      <c r="H13" s="40"/>
      <c r="I13" s="40"/>
    </row>
    <row r="14" spans="1:57" ht="19.5" customHeight="1" x14ac:dyDescent="0.25">
      <c r="A14" s="74" t="s">
        <v>58</v>
      </c>
      <c r="B14" s="74"/>
      <c r="C14" s="74"/>
      <c r="D14" s="74"/>
      <c r="E14" s="74"/>
      <c r="F14" s="74"/>
      <c r="G14" s="77"/>
      <c r="H14" s="74"/>
      <c r="I14" s="74"/>
      <c r="BA14" s="21"/>
      <c r="BB14" s="21"/>
      <c r="BC14" s="21"/>
      <c r="BD14" s="21"/>
      <c r="BE14" s="21"/>
    </row>
    <row r="15" spans="1:57" ht="13.5" thickBot="1" x14ac:dyDescent="0.25">
      <c r="A15" s="46"/>
      <c r="B15" s="46"/>
      <c r="C15" s="46"/>
      <c r="D15" s="46"/>
      <c r="E15" s="46"/>
      <c r="F15" s="46"/>
      <c r="G15" s="46"/>
      <c r="H15" s="46"/>
      <c r="I15" s="46"/>
    </row>
    <row r="16" spans="1:57" x14ac:dyDescent="0.2">
      <c r="A16" s="164" t="s">
        <v>59</v>
      </c>
      <c r="B16" s="165"/>
      <c r="C16" s="165"/>
      <c r="D16" s="181"/>
      <c r="E16" s="182" t="s">
        <v>60</v>
      </c>
      <c r="F16" s="183" t="s">
        <v>61</v>
      </c>
      <c r="G16" s="184" t="s">
        <v>62</v>
      </c>
      <c r="H16" s="185"/>
      <c r="I16" s="186" t="s">
        <v>60</v>
      </c>
    </row>
    <row r="17" spans="1:53" x14ac:dyDescent="0.2">
      <c r="A17" s="38" t="s">
        <v>176</v>
      </c>
      <c r="B17" s="29"/>
      <c r="C17" s="29"/>
      <c r="D17" s="78"/>
      <c r="E17" s="79">
        <v>0</v>
      </c>
      <c r="F17" s="80">
        <v>0</v>
      </c>
      <c r="G17" s="81">
        <f t="shared" ref="G17:G24" si="0">CHOOSE(BA17+1,HSV+PSV,HSV+PSV+Mont,HSV+PSV+Dodavka+Mont,HSV,PSV,Mont,Dodavka,Mont+Dodavka,0)</f>
        <v>0</v>
      </c>
      <c r="H17" s="82"/>
      <c r="I17" s="83">
        <f t="shared" ref="I17:I24" si="1">E17+F17*G17/100</f>
        <v>0</v>
      </c>
      <c r="BA17">
        <v>0</v>
      </c>
    </row>
    <row r="18" spans="1:53" x14ac:dyDescent="0.2">
      <c r="A18" s="38" t="s">
        <v>177</v>
      </c>
      <c r="B18" s="29"/>
      <c r="C18" s="29"/>
      <c r="D18" s="78"/>
      <c r="E18" s="79">
        <v>0</v>
      </c>
      <c r="F18" s="80">
        <v>0</v>
      </c>
      <c r="G18" s="81">
        <f t="shared" si="0"/>
        <v>0</v>
      </c>
      <c r="H18" s="82"/>
      <c r="I18" s="83">
        <f t="shared" si="1"/>
        <v>0</v>
      </c>
      <c r="BA18">
        <v>0</v>
      </c>
    </row>
    <row r="19" spans="1:53" x14ac:dyDescent="0.2">
      <c r="A19" s="38" t="s">
        <v>178</v>
      </c>
      <c r="B19" s="29"/>
      <c r="C19" s="29"/>
      <c r="D19" s="78"/>
      <c r="E19" s="79">
        <v>0</v>
      </c>
      <c r="F19" s="80">
        <v>0</v>
      </c>
      <c r="G19" s="81">
        <f t="shared" si="0"/>
        <v>0</v>
      </c>
      <c r="H19" s="82"/>
      <c r="I19" s="83">
        <f t="shared" si="1"/>
        <v>0</v>
      </c>
      <c r="BA19">
        <v>0</v>
      </c>
    </row>
    <row r="20" spans="1:53" x14ac:dyDescent="0.2">
      <c r="A20" s="38" t="s">
        <v>179</v>
      </c>
      <c r="B20" s="29"/>
      <c r="C20" s="29"/>
      <c r="D20" s="78"/>
      <c r="E20" s="79">
        <v>0</v>
      </c>
      <c r="F20" s="80">
        <v>0</v>
      </c>
      <c r="G20" s="81">
        <f t="shared" si="0"/>
        <v>0</v>
      </c>
      <c r="H20" s="82"/>
      <c r="I20" s="83">
        <f t="shared" si="1"/>
        <v>0</v>
      </c>
      <c r="BA20">
        <v>0</v>
      </c>
    </row>
    <row r="21" spans="1:53" x14ac:dyDescent="0.2">
      <c r="A21" s="38" t="s">
        <v>180</v>
      </c>
      <c r="B21" s="29"/>
      <c r="C21" s="29"/>
      <c r="D21" s="78"/>
      <c r="E21" s="79">
        <v>0</v>
      </c>
      <c r="F21" s="80">
        <v>0</v>
      </c>
      <c r="G21" s="81">
        <f t="shared" si="0"/>
        <v>0</v>
      </c>
      <c r="H21" s="82"/>
      <c r="I21" s="83">
        <f t="shared" si="1"/>
        <v>0</v>
      </c>
      <c r="BA21">
        <v>1</v>
      </c>
    </row>
    <row r="22" spans="1:53" x14ac:dyDescent="0.2">
      <c r="A22" s="38" t="s">
        <v>181</v>
      </c>
      <c r="B22" s="29"/>
      <c r="C22" s="29"/>
      <c r="D22" s="78"/>
      <c r="E22" s="79">
        <v>0</v>
      </c>
      <c r="F22" s="80">
        <v>0</v>
      </c>
      <c r="G22" s="81">
        <f t="shared" si="0"/>
        <v>0</v>
      </c>
      <c r="H22" s="82"/>
      <c r="I22" s="83">
        <f t="shared" si="1"/>
        <v>0</v>
      </c>
      <c r="BA22">
        <v>1</v>
      </c>
    </row>
    <row r="23" spans="1:53" x14ac:dyDescent="0.2">
      <c r="A23" s="38" t="s">
        <v>182</v>
      </c>
      <c r="B23" s="29"/>
      <c r="C23" s="29"/>
      <c r="D23" s="78"/>
      <c r="E23" s="79">
        <v>0</v>
      </c>
      <c r="F23" s="80">
        <v>0</v>
      </c>
      <c r="G23" s="81">
        <f t="shared" si="0"/>
        <v>0</v>
      </c>
      <c r="H23" s="82"/>
      <c r="I23" s="83">
        <f t="shared" si="1"/>
        <v>0</v>
      </c>
      <c r="BA23">
        <v>2</v>
      </c>
    </row>
    <row r="24" spans="1:53" x14ac:dyDescent="0.2">
      <c r="A24" s="38" t="s">
        <v>183</v>
      </c>
      <c r="B24" s="29"/>
      <c r="C24" s="29"/>
      <c r="D24" s="78"/>
      <c r="E24" s="79">
        <v>0</v>
      </c>
      <c r="F24" s="80">
        <v>0</v>
      </c>
      <c r="G24" s="81">
        <f t="shared" si="0"/>
        <v>0</v>
      </c>
      <c r="H24" s="82"/>
      <c r="I24" s="83">
        <f t="shared" si="1"/>
        <v>0</v>
      </c>
      <c r="BA24">
        <v>2</v>
      </c>
    </row>
    <row r="25" spans="1:53" ht="13.5" thickBot="1" x14ac:dyDescent="0.25">
      <c r="A25" s="187"/>
      <c r="B25" s="188" t="s">
        <v>63</v>
      </c>
      <c r="C25" s="189"/>
      <c r="D25" s="190"/>
      <c r="E25" s="191"/>
      <c r="F25" s="192"/>
      <c r="G25" s="192"/>
      <c r="H25" s="237">
        <f>SUM(I17:I24)</f>
        <v>0</v>
      </c>
      <c r="I25" s="238"/>
    </row>
    <row r="27" spans="1:53" x14ac:dyDescent="0.2">
      <c r="B27" s="76"/>
      <c r="F27" s="84"/>
      <c r="G27" s="85"/>
      <c r="H27" s="85"/>
      <c r="I27" s="86"/>
    </row>
    <row r="28" spans="1:53" x14ac:dyDescent="0.2">
      <c r="F28" s="84"/>
      <c r="G28" s="85"/>
      <c r="H28" s="85"/>
      <c r="I28" s="86"/>
    </row>
    <row r="29" spans="1:53" x14ac:dyDescent="0.2">
      <c r="F29" s="84"/>
      <c r="G29" s="85"/>
      <c r="H29" s="85"/>
      <c r="I29" s="86"/>
    </row>
    <row r="30" spans="1:53" x14ac:dyDescent="0.2">
      <c r="F30" s="84"/>
      <c r="G30" s="85"/>
      <c r="H30" s="85"/>
      <c r="I30" s="86"/>
    </row>
    <row r="31" spans="1:53" x14ac:dyDescent="0.2">
      <c r="F31" s="84"/>
      <c r="G31" s="85"/>
      <c r="H31" s="85"/>
      <c r="I31" s="86"/>
    </row>
    <row r="32" spans="1:53" x14ac:dyDescent="0.2">
      <c r="F32" s="84"/>
      <c r="G32" s="85"/>
      <c r="H32" s="85"/>
      <c r="I32" s="86"/>
    </row>
    <row r="33" spans="6:9" x14ac:dyDescent="0.2">
      <c r="F33" s="84"/>
      <c r="G33" s="85"/>
      <c r="H33" s="85"/>
      <c r="I33" s="86"/>
    </row>
    <row r="34" spans="6:9" x14ac:dyDescent="0.2">
      <c r="F34" s="84"/>
      <c r="G34" s="85"/>
      <c r="H34" s="85"/>
      <c r="I34" s="86"/>
    </row>
    <row r="35" spans="6:9" x14ac:dyDescent="0.2">
      <c r="F35" s="84"/>
      <c r="G35" s="85"/>
      <c r="H35" s="85"/>
      <c r="I35" s="86"/>
    </row>
    <row r="36" spans="6:9" x14ac:dyDescent="0.2">
      <c r="F36" s="84"/>
      <c r="G36" s="85"/>
      <c r="H36" s="85"/>
      <c r="I36" s="86"/>
    </row>
    <row r="37" spans="6:9" x14ac:dyDescent="0.2">
      <c r="F37" s="84"/>
      <c r="G37" s="85"/>
      <c r="H37" s="85"/>
      <c r="I37" s="86"/>
    </row>
    <row r="38" spans="6:9" x14ac:dyDescent="0.2">
      <c r="F38" s="84"/>
      <c r="G38" s="85"/>
      <c r="H38" s="85"/>
      <c r="I38" s="86"/>
    </row>
    <row r="39" spans="6:9" x14ac:dyDescent="0.2">
      <c r="F39" s="84"/>
      <c r="G39" s="85"/>
      <c r="H39" s="85"/>
      <c r="I39" s="86"/>
    </row>
    <row r="40" spans="6:9" x14ac:dyDescent="0.2">
      <c r="F40" s="84"/>
      <c r="G40" s="85"/>
      <c r="H40" s="85"/>
      <c r="I40" s="86"/>
    </row>
    <row r="41" spans="6:9" x14ac:dyDescent="0.2">
      <c r="F41" s="84"/>
      <c r="G41" s="85"/>
      <c r="H41" s="85"/>
      <c r="I41" s="86"/>
    </row>
    <row r="42" spans="6:9" x14ac:dyDescent="0.2">
      <c r="F42" s="84"/>
      <c r="G42" s="85"/>
      <c r="H42" s="85"/>
      <c r="I42" s="86"/>
    </row>
    <row r="43" spans="6:9" x14ac:dyDescent="0.2">
      <c r="F43" s="84"/>
      <c r="G43" s="85"/>
      <c r="H43" s="85"/>
      <c r="I43" s="86"/>
    </row>
    <row r="44" spans="6:9" x14ac:dyDescent="0.2">
      <c r="F44" s="84"/>
      <c r="G44" s="85"/>
      <c r="H44" s="85"/>
      <c r="I44" s="86"/>
    </row>
    <row r="45" spans="6:9" x14ac:dyDescent="0.2">
      <c r="F45" s="84"/>
      <c r="G45" s="85"/>
      <c r="H45" s="85"/>
      <c r="I45" s="86"/>
    </row>
    <row r="46" spans="6:9" x14ac:dyDescent="0.2">
      <c r="F46" s="84"/>
      <c r="G46" s="85"/>
      <c r="H46" s="85"/>
      <c r="I46" s="86"/>
    </row>
    <row r="47" spans="6:9" x14ac:dyDescent="0.2">
      <c r="F47" s="84"/>
      <c r="G47" s="85"/>
      <c r="H47" s="85"/>
      <c r="I47" s="86"/>
    </row>
    <row r="48" spans="6:9" x14ac:dyDescent="0.2">
      <c r="F48" s="84"/>
      <c r="G48" s="85"/>
      <c r="H48" s="85"/>
      <c r="I48" s="86"/>
    </row>
    <row r="49" spans="6:9" x14ac:dyDescent="0.2">
      <c r="F49" s="84"/>
      <c r="G49" s="85"/>
      <c r="H49" s="85"/>
      <c r="I49" s="86"/>
    </row>
    <row r="50" spans="6:9" x14ac:dyDescent="0.2">
      <c r="F50" s="84"/>
      <c r="G50" s="85"/>
      <c r="H50" s="85"/>
      <c r="I50" s="86"/>
    </row>
    <row r="51" spans="6:9" x14ac:dyDescent="0.2">
      <c r="F51" s="84"/>
      <c r="G51" s="85"/>
      <c r="H51" s="85"/>
      <c r="I51" s="86"/>
    </row>
    <row r="52" spans="6:9" x14ac:dyDescent="0.2">
      <c r="F52" s="84"/>
      <c r="G52" s="85"/>
      <c r="H52" s="85"/>
      <c r="I52" s="86"/>
    </row>
    <row r="53" spans="6:9" x14ac:dyDescent="0.2">
      <c r="F53" s="84"/>
      <c r="G53" s="85"/>
      <c r="H53" s="85"/>
      <c r="I53" s="86"/>
    </row>
    <row r="54" spans="6:9" x14ac:dyDescent="0.2">
      <c r="F54" s="84"/>
      <c r="G54" s="85"/>
      <c r="H54" s="85"/>
      <c r="I54" s="86"/>
    </row>
    <row r="55" spans="6:9" x14ac:dyDescent="0.2">
      <c r="F55" s="84"/>
      <c r="G55" s="85"/>
      <c r="H55" s="85"/>
      <c r="I55" s="86"/>
    </row>
    <row r="56" spans="6:9" x14ac:dyDescent="0.2">
      <c r="F56" s="84"/>
      <c r="G56" s="85"/>
      <c r="H56" s="85"/>
      <c r="I56" s="86"/>
    </row>
    <row r="57" spans="6:9" x14ac:dyDescent="0.2">
      <c r="F57" s="84"/>
      <c r="G57" s="85"/>
      <c r="H57" s="85"/>
      <c r="I57" s="86"/>
    </row>
    <row r="58" spans="6:9" x14ac:dyDescent="0.2">
      <c r="F58" s="84"/>
      <c r="G58" s="85"/>
      <c r="H58" s="85"/>
      <c r="I58" s="86"/>
    </row>
    <row r="59" spans="6:9" x14ac:dyDescent="0.2">
      <c r="F59" s="84"/>
      <c r="G59" s="85"/>
      <c r="H59" s="85"/>
      <c r="I59" s="86"/>
    </row>
    <row r="60" spans="6:9" x14ac:dyDescent="0.2">
      <c r="F60" s="84"/>
      <c r="G60" s="85"/>
      <c r="H60" s="85"/>
      <c r="I60" s="86"/>
    </row>
    <row r="61" spans="6:9" x14ac:dyDescent="0.2">
      <c r="F61" s="84"/>
      <c r="G61" s="85"/>
      <c r="H61" s="85"/>
      <c r="I61" s="86"/>
    </row>
    <row r="62" spans="6:9" x14ac:dyDescent="0.2">
      <c r="F62" s="84"/>
      <c r="G62" s="85"/>
      <c r="H62" s="85"/>
      <c r="I62" s="86"/>
    </row>
    <row r="63" spans="6:9" x14ac:dyDescent="0.2">
      <c r="F63" s="84"/>
      <c r="G63" s="85"/>
      <c r="H63" s="85"/>
      <c r="I63" s="86"/>
    </row>
    <row r="64" spans="6:9" x14ac:dyDescent="0.2">
      <c r="F64" s="84"/>
      <c r="G64" s="85"/>
      <c r="H64" s="85"/>
      <c r="I64" s="86"/>
    </row>
    <row r="65" spans="6:9" x14ac:dyDescent="0.2">
      <c r="F65" s="84"/>
      <c r="G65" s="85"/>
      <c r="H65" s="85"/>
      <c r="I65" s="86"/>
    </row>
    <row r="66" spans="6:9" x14ac:dyDescent="0.2">
      <c r="F66" s="84"/>
      <c r="G66" s="85"/>
      <c r="H66" s="85"/>
      <c r="I66" s="86"/>
    </row>
    <row r="67" spans="6:9" x14ac:dyDescent="0.2">
      <c r="F67" s="84"/>
      <c r="G67" s="85"/>
      <c r="H67" s="85"/>
      <c r="I67" s="86"/>
    </row>
    <row r="68" spans="6:9" x14ac:dyDescent="0.2">
      <c r="F68" s="84"/>
      <c r="G68" s="85"/>
      <c r="H68" s="85"/>
      <c r="I68" s="86"/>
    </row>
    <row r="69" spans="6:9" x14ac:dyDescent="0.2">
      <c r="F69" s="84"/>
      <c r="G69" s="85"/>
      <c r="H69" s="85"/>
      <c r="I69" s="86"/>
    </row>
    <row r="70" spans="6:9" x14ac:dyDescent="0.2">
      <c r="F70" s="84"/>
      <c r="G70" s="85"/>
      <c r="H70" s="85"/>
      <c r="I70" s="86"/>
    </row>
    <row r="71" spans="6:9" x14ac:dyDescent="0.2">
      <c r="F71" s="84"/>
      <c r="G71" s="85"/>
      <c r="H71" s="85"/>
      <c r="I71" s="86"/>
    </row>
    <row r="72" spans="6:9" x14ac:dyDescent="0.2">
      <c r="F72" s="84"/>
      <c r="G72" s="85"/>
      <c r="H72" s="85"/>
      <c r="I72" s="86"/>
    </row>
    <row r="73" spans="6:9" x14ac:dyDescent="0.2">
      <c r="F73" s="84"/>
      <c r="G73" s="85"/>
      <c r="H73" s="85"/>
      <c r="I73" s="86"/>
    </row>
    <row r="74" spans="6:9" x14ac:dyDescent="0.2">
      <c r="F74" s="84"/>
      <c r="G74" s="85"/>
      <c r="H74" s="85"/>
      <c r="I74" s="86"/>
    </row>
    <row r="75" spans="6:9" x14ac:dyDescent="0.2">
      <c r="F75" s="84"/>
      <c r="G75" s="85"/>
      <c r="H75" s="85"/>
      <c r="I75" s="86"/>
    </row>
    <row r="76" spans="6:9" x14ac:dyDescent="0.2">
      <c r="F76" s="84"/>
      <c r="G76" s="85"/>
      <c r="H76" s="85"/>
      <c r="I76" s="86"/>
    </row>
  </sheetData>
  <mergeCells count="5">
    <mergeCell ref="A1:B1"/>
    <mergeCell ref="A2:B2"/>
    <mergeCell ref="G2:I2"/>
    <mergeCell ref="H25:I25"/>
    <mergeCell ref="G1:H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46"/>
  <sheetViews>
    <sheetView showGridLines="0" showZeros="0" zoomScaleNormal="100" workbookViewId="0">
      <selection activeCell="I1" sqref="I1"/>
    </sheetView>
  </sheetViews>
  <sheetFormatPr defaultRowHeight="12.75" x14ac:dyDescent="0.2"/>
  <cols>
    <col min="1" max="1" width="4.42578125" style="87" customWidth="1"/>
    <col min="2" max="2" width="11.5703125" style="87" customWidth="1"/>
    <col min="3" max="3" width="40.42578125" style="87" customWidth="1"/>
    <col min="4" max="4" width="5.5703125" style="87" customWidth="1"/>
    <col min="5" max="5" width="8.5703125" style="129" customWidth="1"/>
    <col min="6" max="6" width="9.85546875" style="87" customWidth="1"/>
    <col min="7" max="7" width="13.85546875" style="87" customWidth="1"/>
    <col min="8" max="11" width="9.140625" style="87"/>
    <col min="12" max="12" width="75.42578125" style="87" customWidth="1"/>
    <col min="13" max="13" width="45.28515625" style="87" customWidth="1"/>
    <col min="14" max="16384" width="9.140625" style="87"/>
  </cols>
  <sheetData>
    <row r="1" spans="1:104" ht="15.75" x14ac:dyDescent="0.25">
      <c r="A1" s="243" t="s">
        <v>64</v>
      </c>
      <c r="B1" s="243"/>
      <c r="C1" s="243"/>
      <c r="D1" s="243"/>
      <c r="E1" s="243"/>
      <c r="F1" s="243"/>
      <c r="G1" s="243"/>
    </row>
    <row r="2" spans="1:104" ht="14.25" customHeight="1" thickBot="1" x14ac:dyDescent="0.25">
      <c r="A2" s="88"/>
      <c r="B2" s="89"/>
      <c r="C2" s="90"/>
      <c r="D2" s="90"/>
      <c r="E2" s="91"/>
      <c r="F2" s="90"/>
      <c r="G2" s="90"/>
    </row>
    <row r="3" spans="1:104" ht="13.5" thickTop="1" x14ac:dyDescent="0.2">
      <c r="A3" s="230" t="s">
        <v>49</v>
      </c>
      <c r="B3" s="231"/>
      <c r="C3" s="66" t="str">
        <f>CONCATENATE(cislostavby," ",nazevstavby)</f>
        <v xml:space="preserve"> Č.K., U Berkovky - přeložka a prodl.vodovodu</v>
      </c>
      <c r="D3" s="92"/>
      <c r="E3" s="239" t="s">
        <v>193</v>
      </c>
      <c r="F3" s="240"/>
      <c r="G3" s="93"/>
    </row>
    <row r="4" spans="1:104" ht="13.5" thickBot="1" x14ac:dyDescent="0.25">
      <c r="A4" s="244" t="s">
        <v>50</v>
      </c>
      <c r="B4" s="233"/>
      <c r="C4" s="70" t="str">
        <f>CONCATENATE(cisloobjektu," ",nazevobjektu)</f>
        <v>SO 03 - Vodovodní přípojky</v>
      </c>
      <c r="D4" s="94"/>
      <c r="E4" s="245">
        <f>Rekapitulace!G2</f>
        <v>0</v>
      </c>
      <c r="F4" s="246"/>
      <c r="G4" s="247"/>
    </row>
    <row r="5" spans="1:104" ht="13.5" thickTop="1" x14ac:dyDescent="0.2">
      <c r="A5" s="95"/>
      <c r="B5" s="88"/>
      <c r="C5" s="88"/>
      <c r="D5" s="88"/>
      <c r="E5" s="96"/>
      <c r="F5" s="88"/>
      <c r="G5" s="97"/>
    </row>
    <row r="6" spans="1:104" x14ac:dyDescent="0.2">
      <c r="A6" s="214" t="s">
        <v>65</v>
      </c>
      <c r="B6" s="215" t="s">
        <v>66</v>
      </c>
      <c r="C6" s="215" t="s">
        <v>67</v>
      </c>
      <c r="D6" s="215" t="s">
        <v>68</v>
      </c>
      <c r="E6" s="216" t="s">
        <v>69</v>
      </c>
      <c r="F6" s="215" t="s">
        <v>70</v>
      </c>
      <c r="G6" s="217" t="s">
        <v>71</v>
      </c>
    </row>
    <row r="7" spans="1:104" ht="18" customHeight="1" x14ac:dyDescent="0.2">
      <c r="A7" s="98" t="s">
        <v>72</v>
      </c>
      <c r="B7" s="99" t="s">
        <v>73</v>
      </c>
      <c r="C7" s="100" t="s">
        <v>74</v>
      </c>
      <c r="D7" s="101"/>
      <c r="E7" s="102"/>
      <c r="F7" s="102"/>
      <c r="G7" s="103"/>
      <c r="H7" s="104"/>
      <c r="I7" s="104"/>
      <c r="O7" s="105">
        <v>1</v>
      </c>
    </row>
    <row r="8" spans="1:104" x14ac:dyDescent="0.2">
      <c r="A8" s="106">
        <v>1</v>
      </c>
      <c r="B8" s="107" t="s">
        <v>77</v>
      </c>
      <c r="C8" s="108" t="s">
        <v>78</v>
      </c>
      <c r="D8" s="109" t="s">
        <v>79</v>
      </c>
      <c r="E8" s="110">
        <v>3</v>
      </c>
      <c r="F8" s="110"/>
      <c r="G8" s="111">
        <f>E8*F8</f>
        <v>0</v>
      </c>
      <c r="O8" s="105">
        <v>2</v>
      </c>
      <c r="AA8" s="87">
        <v>1</v>
      </c>
      <c r="AB8" s="87">
        <v>1</v>
      </c>
      <c r="AC8" s="87">
        <v>1</v>
      </c>
      <c r="AZ8" s="87">
        <v>1</v>
      </c>
      <c r="BA8" s="87">
        <f>IF(AZ8=1,G8,0)</f>
        <v>0</v>
      </c>
      <c r="BB8" s="87">
        <f>IF(AZ8=2,G8,0)</f>
        <v>0</v>
      </c>
      <c r="BC8" s="87">
        <f>IF(AZ8=3,G8,0)</f>
        <v>0</v>
      </c>
      <c r="BD8" s="87">
        <f>IF(AZ8=4,G8,0)</f>
        <v>0</v>
      </c>
      <c r="BE8" s="87">
        <f>IF(AZ8=5,G8,0)</f>
        <v>0</v>
      </c>
      <c r="CA8" s="112">
        <v>1</v>
      </c>
      <c r="CB8" s="112">
        <v>1</v>
      </c>
      <c r="CZ8" s="87">
        <v>1.2710000000000001E-2</v>
      </c>
    </row>
    <row r="9" spans="1:104" x14ac:dyDescent="0.2">
      <c r="A9" s="113"/>
      <c r="B9" s="115"/>
      <c r="C9" s="241" t="s">
        <v>80</v>
      </c>
      <c r="D9" s="242"/>
      <c r="E9" s="116">
        <v>3</v>
      </c>
      <c r="F9" s="117"/>
      <c r="G9" s="118"/>
      <c r="M9" s="114" t="s">
        <v>80</v>
      </c>
      <c r="O9" s="105"/>
    </row>
    <row r="10" spans="1:104" x14ac:dyDescent="0.2">
      <c r="A10" s="106">
        <v>2</v>
      </c>
      <c r="B10" s="107" t="s">
        <v>81</v>
      </c>
      <c r="C10" s="108" t="s">
        <v>82</v>
      </c>
      <c r="D10" s="109" t="s">
        <v>79</v>
      </c>
      <c r="E10" s="110">
        <v>4.2</v>
      </c>
      <c r="F10" s="110"/>
      <c r="G10" s="111">
        <f>E10*F10</f>
        <v>0</v>
      </c>
      <c r="O10" s="105">
        <v>2</v>
      </c>
      <c r="AA10" s="87">
        <v>1</v>
      </c>
      <c r="AB10" s="87">
        <v>1</v>
      </c>
      <c r="AC10" s="87">
        <v>1</v>
      </c>
      <c r="AZ10" s="87">
        <v>1</v>
      </c>
      <c r="BA10" s="87">
        <f>IF(AZ10=1,G10,0)</f>
        <v>0</v>
      </c>
      <c r="BB10" s="87">
        <f>IF(AZ10=2,G10,0)</f>
        <v>0</v>
      </c>
      <c r="BC10" s="87">
        <f>IF(AZ10=3,G10,0)</f>
        <v>0</v>
      </c>
      <c r="BD10" s="87">
        <f>IF(AZ10=4,G10,0)</f>
        <v>0</v>
      </c>
      <c r="BE10" s="87">
        <f>IF(AZ10=5,G10,0)</f>
        <v>0</v>
      </c>
      <c r="CA10" s="112">
        <v>1</v>
      </c>
      <c r="CB10" s="112">
        <v>1</v>
      </c>
      <c r="CZ10" s="87">
        <v>2.478E-2</v>
      </c>
    </row>
    <row r="11" spans="1:104" x14ac:dyDescent="0.2">
      <c r="A11" s="113"/>
      <c r="B11" s="115"/>
      <c r="C11" s="241" t="s">
        <v>83</v>
      </c>
      <c r="D11" s="242"/>
      <c r="E11" s="116">
        <v>4.2</v>
      </c>
      <c r="F11" s="117"/>
      <c r="G11" s="118"/>
      <c r="M11" s="114" t="s">
        <v>83</v>
      </c>
      <c r="O11" s="105"/>
    </row>
    <row r="12" spans="1:104" x14ac:dyDescent="0.2">
      <c r="A12" s="106">
        <v>3</v>
      </c>
      <c r="B12" s="107" t="s">
        <v>84</v>
      </c>
      <c r="C12" s="108" t="s">
        <v>85</v>
      </c>
      <c r="D12" s="109" t="s">
        <v>86</v>
      </c>
      <c r="E12" s="110">
        <v>9.8640000000000008</v>
      </c>
      <c r="F12" s="110"/>
      <c r="G12" s="111">
        <f>E12*F12</f>
        <v>0</v>
      </c>
      <c r="O12" s="105">
        <v>2</v>
      </c>
      <c r="AA12" s="87">
        <v>1</v>
      </c>
      <c r="AB12" s="87">
        <v>1</v>
      </c>
      <c r="AC12" s="87">
        <v>1</v>
      </c>
      <c r="AZ12" s="87">
        <v>1</v>
      </c>
      <c r="BA12" s="87">
        <f>IF(AZ12=1,G12,0)</f>
        <v>0</v>
      </c>
      <c r="BB12" s="87">
        <f>IF(AZ12=2,G12,0)</f>
        <v>0</v>
      </c>
      <c r="BC12" s="87">
        <f>IF(AZ12=3,G12,0)</f>
        <v>0</v>
      </c>
      <c r="BD12" s="87">
        <f>IF(AZ12=4,G12,0)</f>
        <v>0</v>
      </c>
      <c r="BE12" s="87">
        <f>IF(AZ12=5,G12,0)</f>
        <v>0</v>
      </c>
      <c r="CA12" s="112">
        <v>1</v>
      </c>
      <c r="CB12" s="112">
        <v>1</v>
      </c>
      <c r="CZ12" s="87">
        <v>0</v>
      </c>
    </row>
    <row r="13" spans="1:104" x14ac:dyDescent="0.2">
      <c r="A13" s="113"/>
      <c r="B13" s="115"/>
      <c r="C13" s="241" t="s">
        <v>87</v>
      </c>
      <c r="D13" s="242"/>
      <c r="E13" s="116">
        <v>5.7539999999999996</v>
      </c>
      <c r="F13" s="117"/>
      <c r="G13" s="118"/>
      <c r="M13" s="114" t="s">
        <v>87</v>
      </c>
      <c r="O13" s="105"/>
    </row>
    <row r="14" spans="1:104" x14ac:dyDescent="0.2">
      <c r="A14" s="113"/>
      <c r="B14" s="115"/>
      <c r="C14" s="241" t="s">
        <v>88</v>
      </c>
      <c r="D14" s="242"/>
      <c r="E14" s="116">
        <v>4.1100000000000003</v>
      </c>
      <c r="F14" s="117"/>
      <c r="G14" s="118"/>
      <c r="M14" s="114" t="s">
        <v>88</v>
      </c>
      <c r="O14" s="105"/>
    </row>
    <row r="15" spans="1:104" x14ac:dyDescent="0.2">
      <c r="A15" s="106">
        <v>4</v>
      </c>
      <c r="B15" s="107" t="s">
        <v>89</v>
      </c>
      <c r="C15" s="108" t="s">
        <v>90</v>
      </c>
      <c r="D15" s="109" t="s">
        <v>86</v>
      </c>
      <c r="E15" s="110">
        <v>5.36</v>
      </c>
      <c r="F15" s="110"/>
      <c r="G15" s="111">
        <f>E15*F15</f>
        <v>0</v>
      </c>
      <c r="O15" s="105">
        <v>2</v>
      </c>
      <c r="AA15" s="87">
        <v>1</v>
      </c>
      <c r="AB15" s="87">
        <v>1</v>
      </c>
      <c r="AC15" s="87">
        <v>1</v>
      </c>
      <c r="AZ15" s="87">
        <v>1</v>
      </c>
      <c r="BA15" s="87">
        <f>IF(AZ15=1,G15,0)</f>
        <v>0</v>
      </c>
      <c r="BB15" s="87">
        <f>IF(AZ15=2,G15,0)</f>
        <v>0</v>
      </c>
      <c r="BC15" s="87">
        <f>IF(AZ15=3,G15,0)</f>
        <v>0</v>
      </c>
      <c r="BD15" s="87">
        <f>IF(AZ15=4,G15,0)</f>
        <v>0</v>
      </c>
      <c r="BE15" s="87">
        <f>IF(AZ15=5,G15,0)</f>
        <v>0</v>
      </c>
      <c r="CA15" s="112">
        <v>1</v>
      </c>
      <c r="CB15" s="112">
        <v>1</v>
      </c>
      <c r="CZ15" s="87">
        <v>0</v>
      </c>
    </row>
    <row r="16" spans="1:104" x14ac:dyDescent="0.2">
      <c r="A16" s="113"/>
      <c r="B16" s="115"/>
      <c r="C16" s="248" t="s">
        <v>91</v>
      </c>
      <c r="D16" s="242"/>
      <c r="E16" s="135">
        <v>0</v>
      </c>
      <c r="F16" s="117"/>
      <c r="G16" s="118"/>
      <c r="M16" s="114" t="s">
        <v>91</v>
      </c>
      <c r="O16" s="105"/>
    </row>
    <row r="17" spans="1:104" x14ac:dyDescent="0.2">
      <c r="A17" s="113"/>
      <c r="B17" s="115"/>
      <c r="C17" s="248" t="s">
        <v>92</v>
      </c>
      <c r="D17" s="242"/>
      <c r="E17" s="135">
        <v>13.3986</v>
      </c>
      <c r="F17" s="117"/>
      <c r="G17" s="118"/>
      <c r="M17" s="114" t="s">
        <v>92</v>
      </c>
      <c r="O17" s="105"/>
    </row>
    <row r="18" spans="1:104" x14ac:dyDescent="0.2">
      <c r="A18" s="113"/>
      <c r="B18" s="115"/>
      <c r="C18" s="248" t="s">
        <v>93</v>
      </c>
      <c r="D18" s="242"/>
      <c r="E18" s="135">
        <v>13.3986</v>
      </c>
      <c r="F18" s="117"/>
      <c r="G18" s="118"/>
      <c r="M18" s="114" t="s">
        <v>93</v>
      </c>
      <c r="O18" s="105"/>
    </row>
    <row r="19" spans="1:104" x14ac:dyDescent="0.2">
      <c r="A19" s="113"/>
      <c r="B19" s="115"/>
      <c r="C19" s="241" t="s">
        <v>94</v>
      </c>
      <c r="D19" s="242"/>
      <c r="E19" s="116">
        <v>5.36</v>
      </c>
      <c r="F19" s="117"/>
      <c r="G19" s="118"/>
      <c r="M19" s="114" t="s">
        <v>94</v>
      </c>
      <c r="O19" s="105"/>
    </row>
    <row r="20" spans="1:104" x14ac:dyDescent="0.2">
      <c r="A20" s="106">
        <v>5</v>
      </c>
      <c r="B20" s="107" t="s">
        <v>95</v>
      </c>
      <c r="C20" s="108" t="s">
        <v>96</v>
      </c>
      <c r="D20" s="109" t="s">
        <v>86</v>
      </c>
      <c r="E20" s="110">
        <v>5.36</v>
      </c>
      <c r="F20" s="110"/>
      <c r="G20" s="111">
        <f>E20*F20</f>
        <v>0</v>
      </c>
      <c r="O20" s="105">
        <v>2</v>
      </c>
      <c r="AA20" s="87">
        <v>1</v>
      </c>
      <c r="AB20" s="87">
        <v>1</v>
      </c>
      <c r="AC20" s="87">
        <v>1</v>
      </c>
      <c r="AZ20" s="87">
        <v>1</v>
      </c>
      <c r="BA20" s="87">
        <f>IF(AZ20=1,G20,0)</f>
        <v>0</v>
      </c>
      <c r="BB20" s="87">
        <f>IF(AZ20=2,G20,0)</f>
        <v>0</v>
      </c>
      <c r="BC20" s="87">
        <f>IF(AZ20=3,G20,0)</f>
        <v>0</v>
      </c>
      <c r="BD20" s="87">
        <f>IF(AZ20=4,G20,0)</f>
        <v>0</v>
      </c>
      <c r="BE20" s="87">
        <f>IF(AZ20=5,G20,0)</f>
        <v>0</v>
      </c>
      <c r="CA20" s="112">
        <v>1</v>
      </c>
      <c r="CB20" s="112">
        <v>1</v>
      </c>
      <c r="CZ20" s="87">
        <v>0</v>
      </c>
    </row>
    <row r="21" spans="1:104" x14ac:dyDescent="0.2">
      <c r="A21" s="106">
        <v>6</v>
      </c>
      <c r="B21" s="107" t="s">
        <v>97</v>
      </c>
      <c r="C21" s="108" t="s">
        <v>98</v>
      </c>
      <c r="D21" s="109" t="s">
        <v>86</v>
      </c>
      <c r="E21" s="110">
        <v>6.7</v>
      </c>
      <c r="F21" s="110"/>
      <c r="G21" s="111">
        <f>E21*F21</f>
        <v>0</v>
      </c>
      <c r="O21" s="105">
        <v>2</v>
      </c>
      <c r="AA21" s="87">
        <v>1</v>
      </c>
      <c r="AB21" s="87">
        <v>1</v>
      </c>
      <c r="AC21" s="87">
        <v>1</v>
      </c>
      <c r="AZ21" s="87">
        <v>1</v>
      </c>
      <c r="BA21" s="87">
        <f>IF(AZ21=1,G21,0)</f>
        <v>0</v>
      </c>
      <c r="BB21" s="87">
        <f>IF(AZ21=2,G21,0)</f>
        <v>0</v>
      </c>
      <c r="BC21" s="87">
        <f>IF(AZ21=3,G21,0)</f>
        <v>0</v>
      </c>
      <c r="BD21" s="87">
        <f>IF(AZ21=4,G21,0)</f>
        <v>0</v>
      </c>
      <c r="BE21" s="87">
        <f>IF(AZ21=5,G21,0)</f>
        <v>0</v>
      </c>
      <c r="CA21" s="112">
        <v>1</v>
      </c>
      <c r="CB21" s="112">
        <v>1</v>
      </c>
      <c r="CZ21" s="87">
        <v>0</v>
      </c>
    </row>
    <row r="22" spans="1:104" x14ac:dyDescent="0.2">
      <c r="A22" s="113"/>
      <c r="B22" s="115"/>
      <c r="C22" s="241" t="s">
        <v>99</v>
      </c>
      <c r="D22" s="242"/>
      <c r="E22" s="116">
        <v>6.7</v>
      </c>
      <c r="F22" s="117"/>
      <c r="G22" s="118"/>
      <c r="M22" s="114" t="s">
        <v>99</v>
      </c>
      <c r="O22" s="105"/>
    </row>
    <row r="23" spans="1:104" x14ac:dyDescent="0.2">
      <c r="A23" s="106">
        <v>7</v>
      </c>
      <c r="B23" s="107" t="s">
        <v>100</v>
      </c>
      <c r="C23" s="108" t="s">
        <v>101</v>
      </c>
      <c r="D23" s="109" t="s">
        <v>86</v>
      </c>
      <c r="E23" s="110">
        <v>6.7</v>
      </c>
      <c r="F23" s="110"/>
      <c r="G23" s="111">
        <f>E23*F23</f>
        <v>0</v>
      </c>
      <c r="O23" s="105">
        <v>2</v>
      </c>
      <c r="AA23" s="87">
        <v>1</v>
      </c>
      <c r="AB23" s="87">
        <v>1</v>
      </c>
      <c r="AC23" s="87">
        <v>1</v>
      </c>
      <c r="AZ23" s="87">
        <v>1</v>
      </c>
      <c r="BA23" s="87">
        <f>IF(AZ23=1,G23,0)</f>
        <v>0</v>
      </c>
      <c r="BB23" s="87">
        <f>IF(AZ23=2,G23,0)</f>
        <v>0</v>
      </c>
      <c r="BC23" s="87">
        <f>IF(AZ23=3,G23,0)</f>
        <v>0</v>
      </c>
      <c r="BD23" s="87">
        <f>IF(AZ23=4,G23,0)</f>
        <v>0</v>
      </c>
      <c r="BE23" s="87">
        <f>IF(AZ23=5,G23,0)</f>
        <v>0</v>
      </c>
      <c r="CA23" s="112">
        <v>1</v>
      </c>
      <c r="CB23" s="112">
        <v>1</v>
      </c>
      <c r="CZ23" s="87">
        <v>0</v>
      </c>
    </row>
    <row r="24" spans="1:104" x14ac:dyDescent="0.2">
      <c r="A24" s="106">
        <v>8</v>
      </c>
      <c r="B24" s="107" t="s">
        <v>102</v>
      </c>
      <c r="C24" s="108" t="s">
        <v>103</v>
      </c>
      <c r="D24" s="109" t="s">
        <v>86</v>
      </c>
      <c r="E24" s="110">
        <v>1.34</v>
      </c>
      <c r="F24" s="110"/>
      <c r="G24" s="111">
        <f>E24*F24</f>
        <v>0</v>
      </c>
      <c r="O24" s="105">
        <v>2</v>
      </c>
      <c r="AA24" s="87">
        <v>1</v>
      </c>
      <c r="AB24" s="87">
        <v>1</v>
      </c>
      <c r="AC24" s="87">
        <v>1</v>
      </c>
      <c r="AZ24" s="87">
        <v>1</v>
      </c>
      <c r="BA24" s="87">
        <f>IF(AZ24=1,G24,0)</f>
        <v>0</v>
      </c>
      <c r="BB24" s="87">
        <f>IF(AZ24=2,G24,0)</f>
        <v>0</v>
      </c>
      <c r="BC24" s="87">
        <f>IF(AZ24=3,G24,0)</f>
        <v>0</v>
      </c>
      <c r="BD24" s="87">
        <f>IF(AZ24=4,G24,0)</f>
        <v>0</v>
      </c>
      <c r="BE24" s="87">
        <f>IF(AZ24=5,G24,0)</f>
        <v>0</v>
      </c>
      <c r="CA24" s="112">
        <v>1</v>
      </c>
      <c r="CB24" s="112">
        <v>1</v>
      </c>
      <c r="CZ24" s="87">
        <v>0</v>
      </c>
    </row>
    <row r="25" spans="1:104" x14ac:dyDescent="0.2">
      <c r="A25" s="113"/>
      <c r="B25" s="115"/>
      <c r="C25" s="241" t="s">
        <v>104</v>
      </c>
      <c r="D25" s="242"/>
      <c r="E25" s="116">
        <v>1.34</v>
      </c>
      <c r="F25" s="117"/>
      <c r="G25" s="118"/>
      <c r="M25" s="114" t="s">
        <v>104</v>
      </c>
      <c r="O25" s="105"/>
    </row>
    <row r="26" spans="1:104" x14ac:dyDescent="0.2">
      <c r="A26" s="106">
        <v>9</v>
      </c>
      <c r="B26" s="107" t="s">
        <v>105</v>
      </c>
      <c r="C26" s="108" t="s">
        <v>106</v>
      </c>
      <c r="D26" s="109" t="s">
        <v>86</v>
      </c>
      <c r="E26" s="110">
        <v>4.0199999999999996</v>
      </c>
      <c r="F26" s="110"/>
      <c r="G26" s="111">
        <f>E26*F26</f>
        <v>0</v>
      </c>
      <c r="O26" s="105">
        <v>2</v>
      </c>
      <c r="AA26" s="87">
        <v>1</v>
      </c>
      <c r="AB26" s="87">
        <v>0</v>
      </c>
      <c r="AC26" s="87">
        <v>0</v>
      </c>
      <c r="AZ26" s="87">
        <v>1</v>
      </c>
      <c r="BA26" s="87">
        <f>IF(AZ26=1,G26,0)</f>
        <v>0</v>
      </c>
      <c r="BB26" s="87">
        <f>IF(AZ26=2,G26,0)</f>
        <v>0</v>
      </c>
      <c r="BC26" s="87">
        <f>IF(AZ26=3,G26,0)</f>
        <v>0</v>
      </c>
      <c r="BD26" s="87">
        <f>IF(AZ26=4,G26,0)</f>
        <v>0</v>
      </c>
      <c r="BE26" s="87">
        <f>IF(AZ26=5,G26,0)</f>
        <v>0</v>
      </c>
      <c r="CA26" s="112">
        <v>1</v>
      </c>
      <c r="CB26" s="112">
        <v>0</v>
      </c>
      <c r="CZ26" s="87">
        <v>0</v>
      </c>
    </row>
    <row r="27" spans="1:104" x14ac:dyDescent="0.2">
      <c r="A27" s="113"/>
      <c r="B27" s="115"/>
      <c r="C27" s="241" t="s">
        <v>107</v>
      </c>
      <c r="D27" s="242"/>
      <c r="E27" s="116">
        <v>4.0199999999999996</v>
      </c>
      <c r="F27" s="117"/>
      <c r="G27" s="118"/>
      <c r="M27" s="114" t="s">
        <v>107</v>
      </c>
      <c r="O27" s="105"/>
    </row>
    <row r="28" spans="1:104" x14ac:dyDescent="0.2">
      <c r="A28" s="106">
        <v>10</v>
      </c>
      <c r="B28" s="107" t="s">
        <v>108</v>
      </c>
      <c r="C28" s="108" t="s">
        <v>109</v>
      </c>
      <c r="D28" s="109" t="s">
        <v>86</v>
      </c>
      <c r="E28" s="110">
        <v>2.87</v>
      </c>
      <c r="F28" s="110"/>
      <c r="G28" s="111">
        <f>E28*F28</f>
        <v>0</v>
      </c>
      <c r="O28" s="105">
        <v>2</v>
      </c>
      <c r="AA28" s="87">
        <v>1</v>
      </c>
      <c r="AB28" s="87">
        <v>1</v>
      </c>
      <c r="AC28" s="87">
        <v>1</v>
      </c>
      <c r="AZ28" s="87">
        <v>1</v>
      </c>
      <c r="BA28" s="87">
        <f>IF(AZ28=1,G28,0)</f>
        <v>0</v>
      </c>
      <c r="BB28" s="87">
        <f>IF(AZ28=2,G28,0)</f>
        <v>0</v>
      </c>
      <c r="BC28" s="87">
        <f>IF(AZ28=3,G28,0)</f>
        <v>0</v>
      </c>
      <c r="BD28" s="87">
        <f>IF(AZ28=4,G28,0)</f>
        <v>0</v>
      </c>
      <c r="BE28" s="87">
        <f>IF(AZ28=5,G28,0)</f>
        <v>0</v>
      </c>
      <c r="CA28" s="112">
        <v>1</v>
      </c>
      <c r="CB28" s="112">
        <v>1</v>
      </c>
      <c r="CZ28" s="87">
        <v>0</v>
      </c>
    </row>
    <row r="29" spans="1:104" x14ac:dyDescent="0.2">
      <c r="A29" s="113"/>
      <c r="B29" s="115"/>
      <c r="C29" s="241" t="s">
        <v>110</v>
      </c>
      <c r="D29" s="242"/>
      <c r="E29" s="116">
        <v>2.87</v>
      </c>
      <c r="F29" s="117"/>
      <c r="G29" s="118"/>
      <c r="M29" s="114" t="s">
        <v>110</v>
      </c>
      <c r="O29" s="105"/>
    </row>
    <row r="30" spans="1:104" ht="12" customHeight="1" x14ac:dyDescent="0.2">
      <c r="A30" s="106">
        <v>11</v>
      </c>
      <c r="B30" s="107" t="s">
        <v>111</v>
      </c>
      <c r="C30" s="108" t="s">
        <v>112</v>
      </c>
      <c r="D30" s="109" t="s">
        <v>86</v>
      </c>
      <c r="E30" s="110">
        <v>28.7</v>
      </c>
      <c r="F30" s="110"/>
      <c r="G30" s="111">
        <f>E30*F30</f>
        <v>0</v>
      </c>
      <c r="O30" s="105">
        <v>2</v>
      </c>
      <c r="AA30" s="87">
        <v>1</v>
      </c>
      <c r="AB30" s="87">
        <v>1</v>
      </c>
      <c r="AC30" s="87">
        <v>1</v>
      </c>
      <c r="AZ30" s="87">
        <v>1</v>
      </c>
      <c r="BA30" s="87">
        <f>IF(AZ30=1,G30,0)</f>
        <v>0</v>
      </c>
      <c r="BB30" s="87">
        <f>IF(AZ30=2,G30,0)</f>
        <v>0</v>
      </c>
      <c r="BC30" s="87">
        <f>IF(AZ30=3,G30,0)</f>
        <v>0</v>
      </c>
      <c r="BD30" s="87">
        <f>IF(AZ30=4,G30,0)</f>
        <v>0</v>
      </c>
      <c r="BE30" s="87">
        <f>IF(AZ30=5,G30,0)</f>
        <v>0</v>
      </c>
      <c r="CA30" s="112">
        <v>1</v>
      </c>
      <c r="CB30" s="112">
        <v>1</v>
      </c>
      <c r="CZ30" s="87">
        <v>0</v>
      </c>
    </row>
    <row r="31" spans="1:104" x14ac:dyDescent="0.2">
      <c r="A31" s="113"/>
      <c r="B31" s="115"/>
      <c r="C31" s="241" t="s">
        <v>113</v>
      </c>
      <c r="D31" s="242"/>
      <c r="E31" s="116">
        <v>28.7</v>
      </c>
      <c r="F31" s="117"/>
      <c r="G31" s="118"/>
      <c r="M31" s="114" t="s">
        <v>113</v>
      </c>
      <c r="O31" s="105"/>
    </row>
    <row r="32" spans="1:104" x14ac:dyDescent="0.2">
      <c r="A32" s="106">
        <v>12</v>
      </c>
      <c r="B32" s="107" t="s">
        <v>114</v>
      </c>
      <c r="C32" s="108" t="s">
        <v>115</v>
      </c>
      <c r="D32" s="109" t="s">
        <v>86</v>
      </c>
      <c r="E32" s="110">
        <v>1.34</v>
      </c>
      <c r="F32" s="110"/>
      <c r="G32" s="111">
        <f>E32*F32</f>
        <v>0</v>
      </c>
      <c r="O32" s="105">
        <v>2</v>
      </c>
      <c r="AA32" s="87">
        <v>1</v>
      </c>
      <c r="AB32" s="87">
        <v>1</v>
      </c>
      <c r="AC32" s="87">
        <v>1</v>
      </c>
      <c r="AZ32" s="87">
        <v>1</v>
      </c>
      <c r="BA32" s="87">
        <f>IF(AZ32=1,G32,0)</f>
        <v>0</v>
      </c>
      <c r="BB32" s="87">
        <f>IF(AZ32=2,G32,0)</f>
        <v>0</v>
      </c>
      <c r="BC32" s="87">
        <f>IF(AZ32=3,G32,0)</f>
        <v>0</v>
      </c>
      <c r="BD32" s="87">
        <f>IF(AZ32=4,G32,0)</f>
        <v>0</v>
      </c>
      <c r="BE32" s="87">
        <f>IF(AZ32=5,G32,0)</f>
        <v>0</v>
      </c>
      <c r="CA32" s="112">
        <v>1</v>
      </c>
      <c r="CB32" s="112">
        <v>1</v>
      </c>
      <c r="CZ32" s="87">
        <v>0</v>
      </c>
    </row>
    <row r="33" spans="1:104" ht="12" customHeight="1" x14ac:dyDescent="0.2">
      <c r="A33" s="106">
        <v>13</v>
      </c>
      <c r="B33" s="107" t="s">
        <v>116</v>
      </c>
      <c r="C33" s="108" t="s">
        <v>117</v>
      </c>
      <c r="D33" s="109" t="s">
        <v>86</v>
      </c>
      <c r="E33" s="110">
        <v>13.4</v>
      </c>
      <c r="F33" s="110"/>
      <c r="G33" s="111">
        <f>E33*F33</f>
        <v>0</v>
      </c>
      <c r="O33" s="105">
        <v>2</v>
      </c>
      <c r="AA33" s="87">
        <v>1</v>
      </c>
      <c r="AB33" s="87">
        <v>1</v>
      </c>
      <c r="AC33" s="87">
        <v>1</v>
      </c>
      <c r="AZ33" s="87">
        <v>1</v>
      </c>
      <c r="BA33" s="87">
        <f>IF(AZ33=1,G33,0)</f>
        <v>0</v>
      </c>
      <c r="BB33" s="87">
        <f>IF(AZ33=2,G33,0)</f>
        <v>0</v>
      </c>
      <c r="BC33" s="87">
        <f>IF(AZ33=3,G33,0)</f>
        <v>0</v>
      </c>
      <c r="BD33" s="87">
        <f>IF(AZ33=4,G33,0)</f>
        <v>0</v>
      </c>
      <c r="BE33" s="87">
        <f>IF(AZ33=5,G33,0)</f>
        <v>0</v>
      </c>
      <c r="CA33" s="112">
        <v>1</v>
      </c>
      <c r="CB33" s="112">
        <v>1</v>
      </c>
      <c r="CZ33" s="87">
        <v>0</v>
      </c>
    </row>
    <row r="34" spans="1:104" x14ac:dyDescent="0.2">
      <c r="A34" s="113"/>
      <c r="B34" s="115"/>
      <c r="C34" s="241" t="s">
        <v>118</v>
      </c>
      <c r="D34" s="242"/>
      <c r="E34" s="116">
        <v>13.4</v>
      </c>
      <c r="F34" s="117"/>
      <c r="G34" s="118"/>
      <c r="M34" s="114" t="s">
        <v>118</v>
      </c>
      <c r="O34" s="105"/>
    </row>
    <row r="35" spans="1:104" x14ac:dyDescent="0.2">
      <c r="A35" s="106">
        <v>14</v>
      </c>
      <c r="B35" s="107" t="s">
        <v>119</v>
      </c>
      <c r="C35" s="108" t="s">
        <v>120</v>
      </c>
      <c r="D35" s="109" t="s">
        <v>86</v>
      </c>
      <c r="E35" s="110">
        <v>2.87</v>
      </c>
      <c r="F35" s="110"/>
      <c r="G35" s="111">
        <f>E35*F35</f>
        <v>0</v>
      </c>
      <c r="O35" s="105">
        <v>2</v>
      </c>
      <c r="AA35" s="87">
        <v>1</v>
      </c>
      <c r="AB35" s="87">
        <v>1</v>
      </c>
      <c r="AC35" s="87">
        <v>1</v>
      </c>
      <c r="AZ35" s="87">
        <v>1</v>
      </c>
      <c r="BA35" s="87">
        <f>IF(AZ35=1,G35,0)</f>
        <v>0</v>
      </c>
      <c r="BB35" s="87">
        <f>IF(AZ35=2,G35,0)</f>
        <v>0</v>
      </c>
      <c r="BC35" s="87">
        <f>IF(AZ35=3,G35,0)</f>
        <v>0</v>
      </c>
      <c r="BD35" s="87">
        <f>IF(AZ35=4,G35,0)</f>
        <v>0</v>
      </c>
      <c r="BE35" s="87">
        <f>IF(AZ35=5,G35,0)</f>
        <v>0</v>
      </c>
      <c r="CA35" s="112">
        <v>1</v>
      </c>
      <c r="CB35" s="112">
        <v>1</v>
      </c>
      <c r="CZ35" s="87">
        <v>0</v>
      </c>
    </row>
    <row r="36" spans="1:104" x14ac:dyDescent="0.2">
      <c r="A36" s="113"/>
      <c r="B36" s="115"/>
      <c r="C36" s="241" t="s">
        <v>121</v>
      </c>
      <c r="D36" s="242"/>
      <c r="E36" s="116">
        <v>2.87</v>
      </c>
      <c r="F36" s="117"/>
      <c r="G36" s="118"/>
      <c r="M36" s="114" t="s">
        <v>121</v>
      </c>
      <c r="O36" s="105"/>
    </row>
    <row r="37" spans="1:104" x14ac:dyDescent="0.2">
      <c r="A37" s="106">
        <v>15</v>
      </c>
      <c r="B37" s="107" t="s">
        <v>122</v>
      </c>
      <c r="C37" s="108" t="s">
        <v>123</v>
      </c>
      <c r="D37" s="109" t="s">
        <v>86</v>
      </c>
      <c r="E37" s="110">
        <v>1.34</v>
      </c>
      <c r="F37" s="110"/>
      <c r="G37" s="111">
        <f>E37*F37</f>
        <v>0</v>
      </c>
      <c r="O37" s="105">
        <v>2</v>
      </c>
      <c r="AA37" s="87">
        <v>1</v>
      </c>
      <c r="AB37" s="87">
        <v>1</v>
      </c>
      <c r="AC37" s="87">
        <v>1</v>
      </c>
      <c r="AZ37" s="87">
        <v>1</v>
      </c>
      <c r="BA37" s="87">
        <f>IF(AZ37=1,G37,0)</f>
        <v>0</v>
      </c>
      <c r="BB37" s="87">
        <f>IF(AZ37=2,G37,0)</f>
        <v>0</v>
      </c>
      <c r="BC37" s="87">
        <f>IF(AZ37=3,G37,0)</f>
        <v>0</v>
      </c>
      <c r="BD37" s="87">
        <f>IF(AZ37=4,G37,0)</f>
        <v>0</v>
      </c>
      <c r="BE37" s="87">
        <f>IF(AZ37=5,G37,0)</f>
        <v>0</v>
      </c>
      <c r="CA37" s="112">
        <v>1</v>
      </c>
      <c r="CB37" s="112">
        <v>1</v>
      </c>
      <c r="CZ37" s="87">
        <v>0</v>
      </c>
    </row>
    <row r="38" spans="1:104" x14ac:dyDescent="0.2">
      <c r="A38" s="113"/>
      <c r="B38" s="115"/>
      <c r="C38" s="241" t="s">
        <v>124</v>
      </c>
      <c r="D38" s="242"/>
      <c r="E38" s="116">
        <v>1.34</v>
      </c>
      <c r="F38" s="117"/>
      <c r="G38" s="118"/>
      <c r="M38" s="114" t="s">
        <v>124</v>
      </c>
      <c r="O38" s="105"/>
    </row>
    <row r="39" spans="1:104" x14ac:dyDescent="0.2">
      <c r="A39" s="106">
        <v>16</v>
      </c>
      <c r="B39" s="107" t="s">
        <v>125</v>
      </c>
      <c r="C39" s="108" t="s">
        <v>126</v>
      </c>
      <c r="D39" s="109" t="s">
        <v>86</v>
      </c>
      <c r="E39" s="110">
        <v>4.21</v>
      </c>
      <c r="F39" s="110"/>
      <c r="G39" s="111">
        <f>E39*F39</f>
        <v>0</v>
      </c>
      <c r="O39" s="105">
        <v>2</v>
      </c>
      <c r="AA39" s="87">
        <v>1</v>
      </c>
      <c r="AB39" s="87">
        <v>0</v>
      </c>
      <c r="AC39" s="87">
        <v>0</v>
      </c>
      <c r="AZ39" s="87">
        <v>1</v>
      </c>
      <c r="BA39" s="87">
        <f>IF(AZ39=1,G39,0)</f>
        <v>0</v>
      </c>
      <c r="BB39" s="87">
        <f>IF(AZ39=2,G39,0)</f>
        <v>0</v>
      </c>
      <c r="BC39" s="87">
        <f>IF(AZ39=3,G39,0)</f>
        <v>0</v>
      </c>
      <c r="BD39" s="87">
        <f>IF(AZ39=4,G39,0)</f>
        <v>0</v>
      </c>
      <c r="BE39" s="87">
        <f>IF(AZ39=5,G39,0)</f>
        <v>0</v>
      </c>
      <c r="CA39" s="112">
        <v>1</v>
      </c>
      <c r="CB39" s="112">
        <v>0</v>
      </c>
      <c r="CZ39" s="87">
        <v>0</v>
      </c>
    </row>
    <row r="40" spans="1:104" x14ac:dyDescent="0.2">
      <c r="A40" s="113"/>
      <c r="B40" s="115"/>
      <c r="C40" s="241" t="s">
        <v>127</v>
      </c>
      <c r="D40" s="242"/>
      <c r="E40" s="116">
        <v>2.87</v>
      </c>
      <c r="F40" s="117"/>
      <c r="G40" s="118"/>
      <c r="M40" s="114" t="s">
        <v>127</v>
      </c>
      <c r="O40" s="105"/>
    </row>
    <row r="41" spans="1:104" x14ac:dyDescent="0.2">
      <c r="A41" s="113"/>
      <c r="B41" s="115"/>
      <c r="C41" s="241" t="s">
        <v>128</v>
      </c>
      <c r="D41" s="242"/>
      <c r="E41" s="116">
        <v>1.34</v>
      </c>
      <c r="F41" s="117"/>
      <c r="G41" s="118"/>
      <c r="M41" s="114" t="s">
        <v>128</v>
      </c>
      <c r="O41" s="105"/>
    </row>
    <row r="42" spans="1:104" x14ac:dyDescent="0.2">
      <c r="A42" s="106">
        <v>17</v>
      </c>
      <c r="B42" s="107" t="s">
        <v>129</v>
      </c>
      <c r="C42" s="108" t="s">
        <v>130</v>
      </c>
      <c r="D42" s="109" t="s">
        <v>131</v>
      </c>
      <c r="E42" s="110">
        <v>7.0307000000000004</v>
      </c>
      <c r="F42" s="110"/>
      <c r="G42" s="111">
        <f>E42*F42</f>
        <v>0</v>
      </c>
      <c r="O42" s="105">
        <v>2</v>
      </c>
      <c r="AA42" s="87">
        <v>1</v>
      </c>
      <c r="AB42" s="87">
        <v>1</v>
      </c>
      <c r="AC42" s="87">
        <v>1</v>
      </c>
      <c r="AZ42" s="87">
        <v>1</v>
      </c>
      <c r="BA42" s="87">
        <f>IF(AZ42=1,G42,0)</f>
        <v>0</v>
      </c>
      <c r="BB42" s="87">
        <f>IF(AZ42=2,G42,0)</f>
        <v>0</v>
      </c>
      <c r="BC42" s="87">
        <f>IF(AZ42=3,G42,0)</f>
        <v>0</v>
      </c>
      <c r="BD42" s="87">
        <f>IF(AZ42=4,G42,0)</f>
        <v>0</v>
      </c>
      <c r="BE42" s="87">
        <f>IF(AZ42=5,G42,0)</f>
        <v>0</v>
      </c>
      <c r="CA42" s="112">
        <v>1</v>
      </c>
      <c r="CB42" s="112">
        <v>1</v>
      </c>
      <c r="CZ42" s="87">
        <v>0</v>
      </c>
    </row>
    <row r="43" spans="1:104" x14ac:dyDescent="0.2">
      <c r="A43" s="113"/>
      <c r="B43" s="115"/>
      <c r="C43" s="241" t="s">
        <v>132</v>
      </c>
      <c r="D43" s="242"/>
      <c r="E43" s="116">
        <v>7.0307000000000004</v>
      </c>
      <c r="F43" s="117"/>
      <c r="G43" s="118"/>
      <c r="M43" s="114" t="s">
        <v>132</v>
      </c>
      <c r="O43" s="105"/>
    </row>
    <row r="44" spans="1:104" x14ac:dyDescent="0.2">
      <c r="A44" s="106">
        <v>18</v>
      </c>
      <c r="B44" s="107" t="s">
        <v>133</v>
      </c>
      <c r="C44" s="108" t="s">
        <v>134</v>
      </c>
      <c r="D44" s="109" t="s">
        <v>86</v>
      </c>
      <c r="E44" s="110">
        <v>9.1931999999999992</v>
      </c>
      <c r="F44" s="110"/>
      <c r="G44" s="111">
        <f>E44*F44</f>
        <v>0</v>
      </c>
      <c r="O44" s="105">
        <v>2</v>
      </c>
      <c r="AA44" s="87">
        <v>1</v>
      </c>
      <c r="AB44" s="87">
        <v>1</v>
      </c>
      <c r="AC44" s="87">
        <v>1</v>
      </c>
      <c r="AZ44" s="87">
        <v>1</v>
      </c>
      <c r="BA44" s="87">
        <f>IF(AZ44=1,G44,0)</f>
        <v>0</v>
      </c>
      <c r="BB44" s="87">
        <f>IF(AZ44=2,G44,0)</f>
        <v>0</v>
      </c>
      <c r="BC44" s="87">
        <f>IF(AZ44=3,G44,0)</f>
        <v>0</v>
      </c>
      <c r="BD44" s="87">
        <f>IF(AZ44=4,G44,0)</f>
        <v>0</v>
      </c>
      <c r="BE44" s="87">
        <f>IF(AZ44=5,G44,0)</f>
        <v>0</v>
      </c>
      <c r="CA44" s="112">
        <v>1</v>
      </c>
      <c r="CB44" s="112">
        <v>1</v>
      </c>
      <c r="CZ44" s="87">
        <v>0</v>
      </c>
    </row>
    <row r="45" spans="1:104" x14ac:dyDescent="0.2">
      <c r="A45" s="113"/>
      <c r="B45" s="115"/>
      <c r="C45" s="241" t="s">
        <v>135</v>
      </c>
      <c r="D45" s="242"/>
      <c r="E45" s="116">
        <v>9.1931999999999992</v>
      </c>
      <c r="F45" s="117"/>
      <c r="G45" s="118"/>
      <c r="M45" s="114" t="s">
        <v>135</v>
      </c>
      <c r="O45" s="105"/>
    </row>
    <row r="46" spans="1:104" x14ac:dyDescent="0.2">
      <c r="A46" s="106">
        <v>19</v>
      </c>
      <c r="B46" s="107" t="s">
        <v>136</v>
      </c>
      <c r="C46" s="108" t="s">
        <v>137</v>
      </c>
      <c r="D46" s="109" t="s">
        <v>86</v>
      </c>
      <c r="E46" s="110">
        <v>2.6798000000000002</v>
      </c>
      <c r="F46" s="110"/>
      <c r="G46" s="111">
        <f>E46*F46</f>
        <v>0</v>
      </c>
      <c r="O46" s="105">
        <v>2</v>
      </c>
      <c r="AA46" s="87">
        <v>1</v>
      </c>
      <c r="AB46" s="87">
        <v>1</v>
      </c>
      <c r="AC46" s="87">
        <v>1</v>
      </c>
      <c r="AZ46" s="87">
        <v>1</v>
      </c>
      <c r="BA46" s="87">
        <f>IF(AZ46=1,G46,0)</f>
        <v>0</v>
      </c>
      <c r="BB46" s="87">
        <f>IF(AZ46=2,G46,0)</f>
        <v>0</v>
      </c>
      <c r="BC46" s="87">
        <f>IF(AZ46=3,G46,0)</f>
        <v>0</v>
      </c>
      <c r="BD46" s="87">
        <f>IF(AZ46=4,G46,0)</f>
        <v>0</v>
      </c>
      <c r="BE46" s="87">
        <f>IF(AZ46=5,G46,0)</f>
        <v>0</v>
      </c>
      <c r="CA46" s="112">
        <v>1</v>
      </c>
      <c r="CB46" s="112">
        <v>1</v>
      </c>
      <c r="CZ46" s="87">
        <v>0</v>
      </c>
    </row>
    <row r="47" spans="1:104" x14ac:dyDescent="0.2">
      <c r="A47" s="113"/>
      <c r="B47" s="115"/>
      <c r="C47" s="241" t="s">
        <v>138</v>
      </c>
      <c r="D47" s="242"/>
      <c r="E47" s="116">
        <v>2.6798000000000002</v>
      </c>
      <c r="F47" s="117"/>
      <c r="G47" s="118"/>
      <c r="M47" s="114" t="s">
        <v>138</v>
      </c>
      <c r="O47" s="105"/>
    </row>
    <row r="48" spans="1:104" x14ac:dyDescent="0.2">
      <c r="A48" s="106">
        <v>20</v>
      </c>
      <c r="B48" s="107" t="s">
        <v>139</v>
      </c>
      <c r="C48" s="108" t="s">
        <v>140</v>
      </c>
      <c r="D48" s="109" t="s">
        <v>141</v>
      </c>
      <c r="E48" s="110">
        <v>9.7799999999999994</v>
      </c>
      <c r="F48" s="110"/>
      <c r="G48" s="111">
        <f>E48*F48</f>
        <v>0</v>
      </c>
      <c r="O48" s="105">
        <v>2</v>
      </c>
      <c r="AA48" s="87">
        <v>1</v>
      </c>
      <c r="AB48" s="87">
        <v>1</v>
      </c>
      <c r="AC48" s="87">
        <v>1</v>
      </c>
      <c r="AZ48" s="87">
        <v>1</v>
      </c>
      <c r="BA48" s="87">
        <f>IF(AZ48=1,G48,0)</f>
        <v>0</v>
      </c>
      <c r="BB48" s="87">
        <f>IF(AZ48=2,G48,0)</f>
        <v>0</v>
      </c>
      <c r="BC48" s="87">
        <f>IF(AZ48=3,G48,0)</f>
        <v>0</v>
      </c>
      <c r="BD48" s="87">
        <f>IF(AZ48=4,G48,0)</f>
        <v>0</v>
      </c>
      <c r="BE48" s="87">
        <f>IF(AZ48=5,G48,0)</f>
        <v>0</v>
      </c>
      <c r="CA48" s="112">
        <v>1</v>
      </c>
      <c r="CB48" s="112">
        <v>1</v>
      </c>
      <c r="CZ48" s="87">
        <v>0</v>
      </c>
    </row>
    <row r="49" spans="1:104" x14ac:dyDescent="0.2">
      <c r="A49" s="113"/>
      <c r="B49" s="115"/>
      <c r="C49" s="241" t="s">
        <v>142</v>
      </c>
      <c r="D49" s="242"/>
      <c r="E49" s="116">
        <v>9.7799999999999994</v>
      </c>
      <c r="F49" s="117"/>
      <c r="G49" s="118"/>
      <c r="M49" s="114" t="s">
        <v>142</v>
      </c>
      <c r="O49" s="105"/>
    </row>
    <row r="50" spans="1:104" x14ac:dyDescent="0.2">
      <c r="A50" s="106">
        <v>21</v>
      </c>
      <c r="B50" s="107" t="s">
        <v>143</v>
      </c>
      <c r="C50" s="108" t="s">
        <v>144</v>
      </c>
      <c r="D50" s="109" t="s">
        <v>141</v>
      </c>
      <c r="E50" s="110">
        <v>9.7799999999999994</v>
      </c>
      <c r="F50" s="110"/>
      <c r="G50" s="111">
        <f>E50*F50</f>
        <v>0</v>
      </c>
      <c r="O50" s="105">
        <v>2</v>
      </c>
      <c r="AA50" s="87">
        <v>1</v>
      </c>
      <c r="AB50" s="87">
        <v>1</v>
      </c>
      <c r="AC50" s="87">
        <v>1</v>
      </c>
      <c r="AZ50" s="87">
        <v>1</v>
      </c>
      <c r="BA50" s="87">
        <f>IF(AZ50=1,G50,0)</f>
        <v>0</v>
      </c>
      <c r="BB50" s="87">
        <f>IF(AZ50=2,G50,0)</f>
        <v>0</v>
      </c>
      <c r="BC50" s="87">
        <f>IF(AZ50=3,G50,0)</f>
        <v>0</v>
      </c>
      <c r="BD50" s="87">
        <f>IF(AZ50=4,G50,0)</f>
        <v>0</v>
      </c>
      <c r="BE50" s="87">
        <f>IF(AZ50=5,G50,0)</f>
        <v>0</v>
      </c>
      <c r="CA50" s="112">
        <v>1</v>
      </c>
      <c r="CB50" s="112">
        <v>1</v>
      </c>
      <c r="CZ50" s="87">
        <v>0</v>
      </c>
    </row>
    <row r="51" spans="1:104" x14ac:dyDescent="0.2">
      <c r="A51" s="106">
        <v>22</v>
      </c>
      <c r="B51" s="107" t="s">
        <v>145</v>
      </c>
      <c r="C51" s="108" t="s">
        <v>146</v>
      </c>
      <c r="D51" s="109" t="s">
        <v>131</v>
      </c>
      <c r="E51" s="110">
        <v>5.0115999999999996</v>
      </c>
      <c r="F51" s="110"/>
      <c r="G51" s="111">
        <f>E51*F51</f>
        <v>0</v>
      </c>
      <c r="O51" s="105">
        <v>2</v>
      </c>
      <c r="AA51" s="87">
        <v>3</v>
      </c>
      <c r="AB51" s="87">
        <v>1</v>
      </c>
      <c r="AC51" s="87">
        <v>583414035</v>
      </c>
      <c r="AZ51" s="87">
        <v>1</v>
      </c>
      <c r="BA51" s="87">
        <f>IF(AZ51=1,G51,0)</f>
        <v>0</v>
      </c>
      <c r="BB51" s="87">
        <f>IF(AZ51=2,G51,0)</f>
        <v>0</v>
      </c>
      <c r="BC51" s="87">
        <f>IF(AZ51=3,G51,0)</f>
        <v>0</v>
      </c>
      <c r="BD51" s="87">
        <f>IF(AZ51=4,G51,0)</f>
        <v>0</v>
      </c>
      <c r="BE51" s="87">
        <f>IF(AZ51=5,G51,0)</f>
        <v>0</v>
      </c>
      <c r="CA51" s="112">
        <v>3</v>
      </c>
      <c r="CB51" s="112">
        <v>1</v>
      </c>
      <c r="CZ51" s="87">
        <v>1</v>
      </c>
    </row>
    <row r="52" spans="1:104" x14ac:dyDescent="0.2">
      <c r="A52" s="113"/>
      <c r="B52" s="115"/>
      <c r="C52" s="241" t="s">
        <v>147</v>
      </c>
      <c r="D52" s="242"/>
      <c r="E52" s="116">
        <v>5.0115999999999996</v>
      </c>
      <c r="F52" s="117"/>
      <c r="G52" s="118"/>
      <c r="M52" s="114" t="s">
        <v>147</v>
      </c>
      <c r="O52" s="105"/>
    </row>
    <row r="53" spans="1:104" x14ac:dyDescent="0.2">
      <c r="A53" s="119"/>
      <c r="B53" s="120" t="s">
        <v>75</v>
      </c>
      <c r="C53" s="121" t="str">
        <f>CONCATENATE(B7," ",C7)</f>
        <v>1 Zemní práce</v>
      </c>
      <c r="D53" s="122"/>
      <c r="E53" s="123"/>
      <c r="F53" s="124"/>
      <c r="G53" s="125">
        <f>SUM(G7:G52)</f>
        <v>0</v>
      </c>
      <c r="O53" s="105">
        <v>4</v>
      </c>
      <c r="BA53" s="126">
        <f>SUM(BA7:BA52)</f>
        <v>0</v>
      </c>
      <c r="BB53" s="126">
        <f>SUM(BB7:BB52)</f>
        <v>0</v>
      </c>
      <c r="BC53" s="126">
        <f>SUM(BC7:BC52)</f>
        <v>0</v>
      </c>
      <c r="BD53" s="126">
        <f>SUM(BD7:BD52)</f>
        <v>0</v>
      </c>
      <c r="BE53" s="126">
        <f>SUM(BE7:BE52)</f>
        <v>0</v>
      </c>
    </row>
    <row r="54" spans="1:104" ht="18" customHeight="1" x14ac:dyDescent="0.2">
      <c r="A54" s="98" t="s">
        <v>72</v>
      </c>
      <c r="B54" s="99" t="s">
        <v>148</v>
      </c>
      <c r="C54" s="100" t="s">
        <v>149</v>
      </c>
      <c r="D54" s="101"/>
      <c r="E54" s="102"/>
      <c r="F54" s="102"/>
      <c r="G54" s="103"/>
      <c r="H54" s="104"/>
      <c r="I54" s="104"/>
      <c r="O54" s="105">
        <v>1</v>
      </c>
    </row>
    <row r="55" spans="1:104" x14ac:dyDescent="0.2">
      <c r="A55" s="106">
        <v>23</v>
      </c>
      <c r="B55" s="107" t="s">
        <v>150</v>
      </c>
      <c r="C55" s="108" t="s">
        <v>151</v>
      </c>
      <c r="D55" s="109" t="s">
        <v>86</v>
      </c>
      <c r="E55" s="110">
        <v>0.97799999999999998</v>
      </c>
      <c r="F55" s="110"/>
      <c r="G55" s="111">
        <f>E55*F55</f>
        <v>0</v>
      </c>
      <c r="O55" s="105">
        <v>2</v>
      </c>
      <c r="AA55" s="87">
        <v>1</v>
      </c>
      <c r="AB55" s="87">
        <v>1</v>
      </c>
      <c r="AC55" s="87">
        <v>1</v>
      </c>
      <c r="AZ55" s="87">
        <v>1</v>
      </c>
      <c r="BA55" s="87">
        <f>IF(AZ55=1,G55,0)</f>
        <v>0</v>
      </c>
      <c r="BB55" s="87">
        <f>IF(AZ55=2,G55,0)</f>
        <v>0</v>
      </c>
      <c r="BC55" s="87">
        <f>IF(AZ55=3,G55,0)</f>
        <v>0</v>
      </c>
      <c r="BD55" s="87">
        <f>IF(AZ55=4,G55,0)</f>
        <v>0</v>
      </c>
      <c r="BE55" s="87">
        <f>IF(AZ55=5,G55,0)</f>
        <v>0</v>
      </c>
      <c r="CA55" s="112">
        <v>1</v>
      </c>
      <c r="CB55" s="112">
        <v>1</v>
      </c>
      <c r="CZ55" s="87">
        <v>1.1322000000000001</v>
      </c>
    </row>
    <row r="56" spans="1:104" x14ac:dyDescent="0.2">
      <c r="A56" s="113"/>
      <c r="B56" s="115"/>
      <c r="C56" s="241" t="s">
        <v>152</v>
      </c>
      <c r="D56" s="242"/>
      <c r="E56" s="116">
        <v>0.97799999999999998</v>
      </c>
      <c r="F56" s="117"/>
      <c r="G56" s="118"/>
      <c r="M56" s="114" t="s">
        <v>152</v>
      </c>
      <c r="O56" s="105"/>
    </row>
    <row r="57" spans="1:104" x14ac:dyDescent="0.2">
      <c r="A57" s="119"/>
      <c r="B57" s="120" t="s">
        <v>75</v>
      </c>
      <c r="C57" s="121" t="str">
        <f>CONCATENATE(B54," ",C54)</f>
        <v>45 Podkladní a vedlejší konstrukce</v>
      </c>
      <c r="D57" s="122"/>
      <c r="E57" s="123"/>
      <c r="F57" s="124"/>
      <c r="G57" s="125">
        <f>SUM(G54:G56)</f>
        <v>0</v>
      </c>
      <c r="O57" s="105">
        <v>4</v>
      </c>
      <c r="BA57" s="126">
        <f>SUM(BA54:BA56)</f>
        <v>0</v>
      </c>
      <c r="BB57" s="126">
        <f>SUM(BB54:BB56)</f>
        <v>0</v>
      </c>
      <c r="BC57" s="126">
        <f>SUM(BC54:BC56)</f>
        <v>0</v>
      </c>
      <c r="BD57" s="126">
        <f>SUM(BD54:BD56)</f>
        <v>0</v>
      </c>
      <c r="BE57" s="126">
        <f>SUM(BE54:BE56)</f>
        <v>0</v>
      </c>
    </row>
    <row r="58" spans="1:104" ht="18" customHeight="1" x14ac:dyDescent="0.2">
      <c r="A58" s="98" t="s">
        <v>72</v>
      </c>
      <c r="B58" s="99" t="s">
        <v>153</v>
      </c>
      <c r="C58" s="218" t="s">
        <v>154</v>
      </c>
      <c r="D58" s="101"/>
      <c r="E58" s="102"/>
      <c r="F58" s="102"/>
      <c r="G58" s="103"/>
      <c r="H58" s="104"/>
      <c r="I58" s="104"/>
      <c r="O58" s="105">
        <v>1</v>
      </c>
    </row>
    <row r="59" spans="1:104" x14ac:dyDescent="0.2">
      <c r="A59" s="106">
        <v>24</v>
      </c>
      <c r="B59" s="107" t="s">
        <v>155</v>
      </c>
      <c r="C59" s="108" t="s">
        <v>156</v>
      </c>
      <c r="D59" s="109" t="s">
        <v>79</v>
      </c>
      <c r="E59" s="110">
        <v>16.3</v>
      </c>
      <c r="F59" s="110"/>
      <c r="G59" s="111">
        <f t="shared" ref="G59:G64" si="0">E59*F59</f>
        <v>0</v>
      </c>
      <c r="O59" s="105">
        <v>2</v>
      </c>
      <c r="AA59" s="87">
        <v>1</v>
      </c>
      <c r="AB59" s="87">
        <v>1</v>
      </c>
      <c r="AC59" s="87">
        <v>1</v>
      </c>
      <c r="AZ59" s="87">
        <v>1</v>
      </c>
      <c r="BA59" s="87">
        <f t="shared" ref="BA59:BA64" si="1">IF(AZ59=1,G59,0)</f>
        <v>0</v>
      </c>
      <c r="BB59" s="87">
        <f t="shared" ref="BB59:BB64" si="2">IF(AZ59=2,G59,0)</f>
        <v>0</v>
      </c>
      <c r="BC59" s="87">
        <f t="shared" ref="BC59:BC64" si="3">IF(AZ59=3,G59,0)</f>
        <v>0</v>
      </c>
      <c r="BD59" s="87">
        <f t="shared" ref="BD59:BD64" si="4">IF(AZ59=4,G59,0)</f>
        <v>0</v>
      </c>
      <c r="BE59" s="87">
        <f t="shared" ref="BE59:BE64" si="5">IF(AZ59=5,G59,0)</f>
        <v>0</v>
      </c>
      <c r="CA59" s="112">
        <v>1</v>
      </c>
      <c r="CB59" s="112">
        <v>1</v>
      </c>
      <c r="CZ59" s="87">
        <v>0</v>
      </c>
    </row>
    <row r="60" spans="1:104" ht="22.5" x14ac:dyDescent="0.2">
      <c r="A60" s="106">
        <v>25</v>
      </c>
      <c r="B60" s="107" t="s">
        <v>157</v>
      </c>
      <c r="C60" s="108" t="s">
        <v>190</v>
      </c>
      <c r="D60" s="109" t="s">
        <v>79</v>
      </c>
      <c r="E60" s="110">
        <v>16.3</v>
      </c>
      <c r="F60" s="110"/>
      <c r="G60" s="111">
        <f t="shared" si="0"/>
        <v>0</v>
      </c>
      <c r="O60" s="105">
        <v>2</v>
      </c>
      <c r="AA60" s="87">
        <v>1</v>
      </c>
      <c r="AB60" s="87">
        <v>1</v>
      </c>
      <c r="AC60" s="87">
        <v>1</v>
      </c>
      <c r="AZ60" s="87">
        <v>1</v>
      </c>
      <c r="BA60" s="87">
        <f t="shared" si="1"/>
        <v>0</v>
      </c>
      <c r="BB60" s="87">
        <f t="shared" si="2"/>
        <v>0</v>
      </c>
      <c r="BC60" s="87">
        <f t="shared" si="3"/>
        <v>0</v>
      </c>
      <c r="BD60" s="87">
        <f t="shared" si="4"/>
        <v>0</v>
      </c>
      <c r="BE60" s="87">
        <f t="shared" si="5"/>
        <v>0</v>
      </c>
      <c r="CA60" s="112">
        <v>1</v>
      </c>
      <c r="CB60" s="112">
        <v>1</v>
      </c>
      <c r="CZ60" s="87">
        <v>0</v>
      </c>
    </row>
    <row r="61" spans="1:104" x14ac:dyDescent="0.2">
      <c r="A61" s="106">
        <v>26</v>
      </c>
      <c r="B61" s="107" t="s">
        <v>158</v>
      </c>
      <c r="C61" s="108" t="s">
        <v>191</v>
      </c>
      <c r="D61" s="109" t="s">
        <v>79</v>
      </c>
      <c r="E61" s="110">
        <v>16.3</v>
      </c>
      <c r="F61" s="110"/>
      <c r="G61" s="111">
        <f t="shared" si="0"/>
        <v>0</v>
      </c>
      <c r="O61" s="105">
        <v>2</v>
      </c>
      <c r="AA61" s="87">
        <v>1</v>
      </c>
      <c r="AB61" s="87">
        <v>1</v>
      </c>
      <c r="AC61" s="87">
        <v>1</v>
      </c>
      <c r="AZ61" s="87">
        <v>1</v>
      </c>
      <c r="BA61" s="87">
        <f t="shared" si="1"/>
        <v>0</v>
      </c>
      <c r="BB61" s="87">
        <f t="shared" si="2"/>
        <v>0</v>
      </c>
      <c r="BC61" s="87">
        <f t="shared" si="3"/>
        <v>0</v>
      </c>
      <c r="BD61" s="87">
        <f t="shared" si="4"/>
        <v>0</v>
      </c>
      <c r="BE61" s="87">
        <f t="shared" si="5"/>
        <v>0</v>
      </c>
      <c r="CA61" s="112">
        <v>1</v>
      </c>
      <c r="CB61" s="112">
        <v>1</v>
      </c>
      <c r="CZ61" s="87">
        <v>0</v>
      </c>
    </row>
    <row r="62" spans="1:104" x14ac:dyDescent="0.2">
      <c r="A62" s="106">
        <v>27</v>
      </c>
      <c r="B62" s="107" t="s">
        <v>159</v>
      </c>
      <c r="C62" s="108" t="s">
        <v>160</v>
      </c>
      <c r="D62" s="109" t="s">
        <v>161</v>
      </c>
      <c r="E62" s="110">
        <v>3</v>
      </c>
      <c r="F62" s="110"/>
      <c r="G62" s="111">
        <f t="shared" si="0"/>
        <v>0</v>
      </c>
      <c r="O62" s="105">
        <v>2</v>
      </c>
      <c r="AA62" s="87">
        <v>1</v>
      </c>
      <c r="AB62" s="87">
        <v>0</v>
      </c>
      <c r="AC62" s="87">
        <v>0</v>
      </c>
      <c r="AZ62" s="87">
        <v>1</v>
      </c>
      <c r="BA62" s="87">
        <f t="shared" si="1"/>
        <v>0</v>
      </c>
      <c r="BB62" s="87">
        <f t="shared" si="2"/>
        <v>0</v>
      </c>
      <c r="BC62" s="87">
        <f t="shared" si="3"/>
        <v>0</v>
      </c>
      <c r="BD62" s="87">
        <f t="shared" si="4"/>
        <v>0</v>
      </c>
      <c r="BE62" s="87">
        <f t="shared" si="5"/>
        <v>0</v>
      </c>
      <c r="CA62" s="112">
        <v>1</v>
      </c>
      <c r="CB62" s="112">
        <v>0</v>
      </c>
      <c r="CZ62" s="87">
        <v>0</v>
      </c>
    </row>
    <row r="63" spans="1:104" x14ac:dyDescent="0.2">
      <c r="A63" s="106">
        <v>28</v>
      </c>
      <c r="B63" s="107" t="s">
        <v>162</v>
      </c>
      <c r="C63" s="108" t="s">
        <v>192</v>
      </c>
      <c r="D63" s="109" t="s">
        <v>163</v>
      </c>
      <c r="E63" s="110">
        <v>1</v>
      </c>
      <c r="F63" s="110"/>
      <c r="G63" s="111">
        <f t="shared" si="0"/>
        <v>0</v>
      </c>
      <c r="O63" s="105">
        <v>2</v>
      </c>
      <c r="AA63" s="87">
        <v>1</v>
      </c>
      <c r="AB63" s="87">
        <v>1</v>
      </c>
      <c r="AC63" s="87">
        <v>1</v>
      </c>
      <c r="AZ63" s="87">
        <v>1</v>
      </c>
      <c r="BA63" s="87">
        <f t="shared" si="1"/>
        <v>0</v>
      </c>
      <c r="BB63" s="87">
        <f t="shared" si="2"/>
        <v>0</v>
      </c>
      <c r="BC63" s="87">
        <f t="shared" si="3"/>
        <v>0</v>
      </c>
      <c r="BD63" s="87">
        <f t="shared" si="4"/>
        <v>0</v>
      </c>
      <c r="BE63" s="87">
        <f t="shared" si="5"/>
        <v>0</v>
      </c>
      <c r="CA63" s="112">
        <v>1</v>
      </c>
      <c r="CB63" s="112">
        <v>1</v>
      </c>
      <c r="CZ63" s="87">
        <v>0</v>
      </c>
    </row>
    <row r="64" spans="1:104" ht="22.5" x14ac:dyDescent="0.2">
      <c r="A64" s="106">
        <v>29</v>
      </c>
      <c r="B64" s="107" t="s">
        <v>164</v>
      </c>
      <c r="C64" s="108" t="s">
        <v>165</v>
      </c>
      <c r="D64" s="109" t="s">
        <v>79</v>
      </c>
      <c r="E64" s="110">
        <v>16.544499999999999</v>
      </c>
      <c r="F64" s="110"/>
      <c r="G64" s="111">
        <f t="shared" si="0"/>
        <v>0</v>
      </c>
      <c r="O64" s="105">
        <v>2</v>
      </c>
      <c r="AA64" s="87">
        <v>3</v>
      </c>
      <c r="AB64" s="87">
        <v>1</v>
      </c>
      <c r="AC64" s="87">
        <v>28613742</v>
      </c>
      <c r="AZ64" s="87">
        <v>1</v>
      </c>
      <c r="BA64" s="87">
        <f t="shared" si="1"/>
        <v>0</v>
      </c>
      <c r="BB64" s="87">
        <f t="shared" si="2"/>
        <v>0</v>
      </c>
      <c r="BC64" s="87">
        <f t="shared" si="3"/>
        <v>0</v>
      </c>
      <c r="BD64" s="87">
        <f t="shared" si="4"/>
        <v>0</v>
      </c>
      <c r="BE64" s="87">
        <f t="shared" si="5"/>
        <v>0</v>
      </c>
      <c r="CA64" s="112">
        <v>3</v>
      </c>
      <c r="CB64" s="112">
        <v>1</v>
      </c>
      <c r="CZ64" s="87">
        <v>1.8000000000000001E-4</v>
      </c>
    </row>
    <row r="65" spans="1:104" x14ac:dyDescent="0.2">
      <c r="A65" s="113"/>
      <c r="B65" s="115"/>
      <c r="C65" s="241" t="s">
        <v>166</v>
      </c>
      <c r="D65" s="242"/>
      <c r="E65" s="116">
        <v>16.544499999999999</v>
      </c>
      <c r="F65" s="117"/>
      <c r="G65" s="118"/>
      <c r="M65" s="114" t="s">
        <v>166</v>
      </c>
      <c r="O65" s="105"/>
    </row>
    <row r="66" spans="1:104" x14ac:dyDescent="0.2">
      <c r="A66" s="119"/>
      <c r="B66" s="120" t="s">
        <v>75</v>
      </c>
      <c r="C66" s="121" t="str">
        <f>CONCATENATE(B58," ",C58)</f>
        <v>8 Trubní vedení</v>
      </c>
      <c r="D66" s="122"/>
      <c r="E66" s="123"/>
      <c r="F66" s="124"/>
      <c r="G66" s="125">
        <f>SUM(G58:G65)</f>
        <v>0</v>
      </c>
      <c r="O66" s="105">
        <v>4</v>
      </c>
      <c r="BA66" s="126">
        <f>SUM(BA58:BA65)</f>
        <v>0</v>
      </c>
      <c r="BB66" s="126">
        <f>SUM(BB58:BB65)</f>
        <v>0</v>
      </c>
      <c r="BC66" s="126">
        <f>SUM(BC58:BC65)</f>
        <v>0</v>
      </c>
      <c r="BD66" s="126">
        <f>SUM(BD58:BD65)</f>
        <v>0</v>
      </c>
      <c r="BE66" s="126">
        <f>SUM(BE58:BE65)</f>
        <v>0</v>
      </c>
    </row>
    <row r="67" spans="1:104" ht="18" customHeight="1" x14ac:dyDescent="0.2">
      <c r="A67" s="98" t="s">
        <v>72</v>
      </c>
      <c r="B67" s="99" t="s">
        <v>167</v>
      </c>
      <c r="C67" s="100" t="s">
        <v>168</v>
      </c>
      <c r="D67" s="101"/>
      <c r="E67" s="102"/>
      <c r="F67" s="102"/>
      <c r="G67" s="103"/>
      <c r="H67" s="104"/>
      <c r="I67" s="104"/>
      <c r="O67" s="105">
        <v>1</v>
      </c>
    </row>
    <row r="68" spans="1:104" x14ac:dyDescent="0.2">
      <c r="A68" s="106">
        <v>30</v>
      </c>
      <c r="B68" s="107" t="s">
        <v>169</v>
      </c>
      <c r="C68" s="108" t="s">
        <v>170</v>
      </c>
      <c r="D68" s="109" t="s">
        <v>79</v>
      </c>
      <c r="E68" s="110">
        <v>1</v>
      </c>
      <c r="F68" s="110"/>
      <c r="G68" s="111">
        <f>E68*F68</f>
        <v>0</v>
      </c>
      <c r="O68" s="105">
        <v>2</v>
      </c>
      <c r="AA68" s="87">
        <v>1</v>
      </c>
      <c r="AB68" s="87">
        <v>1</v>
      </c>
      <c r="AC68" s="87">
        <v>1</v>
      </c>
      <c r="AZ68" s="87">
        <v>1</v>
      </c>
      <c r="BA68" s="87">
        <f>IF(AZ68=1,G68,0)</f>
        <v>0</v>
      </c>
      <c r="BB68" s="87">
        <f>IF(AZ68=2,G68,0)</f>
        <v>0</v>
      </c>
      <c r="BC68" s="87">
        <f>IF(AZ68=3,G68,0)</f>
        <v>0</v>
      </c>
      <c r="BD68" s="87">
        <f>IF(AZ68=4,G68,0)</f>
        <v>0</v>
      </c>
      <c r="BE68" s="87">
        <f>IF(AZ68=5,G68,0)</f>
        <v>0</v>
      </c>
      <c r="CA68" s="112">
        <v>1</v>
      </c>
      <c r="CB68" s="112">
        <v>1</v>
      </c>
      <c r="CZ68" s="87">
        <v>0</v>
      </c>
    </row>
    <row r="69" spans="1:104" x14ac:dyDescent="0.2">
      <c r="A69" s="113"/>
      <c r="B69" s="115"/>
      <c r="C69" s="241" t="s">
        <v>171</v>
      </c>
      <c r="D69" s="242"/>
      <c r="E69" s="116">
        <v>1</v>
      </c>
      <c r="F69" s="117"/>
      <c r="G69" s="118"/>
      <c r="M69" s="114" t="s">
        <v>171</v>
      </c>
      <c r="O69" s="105"/>
    </row>
    <row r="70" spans="1:104" x14ac:dyDescent="0.2">
      <c r="A70" s="119"/>
      <c r="B70" s="120" t="s">
        <v>75</v>
      </c>
      <c r="C70" s="121" t="str">
        <f>CONCATENATE(B67," ",C67)</f>
        <v>97 Prorážení otvorů</v>
      </c>
      <c r="D70" s="122"/>
      <c r="E70" s="123"/>
      <c r="F70" s="124"/>
      <c r="G70" s="125">
        <f>SUM(G67:G69)</f>
        <v>0</v>
      </c>
      <c r="O70" s="105">
        <v>4</v>
      </c>
      <c r="BA70" s="126">
        <f>SUM(BA67:BA69)</f>
        <v>0</v>
      </c>
      <c r="BB70" s="126">
        <f>SUM(BB67:BB69)</f>
        <v>0</v>
      </c>
      <c r="BC70" s="126">
        <f>SUM(BC67:BC69)</f>
        <v>0</v>
      </c>
      <c r="BD70" s="126">
        <f>SUM(BD67:BD69)</f>
        <v>0</v>
      </c>
      <c r="BE70" s="126">
        <f>SUM(BE67:BE69)</f>
        <v>0</v>
      </c>
    </row>
    <row r="71" spans="1:104" ht="18" customHeight="1" x14ac:dyDescent="0.2">
      <c r="A71" s="98" t="s">
        <v>72</v>
      </c>
      <c r="B71" s="99" t="s">
        <v>172</v>
      </c>
      <c r="C71" s="100" t="s">
        <v>173</v>
      </c>
      <c r="D71" s="101"/>
      <c r="E71" s="102"/>
      <c r="F71" s="102"/>
      <c r="G71" s="103"/>
      <c r="H71" s="104"/>
      <c r="I71" s="104"/>
      <c r="O71" s="105">
        <v>1</v>
      </c>
    </row>
    <row r="72" spans="1:104" x14ac:dyDescent="0.2">
      <c r="A72" s="106">
        <v>31</v>
      </c>
      <c r="B72" s="107" t="s">
        <v>174</v>
      </c>
      <c r="C72" s="108" t="s">
        <v>175</v>
      </c>
      <c r="D72" s="109" t="s">
        <v>131</v>
      </c>
      <c r="E72" s="110">
        <v>6.2640756099999999</v>
      </c>
      <c r="F72" s="110"/>
      <c r="G72" s="111">
        <f>E72*F72</f>
        <v>0</v>
      </c>
      <c r="O72" s="105">
        <v>2</v>
      </c>
      <c r="AA72" s="87">
        <v>7</v>
      </c>
      <c r="AB72" s="87">
        <v>1</v>
      </c>
      <c r="AC72" s="87">
        <v>2</v>
      </c>
      <c r="AZ72" s="87">
        <v>1</v>
      </c>
      <c r="BA72" s="87">
        <f>IF(AZ72=1,G72,0)</f>
        <v>0</v>
      </c>
      <c r="BB72" s="87">
        <f>IF(AZ72=2,G72,0)</f>
        <v>0</v>
      </c>
      <c r="BC72" s="87">
        <f>IF(AZ72=3,G72,0)</f>
        <v>0</v>
      </c>
      <c r="BD72" s="87">
        <f>IF(AZ72=4,G72,0)</f>
        <v>0</v>
      </c>
      <c r="BE72" s="87">
        <f>IF(AZ72=5,G72,0)</f>
        <v>0</v>
      </c>
      <c r="CA72" s="112">
        <v>7</v>
      </c>
      <c r="CB72" s="112">
        <v>1</v>
      </c>
      <c r="CZ72" s="87">
        <v>0</v>
      </c>
    </row>
    <row r="73" spans="1:104" x14ac:dyDescent="0.2">
      <c r="A73" s="119"/>
      <c r="B73" s="120" t="s">
        <v>75</v>
      </c>
      <c r="C73" s="121" t="str">
        <f>CONCATENATE(B71," ",C71)</f>
        <v>99 Staveništní přesun hmot</v>
      </c>
      <c r="D73" s="122"/>
      <c r="E73" s="123"/>
      <c r="F73" s="124"/>
      <c r="G73" s="125">
        <f>SUM(G71:G72)</f>
        <v>0</v>
      </c>
      <c r="O73" s="105">
        <v>4</v>
      </c>
      <c r="BA73" s="126">
        <f>SUM(BA71:BA72)</f>
        <v>0</v>
      </c>
      <c r="BB73" s="126">
        <f>SUM(BB71:BB72)</f>
        <v>0</v>
      </c>
      <c r="BC73" s="126">
        <f>SUM(BC71:BC72)</f>
        <v>0</v>
      </c>
      <c r="BD73" s="126">
        <f>SUM(BD71:BD72)</f>
        <v>0</v>
      </c>
      <c r="BE73" s="126">
        <f>SUM(BE71:BE72)</f>
        <v>0</v>
      </c>
    </row>
    <row r="74" spans="1:104" x14ac:dyDescent="0.2">
      <c r="E74" s="87"/>
    </row>
    <row r="75" spans="1:104" x14ac:dyDescent="0.2">
      <c r="E75" s="87"/>
    </row>
    <row r="76" spans="1:104" x14ac:dyDescent="0.2">
      <c r="E76" s="87"/>
    </row>
    <row r="77" spans="1:104" x14ac:dyDescent="0.2">
      <c r="E77" s="87"/>
    </row>
    <row r="78" spans="1:104" x14ac:dyDescent="0.2">
      <c r="E78" s="87"/>
    </row>
    <row r="79" spans="1:104" x14ac:dyDescent="0.2">
      <c r="E79" s="87"/>
    </row>
    <row r="80" spans="1:104" x14ac:dyDescent="0.2">
      <c r="E80" s="87"/>
    </row>
    <row r="81" spans="5:5" x14ac:dyDescent="0.2">
      <c r="E81" s="87"/>
    </row>
    <row r="82" spans="5:5" x14ac:dyDescent="0.2">
      <c r="E82" s="87"/>
    </row>
    <row r="83" spans="5:5" x14ac:dyDescent="0.2">
      <c r="E83" s="87"/>
    </row>
    <row r="84" spans="5:5" x14ac:dyDescent="0.2">
      <c r="E84" s="87"/>
    </row>
    <row r="85" spans="5:5" x14ac:dyDescent="0.2">
      <c r="E85" s="87"/>
    </row>
    <row r="86" spans="5:5" x14ac:dyDescent="0.2">
      <c r="E86" s="87"/>
    </row>
    <row r="87" spans="5:5" x14ac:dyDescent="0.2">
      <c r="E87" s="87"/>
    </row>
    <row r="88" spans="5:5" x14ac:dyDescent="0.2">
      <c r="E88" s="87"/>
    </row>
    <row r="89" spans="5:5" x14ac:dyDescent="0.2">
      <c r="E89" s="87"/>
    </row>
    <row r="90" spans="5:5" x14ac:dyDescent="0.2">
      <c r="E90" s="87"/>
    </row>
    <row r="91" spans="5:5" x14ac:dyDescent="0.2">
      <c r="E91" s="87"/>
    </row>
    <row r="92" spans="5:5" x14ac:dyDescent="0.2">
      <c r="E92" s="87"/>
    </row>
    <row r="93" spans="5:5" x14ac:dyDescent="0.2">
      <c r="E93" s="87"/>
    </row>
    <row r="94" spans="5:5" x14ac:dyDescent="0.2">
      <c r="E94" s="87"/>
    </row>
    <row r="95" spans="5:5" x14ac:dyDescent="0.2">
      <c r="E95" s="87"/>
    </row>
    <row r="96" spans="5:5" x14ac:dyDescent="0.2">
      <c r="E96" s="87"/>
    </row>
    <row r="97" spans="1:7" x14ac:dyDescent="0.2">
      <c r="A97" s="127"/>
      <c r="B97" s="127"/>
      <c r="C97" s="127"/>
      <c r="D97" s="127"/>
      <c r="E97" s="127"/>
      <c r="F97" s="127"/>
      <c r="G97" s="127"/>
    </row>
    <row r="98" spans="1:7" x14ac:dyDescent="0.2">
      <c r="A98" s="127"/>
      <c r="B98" s="127"/>
      <c r="C98" s="127"/>
      <c r="D98" s="127"/>
      <c r="E98" s="127"/>
      <c r="F98" s="127"/>
      <c r="G98" s="127"/>
    </row>
    <row r="99" spans="1:7" x14ac:dyDescent="0.2">
      <c r="A99" s="127"/>
      <c r="B99" s="127"/>
      <c r="C99" s="127"/>
      <c r="D99" s="127"/>
      <c r="E99" s="127"/>
      <c r="F99" s="127"/>
      <c r="G99" s="127"/>
    </row>
    <row r="100" spans="1:7" x14ac:dyDescent="0.2">
      <c r="A100" s="127"/>
      <c r="B100" s="127"/>
      <c r="C100" s="127"/>
      <c r="D100" s="127"/>
      <c r="E100" s="127"/>
      <c r="F100" s="127"/>
      <c r="G100" s="127"/>
    </row>
    <row r="101" spans="1:7" x14ac:dyDescent="0.2">
      <c r="E101" s="87"/>
    </row>
    <row r="102" spans="1:7" x14ac:dyDescent="0.2">
      <c r="E102" s="87"/>
    </row>
    <row r="103" spans="1:7" x14ac:dyDescent="0.2">
      <c r="E103" s="87"/>
    </row>
    <row r="104" spans="1:7" x14ac:dyDescent="0.2">
      <c r="E104" s="87"/>
    </row>
    <row r="105" spans="1:7" x14ac:dyDescent="0.2">
      <c r="E105" s="87"/>
    </row>
    <row r="106" spans="1:7" x14ac:dyDescent="0.2">
      <c r="E106" s="87"/>
    </row>
    <row r="107" spans="1:7" x14ac:dyDescent="0.2">
      <c r="E107" s="87"/>
    </row>
    <row r="108" spans="1:7" x14ac:dyDescent="0.2">
      <c r="E108" s="87"/>
    </row>
    <row r="109" spans="1:7" x14ac:dyDescent="0.2">
      <c r="E109" s="87"/>
    </row>
    <row r="110" spans="1:7" x14ac:dyDescent="0.2">
      <c r="E110" s="87"/>
    </row>
    <row r="111" spans="1:7" x14ac:dyDescent="0.2">
      <c r="E111" s="87"/>
    </row>
    <row r="112" spans="1:7" x14ac:dyDescent="0.2">
      <c r="E112" s="87"/>
    </row>
    <row r="113" spans="5:5" x14ac:dyDescent="0.2">
      <c r="E113" s="87"/>
    </row>
    <row r="114" spans="5:5" x14ac:dyDescent="0.2">
      <c r="E114" s="87"/>
    </row>
    <row r="115" spans="5:5" x14ac:dyDescent="0.2">
      <c r="E115" s="87"/>
    </row>
    <row r="116" spans="5:5" x14ac:dyDescent="0.2">
      <c r="E116" s="87"/>
    </row>
    <row r="117" spans="5:5" x14ac:dyDescent="0.2">
      <c r="E117" s="87"/>
    </row>
    <row r="118" spans="5:5" x14ac:dyDescent="0.2">
      <c r="E118" s="87"/>
    </row>
    <row r="119" spans="5:5" x14ac:dyDescent="0.2">
      <c r="E119" s="87"/>
    </row>
    <row r="120" spans="5:5" x14ac:dyDescent="0.2">
      <c r="E120" s="87"/>
    </row>
    <row r="121" spans="5:5" x14ac:dyDescent="0.2">
      <c r="E121" s="87"/>
    </row>
    <row r="122" spans="5:5" x14ac:dyDescent="0.2">
      <c r="E122" s="87"/>
    </row>
    <row r="123" spans="5:5" x14ac:dyDescent="0.2">
      <c r="E123" s="87"/>
    </row>
    <row r="124" spans="5:5" x14ac:dyDescent="0.2">
      <c r="E124" s="87"/>
    </row>
    <row r="125" spans="5:5" x14ac:dyDescent="0.2">
      <c r="E125" s="87"/>
    </row>
    <row r="126" spans="5:5" x14ac:dyDescent="0.2">
      <c r="E126" s="87"/>
    </row>
    <row r="127" spans="5:5" x14ac:dyDescent="0.2">
      <c r="E127" s="87"/>
    </row>
    <row r="128" spans="5:5" x14ac:dyDescent="0.2">
      <c r="E128" s="87"/>
    </row>
    <row r="129" spans="1:7" x14ac:dyDescent="0.2">
      <c r="E129" s="87"/>
    </row>
    <row r="130" spans="1:7" x14ac:dyDescent="0.2">
      <c r="E130" s="87"/>
    </row>
    <row r="131" spans="1:7" x14ac:dyDescent="0.2">
      <c r="E131" s="87"/>
    </row>
    <row r="132" spans="1:7" x14ac:dyDescent="0.2">
      <c r="A132" s="128"/>
      <c r="B132" s="128"/>
    </row>
    <row r="133" spans="1:7" x14ac:dyDescent="0.2">
      <c r="A133" s="127"/>
      <c r="B133" s="127"/>
      <c r="C133" s="130"/>
      <c r="D133" s="130"/>
      <c r="E133" s="131"/>
      <c r="F133" s="130"/>
      <c r="G133" s="132"/>
    </row>
    <row r="134" spans="1:7" x14ac:dyDescent="0.2">
      <c r="A134" s="133"/>
      <c r="B134" s="133"/>
      <c r="C134" s="127"/>
      <c r="D134" s="127"/>
      <c r="E134" s="134"/>
      <c r="F134" s="127"/>
      <c r="G134" s="127"/>
    </row>
    <row r="135" spans="1:7" x14ac:dyDescent="0.2">
      <c r="A135" s="127"/>
      <c r="B135" s="127"/>
      <c r="C135" s="127"/>
      <c r="D135" s="127"/>
      <c r="E135" s="134"/>
      <c r="F135" s="127"/>
      <c r="G135" s="127"/>
    </row>
    <row r="136" spans="1:7" x14ac:dyDescent="0.2">
      <c r="A136" s="127"/>
      <c r="B136" s="127"/>
      <c r="C136" s="127"/>
      <c r="D136" s="127"/>
      <c r="E136" s="134"/>
      <c r="F136" s="127"/>
      <c r="G136" s="127"/>
    </row>
    <row r="137" spans="1:7" x14ac:dyDescent="0.2">
      <c r="A137" s="127"/>
      <c r="B137" s="127"/>
      <c r="C137" s="127"/>
      <c r="D137" s="127"/>
      <c r="E137" s="134"/>
      <c r="F137" s="127"/>
      <c r="G137" s="127"/>
    </row>
    <row r="138" spans="1:7" x14ac:dyDescent="0.2">
      <c r="A138" s="127"/>
      <c r="B138" s="127"/>
      <c r="C138" s="127"/>
      <c r="D138" s="127"/>
      <c r="E138" s="134"/>
      <c r="F138" s="127"/>
      <c r="G138" s="127"/>
    </row>
    <row r="139" spans="1:7" x14ac:dyDescent="0.2">
      <c r="A139" s="127"/>
      <c r="B139" s="127"/>
      <c r="C139" s="127"/>
      <c r="D139" s="127"/>
      <c r="E139" s="134"/>
      <c r="F139" s="127"/>
      <c r="G139" s="127"/>
    </row>
    <row r="140" spans="1:7" x14ac:dyDescent="0.2">
      <c r="A140" s="127"/>
      <c r="B140" s="127"/>
      <c r="C140" s="127"/>
      <c r="D140" s="127"/>
      <c r="E140" s="134"/>
      <c r="F140" s="127"/>
      <c r="G140" s="127"/>
    </row>
    <row r="141" spans="1:7" x14ac:dyDescent="0.2">
      <c r="A141" s="127"/>
      <c r="B141" s="127"/>
      <c r="C141" s="127"/>
      <c r="D141" s="127"/>
      <c r="E141" s="134"/>
      <c r="F141" s="127"/>
      <c r="G141" s="127"/>
    </row>
    <row r="142" spans="1:7" x14ac:dyDescent="0.2">
      <c r="A142" s="127"/>
      <c r="B142" s="127"/>
      <c r="C142" s="127"/>
      <c r="D142" s="127"/>
      <c r="E142" s="134"/>
      <c r="F142" s="127"/>
      <c r="G142" s="127"/>
    </row>
    <row r="143" spans="1:7" x14ac:dyDescent="0.2">
      <c r="A143" s="127"/>
      <c r="B143" s="127"/>
      <c r="C143" s="127"/>
      <c r="D143" s="127"/>
      <c r="E143" s="134"/>
      <c r="F143" s="127"/>
      <c r="G143" s="127"/>
    </row>
    <row r="144" spans="1:7" x14ac:dyDescent="0.2">
      <c r="A144" s="127"/>
      <c r="B144" s="127"/>
      <c r="C144" s="127"/>
      <c r="D144" s="127"/>
      <c r="E144" s="134"/>
      <c r="F144" s="127"/>
      <c r="G144" s="127"/>
    </row>
    <row r="145" spans="1:7" x14ac:dyDescent="0.2">
      <c r="A145" s="127"/>
      <c r="B145" s="127"/>
      <c r="C145" s="127"/>
      <c r="D145" s="127"/>
      <c r="E145" s="134"/>
      <c r="F145" s="127"/>
      <c r="G145" s="127"/>
    </row>
    <row r="146" spans="1:7" x14ac:dyDescent="0.2">
      <c r="A146" s="127"/>
      <c r="B146" s="127"/>
      <c r="C146" s="127"/>
      <c r="D146" s="127"/>
      <c r="E146" s="134"/>
      <c r="F146" s="127"/>
      <c r="G146" s="127"/>
    </row>
  </sheetData>
  <mergeCells count="31">
    <mergeCell ref="C69:D69"/>
    <mergeCell ref="C52:D52"/>
    <mergeCell ref="C56:D56"/>
    <mergeCell ref="C65:D65"/>
    <mergeCell ref="C40:D40"/>
    <mergeCell ref="C41:D41"/>
    <mergeCell ref="C43:D43"/>
    <mergeCell ref="C45:D45"/>
    <mergeCell ref="C47:D47"/>
    <mergeCell ref="C49:D49"/>
    <mergeCell ref="C27:D27"/>
    <mergeCell ref="C29:D29"/>
    <mergeCell ref="C31:D31"/>
    <mergeCell ref="C34:D34"/>
    <mergeCell ref="C36:D36"/>
    <mergeCell ref="C38:D38"/>
    <mergeCell ref="C16:D16"/>
    <mergeCell ref="C17:D17"/>
    <mergeCell ref="C18:D18"/>
    <mergeCell ref="C19:D19"/>
    <mergeCell ref="C22:D22"/>
    <mergeCell ref="C25:D25"/>
    <mergeCell ref="C13:D13"/>
    <mergeCell ref="C14:D14"/>
    <mergeCell ref="A1:G1"/>
    <mergeCell ref="A3:B3"/>
    <mergeCell ref="A4:B4"/>
    <mergeCell ref="E4:G4"/>
    <mergeCell ref="C9:D9"/>
    <mergeCell ref="C11:D11"/>
    <mergeCell ref="E3:F3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Petr Pešek</cp:lastModifiedBy>
  <cp:lastPrinted>2018-12-19T11:14:58Z</cp:lastPrinted>
  <dcterms:created xsi:type="dcterms:W3CDTF">2018-12-16T14:12:56Z</dcterms:created>
  <dcterms:modified xsi:type="dcterms:W3CDTF">2019-01-30T11:21:01Z</dcterms:modified>
</cp:coreProperties>
</file>