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Upravený rozsah " sheetId="2" r:id="rId2"/>
  </sheets>
  <definedNames>
    <definedName name="_xlnm.Print_Titles" localSheetId="1">'01 - Upravený rozsah '!$121:$121</definedName>
    <definedName name="_xlnm.Print_Titles" localSheetId="0">'Rekapitulace stavby'!$85:$85</definedName>
    <definedName name="_xlnm.Print_Area" localSheetId="1">'01 - Upravený rozsah '!$C$4:$Q$70,'01 - Upravený rozsah '!$C$76:$Q$105,'01 - Upravený rozsah '!$C$111:$Q$177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<sst xmlns="http://schemas.openxmlformats.org/spreadsheetml/2006/main" count="816" uniqueCount="271">
  <si>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</si>
  <si>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</si>
  <si>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</si>
  <si>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</si>
  <si>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</si>
  <si>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</si>
  <si>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</si>
  <si>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</si>
  <si>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</si>
  <si>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</si>
  <si>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</si>
  <si>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</si>
  <si>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</si>
  <si>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</si>
  <si>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</si>
  <si>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20160601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</si>
  <si>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</si>
  <si>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</si>
  <si>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Technická infrastruktura pro kulturní akce, náměstí Svornosti, Č. Krumlov</t>
  </si>
  <si>
    <t>0,1</t>
  </si>
  <si>
    <t>JKSO:</t>
  </si>
  <si>
    <t>CC-CZ:</t>
  </si>
  <si>
    <t>1</t>
  </si>
  <si>
    <t>Místo:</t>
  </si>
  <si>
    <t>Český Krumlov</t>
  </si>
  <si>
    <t>Datum:</t>
  </si>
  <si>
    <t>02.11.2015</t>
  </si>
  <si>
    <t>10</t>
  </si>
  <si>
    <t>100</t>
  </si>
  <si>
    <t>Objednavatel:</t>
  </si>
  <si>
    <t>IČ:</t>
  </si>
  <si>
    <t>Město Český Krumlov</t>
  </si>
  <si>
    <t>DIČ:</t>
  </si>
  <si>
    <t>Zhotovitel:</t>
  </si>
  <si>
    <t>Vyplň údaj</t>
  </si>
  <si>
    <t>Projektant:</t>
  </si>
  <si>
    <t>87268728</t>
  </si>
  <si>
    <t>Tomáš Novák</t>
  </si>
  <si>
    <t>True</t>
  </si>
  <si>
    <t>Zpracovatel:</t>
  </si>
  <si>
    <t>75454084</t>
  </si>
  <si>
    <t>Filip Šimek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</si>
  <si>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</si>
  <si>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</si>
  <si>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</si>
  <si>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</si>
  <si>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</si>
  <si>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</si>
  <si>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</si>
  <si>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</si>
  <si>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</si>
  <si>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</si>
  <si>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</si>
  <si>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</si>
  <si>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</si>
  <si>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</si>
  <si>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</si>
  <si>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</si>
  <si>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</si>
  <si>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</si>
  <si>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</si>
  <si>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</si>
  <si>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</si>
  <si>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</si>
  <si>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</si>
  <si>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</si>
  <si>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</si>
  <si>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</si>
  <si>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</si>
  <si>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</si>
  <si>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</si>
  <si>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</si>
  <si>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</si>
  <si>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</si>
  <si>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</si>
  <si>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</si>
  <si>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</si>
  <si>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</si>
  <si>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</si>
  <si>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</si>
  <si>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</si>
  <si>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</si>
  <si>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</si>
  <si>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</si>
  <si>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</si>
  <si>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{7B703E57-061A-4B59-A5CA-2760007BE0E3}</t>
  </si>
  <si>
    <t>{00000000-0000-0000-0000-000000000000}</t>
  </si>
  <si>
    <t>01</t>
  </si>
  <si>
    <t xml:space="preserve">Upravený rozsah </t>
  </si>
  <si>
    <t>{78C4687A-2733-40CD-860A-EFDA5EA7960F}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</si>
  <si>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</si>
  <si>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</si>
  <si>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</si>
  <si>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</si>
  <si>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</si>
  <si>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</si>
  <si>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</si>
  <si>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</si>
  <si>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</si>
  <si>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</si>
  <si>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</si>
  <si>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</si>
  <si>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</si>
  <si>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 xml:space="preserve">01 - Upravený rozsah 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</si>
  <si>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</si>
  <si>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</si>
  <si>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</si>
  <si>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</si>
  <si>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</si>
  <si>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</si>
  <si>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</si>
  <si>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</si>
  <si>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</si>
  <si>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</si>
  <si>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</si>
  <si>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</si>
  <si>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</si>
  <si>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</si>
  <si>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</si>
  <si>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</si>
  <si>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</si>
  <si>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</si>
  <si>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</si>
  <si>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</si>
  <si>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</si>
  <si>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</si>
  <si>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</si>
  <si>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</si>
  <si>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</si>
  <si>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</si>
  <si>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</si>
  <si>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</si>
  <si>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</si>
  <si>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</si>
  <si>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</si>
  <si>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</si>
  <si>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</si>
  <si>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</si>
  <si>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</si>
  <si>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</si>
  <si>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</si>
  <si>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</si>
  <si>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</si>
  <si>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113106211</t>
  </si>
  <si>
    <t>Rozebrání dlažeb vozovek pl přes 50 do 200 m2 z velkých kostek do lože z kameniva</t>
  </si>
  <si>
    <t>m2</t>
  </si>
  <si>
    <t>4</t>
  </si>
  <si>
    <t>-1693781004</t>
  </si>
  <si>
    <t>1*72</t>
  </si>
  <si>
    <t>VV</t>
  </si>
  <si>
    <t>979071111</t>
  </si>
  <si>
    <t>Očištění dlažebních kostek velkých s původním spárováním kamenivem těženým</t>
  </si>
  <si>
    <t>1633613181</t>
  </si>
  <si>
    <t>3</t>
  </si>
  <si>
    <t>113108441</t>
  </si>
  <si>
    <t>Rozrytí krytu z kameniva bez zhutnění bez živičného pojiva</t>
  </si>
  <si>
    <t>-1078264135</t>
  </si>
  <si>
    <t>132212201</t>
  </si>
  <si>
    <t>Hloubení rýh š přes 600 do 2000 mm ručním nebo pneum nářadím v soudržných horninách tř. 3</t>
  </si>
  <si>
    <t>m3</t>
  </si>
  <si>
    <t>2069224498</t>
  </si>
  <si>
    <t>0,8*1,5*(72-9)</t>
  </si>
  <si>
    <t>Součet</t>
  </si>
  <si>
    <t>6</t>
  </si>
  <si>
    <t>133202011</t>
  </si>
  <si>
    <t>Hloubení šachet ručním nebo pneum nářadím v soudržných horninách tř. 3, plocha výkopu do 4 m2</t>
  </si>
  <si>
    <t>69537765</t>
  </si>
  <si>
    <t>1*1*1,8*9</t>
  </si>
  <si>
    <t>8</t>
  </si>
  <si>
    <t>162201102</t>
  </si>
  <si>
    <t>Vodorovné přemístění do 50 m výkopku/sypaniny z horniny tř. 1 až 4</t>
  </si>
  <si>
    <t>-1907321637</t>
  </si>
  <si>
    <t>74,515+16,2</t>
  </si>
  <si>
    <t>-70,915</t>
  </si>
  <si>
    <t>9</t>
  </si>
  <si>
    <t>162701105</t>
  </si>
  <si>
    <t>Vodorovné přemístění do 10000 m výkopku/sypaniny z horniny tř. 1 až 4</t>
  </si>
  <si>
    <t>1609335580</t>
  </si>
  <si>
    <t>162701109</t>
  </si>
  <si>
    <t>Příplatek k vodorovnému přemístění výkopku/sypaniny z horniny tř. 1 až 4 ZKD 1000 m přes 10000 m</t>
  </si>
  <si>
    <t>-1450858277</t>
  </si>
  <si>
    <t>"příplatek za 10 Km</t>
  </si>
  <si>
    <t>19,8*10</t>
  </si>
  <si>
    <t>11</t>
  </si>
  <si>
    <t>167101101</t>
  </si>
  <si>
    <t>Nakládání výkopku z hornin tř. 1 až 4 do 100 m3</t>
  </si>
  <si>
    <t>716848164</t>
  </si>
  <si>
    <t>12</t>
  </si>
  <si>
    <t>171201201</t>
  </si>
  <si>
    <t>Uložení sypaniny na skládky</t>
  </si>
  <si>
    <t>-96803883</t>
  </si>
  <si>
    <t>13</t>
  </si>
  <si>
    <t>171201211</t>
  </si>
  <si>
    <t>Poplatek za uložení odpadu ze sypaniny na skládce (skládkovné)</t>
  </si>
  <si>
    <t>t</t>
  </si>
  <si>
    <t>177453944</t>
  </si>
  <si>
    <t>19,8*1,9</t>
  </si>
  <si>
    <t>14</t>
  </si>
  <si>
    <t>174101101</t>
  </si>
  <si>
    <t>Zásyp jam, šachet rýh nebo kolem objektů sypaninou se zhutněním</t>
  </si>
  <si>
    <t>-1772818596</t>
  </si>
  <si>
    <t>75,6-16,2</t>
  </si>
  <si>
    <t>16,2-3,14*0,16*0,16*1,5*9</t>
  </si>
  <si>
    <t>175111101</t>
  </si>
  <si>
    <t>Obsypání potrubí ručně sypaninou bez prohození, uloženou do 3 m</t>
  </si>
  <si>
    <t>416701994</t>
  </si>
  <si>
    <t>0,5*0,35*72</t>
  </si>
  <si>
    <t>0,4*0,25*36</t>
  </si>
  <si>
    <t>16</t>
  </si>
  <si>
    <t>M</t>
  </si>
  <si>
    <t>583312000</t>
  </si>
  <si>
    <t>štěrkopísek netříděný zásypový materiál</t>
  </si>
  <si>
    <t>272407048</t>
  </si>
  <si>
    <t>17</t>
  </si>
  <si>
    <t>451571222</t>
  </si>
  <si>
    <t>Podklad pod dlažbu z kameniva tl nad 100 do 150 mm</t>
  </si>
  <si>
    <t>1089053790</t>
  </si>
  <si>
    <t>18</t>
  </si>
  <si>
    <t>591111111</t>
  </si>
  <si>
    <t>Kladení dlažby z kostek velkých z kamene do lože z kameniva těženého tl 50 mm</t>
  </si>
  <si>
    <t>305973426</t>
  </si>
  <si>
    <t>19</t>
  </si>
  <si>
    <t>583801590</t>
  </si>
  <si>
    <t>kostka dlažební velká, žula</t>
  </si>
  <si>
    <t>-2071768104</t>
  </si>
  <si>
    <t>"doplnění cca 10%</t>
  </si>
  <si>
    <t>7,2</t>
  </si>
  <si>
    <t>20</t>
  </si>
  <si>
    <t>871265211</t>
  </si>
  <si>
    <t>Kanalizační potrubí z tvrdého PVC-systém KGEM tuhost třídy SN4 DN100</t>
  </si>
  <si>
    <t>m</t>
  </si>
  <si>
    <t>-603322075</t>
  </si>
  <si>
    <t>871355211</t>
  </si>
  <si>
    <t>Kanalizační potrubí z tvrdého PVC-systém KGEM tuhost třídy SN4 DN200</t>
  </si>
  <si>
    <t>-1849937574</t>
  </si>
  <si>
    <t>22</t>
  </si>
  <si>
    <t>894811123</t>
  </si>
  <si>
    <t>Revizní šachta z PVC DN 315/200 hl od 1410 do 1780 mm vč. dna a betonového konusu</t>
  </si>
  <si>
    <t>kus</t>
  </si>
  <si>
    <t>-855560354</t>
  </si>
  <si>
    <t>23</t>
  </si>
  <si>
    <t>895-002</t>
  </si>
  <si>
    <t>D+M poklop litinový DN315 pojezdový s logem Český Krumlov</t>
  </si>
  <si>
    <t>165171865</t>
  </si>
  <si>
    <t>24</t>
  </si>
  <si>
    <t>9-001</t>
  </si>
  <si>
    <t>Vytýčení podzemních sítí</t>
  </si>
  <si>
    <t>kpl</t>
  </si>
  <si>
    <t>-922807994</t>
  </si>
  <si>
    <t>25</t>
  </si>
  <si>
    <t>9-002</t>
  </si>
  <si>
    <t>Náklady na koordinaci, křížení a překládání stávajících sítí</t>
  </si>
  <si>
    <t>-1857147960</t>
  </si>
  <si>
    <t>"pevná cena - uchazeč ocení částkou 20.000,- Kč</t>
  </si>
  <si>
    <t>26</t>
  </si>
  <si>
    <t>9-003</t>
  </si>
  <si>
    <t>Oprava fasády po napojení do EI rozvodny</t>
  </si>
  <si>
    <t>-1295436801</t>
  </si>
  <si>
    <t>27</t>
  </si>
  <si>
    <t>998223011</t>
  </si>
  <si>
    <t>Přesun hmot pro pozemní komunikace s krytem dlážděným</t>
  </si>
  <si>
    <t>925334029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</si>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</sst>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3" xfId="0" applyFont="1" applyBorder="1" applyAlignment="1" applyProtection="1">
      <alignment horizontal="center" vertical="center"/>
      <protection/>
    </xf>
    <xf numFmtId="49" fontId="32" fillId="0" borderId="33" xfId="0" applyNumberFormat="1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center" vertical="center" wrapText="1"/>
      <protection/>
    </xf>
    <xf numFmtId="168" fontId="32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33" xfId="0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left" vertical="center"/>
      <protection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/>
      <protection/>
    </xf>
    <xf numFmtId="164" fontId="25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2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7F9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287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45" t="s">
        <v>0</v>
      </c>
      <c r="B1" s="246"/>
      <c r="C1" s="246"/>
      <c r="D1" s="247" t="s">
        <v>1</v>
      </c>
      <c r="E1" s="246"/>
      <c r="F1" s="246"/>
      <c r="G1" s="246"/>
      <c r="H1" s="246"/>
      <c r="I1" s="246"/>
      <c r="J1" s="246"/>
      <c r="K1" s="248" t="s">
        <v>264</v>
      </c>
      <c r="L1" s="248"/>
      <c r="M1" s="248"/>
      <c r="N1" s="248"/>
      <c r="O1" s="248"/>
      <c r="P1" s="248"/>
      <c r="Q1" s="248"/>
      <c r="R1" s="248"/>
      <c r="S1" s="248"/>
      <c r="T1" s="246"/>
      <c r="U1" s="246"/>
      <c r="V1" s="246"/>
      <c r="W1" s="248" t="s">
        <v>265</v>
      </c>
      <c r="X1" s="248"/>
      <c r="Y1" s="248"/>
      <c r="Z1" s="248"/>
      <c r="AA1" s="248"/>
      <c r="AB1" s="248"/>
      <c r="AC1" s="248"/>
      <c r="AD1" s="248"/>
      <c r="AE1" s="248"/>
      <c r="AF1" s="248"/>
      <c r="AG1" s="246"/>
      <c r="AH1" s="24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0" t="s">
        <v>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R2" s="211" t="s">
        <v>6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72" t="s">
        <v>10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77" t="s">
        <v>15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1"/>
      <c r="AQ5" s="12"/>
      <c r="BE5" s="174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78" t="s">
        <v>18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1"/>
      <c r="AQ6" s="12"/>
      <c r="BE6" s="171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71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71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71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71"/>
      <c r="BS10" s="6" t="s">
        <v>19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/>
      <c r="AO11" s="11"/>
      <c r="AP11" s="11"/>
      <c r="AQ11" s="12"/>
      <c r="BE11" s="171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71"/>
      <c r="BS12" s="6" t="s">
        <v>19</v>
      </c>
    </row>
    <row r="13" spans="2:71" s="2" customFormat="1" ht="15" customHeight="1">
      <c r="B13" s="10"/>
      <c r="C13" s="11"/>
      <c r="D13" s="18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34</v>
      </c>
      <c r="AO13" s="11"/>
      <c r="AP13" s="11"/>
      <c r="AQ13" s="12"/>
      <c r="BE13" s="171"/>
      <c r="BS13" s="6" t="s">
        <v>19</v>
      </c>
    </row>
    <row r="14" spans="2:71" s="2" customFormat="1" ht="15.75" customHeight="1">
      <c r="B14" s="10"/>
      <c r="C14" s="11"/>
      <c r="D14" s="11"/>
      <c r="E14" s="179" t="s">
        <v>34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8" t="s">
        <v>32</v>
      </c>
      <c r="AL14" s="11"/>
      <c r="AM14" s="11"/>
      <c r="AN14" s="20" t="s">
        <v>34</v>
      </c>
      <c r="AO14" s="11"/>
      <c r="AP14" s="11"/>
      <c r="AQ14" s="12"/>
      <c r="BE14" s="171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71"/>
      <c r="BS15" s="6" t="s">
        <v>4</v>
      </c>
    </row>
    <row r="16" spans="2:71" s="2" customFormat="1" ht="15" customHeight="1">
      <c r="B16" s="10"/>
      <c r="C16" s="11"/>
      <c r="D16" s="18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 t="s">
        <v>36</v>
      </c>
      <c r="AO16" s="11"/>
      <c r="AP16" s="11"/>
      <c r="AQ16" s="12"/>
      <c r="BE16" s="171"/>
      <c r="BS16" s="6" t="s">
        <v>4</v>
      </c>
    </row>
    <row r="17" spans="2:71" s="2" customFormat="1" ht="19.5" customHeight="1">
      <c r="B17" s="10"/>
      <c r="C17" s="11"/>
      <c r="D17" s="11"/>
      <c r="E17" s="16" t="s">
        <v>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71"/>
      <c r="BS17" s="6" t="s">
        <v>38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71"/>
      <c r="BS18" s="6" t="s">
        <v>7</v>
      </c>
    </row>
    <row r="19" spans="2:71" s="2" customFormat="1" ht="15" customHeight="1">
      <c r="B19" s="10"/>
      <c r="C19" s="11"/>
      <c r="D19" s="18" t="s">
        <v>39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 t="s">
        <v>40</v>
      </c>
      <c r="AO19" s="11"/>
      <c r="AP19" s="11"/>
      <c r="AQ19" s="12"/>
      <c r="BE19" s="171"/>
      <c r="BS19" s="6" t="s">
        <v>7</v>
      </c>
    </row>
    <row r="20" spans="2:57" s="2" customFormat="1" ht="15.75" customHeight="1">
      <c r="B20" s="10"/>
      <c r="C20" s="11"/>
      <c r="D20" s="11"/>
      <c r="E20" s="16" t="s">
        <v>41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71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71"/>
    </row>
    <row r="22" spans="2:57" s="2" customFormat="1" ht="15.75" customHeight="1">
      <c r="B22" s="10"/>
      <c r="C22" s="11"/>
      <c r="D22" s="18" t="s">
        <v>42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71"/>
    </row>
    <row r="23" spans="2:57" s="2" customFormat="1" ht="15.75" customHeight="1">
      <c r="B23" s="10"/>
      <c r="C23" s="11"/>
      <c r="D23" s="11"/>
      <c r="E23" s="180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1"/>
      <c r="AP23" s="11"/>
      <c r="AQ23" s="12"/>
      <c r="BE23" s="171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71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71"/>
    </row>
    <row r="26" spans="2:57" s="2" customFormat="1" ht="15" customHeight="1">
      <c r="B26" s="10"/>
      <c r="C26" s="11"/>
      <c r="D26" s="22" t="s">
        <v>43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81">
        <f>ROUND($AG$87,2)</f>
        <v>0</v>
      </c>
      <c r="AL26" s="173"/>
      <c r="AM26" s="173"/>
      <c r="AN26" s="173"/>
      <c r="AO26" s="173"/>
      <c r="AP26" s="11"/>
      <c r="AQ26" s="12"/>
      <c r="BE26" s="171"/>
    </row>
    <row r="27" spans="2:57" s="2" customFormat="1" ht="15" customHeight="1">
      <c r="B27" s="10"/>
      <c r="C27" s="11"/>
      <c r="D27" s="22" t="s">
        <v>44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81">
        <f>ROUND($AG$90,2)</f>
        <v>0</v>
      </c>
      <c r="AL27" s="173"/>
      <c r="AM27" s="173"/>
      <c r="AN27" s="173"/>
      <c r="AO27" s="173"/>
      <c r="AP27" s="11"/>
      <c r="AQ27" s="12"/>
      <c r="BE27" s="171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75"/>
    </row>
    <row r="29" spans="2:57" s="6" customFormat="1" ht="27" customHeight="1">
      <c r="B29" s="23"/>
      <c r="C29" s="24"/>
      <c r="D29" s="26" t="s">
        <v>45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82">
        <f>ROUND($AK$26+$AK$27,2)</f>
        <v>0</v>
      </c>
      <c r="AL29" s="183"/>
      <c r="AM29" s="183"/>
      <c r="AN29" s="183"/>
      <c r="AO29" s="183"/>
      <c r="AP29" s="24"/>
      <c r="AQ29" s="25"/>
      <c r="BE29" s="175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75"/>
    </row>
    <row r="31" spans="2:57" s="6" customFormat="1" ht="15" customHeight="1">
      <c r="B31" s="28"/>
      <c r="C31" s="29"/>
      <c r="D31" s="29" t="s">
        <v>46</v>
      </c>
      <c r="E31" s="29"/>
      <c r="F31" s="29" t="s">
        <v>47</v>
      </c>
      <c r="G31" s="29"/>
      <c r="H31" s="29"/>
      <c r="I31" s="29"/>
      <c r="J31" s="29"/>
      <c r="K31" s="29"/>
      <c r="L31" s="184">
        <v>0.21</v>
      </c>
      <c r="M31" s="185"/>
      <c r="N31" s="185"/>
      <c r="O31" s="185"/>
      <c r="P31" s="29"/>
      <c r="Q31" s="29"/>
      <c r="R31" s="29"/>
      <c r="S31" s="29"/>
      <c r="T31" s="31" t="s">
        <v>48</v>
      </c>
      <c r="U31" s="29"/>
      <c r="V31" s="29"/>
      <c r="W31" s="186">
        <f>ROUND($AZ$87+SUM($CD$91:$CD$95),2)</f>
        <v>0</v>
      </c>
      <c r="X31" s="185"/>
      <c r="Y31" s="185"/>
      <c r="Z31" s="185"/>
      <c r="AA31" s="185"/>
      <c r="AB31" s="185"/>
      <c r="AC31" s="185"/>
      <c r="AD31" s="185"/>
      <c r="AE31" s="185"/>
      <c r="AF31" s="29"/>
      <c r="AG31" s="29"/>
      <c r="AH31" s="29"/>
      <c r="AI31" s="29"/>
      <c r="AJ31" s="29"/>
      <c r="AK31" s="186">
        <f>ROUND($AV$87+SUM($BY$91:$BY$95),2)</f>
        <v>0</v>
      </c>
      <c r="AL31" s="185"/>
      <c r="AM31" s="185"/>
      <c r="AN31" s="185"/>
      <c r="AO31" s="185"/>
      <c r="AP31" s="29"/>
      <c r="AQ31" s="32"/>
      <c r="BE31" s="176"/>
    </row>
    <row r="32" spans="2:57" s="6" customFormat="1" ht="15" customHeight="1">
      <c r="B32" s="28"/>
      <c r="C32" s="29"/>
      <c r="D32" s="29"/>
      <c r="E32" s="29"/>
      <c r="F32" s="29" t="s">
        <v>49</v>
      </c>
      <c r="G32" s="29"/>
      <c r="H32" s="29"/>
      <c r="I32" s="29"/>
      <c r="J32" s="29"/>
      <c r="K32" s="29"/>
      <c r="L32" s="184">
        <v>0.15</v>
      </c>
      <c r="M32" s="185"/>
      <c r="N32" s="185"/>
      <c r="O32" s="185"/>
      <c r="P32" s="29"/>
      <c r="Q32" s="29"/>
      <c r="R32" s="29"/>
      <c r="S32" s="29"/>
      <c r="T32" s="31" t="s">
        <v>48</v>
      </c>
      <c r="U32" s="29"/>
      <c r="V32" s="29"/>
      <c r="W32" s="186">
        <f>ROUND($BA$87+SUM($CE$91:$CE$95),2)</f>
        <v>0</v>
      </c>
      <c r="X32" s="185"/>
      <c r="Y32" s="185"/>
      <c r="Z32" s="185"/>
      <c r="AA32" s="185"/>
      <c r="AB32" s="185"/>
      <c r="AC32" s="185"/>
      <c r="AD32" s="185"/>
      <c r="AE32" s="185"/>
      <c r="AF32" s="29"/>
      <c r="AG32" s="29"/>
      <c r="AH32" s="29"/>
      <c r="AI32" s="29"/>
      <c r="AJ32" s="29"/>
      <c r="AK32" s="186">
        <f>ROUND($AW$87+SUM($BZ$91:$BZ$95),2)</f>
        <v>0</v>
      </c>
      <c r="AL32" s="185"/>
      <c r="AM32" s="185"/>
      <c r="AN32" s="185"/>
      <c r="AO32" s="185"/>
      <c r="AP32" s="29"/>
      <c r="AQ32" s="32"/>
      <c r="BE32" s="176"/>
    </row>
    <row r="33" spans="2:57" s="6" customFormat="1" ht="15" customHeight="1" hidden="1">
      <c r="B33" s="28"/>
      <c r="C33" s="29"/>
      <c r="D33" s="29"/>
      <c r="E33" s="29"/>
      <c r="F33" s="29" t="s">
        <v>50</v>
      </c>
      <c r="G33" s="29"/>
      <c r="H33" s="29"/>
      <c r="I33" s="29"/>
      <c r="J33" s="29"/>
      <c r="K33" s="29"/>
      <c r="L33" s="184">
        <v>0.21</v>
      </c>
      <c r="M33" s="185"/>
      <c r="N33" s="185"/>
      <c r="O33" s="185"/>
      <c r="P33" s="29"/>
      <c r="Q33" s="29"/>
      <c r="R33" s="29"/>
      <c r="S33" s="29"/>
      <c r="T33" s="31" t="s">
        <v>48</v>
      </c>
      <c r="U33" s="29"/>
      <c r="V33" s="29"/>
      <c r="W33" s="186">
        <f>ROUND($BB$87+SUM($CF$91:$CF$95),2)</f>
        <v>0</v>
      </c>
      <c r="X33" s="185"/>
      <c r="Y33" s="185"/>
      <c r="Z33" s="185"/>
      <c r="AA33" s="185"/>
      <c r="AB33" s="185"/>
      <c r="AC33" s="185"/>
      <c r="AD33" s="185"/>
      <c r="AE33" s="185"/>
      <c r="AF33" s="29"/>
      <c r="AG33" s="29"/>
      <c r="AH33" s="29"/>
      <c r="AI33" s="29"/>
      <c r="AJ33" s="29"/>
      <c r="AK33" s="186">
        <v>0</v>
      </c>
      <c r="AL33" s="185"/>
      <c r="AM33" s="185"/>
      <c r="AN33" s="185"/>
      <c r="AO33" s="185"/>
      <c r="AP33" s="29"/>
      <c r="AQ33" s="32"/>
      <c r="BE33" s="176"/>
    </row>
    <row r="34" spans="2:57" s="6" customFormat="1" ht="15" customHeight="1" hidden="1">
      <c r="B34" s="28"/>
      <c r="C34" s="29"/>
      <c r="D34" s="29"/>
      <c r="E34" s="29"/>
      <c r="F34" s="29" t="s">
        <v>51</v>
      </c>
      <c r="G34" s="29"/>
      <c r="H34" s="29"/>
      <c r="I34" s="29"/>
      <c r="J34" s="29"/>
      <c r="K34" s="29"/>
      <c r="L34" s="184">
        <v>0.15</v>
      </c>
      <c r="M34" s="185"/>
      <c r="N34" s="185"/>
      <c r="O34" s="185"/>
      <c r="P34" s="29"/>
      <c r="Q34" s="29"/>
      <c r="R34" s="29"/>
      <c r="S34" s="29"/>
      <c r="T34" s="31" t="s">
        <v>48</v>
      </c>
      <c r="U34" s="29"/>
      <c r="V34" s="29"/>
      <c r="W34" s="186">
        <f>ROUND($BC$87+SUM($CG$91:$CG$95),2)</f>
        <v>0</v>
      </c>
      <c r="X34" s="185"/>
      <c r="Y34" s="185"/>
      <c r="Z34" s="185"/>
      <c r="AA34" s="185"/>
      <c r="AB34" s="185"/>
      <c r="AC34" s="185"/>
      <c r="AD34" s="185"/>
      <c r="AE34" s="185"/>
      <c r="AF34" s="29"/>
      <c r="AG34" s="29"/>
      <c r="AH34" s="29"/>
      <c r="AI34" s="29"/>
      <c r="AJ34" s="29"/>
      <c r="AK34" s="186">
        <v>0</v>
      </c>
      <c r="AL34" s="185"/>
      <c r="AM34" s="185"/>
      <c r="AN34" s="185"/>
      <c r="AO34" s="185"/>
      <c r="AP34" s="29"/>
      <c r="AQ34" s="32"/>
      <c r="BE34" s="176"/>
    </row>
    <row r="35" spans="2:43" s="6" customFormat="1" ht="15" customHeight="1" hidden="1">
      <c r="B35" s="28"/>
      <c r="C35" s="29"/>
      <c r="D35" s="29"/>
      <c r="E35" s="29"/>
      <c r="F35" s="29" t="s">
        <v>52</v>
      </c>
      <c r="G35" s="29"/>
      <c r="H35" s="29"/>
      <c r="I35" s="29"/>
      <c r="J35" s="29"/>
      <c r="K35" s="29"/>
      <c r="L35" s="184">
        <v>0</v>
      </c>
      <c r="M35" s="185"/>
      <c r="N35" s="185"/>
      <c r="O35" s="185"/>
      <c r="P35" s="29"/>
      <c r="Q35" s="29"/>
      <c r="R35" s="29"/>
      <c r="S35" s="29"/>
      <c r="T35" s="31" t="s">
        <v>48</v>
      </c>
      <c r="U35" s="29"/>
      <c r="V35" s="29"/>
      <c r="W35" s="186">
        <f>ROUND($BD$87+SUM($CH$91:$CH$95),2)</f>
        <v>0</v>
      </c>
      <c r="X35" s="185"/>
      <c r="Y35" s="185"/>
      <c r="Z35" s="185"/>
      <c r="AA35" s="185"/>
      <c r="AB35" s="185"/>
      <c r="AC35" s="185"/>
      <c r="AD35" s="185"/>
      <c r="AE35" s="185"/>
      <c r="AF35" s="29"/>
      <c r="AG35" s="29"/>
      <c r="AH35" s="29"/>
      <c r="AI35" s="29"/>
      <c r="AJ35" s="29"/>
      <c r="AK35" s="186">
        <v>0</v>
      </c>
      <c r="AL35" s="185"/>
      <c r="AM35" s="185"/>
      <c r="AN35" s="185"/>
      <c r="AO35" s="185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53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54</v>
      </c>
      <c r="U37" s="35"/>
      <c r="V37" s="35"/>
      <c r="W37" s="35"/>
      <c r="X37" s="187" t="s">
        <v>55</v>
      </c>
      <c r="Y37" s="188"/>
      <c r="Z37" s="188"/>
      <c r="AA37" s="188"/>
      <c r="AB37" s="188"/>
      <c r="AC37" s="35"/>
      <c r="AD37" s="35"/>
      <c r="AE37" s="35"/>
      <c r="AF37" s="35"/>
      <c r="AG37" s="35"/>
      <c r="AH37" s="35"/>
      <c r="AI37" s="35"/>
      <c r="AJ37" s="35"/>
      <c r="AK37" s="189">
        <f>SUM($AK$29:$AK$35)</f>
        <v>0</v>
      </c>
      <c r="AL37" s="188"/>
      <c r="AM37" s="188"/>
      <c r="AN37" s="188"/>
      <c r="AO37" s="190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57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58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59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58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59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60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61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58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59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58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59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72" t="s">
        <v>62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20160601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92" t="str">
        <f>$K$6</f>
        <v>Technická infrastruktura pro kulturní akce, náměstí Svornosti, Č. Krumlov</v>
      </c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Český Krumlov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02.11.2015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Město Český Krumlov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35</v>
      </c>
      <c r="AJ82" s="24"/>
      <c r="AK82" s="24"/>
      <c r="AL82" s="24"/>
      <c r="AM82" s="177" t="str">
        <f>IF($E$17="","",$E$17)</f>
        <v>Tomáš Novák</v>
      </c>
      <c r="AN82" s="191"/>
      <c r="AO82" s="191"/>
      <c r="AP82" s="191"/>
      <c r="AQ82" s="25"/>
      <c r="AS82" s="194" t="s">
        <v>63</v>
      </c>
      <c r="AT82" s="195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33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39</v>
      </c>
      <c r="AJ83" s="24"/>
      <c r="AK83" s="24"/>
      <c r="AL83" s="24"/>
      <c r="AM83" s="177" t="str">
        <f>IF($E$20="","",$E$20)</f>
        <v>Filip Šimek</v>
      </c>
      <c r="AN83" s="191"/>
      <c r="AO83" s="191"/>
      <c r="AP83" s="191"/>
      <c r="AQ83" s="25"/>
      <c r="AS83" s="196"/>
      <c r="AT83" s="175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97"/>
      <c r="AT84" s="191"/>
      <c r="AU84" s="24"/>
      <c r="AV84" s="24"/>
      <c r="AW84" s="24"/>
      <c r="AX84" s="24"/>
      <c r="AY84" s="24"/>
      <c r="AZ84" s="24"/>
      <c r="BA84" s="24"/>
      <c r="BB84" s="24"/>
      <c r="BC84" s="24"/>
      <c r="BD84" s="64"/>
    </row>
    <row r="85" spans="2:57" s="6" customFormat="1" ht="30" customHeight="1">
      <c r="B85" s="23"/>
      <c r="C85" s="198" t="s">
        <v>64</v>
      </c>
      <c r="D85" s="188"/>
      <c r="E85" s="188"/>
      <c r="F85" s="188"/>
      <c r="G85" s="188"/>
      <c r="H85" s="35"/>
      <c r="I85" s="199" t="s">
        <v>65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99" t="s">
        <v>66</v>
      </c>
      <c r="AH85" s="188"/>
      <c r="AI85" s="188"/>
      <c r="AJ85" s="188"/>
      <c r="AK85" s="188"/>
      <c r="AL85" s="188"/>
      <c r="AM85" s="188"/>
      <c r="AN85" s="199" t="s">
        <v>67</v>
      </c>
      <c r="AO85" s="188"/>
      <c r="AP85" s="190"/>
      <c r="AQ85" s="25"/>
      <c r="AS85" s="65" t="s">
        <v>68</v>
      </c>
      <c r="AT85" s="66" t="s">
        <v>69</v>
      </c>
      <c r="AU85" s="66" t="s">
        <v>70</v>
      </c>
      <c r="AV85" s="66" t="s">
        <v>71</v>
      </c>
      <c r="AW85" s="66" t="s">
        <v>72</v>
      </c>
      <c r="AX85" s="66" t="s">
        <v>73</v>
      </c>
      <c r="AY85" s="66" t="s">
        <v>74</v>
      </c>
      <c r="AZ85" s="66" t="s">
        <v>75</v>
      </c>
      <c r="BA85" s="66" t="s">
        <v>76</v>
      </c>
      <c r="BB85" s="66" t="s">
        <v>77</v>
      </c>
      <c r="BC85" s="66" t="s">
        <v>78</v>
      </c>
      <c r="BD85" s="67" t="s">
        <v>79</v>
      </c>
      <c r="BE85" s="68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0" t="s">
        <v>80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207">
        <f>ROUND($AG$88,2)</f>
        <v>0</v>
      </c>
      <c r="AH87" s="208"/>
      <c r="AI87" s="208"/>
      <c r="AJ87" s="208"/>
      <c r="AK87" s="208"/>
      <c r="AL87" s="208"/>
      <c r="AM87" s="208"/>
      <c r="AN87" s="207">
        <f>SUM($AG$87,$AT$87)</f>
        <v>0</v>
      </c>
      <c r="AO87" s="208"/>
      <c r="AP87" s="208"/>
      <c r="AQ87" s="58"/>
      <c r="AS87" s="71">
        <f>ROUND($AS$88,2)</f>
        <v>0</v>
      </c>
      <c r="AT87" s="72">
        <f>ROUND(SUM($AV$87:$AW$87),2)</f>
        <v>0</v>
      </c>
      <c r="AU87" s="73">
        <f>ROUND($AU$88,5)</f>
        <v>0</v>
      </c>
      <c r="AV87" s="72">
        <f>ROUND($AZ$87*$L$31,2)</f>
        <v>0</v>
      </c>
      <c r="AW87" s="72">
        <f>ROUND($BA$87*$L$32,2)</f>
        <v>0</v>
      </c>
      <c r="AX87" s="72">
        <f>ROUND($BB$87*$L$31,2)</f>
        <v>0</v>
      </c>
      <c r="AY87" s="72">
        <f>ROUND($BC$87*$L$32,2)</f>
        <v>0</v>
      </c>
      <c r="AZ87" s="72">
        <f>ROUND($AZ$88,2)</f>
        <v>0</v>
      </c>
      <c r="BA87" s="72">
        <f>ROUND($BA$88,2)</f>
        <v>0</v>
      </c>
      <c r="BB87" s="72">
        <f>ROUND($BB$88,2)</f>
        <v>0</v>
      </c>
      <c r="BC87" s="72">
        <f>ROUND($BC$88,2)</f>
        <v>0</v>
      </c>
      <c r="BD87" s="74">
        <f>ROUND($BD$88,2)</f>
        <v>0</v>
      </c>
      <c r="BS87" s="55" t="s">
        <v>81</v>
      </c>
      <c r="BT87" s="55" t="s">
        <v>82</v>
      </c>
      <c r="BU87" s="75" t="s">
        <v>83</v>
      </c>
      <c r="BV87" s="55" t="s">
        <v>84</v>
      </c>
      <c r="BW87" s="55" t="s">
        <v>85</v>
      </c>
      <c r="BX87" s="55" t="s">
        <v>86</v>
      </c>
    </row>
    <row r="88" spans="1:76" s="76" customFormat="1" ht="28.5" customHeight="1">
      <c r="A88" s="244" t="s">
        <v>266</v>
      </c>
      <c r="B88" s="77"/>
      <c r="C88" s="78"/>
      <c r="D88" s="202" t="s">
        <v>87</v>
      </c>
      <c r="E88" s="203"/>
      <c r="F88" s="203"/>
      <c r="G88" s="203"/>
      <c r="H88" s="203"/>
      <c r="I88" s="78"/>
      <c r="J88" s="202" t="s">
        <v>88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0">
        <f>'01 - Upravený rozsah '!$M$30</f>
        <v>0</v>
      </c>
      <c r="AH88" s="201"/>
      <c r="AI88" s="201"/>
      <c r="AJ88" s="201"/>
      <c r="AK88" s="201"/>
      <c r="AL88" s="201"/>
      <c r="AM88" s="201"/>
      <c r="AN88" s="200">
        <f>SUM($AG$88,$AT$88)</f>
        <v>0</v>
      </c>
      <c r="AO88" s="201"/>
      <c r="AP88" s="201"/>
      <c r="AQ88" s="79"/>
      <c r="AS88" s="80">
        <f>'01 - Upravený rozsah '!$M$28</f>
        <v>0</v>
      </c>
      <c r="AT88" s="81">
        <f>ROUND(SUM($AV$88:$AW$88),2)</f>
        <v>0</v>
      </c>
      <c r="AU88" s="82">
        <f>'01 - Upravený rozsah '!$W$122</f>
        <v>0</v>
      </c>
      <c r="AV88" s="81">
        <f>'01 - Upravený rozsah '!$M$32</f>
        <v>0</v>
      </c>
      <c r="AW88" s="81">
        <f>'01 - Upravený rozsah '!$M$33</f>
        <v>0</v>
      </c>
      <c r="AX88" s="81">
        <f>'01 - Upravený rozsah '!$M$34</f>
        <v>0</v>
      </c>
      <c r="AY88" s="81">
        <f>'01 - Upravený rozsah '!$M$35</f>
        <v>0</v>
      </c>
      <c r="AZ88" s="81">
        <f>'01 - Upravený rozsah '!$H$32</f>
        <v>0</v>
      </c>
      <c r="BA88" s="81">
        <f>'01 - Upravený rozsah '!$H$33</f>
        <v>0</v>
      </c>
      <c r="BB88" s="81">
        <f>'01 - Upravený rozsah '!$H$34</f>
        <v>0</v>
      </c>
      <c r="BC88" s="81">
        <f>'01 - Upravený rozsah '!$H$35</f>
        <v>0</v>
      </c>
      <c r="BD88" s="83">
        <f>'01 - Upravený rozsah '!$H$36</f>
        <v>0</v>
      </c>
      <c r="BT88" s="76" t="s">
        <v>22</v>
      </c>
      <c r="BV88" s="76" t="s">
        <v>84</v>
      </c>
      <c r="BW88" s="76" t="s">
        <v>89</v>
      </c>
      <c r="BX88" s="76" t="s">
        <v>85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0" t="s">
        <v>90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07">
        <f>ROUND(SUM($AG$91:$AG$94),2)</f>
        <v>0</v>
      </c>
      <c r="AH90" s="191"/>
      <c r="AI90" s="191"/>
      <c r="AJ90" s="191"/>
      <c r="AK90" s="191"/>
      <c r="AL90" s="191"/>
      <c r="AM90" s="191"/>
      <c r="AN90" s="207">
        <f>ROUND(SUM($AN$91:$AN$94),2)</f>
        <v>0</v>
      </c>
      <c r="AO90" s="191"/>
      <c r="AP90" s="191"/>
      <c r="AQ90" s="25"/>
      <c r="AS90" s="65" t="s">
        <v>91</v>
      </c>
      <c r="AT90" s="66" t="s">
        <v>92</v>
      </c>
      <c r="AU90" s="66" t="s">
        <v>46</v>
      </c>
      <c r="AV90" s="67" t="s">
        <v>69</v>
      </c>
      <c r="AW90" s="68"/>
    </row>
    <row r="91" spans="2:89" s="6" customFormat="1" ht="21" customHeight="1">
      <c r="B91" s="23"/>
      <c r="C91" s="24"/>
      <c r="D91" s="84" t="s">
        <v>93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04">
        <f>ROUND($AG$87*$AS$91,2)</f>
        <v>0</v>
      </c>
      <c r="AH91" s="191"/>
      <c r="AI91" s="191"/>
      <c r="AJ91" s="191"/>
      <c r="AK91" s="191"/>
      <c r="AL91" s="191"/>
      <c r="AM91" s="191"/>
      <c r="AN91" s="205">
        <f>ROUND($AG$91+$AV$91,2)</f>
        <v>0</v>
      </c>
      <c r="AO91" s="191"/>
      <c r="AP91" s="191"/>
      <c r="AQ91" s="25"/>
      <c r="AS91" s="85">
        <v>0</v>
      </c>
      <c r="AT91" s="86" t="s">
        <v>94</v>
      </c>
      <c r="AU91" s="86" t="s">
        <v>47</v>
      </c>
      <c r="AV91" s="87">
        <f>ROUND(IF($AU$91="základní",$AG$91*$L$31,IF($AU$91="snížená",$AG$91*$L$32,0)),2)</f>
        <v>0</v>
      </c>
      <c r="BV91" s="6" t="s">
        <v>95</v>
      </c>
      <c r="BY91" s="88">
        <f>IF($AU$91="základní",$AV$91,0)</f>
        <v>0</v>
      </c>
      <c r="BZ91" s="88">
        <f>IF($AU$91="snížená",$AV$91,0)</f>
        <v>0</v>
      </c>
      <c r="CA91" s="88">
        <v>0</v>
      </c>
      <c r="CB91" s="88">
        <v>0</v>
      </c>
      <c r="CC91" s="88">
        <v>0</v>
      </c>
      <c r="CD91" s="88">
        <f>IF($AU$91="základní",$AG$91,0)</f>
        <v>0</v>
      </c>
      <c r="CE91" s="88">
        <f>IF($AU$91="snížená",$AG$91,0)</f>
        <v>0</v>
      </c>
      <c r="CF91" s="88">
        <f>IF($AU$91="zákl. přenesená",$AG$91,0)</f>
        <v>0</v>
      </c>
      <c r="CG91" s="88">
        <f>IF($AU$91="sníž. přenesená",$AG$91,0)</f>
        <v>0</v>
      </c>
      <c r="CH91" s="8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206" t="s">
        <v>96</v>
      </c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24"/>
      <c r="AD92" s="24"/>
      <c r="AE92" s="24"/>
      <c r="AF92" s="24"/>
      <c r="AG92" s="204">
        <f>$AG$87*$AS$92</f>
        <v>0</v>
      </c>
      <c r="AH92" s="191"/>
      <c r="AI92" s="191"/>
      <c r="AJ92" s="191"/>
      <c r="AK92" s="191"/>
      <c r="AL92" s="191"/>
      <c r="AM92" s="191"/>
      <c r="AN92" s="205">
        <f>$AG$92+$AV$92</f>
        <v>0</v>
      </c>
      <c r="AO92" s="191"/>
      <c r="AP92" s="191"/>
      <c r="AQ92" s="25"/>
      <c r="AS92" s="89">
        <v>0</v>
      </c>
      <c r="AT92" s="90" t="s">
        <v>94</v>
      </c>
      <c r="AU92" s="90" t="s">
        <v>47</v>
      </c>
      <c r="AV92" s="91">
        <f>ROUND(IF($AU$92="nulová",0,IF(OR($AU$92="základní",$AU$92="zákl. přenesená"),$AG$92*$L$31,$AG$92*$L$32)),2)</f>
        <v>0</v>
      </c>
      <c r="BV92" s="6" t="s">
        <v>97</v>
      </c>
      <c r="BY92" s="88">
        <f>IF($AU$92="základní",$AV$92,0)</f>
        <v>0</v>
      </c>
      <c r="BZ92" s="88">
        <f>IF($AU$92="snížená",$AV$92,0)</f>
        <v>0</v>
      </c>
      <c r="CA92" s="88">
        <f>IF($AU$92="zákl. přenesená",$AV$92,0)</f>
        <v>0</v>
      </c>
      <c r="CB92" s="88">
        <f>IF($AU$92="sníž. přenesená",$AV$92,0)</f>
        <v>0</v>
      </c>
      <c r="CC92" s="88">
        <f>IF($AU$92="nulová",$AV$92,0)</f>
        <v>0</v>
      </c>
      <c r="CD92" s="88">
        <f>IF($AU$92="základní",$AG$92,0)</f>
        <v>0</v>
      </c>
      <c r="CE92" s="88">
        <f>IF($AU$92="snížená",$AG$92,0)</f>
        <v>0</v>
      </c>
      <c r="CF92" s="88">
        <f>IF($AU$92="zákl. přenesená",$AG$92,0)</f>
        <v>0</v>
      </c>
      <c r="CG92" s="88">
        <f>IF($AU$92="sníž. přenesená",$AG$92,0)</f>
        <v>0</v>
      </c>
      <c r="CH92" s="8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206" t="s">
        <v>96</v>
      </c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24"/>
      <c r="AD93" s="24"/>
      <c r="AE93" s="24"/>
      <c r="AF93" s="24"/>
      <c r="AG93" s="204">
        <f>$AG$87*$AS$93</f>
        <v>0</v>
      </c>
      <c r="AH93" s="191"/>
      <c r="AI93" s="191"/>
      <c r="AJ93" s="191"/>
      <c r="AK93" s="191"/>
      <c r="AL93" s="191"/>
      <c r="AM93" s="191"/>
      <c r="AN93" s="205">
        <f>$AG$93+$AV$93</f>
        <v>0</v>
      </c>
      <c r="AO93" s="191"/>
      <c r="AP93" s="191"/>
      <c r="AQ93" s="25"/>
      <c r="AS93" s="89">
        <v>0</v>
      </c>
      <c r="AT93" s="90" t="s">
        <v>94</v>
      </c>
      <c r="AU93" s="90" t="s">
        <v>47</v>
      </c>
      <c r="AV93" s="91">
        <f>ROUND(IF($AU$93="nulová",0,IF(OR($AU$93="základní",$AU$93="zákl. přenesená"),$AG$93*$L$31,$AG$93*$L$32)),2)</f>
        <v>0</v>
      </c>
      <c r="BV93" s="6" t="s">
        <v>97</v>
      </c>
      <c r="BY93" s="88">
        <f>IF($AU$93="základní",$AV$93,0)</f>
        <v>0</v>
      </c>
      <c r="BZ93" s="88">
        <f>IF($AU$93="snížená",$AV$93,0)</f>
        <v>0</v>
      </c>
      <c r="CA93" s="88">
        <f>IF($AU$93="zákl. přenesená",$AV$93,0)</f>
        <v>0</v>
      </c>
      <c r="CB93" s="88">
        <f>IF($AU$93="sníž. přenesená",$AV$93,0)</f>
        <v>0</v>
      </c>
      <c r="CC93" s="88">
        <f>IF($AU$93="nulová",$AV$93,0)</f>
        <v>0</v>
      </c>
      <c r="CD93" s="88">
        <f>IF($AU$93="základní",$AG$93,0)</f>
        <v>0</v>
      </c>
      <c r="CE93" s="88">
        <f>IF($AU$93="snížená",$AG$93,0)</f>
        <v>0</v>
      </c>
      <c r="CF93" s="88">
        <f>IF($AU$93="zákl. přenesená",$AG$93,0)</f>
        <v>0</v>
      </c>
      <c r="CG93" s="88">
        <f>IF($AU$93="sníž. přenesená",$AG$93,0)</f>
        <v>0</v>
      </c>
      <c r="CH93" s="8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206" t="s">
        <v>96</v>
      </c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24"/>
      <c r="AD94" s="24"/>
      <c r="AE94" s="24"/>
      <c r="AF94" s="24"/>
      <c r="AG94" s="204">
        <f>$AG$87*$AS$94</f>
        <v>0</v>
      </c>
      <c r="AH94" s="191"/>
      <c r="AI94" s="191"/>
      <c r="AJ94" s="191"/>
      <c r="AK94" s="191"/>
      <c r="AL94" s="191"/>
      <c r="AM94" s="191"/>
      <c r="AN94" s="205">
        <f>$AG$94+$AV$94</f>
        <v>0</v>
      </c>
      <c r="AO94" s="191"/>
      <c r="AP94" s="191"/>
      <c r="AQ94" s="25"/>
      <c r="AS94" s="92">
        <v>0</v>
      </c>
      <c r="AT94" s="93" t="s">
        <v>94</v>
      </c>
      <c r="AU94" s="93" t="s">
        <v>47</v>
      </c>
      <c r="AV94" s="94">
        <f>ROUND(IF($AU$94="nulová",0,IF(OR($AU$94="základní",$AU$94="zákl. přenesená"),$AG$94*$L$31,$AG$94*$L$32)),2)</f>
        <v>0</v>
      </c>
      <c r="BV94" s="6" t="s">
        <v>97</v>
      </c>
      <c r="BY94" s="88">
        <f>IF($AU$94="základní",$AV$94,0)</f>
        <v>0</v>
      </c>
      <c r="BZ94" s="88">
        <f>IF($AU$94="snížená",$AV$94,0)</f>
        <v>0</v>
      </c>
      <c r="CA94" s="88">
        <f>IF($AU$94="zákl. přenesená",$AV$94,0)</f>
        <v>0</v>
      </c>
      <c r="CB94" s="88">
        <f>IF($AU$94="sníž. přenesená",$AV$94,0)</f>
        <v>0</v>
      </c>
      <c r="CC94" s="88">
        <f>IF($AU$94="nulová",$AV$94,0)</f>
        <v>0</v>
      </c>
      <c r="CD94" s="88">
        <f>IF($AU$94="základní",$AG$94,0)</f>
        <v>0</v>
      </c>
      <c r="CE94" s="88">
        <f>IF($AU$94="snížená",$AG$94,0)</f>
        <v>0</v>
      </c>
      <c r="CF94" s="88">
        <f>IF($AU$94="zákl. přenesená",$AG$94,0)</f>
        <v>0</v>
      </c>
      <c r="CG94" s="88">
        <f>IF($AU$94="sníž. přenesená",$AG$94,0)</f>
        <v>0</v>
      </c>
      <c r="CH94" s="8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5" t="s">
        <v>98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209">
        <f>ROUND($AG$87+$AG$90,2)</f>
        <v>0</v>
      </c>
      <c r="AH96" s="210"/>
      <c r="AI96" s="210"/>
      <c r="AJ96" s="210"/>
      <c r="AK96" s="210"/>
      <c r="AL96" s="210"/>
      <c r="AM96" s="210"/>
      <c r="AN96" s="209">
        <f>$AN$87+$AN$90</f>
        <v>0</v>
      </c>
      <c r="AO96" s="210"/>
      <c r="AP96" s="210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1 - Upravený rozsah '!C2" tooltip="01 - Upravený rozsah 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49"/>
      <c r="B1" s="246"/>
      <c r="C1" s="246"/>
      <c r="D1" s="247" t="s">
        <v>1</v>
      </c>
      <c r="E1" s="246"/>
      <c r="F1" s="248" t="s">
        <v>267</v>
      </c>
      <c r="G1" s="248"/>
      <c r="H1" s="250" t="s">
        <v>268</v>
      </c>
      <c r="I1" s="250"/>
      <c r="J1" s="250"/>
      <c r="K1" s="250"/>
      <c r="L1" s="248" t="s">
        <v>269</v>
      </c>
      <c r="M1" s="246"/>
      <c r="N1" s="246"/>
      <c r="O1" s="247" t="s">
        <v>99</v>
      </c>
      <c r="P1" s="246"/>
      <c r="Q1" s="246"/>
      <c r="R1" s="246"/>
      <c r="S1" s="248" t="s">
        <v>270</v>
      </c>
      <c r="T1" s="248"/>
      <c r="U1" s="249"/>
      <c r="V1" s="24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0" t="s">
        <v>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11" t="s">
        <v>6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100</v>
      </c>
    </row>
    <row r="4" spans="2:46" s="2" customFormat="1" ht="37.5" customHeight="1">
      <c r="B4" s="10"/>
      <c r="C4" s="172" t="s">
        <v>101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12" t="str">
        <f>'Rekapitulace stavby'!$K$6</f>
        <v>Technická infrastruktura pro kulturní akce, náměstí Svornosti, Č. Krumlov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1"/>
      <c r="R6" s="12"/>
    </row>
    <row r="7" spans="2:18" s="6" customFormat="1" ht="33.75" customHeight="1">
      <c r="B7" s="23"/>
      <c r="C7" s="24"/>
      <c r="D7" s="17" t="s">
        <v>102</v>
      </c>
      <c r="E7" s="24"/>
      <c r="F7" s="178" t="s">
        <v>103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13" t="str">
        <f>'Rekapitulace stavby'!$AN$8</f>
        <v>02.11.2015</v>
      </c>
      <c r="P9" s="191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77"/>
      <c r="P11" s="191"/>
      <c r="Q11" s="24"/>
      <c r="R11" s="25"/>
    </row>
    <row r="12" spans="2:18" s="6" customFormat="1" ht="18.75" customHeight="1">
      <c r="B12" s="23"/>
      <c r="C12" s="24"/>
      <c r="D12" s="24"/>
      <c r="E12" s="16" t="s">
        <v>31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77"/>
      <c r="P12" s="191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14" t="str">
        <f>IF('Rekapitulace stavby'!$AN$13="","",'Rekapitulace stavby'!$AN$13)</f>
        <v>Vyplň údaj</v>
      </c>
      <c r="P14" s="191"/>
      <c r="Q14" s="24"/>
      <c r="R14" s="25"/>
    </row>
    <row r="15" spans="2:18" s="6" customFormat="1" ht="18.75" customHeight="1">
      <c r="B15" s="23"/>
      <c r="C15" s="24"/>
      <c r="D15" s="24"/>
      <c r="E15" s="214" t="str">
        <f>IF('Rekapitulace stavby'!$E$14="","",'Rekapitulace stavby'!$E$14)</f>
        <v>Vyplň údaj</v>
      </c>
      <c r="F15" s="191"/>
      <c r="G15" s="191"/>
      <c r="H15" s="191"/>
      <c r="I15" s="191"/>
      <c r="J15" s="191"/>
      <c r="K15" s="191"/>
      <c r="L15" s="191"/>
      <c r="M15" s="18" t="s">
        <v>32</v>
      </c>
      <c r="N15" s="24"/>
      <c r="O15" s="214" t="str">
        <f>IF('Rekapitulace stavby'!$AN$14="","",'Rekapitulace stavby'!$AN$14)</f>
        <v>Vyplň údaj</v>
      </c>
      <c r="P15" s="191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77" t="s">
        <v>36</v>
      </c>
      <c r="P17" s="191"/>
      <c r="Q17" s="24"/>
      <c r="R17" s="25"/>
    </row>
    <row r="18" spans="2:18" s="6" customFormat="1" ht="18.75" customHeight="1">
      <c r="B18" s="23"/>
      <c r="C18" s="24"/>
      <c r="D18" s="24"/>
      <c r="E18" s="16" t="s">
        <v>37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77"/>
      <c r="P18" s="191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39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77" t="s">
        <v>40</v>
      </c>
      <c r="P20" s="191"/>
      <c r="Q20" s="24"/>
      <c r="R20" s="25"/>
    </row>
    <row r="21" spans="2:18" s="6" customFormat="1" ht="18.75" customHeight="1">
      <c r="B21" s="23"/>
      <c r="C21" s="24"/>
      <c r="D21" s="24"/>
      <c r="E21" s="16" t="s">
        <v>41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77"/>
      <c r="P21" s="191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96" customFormat="1" ht="15.75" customHeight="1">
      <c r="B24" s="97"/>
      <c r="C24" s="98"/>
      <c r="D24" s="98"/>
      <c r="E24" s="180"/>
      <c r="F24" s="215"/>
      <c r="G24" s="215"/>
      <c r="H24" s="215"/>
      <c r="I24" s="215"/>
      <c r="J24" s="215"/>
      <c r="K24" s="215"/>
      <c r="L24" s="215"/>
      <c r="M24" s="98"/>
      <c r="N24" s="98"/>
      <c r="O24" s="98"/>
      <c r="P24" s="98"/>
      <c r="Q24" s="98"/>
      <c r="R24" s="99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0" t="s">
        <v>104</v>
      </c>
      <c r="E27" s="24"/>
      <c r="F27" s="24"/>
      <c r="G27" s="24"/>
      <c r="H27" s="24"/>
      <c r="I27" s="24"/>
      <c r="J27" s="24"/>
      <c r="K27" s="24"/>
      <c r="L27" s="24"/>
      <c r="M27" s="181">
        <f>$N$88</f>
        <v>0</v>
      </c>
      <c r="N27" s="191"/>
      <c r="O27" s="191"/>
      <c r="P27" s="191"/>
      <c r="Q27" s="24"/>
      <c r="R27" s="25"/>
    </row>
    <row r="28" spans="2:18" s="6" customFormat="1" ht="15" customHeight="1">
      <c r="B28" s="23"/>
      <c r="C28" s="24"/>
      <c r="D28" s="22" t="s">
        <v>93</v>
      </c>
      <c r="E28" s="24"/>
      <c r="F28" s="24"/>
      <c r="G28" s="24"/>
      <c r="H28" s="24"/>
      <c r="I28" s="24"/>
      <c r="J28" s="24"/>
      <c r="K28" s="24"/>
      <c r="L28" s="24"/>
      <c r="M28" s="181">
        <f>$N$97</f>
        <v>0</v>
      </c>
      <c r="N28" s="191"/>
      <c r="O28" s="191"/>
      <c r="P28" s="191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1" t="s">
        <v>45</v>
      </c>
      <c r="E30" s="24"/>
      <c r="F30" s="24"/>
      <c r="G30" s="24"/>
      <c r="H30" s="24"/>
      <c r="I30" s="24"/>
      <c r="J30" s="24"/>
      <c r="K30" s="24"/>
      <c r="L30" s="24"/>
      <c r="M30" s="216">
        <f>ROUND($M$27+$M$28,2)</f>
        <v>0</v>
      </c>
      <c r="N30" s="191"/>
      <c r="O30" s="191"/>
      <c r="P30" s="191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46</v>
      </c>
      <c r="E32" s="29" t="s">
        <v>47</v>
      </c>
      <c r="F32" s="30">
        <v>0.21</v>
      </c>
      <c r="G32" s="102" t="s">
        <v>48</v>
      </c>
      <c r="H32" s="217">
        <f>(SUM($BE$97:$BE$104)+SUM($BE$122:$BE$176))</f>
        <v>0</v>
      </c>
      <c r="I32" s="191"/>
      <c r="J32" s="191"/>
      <c r="K32" s="24"/>
      <c r="L32" s="24"/>
      <c r="M32" s="217">
        <f>ROUND((SUM($BE$97:$BE$104)+SUM($BE$122:$BE$176)),2)*$F$32</f>
        <v>0</v>
      </c>
      <c r="N32" s="191"/>
      <c r="O32" s="191"/>
      <c r="P32" s="191"/>
      <c r="Q32" s="24"/>
      <c r="R32" s="25"/>
    </row>
    <row r="33" spans="2:18" s="6" customFormat="1" ht="15" customHeight="1">
      <c r="B33" s="23"/>
      <c r="C33" s="24"/>
      <c r="D33" s="24"/>
      <c r="E33" s="29" t="s">
        <v>49</v>
      </c>
      <c r="F33" s="30">
        <v>0.15</v>
      </c>
      <c r="G33" s="102" t="s">
        <v>48</v>
      </c>
      <c r="H33" s="217">
        <f>(SUM($BF$97:$BF$104)+SUM($BF$122:$BF$176))</f>
        <v>0</v>
      </c>
      <c r="I33" s="191"/>
      <c r="J33" s="191"/>
      <c r="K33" s="24"/>
      <c r="L33" s="24"/>
      <c r="M33" s="217">
        <f>ROUND((SUM($BF$97:$BF$104)+SUM($BF$122:$BF$176)),2)*$F$33</f>
        <v>0</v>
      </c>
      <c r="N33" s="191"/>
      <c r="O33" s="191"/>
      <c r="P33" s="191"/>
      <c r="Q33" s="24"/>
      <c r="R33" s="25"/>
    </row>
    <row r="34" spans="2:18" s="6" customFormat="1" ht="15" customHeight="1" hidden="1">
      <c r="B34" s="23"/>
      <c r="C34" s="24"/>
      <c r="D34" s="24"/>
      <c r="E34" s="29" t="s">
        <v>50</v>
      </c>
      <c r="F34" s="30">
        <v>0.21</v>
      </c>
      <c r="G34" s="102" t="s">
        <v>48</v>
      </c>
      <c r="H34" s="217">
        <f>(SUM($BG$97:$BG$104)+SUM($BG$122:$BG$176))</f>
        <v>0</v>
      </c>
      <c r="I34" s="191"/>
      <c r="J34" s="191"/>
      <c r="K34" s="24"/>
      <c r="L34" s="24"/>
      <c r="M34" s="217">
        <v>0</v>
      </c>
      <c r="N34" s="191"/>
      <c r="O34" s="191"/>
      <c r="P34" s="191"/>
      <c r="Q34" s="24"/>
      <c r="R34" s="25"/>
    </row>
    <row r="35" spans="2:18" s="6" customFormat="1" ht="15" customHeight="1" hidden="1">
      <c r="B35" s="23"/>
      <c r="C35" s="24"/>
      <c r="D35" s="24"/>
      <c r="E35" s="29" t="s">
        <v>51</v>
      </c>
      <c r="F35" s="30">
        <v>0.15</v>
      </c>
      <c r="G35" s="102" t="s">
        <v>48</v>
      </c>
      <c r="H35" s="217">
        <f>(SUM($BH$97:$BH$104)+SUM($BH$122:$BH$176))</f>
        <v>0</v>
      </c>
      <c r="I35" s="191"/>
      <c r="J35" s="191"/>
      <c r="K35" s="24"/>
      <c r="L35" s="24"/>
      <c r="M35" s="217">
        <v>0</v>
      </c>
      <c r="N35" s="191"/>
      <c r="O35" s="191"/>
      <c r="P35" s="191"/>
      <c r="Q35" s="24"/>
      <c r="R35" s="25"/>
    </row>
    <row r="36" spans="2:18" s="6" customFormat="1" ht="15" customHeight="1" hidden="1">
      <c r="B36" s="23"/>
      <c r="C36" s="24"/>
      <c r="D36" s="24"/>
      <c r="E36" s="29" t="s">
        <v>52</v>
      </c>
      <c r="F36" s="30">
        <v>0</v>
      </c>
      <c r="G36" s="102" t="s">
        <v>48</v>
      </c>
      <c r="H36" s="217">
        <f>(SUM($BI$97:$BI$104)+SUM($BI$122:$BI$176))</f>
        <v>0</v>
      </c>
      <c r="I36" s="191"/>
      <c r="J36" s="191"/>
      <c r="K36" s="24"/>
      <c r="L36" s="24"/>
      <c r="M36" s="217">
        <v>0</v>
      </c>
      <c r="N36" s="191"/>
      <c r="O36" s="191"/>
      <c r="P36" s="191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53</v>
      </c>
      <c r="E38" s="35"/>
      <c r="F38" s="35"/>
      <c r="G38" s="103" t="s">
        <v>54</v>
      </c>
      <c r="H38" s="36" t="s">
        <v>55</v>
      </c>
      <c r="I38" s="35"/>
      <c r="J38" s="35"/>
      <c r="K38" s="35"/>
      <c r="L38" s="189">
        <f>SUM($M$30:$M$36)</f>
        <v>0</v>
      </c>
      <c r="M38" s="188"/>
      <c r="N38" s="188"/>
      <c r="O38" s="188"/>
      <c r="P38" s="190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56</v>
      </c>
      <c r="E50" s="38"/>
      <c r="F50" s="38"/>
      <c r="G50" s="38"/>
      <c r="H50" s="39"/>
      <c r="I50" s="24"/>
      <c r="J50" s="37" t="s">
        <v>57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58</v>
      </c>
      <c r="E59" s="43"/>
      <c r="F59" s="43"/>
      <c r="G59" s="44" t="s">
        <v>59</v>
      </c>
      <c r="H59" s="45"/>
      <c r="I59" s="24"/>
      <c r="J59" s="42" t="s">
        <v>58</v>
      </c>
      <c r="K59" s="43"/>
      <c r="L59" s="43"/>
      <c r="M59" s="43"/>
      <c r="N59" s="44" t="s">
        <v>59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60</v>
      </c>
      <c r="E61" s="38"/>
      <c r="F61" s="38"/>
      <c r="G61" s="38"/>
      <c r="H61" s="39"/>
      <c r="I61" s="24"/>
      <c r="J61" s="37" t="s">
        <v>61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58</v>
      </c>
      <c r="E70" s="43"/>
      <c r="F70" s="43"/>
      <c r="G70" s="44" t="s">
        <v>59</v>
      </c>
      <c r="H70" s="45"/>
      <c r="I70" s="24"/>
      <c r="J70" s="42" t="s">
        <v>58</v>
      </c>
      <c r="K70" s="43"/>
      <c r="L70" s="43"/>
      <c r="M70" s="43"/>
      <c r="N70" s="44" t="s">
        <v>59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</row>
    <row r="76" spans="2:21" s="6" customFormat="1" ht="37.5" customHeight="1">
      <c r="B76" s="23"/>
      <c r="C76" s="172" t="s">
        <v>105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12" t="str">
        <f>$F$6</f>
        <v>Technická infrastruktura pro kulturní akce, náměstí Svornosti, Č. Krumlov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24"/>
      <c r="R78" s="25"/>
      <c r="T78" s="24"/>
      <c r="U78" s="24"/>
    </row>
    <row r="79" spans="2:21" s="6" customFormat="1" ht="37.5" customHeight="1">
      <c r="B79" s="23"/>
      <c r="C79" s="57" t="s">
        <v>102</v>
      </c>
      <c r="D79" s="24"/>
      <c r="E79" s="24"/>
      <c r="F79" s="192" t="str">
        <f>$F$7</f>
        <v>01 - Upravený rozsah 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Český Krumlov</v>
      </c>
      <c r="G81" s="24"/>
      <c r="H81" s="24"/>
      <c r="I81" s="24"/>
      <c r="J81" s="24"/>
      <c r="K81" s="18" t="s">
        <v>25</v>
      </c>
      <c r="L81" s="24"/>
      <c r="M81" s="218" t="str">
        <f>IF($O$9="","",$O$9)</f>
        <v>02.11.2015</v>
      </c>
      <c r="N81" s="191"/>
      <c r="O81" s="191"/>
      <c r="P81" s="191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Město Český Krumlov</v>
      </c>
      <c r="G83" s="24"/>
      <c r="H83" s="24"/>
      <c r="I83" s="24"/>
      <c r="J83" s="24"/>
      <c r="K83" s="18" t="s">
        <v>35</v>
      </c>
      <c r="L83" s="24"/>
      <c r="M83" s="177" t="str">
        <f>$E$18</f>
        <v>Tomáš Novák</v>
      </c>
      <c r="N83" s="191"/>
      <c r="O83" s="191"/>
      <c r="P83" s="191"/>
      <c r="Q83" s="191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39</v>
      </c>
      <c r="L84" s="24"/>
      <c r="M84" s="177" t="str">
        <f>$E$21</f>
        <v>Filip Šimek</v>
      </c>
      <c r="N84" s="191"/>
      <c r="O84" s="191"/>
      <c r="P84" s="191"/>
      <c r="Q84" s="191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19" t="s">
        <v>106</v>
      </c>
      <c r="D86" s="210"/>
      <c r="E86" s="210"/>
      <c r="F86" s="210"/>
      <c r="G86" s="210"/>
      <c r="H86" s="33"/>
      <c r="I86" s="33"/>
      <c r="J86" s="33"/>
      <c r="K86" s="33"/>
      <c r="L86" s="33"/>
      <c r="M86" s="33"/>
      <c r="N86" s="219" t="s">
        <v>107</v>
      </c>
      <c r="O86" s="191"/>
      <c r="P86" s="191"/>
      <c r="Q86" s="191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108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7">
        <f>$N$122</f>
        <v>0</v>
      </c>
      <c r="O88" s="191"/>
      <c r="P88" s="191"/>
      <c r="Q88" s="191"/>
      <c r="R88" s="25"/>
      <c r="T88" s="24"/>
      <c r="U88" s="24"/>
      <c r="AU88" s="6" t="s">
        <v>109</v>
      </c>
    </row>
    <row r="89" spans="2:21" s="75" customFormat="1" ht="25.5" customHeight="1">
      <c r="B89" s="107"/>
      <c r="C89" s="108"/>
      <c r="D89" s="108" t="s">
        <v>110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20">
        <f>$N$123</f>
        <v>0</v>
      </c>
      <c r="O89" s="221"/>
      <c r="P89" s="221"/>
      <c r="Q89" s="221"/>
      <c r="R89" s="109"/>
      <c r="T89" s="108"/>
      <c r="U89" s="108"/>
    </row>
    <row r="90" spans="2:21" s="110" customFormat="1" ht="21" customHeight="1">
      <c r="B90" s="111"/>
      <c r="C90" s="84"/>
      <c r="D90" s="84" t="s">
        <v>111</v>
      </c>
      <c r="E90" s="84"/>
      <c r="F90" s="84"/>
      <c r="G90" s="84"/>
      <c r="H90" s="84"/>
      <c r="I90" s="84"/>
      <c r="J90" s="84"/>
      <c r="K90" s="84"/>
      <c r="L90" s="84"/>
      <c r="M90" s="84"/>
      <c r="N90" s="205">
        <f>$N$124</f>
        <v>0</v>
      </c>
      <c r="O90" s="222"/>
      <c r="P90" s="222"/>
      <c r="Q90" s="222"/>
      <c r="R90" s="112"/>
      <c r="T90" s="84"/>
      <c r="U90" s="84"/>
    </row>
    <row r="91" spans="2:21" s="110" customFormat="1" ht="21" customHeight="1">
      <c r="B91" s="111"/>
      <c r="C91" s="84"/>
      <c r="D91" s="84" t="s">
        <v>112</v>
      </c>
      <c r="E91" s="84"/>
      <c r="F91" s="84"/>
      <c r="G91" s="84"/>
      <c r="H91" s="84"/>
      <c r="I91" s="84"/>
      <c r="J91" s="84"/>
      <c r="K91" s="84"/>
      <c r="L91" s="84"/>
      <c r="M91" s="84"/>
      <c r="N91" s="205">
        <f>$N$156</f>
        <v>0</v>
      </c>
      <c r="O91" s="222"/>
      <c r="P91" s="222"/>
      <c r="Q91" s="222"/>
      <c r="R91" s="112"/>
      <c r="T91" s="84"/>
      <c r="U91" s="84"/>
    </row>
    <row r="92" spans="2:21" s="110" customFormat="1" ht="21" customHeight="1">
      <c r="B92" s="111"/>
      <c r="C92" s="84"/>
      <c r="D92" s="84" t="s">
        <v>113</v>
      </c>
      <c r="E92" s="84"/>
      <c r="F92" s="84"/>
      <c r="G92" s="84"/>
      <c r="H92" s="84"/>
      <c r="I92" s="84"/>
      <c r="J92" s="84"/>
      <c r="K92" s="84"/>
      <c r="L92" s="84"/>
      <c r="M92" s="84"/>
      <c r="N92" s="205">
        <f>$N$159</f>
        <v>0</v>
      </c>
      <c r="O92" s="222"/>
      <c r="P92" s="222"/>
      <c r="Q92" s="222"/>
      <c r="R92" s="112"/>
      <c r="T92" s="84"/>
      <c r="U92" s="84"/>
    </row>
    <row r="93" spans="2:21" s="110" customFormat="1" ht="21" customHeight="1">
      <c r="B93" s="111"/>
      <c r="C93" s="84"/>
      <c r="D93" s="84" t="s">
        <v>114</v>
      </c>
      <c r="E93" s="84"/>
      <c r="F93" s="84"/>
      <c r="G93" s="84"/>
      <c r="H93" s="84"/>
      <c r="I93" s="84"/>
      <c r="J93" s="84"/>
      <c r="K93" s="84"/>
      <c r="L93" s="84"/>
      <c r="M93" s="84"/>
      <c r="N93" s="205">
        <f>$N$164</f>
        <v>0</v>
      </c>
      <c r="O93" s="222"/>
      <c r="P93" s="222"/>
      <c r="Q93" s="222"/>
      <c r="R93" s="112"/>
      <c r="T93" s="84"/>
      <c r="U93" s="84"/>
    </row>
    <row r="94" spans="2:21" s="110" customFormat="1" ht="21" customHeight="1">
      <c r="B94" s="111"/>
      <c r="C94" s="84"/>
      <c r="D94" s="84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205">
        <f>$N$169</f>
        <v>0</v>
      </c>
      <c r="O94" s="222"/>
      <c r="P94" s="222"/>
      <c r="Q94" s="222"/>
      <c r="R94" s="112"/>
      <c r="T94" s="84"/>
      <c r="U94" s="84"/>
    </row>
    <row r="95" spans="2:21" s="110" customFormat="1" ht="21" customHeight="1">
      <c r="B95" s="111"/>
      <c r="C95" s="84"/>
      <c r="D95" s="84" t="s">
        <v>116</v>
      </c>
      <c r="E95" s="84"/>
      <c r="F95" s="84"/>
      <c r="G95" s="84"/>
      <c r="H95" s="84"/>
      <c r="I95" s="84"/>
      <c r="J95" s="84"/>
      <c r="K95" s="84"/>
      <c r="L95" s="84"/>
      <c r="M95" s="84"/>
      <c r="N95" s="205">
        <f>$N$175</f>
        <v>0</v>
      </c>
      <c r="O95" s="222"/>
      <c r="P95" s="222"/>
      <c r="Q95" s="222"/>
      <c r="R95" s="112"/>
      <c r="T95" s="84"/>
      <c r="U95" s="84"/>
    </row>
    <row r="96" spans="2:21" s="6" customFormat="1" ht="22.5" customHeight="1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  <c r="T96" s="24"/>
      <c r="U96" s="24"/>
    </row>
    <row r="97" spans="2:21" s="6" customFormat="1" ht="30" customHeight="1">
      <c r="B97" s="23"/>
      <c r="C97" s="70" t="s">
        <v>117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07">
        <f>ROUND($N$98+$N$99+$N$100+$N$101+$N$102+$N$103,2)</f>
        <v>0</v>
      </c>
      <c r="O97" s="191"/>
      <c r="P97" s="191"/>
      <c r="Q97" s="191"/>
      <c r="R97" s="25"/>
      <c r="T97" s="113"/>
      <c r="U97" s="114" t="s">
        <v>46</v>
      </c>
    </row>
    <row r="98" spans="2:62" s="6" customFormat="1" ht="18.75" customHeight="1">
      <c r="B98" s="23"/>
      <c r="C98" s="24"/>
      <c r="D98" s="206" t="s">
        <v>118</v>
      </c>
      <c r="E98" s="191"/>
      <c r="F98" s="191"/>
      <c r="G98" s="191"/>
      <c r="H98" s="191"/>
      <c r="I98" s="24"/>
      <c r="J98" s="24"/>
      <c r="K98" s="24"/>
      <c r="L98" s="24"/>
      <c r="M98" s="24"/>
      <c r="N98" s="204">
        <f>ROUND($N$88*$T$98,2)</f>
        <v>0</v>
      </c>
      <c r="O98" s="191"/>
      <c r="P98" s="191"/>
      <c r="Q98" s="191"/>
      <c r="R98" s="25"/>
      <c r="T98" s="115"/>
      <c r="U98" s="116" t="s">
        <v>47</v>
      </c>
      <c r="AY98" s="6" t="s">
        <v>119</v>
      </c>
      <c r="BE98" s="88">
        <f>IF($U$98="základní",$N$98,0)</f>
        <v>0</v>
      </c>
      <c r="BF98" s="88">
        <f>IF($U$98="snížená",$N$98,0)</f>
        <v>0</v>
      </c>
      <c r="BG98" s="88">
        <f>IF($U$98="zákl. přenesená",$N$98,0)</f>
        <v>0</v>
      </c>
      <c r="BH98" s="88">
        <f>IF($U$98="sníž. přenesená",$N$98,0)</f>
        <v>0</v>
      </c>
      <c r="BI98" s="88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206" t="s">
        <v>120</v>
      </c>
      <c r="E99" s="191"/>
      <c r="F99" s="191"/>
      <c r="G99" s="191"/>
      <c r="H99" s="191"/>
      <c r="I99" s="24"/>
      <c r="J99" s="24"/>
      <c r="K99" s="24"/>
      <c r="L99" s="24"/>
      <c r="M99" s="24"/>
      <c r="N99" s="204">
        <f>ROUND($N$88*$T$99,2)</f>
        <v>0</v>
      </c>
      <c r="O99" s="191"/>
      <c r="P99" s="191"/>
      <c r="Q99" s="191"/>
      <c r="R99" s="25"/>
      <c r="T99" s="115"/>
      <c r="U99" s="116" t="s">
        <v>47</v>
      </c>
      <c r="AY99" s="6" t="s">
        <v>119</v>
      </c>
      <c r="BE99" s="88">
        <f>IF($U$99="základní",$N$99,0)</f>
        <v>0</v>
      </c>
      <c r="BF99" s="88">
        <f>IF($U$99="snížená",$N$99,0)</f>
        <v>0</v>
      </c>
      <c r="BG99" s="88">
        <f>IF($U$99="zákl. přenesená",$N$99,0)</f>
        <v>0</v>
      </c>
      <c r="BH99" s="88">
        <f>IF($U$99="sníž. přenesená",$N$99,0)</f>
        <v>0</v>
      </c>
      <c r="BI99" s="88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206" t="s">
        <v>121</v>
      </c>
      <c r="E100" s="191"/>
      <c r="F100" s="191"/>
      <c r="G100" s="191"/>
      <c r="H100" s="191"/>
      <c r="I100" s="24"/>
      <c r="J100" s="24"/>
      <c r="K100" s="24"/>
      <c r="L100" s="24"/>
      <c r="M100" s="24"/>
      <c r="N100" s="204">
        <f>ROUND($N$88*$T$100,2)</f>
        <v>0</v>
      </c>
      <c r="O100" s="191"/>
      <c r="P100" s="191"/>
      <c r="Q100" s="191"/>
      <c r="R100" s="25"/>
      <c r="T100" s="115"/>
      <c r="U100" s="116" t="s">
        <v>47</v>
      </c>
      <c r="AY100" s="6" t="s">
        <v>119</v>
      </c>
      <c r="BE100" s="88">
        <f>IF($U$100="základní",$N$100,0)</f>
        <v>0</v>
      </c>
      <c r="BF100" s="88">
        <f>IF($U$100="snížená",$N$100,0)</f>
        <v>0</v>
      </c>
      <c r="BG100" s="88">
        <f>IF($U$100="zákl. přenesená",$N$100,0)</f>
        <v>0</v>
      </c>
      <c r="BH100" s="88">
        <f>IF($U$100="sníž. přenesená",$N$100,0)</f>
        <v>0</v>
      </c>
      <c r="BI100" s="88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206" t="s">
        <v>122</v>
      </c>
      <c r="E101" s="191"/>
      <c r="F101" s="191"/>
      <c r="G101" s="191"/>
      <c r="H101" s="191"/>
      <c r="I101" s="24"/>
      <c r="J101" s="24"/>
      <c r="K101" s="24"/>
      <c r="L101" s="24"/>
      <c r="M101" s="24"/>
      <c r="N101" s="204">
        <f>ROUND($N$88*$T$101,2)</f>
        <v>0</v>
      </c>
      <c r="O101" s="191"/>
      <c r="P101" s="191"/>
      <c r="Q101" s="191"/>
      <c r="R101" s="25"/>
      <c r="T101" s="115"/>
      <c r="U101" s="116" t="s">
        <v>47</v>
      </c>
      <c r="AY101" s="6" t="s">
        <v>119</v>
      </c>
      <c r="BE101" s="88">
        <f>IF($U$101="základní",$N$101,0)</f>
        <v>0</v>
      </c>
      <c r="BF101" s="88">
        <f>IF($U$101="snížená",$N$101,0)</f>
        <v>0</v>
      </c>
      <c r="BG101" s="88">
        <f>IF($U$101="zákl. přenesená",$N$101,0)</f>
        <v>0</v>
      </c>
      <c r="BH101" s="88">
        <f>IF($U$101="sníž. přenesená",$N$101,0)</f>
        <v>0</v>
      </c>
      <c r="BI101" s="88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06" t="s">
        <v>123</v>
      </c>
      <c r="E102" s="191"/>
      <c r="F102" s="191"/>
      <c r="G102" s="191"/>
      <c r="H102" s="191"/>
      <c r="I102" s="24"/>
      <c r="J102" s="24"/>
      <c r="K102" s="24"/>
      <c r="L102" s="24"/>
      <c r="M102" s="24"/>
      <c r="N102" s="204">
        <f>ROUND($N$88*$T$102,2)</f>
        <v>0</v>
      </c>
      <c r="O102" s="191"/>
      <c r="P102" s="191"/>
      <c r="Q102" s="191"/>
      <c r="R102" s="25"/>
      <c r="T102" s="115"/>
      <c r="U102" s="116" t="s">
        <v>47</v>
      </c>
      <c r="AY102" s="6" t="s">
        <v>119</v>
      </c>
      <c r="BE102" s="88">
        <f>IF($U$102="základní",$N$102,0)</f>
        <v>0</v>
      </c>
      <c r="BF102" s="88">
        <f>IF($U$102="snížená",$N$102,0)</f>
        <v>0</v>
      </c>
      <c r="BG102" s="88">
        <f>IF($U$102="zákl. přenesená",$N$102,0)</f>
        <v>0</v>
      </c>
      <c r="BH102" s="88">
        <f>IF($U$102="sníž. přenesená",$N$102,0)</f>
        <v>0</v>
      </c>
      <c r="BI102" s="88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84" t="s">
        <v>124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04">
        <f>ROUND($N$88*$T$103,2)</f>
        <v>0</v>
      </c>
      <c r="O103" s="191"/>
      <c r="P103" s="191"/>
      <c r="Q103" s="191"/>
      <c r="R103" s="25"/>
      <c r="T103" s="117"/>
      <c r="U103" s="118" t="s">
        <v>47</v>
      </c>
      <c r="AY103" s="6" t="s">
        <v>125</v>
      </c>
      <c r="BE103" s="88">
        <f>IF($U$103="základní",$N$103,0)</f>
        <v>0</v>
      </c>
      <c r="BF103" s="88">
        <f>IF($U$103="snížená",$N$103,0)</f>
        <v>0</v>
      </c>
      <c r="BG103" s="88">
        <f>IF($U$103="zákl. přenesená",$N$103,0)</f>
        <v>0</v>
      </c>
      <c r="BH103" s="88">
        <f>IF($U$103="sníž. přenesená",$N$103,0)</f>
        <v>0</v>
      </c>
      <c r="BI103" s="88">
        <f>IF($U$103="nulová",$N$103,0)</f>
        <v>0</v>
      </c>
      <c r="BJ103" s="6" t="s">
        <v>22</v>
      </c>
    </row>
    <row r="104" spans="2:21" s="6" customFormat="1" ht="14.2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T104" s="24"/>
      <c r="U104" s="24"/>
    </row>
    <row r="105" spans="2:21" s="6" customFormat="1" ht="30" customHeight="1">
      <c r="B105" s="23"/>
      <c r="C105" s="95" t="s">
        <v>98</v>
      </c>
      <c r="D105" s="33"/>
      <c r="E105" s="33"/>
      <c r="F105" s="33"/>
      <c r="G105" s="33"/>
      <c r="H105" s="33"/>
      <c r="I105" s="33"/>
      <c r="J105" s="33"/>
      <c r="K105" s="33"/>
      <c r="L105" s="209">
        <f>ROUND(SUM($N$88+$N$97),2)</f>
        <v>0</v>
      </c>
      <c r="M105" s="210"/>
      <c r="N105" s="210"/>
      <c r="O105" s="210"/>
      <c r="P105" s="210"/>
      <c r="Q105" s="210"/>
      <c r="R105" s="25"/>
      <c r="T105" s="24"/>
      <c r="U105" s="24"/>
    </row>
    <row r="106" spans="2:21" s="6" customFormat="1" ht="7.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/>
      <c r="T106" s="24"/>
      <c r="U106" s="24"/>
    </row>
    <row r="110" spans="2:18" s="6" customFormat="1" ht="7.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spans="2:18" s="6" customFormat="1" ht="37.5" customHeight="1">
      <c r="B111" s="23"/>
      <c r="C111" s="172" t="s">
        <v>126</v>
      </c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25"/>
    </row>
    <row r="112" spans="2:18" s="6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6" customFormat="1" ht="30.75" customHeight="1">
      <c r="B113" s="23"/>
      <c r="C113" s="18" t="s">
        <v>17</v>
      </c>
      <c r="D113" s="24"/>
      <c r="E113" s="24"/>
      <c r="F113" s="212" t="str">
        <f>$F$6</f>
        <v>Technická infrastruktura pro kulturní akce, náměstí Svornosti, Č. Krumlov</v>
      </c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24"/>
      <c r="R113" s="25"/>
    </row>
    <row r="114" spans="2:18" s="6" customFormat="1" ht="37.5" customHeight="1">
      <c r="B114" s="23"/>
      <c r="C114" s="57" t="s">
        <v>102</v>
      </c>
      <c r="D114" s="24"/>
      <c r="E114" s="24"/>
      <c r="F114" s="192" t="str">
        <f>$F$7</f>
        <v>01 - Upravený rozsah </v>
      </c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24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18.75" customHeight="1">
      <c r="B116" s="23"/>
      <c r="C116" s="18" t="s">
        <v>23</v>
      </c>
      <c r="D116" s="24"/>
      <c r="E116" s="24"/>
      <c r="F116" s="16" t="str">
        <f>$F$9</f>
        <v>Český Krumlov</v>
      </c>
      <c r="G116" s="24"/>
      <c r="H116" s="24"/>
      <c r="I116" s="24"/>
      <c r="J116" s="24"/>
      <c r="K116" s="18" t="s">
        <v>25</v>
      </c>
      <c r="L116" s="24"/>
      <c r="M116" s="218" t="str">
        <f>IF($O$9="","",$O$9)</f>
        <v>02.11.2015</v>
      </c>
      <c r="N116" s="191"/>
      <c r="O116" s="191"/>
      <c r="P116" s="191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5.75" customHeight="1">
      <c r="B118" s="23"/>
      <c r="C118" s="18" t="s">
        <v>29</v>
      </c>
      <c r="D118" s="24"/>
      <c r="E118" s="24"/>
      <c r="F118" s="16" t="str">
        <f>$E$12</f>
        <v>Město Český Krumlov</v>
      </c>
      <c r="G118" s="24"/>
      <c r="H118" s="24"/>
      <c r="I118" s="24"/>
      <c r="J118" s="24"/>
      <c r="K118" s="18" t="s">
        <v>35</v>
      </c>
      <c r="L118" s="24"/>
      <c r="M118" s="177" t="str">
        <f>$E$18</f>
        <v>Tomáš Novák</v>
      </c>
      <c r="N118" s="191"/>
      <c r="O118" s="191"/>
      <c r="P118" s="191"/>
      <c r="Q118" s="191"/>
      <c r="R118" s="25"/>
    </row>
    <row r="119" spans="2:18" s="6" customFormat="1" ht="15" customHeight="1">
      <c r="B119" s="23"/>
      <c r="C119" s="18" t="s">
        <v>33</v>
      </c>
      <c r="D119" s="24"/>
      <c r="E119" s="24"/>
      <c r="F119" s="16" t="str">
        <f>IF($E$15="","",$E$15)</f>
        <v>Vyplň údaj</v>
      </c>
      <c r="G119" s="24"/>
      <c r="H119" s="24"/>
      <c r="I119" s="24"/>
      <c r="J119" s="24"/>
      <c r="K119" s="18" t="s">
        <v>39</v>
      </c>
      <c r="L119" s="24"/>
      <c r="M119" s="177" t="str">
        <f>$E$21</f>
        <v>Filip Šimek</v>
      </c>
      <c r="N119" s="191"/>
      <c r="O119" s="191"/>
      <c r="P119" s="191"/>
      <c r="Q119" s="191"/>
      <c r="R119" s="25"/>
    </row>
    <row r="120" spans="2:18" s="6" customFormat="1" ht="11.2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27" s="119" customFormat="1" ht="30" customHeight="1">
      <c r="B121" s="120"/>
      <c r="C121" s="121" t="s">
        <v>127</v>
      </c>
      <c r="D121" s="122" t="s">
        <v>128</v>
      </c>
      <c r="E121" s="122" t="s">
        <v>64</v>
      </c>
      <c r="F121" s="223" t="s">
        <v>129</v>
      </c>
      <c r="G121" s="224"/>
      <c r="H121" s="224"/>
      <c r="I121" s="224"/>
      <c r="J121" s="122" t="s">
        <v>130</v>
      </c>
      <c r="K121" s="122" t="s">
        <v>131</v>
      </c>
      <c r="L121" s="223" t="s">
        <v>132</v>
      </c>
      <c r="M121" s="224"/>
      <c r="N121" s="223" t="s">
        <v>133</v>
      </c>
      <c r="O121" s="224"/>
      <c r="P121" s="224"/>
      <c r="Q121" s="225"/>
      <c r="R121" s="123"/>
      <c r="T121" s="65" t="s">
        <v>134</v>
      </c>
      <c r="U121" s="66" t="s">
        <v>46</v>
      </c>
      <c r="V121" s="66" t="s">
        <v>135</v>
      </c>
      <c r="W121" s="66" t="s">
        <v>136</v>
      </c>
      <c r="X121" s="66" t="s">
        <v>137</v>
      </c>
      <c r="Y121" s="66" t="s">
        <v>138</v>
      </c>
      <c r="Z121" s="66" t="s">
        <v>139</v>
      </c>
      <c r="AA121" s="67" t="s">
        <v>140</v>
      </c>
    </row>
    <row r="122" spans="2:63" s="6" customFormat="1" ht="30" customHeight="1">
      <c r="B122" s="23"/>
      <c r="C122" s="70" t="s">
        <v>104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0">
        <f>$BK$122</f>
        <v>0</v>
      </c>
      <c r="O122" s="191"/>
      <c r="P122" s="191"/>
      <c r="Q122" s="191"/>
      <c r="R122" s="25"/>
      <c r="T122" s="69"/>
      <c r="U122" s="38"/>
      <c r="V122" s="38"/>
      <c r="W122" s="124">
        <f>$W$123+$W$177</f>
        <v>0</v>
      </c>
      <c r="X122" s="38"/>
      <c r="Y122" s="124">
        <f>$Y$123+$Y$177</f>
        <v>70.49646</v>
      </c>
      <c r="Z122" s="38"/>
      <c r="AA122" s="125">
        <f>$AA$123+$AA$177</f>
        <v>30.023999999999997</v>
      </c>
      <c r="AT122" s="6" t="s">
        <v>81</v>
      </c>
      <c r="AU122" s="6" t="s">
        <v>109</v>
      </c>
      <c r="BK122" s="126">
        <f>$BK$123+$BK$177</f>
        <v>0</v>
      </c>
    </row>
    <row r="123" spans="2:63" s="127" customFormat="1" ht="37.5" customHeight="1">
      <c r="B123" s="128"/>
      <c r="C123" s="129"/>
      <c r="D123" s="130" t="s">
        <v>110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241">
        <f>$BK$123</f>
        <v>0</v>
      </c>
      <c r="O123" s="242"/>
      <c r="P123" s="242"/>
      <c r="Q123" s="242"/>
      <c r="R123" s="131"/>
      <c r="T123" s="132"/>
      <c r="U123" s="129"/>
      <c r="V123" s="129"/>
      <c r="W123" s="133">
        <f>$W$124+$W$156+$W$159+$W$164+$W$169+$W$175</f>
        <v>0</v>
      </c>
      <c r="X123" s="129"/>
      <c r="Y123" s="133">
        <f>$Y$124+$Y$156+$Y$159+$Y$164+$Y$169+$Y$175</f>
        <v>70.49646</v>
      </c>
      <c r="Z123" s="129"/>
      <c r="AA123" s="134">
        <f>$AA$124+$AA$156+$AA$159+$AA$164+$AA$169+$AA$175</f>
        <v>30.023999999999997</v>
      </c>
      <c r="AR123" s="135" t="s">
        <v>22</v>
      </c>
      <c r="AT123" s="135" t="s">
        <v>81</v>
      </c>
      <c r="AU123" s="135" t="s">
        <v>82</v>
      </c>
      <c r="AY123" s="135" t="s">
        <v>141</v>
      </c>
      <c r="BK123" s="136">
        <f>$BK$124+$BK$156+$BK$159+$BK$164+$BK$169+$BK$175</f>
        <v>0</v>
      </c>
    </row>
    <row r="124" spans="2:63" s="127" customFormat="1" ht="21" customHeight="1">
      <c r="B124" s="128"/>
      <c r="C124" s="129"/>
      <c r="D124" s="137" t="s">
        <v>111</v>
      </c>
      <c r="E124" s="137"/>
      <c r="F124" s="137"/>
      <c r="G124" s="137"/>
      <c r="H124" s="137"/>
      <c r="I124" s="137"/>
      <c r="J124" s="137"/>
      <c r="K124" s="137"/>
      <c r="L124" s="137"/>
      <c r="M124" s="137"/>
      <c r="N124" s="243">
        <f>$BK$124</f>
        <v>0</v>
      </c>
      <c r="O124" s="242"/>
      <c r="P124" s="242"/>
      <c r="Q124" s="242"/>
      <c r="R124" s="131"/>
      <c r="T124" s="132"/>
      <c r="U124" s="129"/>
      <c r="V124" s="129"/>
      <c r="W124" s="133">
        <f>SUM($W$125:$W$155)</f>
        <v>0</v>
      </c>
      <c r="X124" s="129"/>
      <c r="Y124" s="133">
        <f>SUM($Y$125:$Y$155)</f>
        <v>32.4</v>
      </c>
      <c r="Z124" s="129"/>
      <c r="AA124" s="134">
        <f>SUM($AA$125:$AA$155)</f>
        <v>30.023999999999997</v>
      </c>
      <c r="AR124" s="135" t="s">
        <v>22</v>
      </c>
      <c r="AT124" s="135" t="s">
        <v>81</v>
      </c>
      <c r="AU124" s="135" t="s">
        <v>22</v>
      </c>
      <c r="AY124" s="135" t="s">
        <v>141</v>
      </c>
      <c r="BK124" s="136">
        <f>SUM($BK$125:$BK$155)</f>
        <v>0</v>
      </c>
    </row>
    <row r="125" spans="2:65" s="6" customFormat="1" ht="27" customHeight="1">
      <c r="B125" s="23"/>
      <c r="C125" s="138" t="s">
        <v>22</v>
      </c>
      <c r="D125" s="138" t="s">
        <v>142</v>
      </c>
      <c r="E125" s="139" t="s">
        <v>143</v>
      </c>
      <c r="F125" s="226" t="s">
        <v>144</v>
      </c>
      <c r="G125" s="227"/>
      <c r="H125" s="227"/>
      <c r="I125" s="227"/>
      <c r="J125" s="140" t="s">
        <v>145</v>
      </c>
      <c r="K125" s="141">
        <v>72</v>
      </c>
      <c r="L125" s="228">
        <v>0</v>
      </c>
      <c r="M125" s="227"/>
      <c r="N125" s="229">
        <f>ROUND($L$125*$K$125,2)</f>
        <v>0</v>
      </c>
      <c r="O125" s="227"/>
      <c r="P125" s="227"/>
      <c r="Q125" s="227"/>
      <c r="R125" s="25"/>
      <c r="T125" s="142"/>
      <c r="U125" s="31" t="s">
        <v>47</v>
      </c>
      <c r="V125" s="24"/>
      <c r="W125" s="143">
        <f>$V$125*$K$125</f>
        <v>0</v>
      </c>
      <c r="X125" s="143">
        <v>0</v>
      </c>
      <c r="Y125" s="143">
        <f>$X$125*$K$125</f>
        <v>0</v>
      </c>
      <c r="Z125" s="143">
        <v>0.417</v>
      </c>
      <c r="AA125" s="144">
        <f>$Z$125*$K$125</f>
        <v>30.023999999999997</v>
      </c>
      <c r="AR125" s="6" t="s">
        <v>146</v>
      </c>
      <c r="AT125" s="6" t="s">
        <v>142</v>
      </c>
      <c r="AU125" s="6" t="s">
        <v>100</v>
      </c>
      <c r="AY125" s="6" t="s">
        <v>141</v>
      </c>
      <c r="BE125" s="88">
        <f>IF($U$125="základní",$N$125,0)</f>
        <v>0</v>
      </c>
      <c r="BF125" s="88">
        <f>IF($U$125="snížená",$N$125,0)</f>
        <v>0</v>
      </c>
      <c r="BG125" s="88">
        <f>IF($U$125="zákl. přenesená",$N$125,0)</f>
        <v>0</v>
      </c>
      <c r="BH125" s="88">
        <f>IF($U$125="sníž. přenesená",$N$125,0)</f>
        <v>0</v>
      </c>
      <c r="BI125" s="88">
        <f>IF($U$125="nulová",$N$125,0)</f>
        <v>0</v>
      </c>
      <c r="BJ125" s="6" t="s">
        <v>22</v>
      </c>
      <c r="BK125" s="88">
        <f>ROUND($L$125*$K$125,2)</f>
        <v>0</v>
      </c>
      <c r="BL125" s="6" t="s">
        <v>146</v>
      </c>
      <c r="BM125" s="6" t="s">
        <v>147</v>
      </c>
    </row>
    <row r="126" spans="2:51" s="6" customFormat="1" ht="18.75" customHeight="1">
      <c r="B126" s="145"/>
      <c r="C126" s="146"/>
      <c r="D126" s="146"/>
      <c r="E126" s="146"/>
      <c r="F126" s="230" t="s">
        <v>148</v>
      </c>
      <c r="G126" s="231"/>
      <c r="H126" s="231"/>
      <c r="I126" s="231"/>
      <c r="J126" s="146"/>
      <c r="K126" s="147">
        <v>72</v>
      </c>
      <c r="L126" s="146"/>
      <c r="M126" s="146"/>
      <c r="N126" s="146"/>
      <c r="O126" s="146"/>
      <c r="P126" s="146"/>
      <c r="Q126" s="146"/>
      <c r="R126" s="148"/>
      <c r="T126" s="149"/>
      <c r="U126" s="146"/>
      <c r="V126" s="146"/>
      <c r="W126" s="146"/>
      <c r="X126" s="146"/>
      <c r="Y126" s="146"/>
      <c r="Z126" s="146"/>
      <c r="AA126" s="150"/>
      <c r="AT126" s="151" t="s">
        <v>149</v>
      </c>
      <c r="AU126" s="151" t="s">
        <v>100</v>
      </c>
      <c r="AV126" s="151" t="s">
        <v>100</v>
      </c>
      <c r="AW126" s="151" t="s">
        <v>109</v>
      </c>
      <c r="AX126" s="151" t="s">
        <v>22</v>
      </c>
      <c r="AY126" s="151" t="s">
        <v>141</v>
      </c>
    </row>
    <row r="127" spans="2:65" s="6" customFormat="1" ht="27" customHeight="1">
      <c r="B127" s="23"/>
      <c r="C127" s="138" t="s">
        <v>100</v>
      </c>
      <c r="D127" s="138" t="s">
        <v>142</v>
      </c>
      <c r="E127" s="139" t="s">
        <v>150</v>
      </c>
      <c r="F127" s="226" t="s">
        <v>151</v>
      </c>
      <c r="G127" s="227"/>
      <c r="H127" s="227"/>
      <c r="I127" s="227"/>
      <c r="J127" s="140" t="s">
        <v>145</v>
      </c>
      <c r="K127" s="141">
        <v>72</v>
      </c>
      <c r="L127" s="228">
        <v>0</v>
      </c>
      <c r="M127" s="227"/>
      <c r="N127" s="229">
        <f>ROUND($L$127*$K$127,2)</f>
        <v>0</v>
      </c>
      <c r="O127" s="227"/>
      <c r="P127" s="227"/>
      <c r="Q127" s="227"/>
      <c r="R127" s="25"/>
      <c r="T127" s="142"/>
      <c r="U127" s="31" t="s">
        <v>47</v>
      </c>
      <c r="V127" s="24"/>
      <c r="W127" s="143">
        <f>$V$127*$K$127</f>
        <v>0</v>
      </c>
      <c r="X127" s="143">
        <v>0</v>
      </c>
      <c r="Y127" s="143">
        <f>$X$127*$K$127</f>
        <v>0</v>
      </c>
      <c r="Z127" s="143">
        <v>0</v>
      </c>
      <c r="AA127" s="144">
        <f>$Z$127*$K$127</f>
        <v>0</v>
      </c>
      <c r="AR127" s="6" t="s">
        <v>146</v>
      </c>
      <c r="AT127" s="6" t="s">
        <v>142</v>
      </c>
      <c r="AU127" s="6" t="s">
        <v>100</v>
      </c>
      <c r="AY127" s="6" t="s">
        <v>141</v>
      </c>
      <c r="BE127" s="88">
        <f>IF($U$127="základní",$N$127,0)</f>
        <v>0</v>
      </c>
      <c r="BF127" s="88">
        <f>IF($U$127="snížená",$N$127,0)</f>
        <v>0</v>
      </c>
      <c r="BG127" s="88">
        <f>IF($U$127="zákl. přenesená",$N$127,0)</f>
        <v>0</v>
      </c>
      <c r="BH127" s="88">
        <f>IF($U$127="sníž. přenesená",$N$127,0)</f>
        <v>0</v>
      </c>
      <c r="BI127" s="88">
        <f>IF($U$127="nulová",$N$127,0)</f>
        <v>0</v>
      </c>
      <c r="BJ127" s="6" t="s">
        <v>22</v>
      </c>
      <c r="BK127" s="88">
        <f>ROUND($L$127*$K$127,2)</f>
        <v>0</v>
      </c>
      <c r="BL127" s="6" t="s">
        <v>146</v>
      </c>
      <c r="BM127" s="6" t="s">
        <v>152</v>
      </c>
    </row>
    <row r="128" spans="2:65" s="6" customFormat="1" ht="27" customHeight="1">
      <c r="B128" s="23"/>
      <c r="C128" s="138" t="s">
        <v>153</v>
      </c>
      <c r="D128" s="138" t="s">
        <v>142</v>
      </c>
      <c r="E128" s="139" t="s">
        <v>154</v>
      </c>
      <c r="F128" s="226" t="s">
        <v>155</v>
      </c>
      <c r="G128" s="227"/>
      <c r="H128" s="227"/>
      <c r="I128" s="227"/>
      <c r="J128" s="140" t="s">
        <v>145</v>
      </c>
      <c r="K128" s="141">
        <v>72</v>
      </c>
      <c r="L128" s="228">
        <v>0</v>
      </c>
      <c r="M128" s="227"/>
      <c r="N128" s="229">
        <f>ROUND($L$128*$K$128,2)</f>
        <v>0</v>
      </c>
      <c r="O128" s="227"/>
      <c r="P128" s="227"/>
      <c r="Q128" s="227"/>
      <c r="R128" s="25"/>
      <c r="T128" s="142"/>
      <c r="U128" s="31" t="s">
        <v>47</v>
      </c>
      <c r="V128" s="24"/>
      <c r="W128" s="143">
        <f>$V$128*$K$128</f>
        <v>0</v>
      </c>
      <c r="X128" s="143">
        <v>0</v>
      </c>
      <c r="Y128" s="143">
        <f>$X$128*$K$128</f>
        <v>0</v>
      </c>
      <c r="Z128" s="143">
        <v>0</v>
      </c>
      <c r="AA128" s="144">
        <f>$Z$128*$K$128</f>
        <v>0</v>
      </c>
      <c r="AR128" s="6" t="s">
        <v>146</v>
      </c>
      <c r="AT128" s="6" t="s">
        <v>142</v>
      </c>
      <c r="AU128" s="6" t="s">
        <v>100</v>
      </c>
      <c r="AY128" s="6" t="s">
        <v>141</v>
      </c>
      <c r="BE128" s="88">
        <f>IF($U$128="základní",$N$128,0)</f>
        <v>0</v>
      </c>
      <c r="BF128" s="88">
        <f>IF($U$128="snížená",$N$128,0)</f>
        <v>0</v>
      </c>
      <c r="BG128" s="88">
        <f>IF($U$128="zákl. přenesená",$N$128,0)</f>
        <v>0</v>
      </c>
      <c r="BH128" s="88">
        <f>IF($U$128="sníž. přenesená",$N$128,0)</f>
        <v>0</v>
      </c>
      <c r="BI128" s="88">
        <f>IF($U$128="nulová",$N$128,0)</f>
        <v>0</v>
      </c>
      <c r="BJ128" s="6" t="s">
        <v>22</v>
      </c>
      <c r="BK128" s="88">
        <f>ROUND($L$128*$K$128,2)</f>
        <v>0</v>
      </c>
      <c r="BL128" s="6" t="s">
        <v>146</v>
      </c>
      <c r="BM128" s="6" t="s">
        <v>156</v>
      </c>
    </row>
    <row r="129" spans="2:65" s="6" customFormat="1" ht="27" customHeight="1">
      <c r="B129" s="23"/>
      <c r="C129" s="138" t="s">
        <v>146</v>
      </c>
      <c r="D129" s="138" t="s">
        <v>142</v>
      </c>
      <c r="E129" s="139" t="s">
        <v>157</v>
      </c>
      <c r="F129" s="226" t="s">
        <v>158</v>
      </c>
      <c r="G129" s="227"/>
      <c r="H129" s="227"/>
      <c r="I129" s="227"/>
      <c r="J129" s="140" t="s">
        <v>159</v>
      </c>
      <c r="K129" s="141">
        <v>75.6</v>
      </c>
      <c r="L129" s="228">
        <v>0</v>
      </c>
      <c r="M129" s="227"/>
      <c r="N129" s="229">
        <f>ROUND($L$129*$K$129,2)</f>
        <v>0</v>
      </c>
      <c r="O129" s="227"/>
      <c r="P129" s="227"/>
      <c r="Q129" s="227"/>
      <c r="R129" s="25"/>
      <c r="T129" s="142"/>
      <c r="U129" s="31" t="s">
        <v>47</v>
      </c>
      <c r="V129" s="24"/>
      <c r="W129" s="143">
        <f>$V$129*$K$129</f>
        <v>0</v>
      </c>
      <c r="X129" s="143">
        <v>0</v>
      </c>
      <c r="Y129" s="143">
        <f>$X$129*$K$129</f>
        <v>0</v>
      </c>
      <c r="Z129" s="143">
        <v>0</v>
      </c>
      <c r="AA129" s="144">
        <f>$Z$129*$K$129</f>
        <v>0</v>
      </c>
      <c r="AR129" s="6" t="s">
        <v>146</v>
      </c>
      <c r="AT129" s="6" t="s">
        <v>142</v>
      </c>
      <c r="AU129" s="6" t="s">
        <v>100</v>
      </c>
      <c r="AY129" s="6" t="s">
        <v>141</v>
      </c>
      <c r="BE129" s="88">
        <f>IF($U$129="základní",$N$129,0)</f>
        <v>0</v>
      </c>
      <c r="BF129" s="88">
        <f>IF($U$129="snížená",$N$129,0)</f>
        <v>0</v>
      </c>
      <c r="BG129" s="88">
        <f>IF($U$129="zákl. přenesená",$N$129,0)</f>
        <v>0</v>
      </c>
      <c r="BH129" s="88">
        <f>IF($U$129="sníž. přenesená",$N$129,0)</f>
        <v>0</v>
      </c>
      <c r="BI129" s="88">
        <f>IF($U$129="nulová",$N$129,0)</f>
        <v>0</v>
      </c>
      <c r="BJ129" s="6" t="s">
        <v>22</v>
      </c>
      <c r="BK129" s="88">
        <f>ROUND($L$129*$K$129,2)</f>
        <v>0</v>
      </c>
      <c r="BL129" s="6" t="s">
        <v>146</v>
      </c>
      <c r="BM129" s="6" t="s">
        <v>160</v>
      </c>
    </row>
    <row r="130" spans="2:51" s="6" customFormat="1" ht="18.75" customHeight="1">
      <c r="B130" s="145"/>
      <c r="C130" s="146"/>
      <c r="D130" s="146"/>
      <c r="E130" s="146"/>
      <c r="F130" s="230" t="s">
        <v>161</v>
      </c>
      <c r="G130" s="231"/>
      <c r="H130" s="231"/>
      <c r="I130" s="231"/>
      <c r="J130" s="146"/>
      <c r="K130" s="147">
        <v>75.6</v>
      </c>
      <c r="L130" s="146"/>
      <c r="M130" s="146"/>
      <c r="N130" s="146"/>
      <c r="O130" s="146"/>
      <c r="P130" s="146"/>
      <c r="Q130" s="146"/>
      <c r="R130" s="148"/>
      <c r="T130" s="149"/>
      <c r="U130" s="146"/>
      <c r="V130" s="146"/>
      <c r="W130" s="146"/>
      <c r="X130" s="146"/>
      <c r="Y130" s="146"/>
      <c r="Z130" s="146"/>
      <c r="AA130" s="150"/>
      <c r="AT130" s="151" t="s">
        <v>149</v>
      </c>
      <c r="AU130" s="151" t="s">
        <v>100</v>
      </c>
      <c r="AV130" s="151" t="s">
        <v>100</v>
      </c>
      <c r="AW130" s="151" t="s">
        <v>109</v>
      </c>
      <c r="AX130" s="151" t="s">
        <v>22</v>
      </c>
      <c r="AY130" s="151" t="s">
        <v>141</v>
      </c>
    </row>
    <row r="131" spans="2:51" s="6" customFormat="1" ht="18.75" customHeight="1">
      <c r="B131" s="145"/>
      <c r="C131" s="146"/>
      <c r="D131" s="146"/>
      <c r="E131" s="146"/>
      <c r="F131" s="230"/>
      <c r="G131" s="231"/>
      <c r="H131" s="231"/>
      <c r="I131" s="231"/>
      <c r="J131" s="146"/>
      <c r="K131" s="147">
        <v>0</v>
      </c>
      <c r="L131" s="146"/>
      <c r="M131" s="146"/>
      <c r="N131" s="146"/>
      <c r="O131" s="146"/>
      <c r="P131" s="146"/>
      <c r="Q131" s="146"/>
      <c r="R131" s="148"/>
      <c r="T131" s="149"/>
      <c r="U131" s="146"/>
      <c r="V131" s="146"/>
      <c r="W131" s="146"/>
      <c r="X131" s="146"/>
      <c r="Y131" s="146"/>
      <c r="Z131" s="146"/>
      <c r="AA131" s="150"/>
      <c r="AT131" s="151" t="s">
        <v>149</v>
      </c>
      <c r="AU131" s="151" t="s">
        <v>100</v>
      </c>
      <c r="AV131" s="151" t="s">
        <v>100</v>
      </c>
      <c r="AW131" s="151" t="s">
        <v>109</v>
      </c>
      <c r="AX131" s="151" t="s">
        <v>82</v>
      </c>
      <c r="AY131" s="151" t="s">
        <v>141</v>
      </c>
    </row>
    <row r="132" spans="2:51" s="6" customFormat="1" ht="18.75" customHeight="1">
      <c r="B132" s="152"/>
      <c r="C132" s="153"/>
      <c r="D132" s="153"/>
      <c r="E132" s="153"/>
      <c r="F132" s="232" t="s">
        <v>162</v>
      </c>
      <c r="G132" s="233"/>
      <c r="H132" s="233"/>
      <c r="I132" s="233"/>
      <c r="J132" s="153"/>
      <c r="K132" s="154">
        <v>75.6</v>
      </c>
      <c r="L132" s="153"/>
      <c r="M132" s="153"/>
      <c r="N132" s="153"/>
      <c r="O132" s="153"/>
      <c r="P132" s="153"/>
      <c r="Q132" s="153"/>
      <c r="R132" s="155"/>
      <c r="T132" s="156"/>
      <c r="U132" s="153"/>
      <c r="V132" s="153"/>
      <c r="W132" s="153"/>
      <c r="X132" s="153"/>
      <c r="Y132" s="153"/>
      <c r="Z132" s="153"/>
      <c r="AA132" s="157"/>
      <c r="AT132" s="158" t="s">
        <v>149</v>
      </c>
      <c r="AU132" s="158" t="s">
        <v>100</v>
      </c>
      <c r="AV132" s="158" t="s">
        <v>146</v>
      </c>
      <c r="AW132" s="158" t="s">
        <v>109</v>
      </c>
      <c r="AX132" s="158" t="s">
        <v>82</v>
      </c>
      <c r="AY132" s="158" t="s">
        <v>141</v>
      </c>
    </row>
    <row r="133" spans="2:65" s="6" customFormat="1" ht="39" customHeight="1">
      <c r="B133" s="23"/>
      <c r="C133" s="138" t="s">
        <v>163</v>
      </c>
      <c r="D133" s="138" t="s">
        <v>142</v>
      </c>
      <c r="E133" s="139" t="s">
        <v>164</v>
      </c>
      <c r="F133" s="226" t="s">
        <v>165</v>
      </c>
      <c r="G133" s="227"/>
      <c r="H133" s="227"/>
      <c r="I133" s="227"/>
      <c r="J133" s="140" t="s">
        <v>159</v>
      </c>
      <c r="K133" s="141">
        <v>16.2</v>
      </c>
      <c r="L133" s="228">
        <v>0</v>
      </c>
      <c r="M133" s="227"/>
      <c r="N133" s="229">
        <f>ROUND($L$133*$K$133,2)</f>
        <v>0</v>
      </c>
      <c r="O133" s="227"/>
      <c r="P133" s="227"/>
      <c r="Q133" s="227"/>
      <c r="R133" s="25"/>
      <c r="T133" s="142"/>
      <c r="U133" s="31" t="s">
        <v>47</v>
      </c>
      <c r="V133" s="24"/>
      <c r="W133" s="143">
        <f>$V$133*$K$133</f>
        <v>0</v>
      </c>
      <c r="X133" s="143">
        <v>0</v>
      </c>
      <c r="Y133" s="143">
        <f>$X$133*$K$133</f>
        <v>0</v>
      </c>
      <c r="Z133" s="143">
        <v>0</v>
      </c>
      <c r="AA133" s="144">
        <f>$Z$133*$K$133</f>
        <v>0</v>
      </c>
      <c r="AR133" s="6" t="s">
        <v>146</v>
      </c>
      <c r="AT133" s="6" t="s">
        <v>142</v>
      </c>
      <c r="AU133" s="6" t="s">
        <v>100</v>
      </c>
      <c r="AY133" s="6" t="s">
        <v>141</v>
      </c>
      <c r="BE133" s="88">
        <f>IF($U$133="základní",$N$133,0)</f>
        <v>0</v>
      </c>
      <c r="BF133" s="88">
        <f>IF($U$133="snížená",$N$133,0)</f>
        <v>0</v>
      </c>
      <c r="BG133" s="88">
        <f>IF($U$133="zákl. přenesená",$N$133,0)</f>
        <v>0</v>
      </c>
      <c r="BH133" s="88">
        <f>IF($U$133="sníž. přenesená",$N$133,0)</f>
        <v>0</v>
      </c>
      <c r="BI133" s="88">
        <f>IF($U$133="nulová",$N$133,0)</f>
        <v>0</v>
      </c>
      <c r="BJ133" s="6" t="s">
        <v>22</v>
      </c>
      <c r="BK133" s="88">
        <f>ROUND($L$133*$K$133,2)</f>
        <v>0</v>
      </c>
      <c r="BL133" s="6" t="s">
        <v>146</v>
      </c>
      <c r="BM133" s="6" t="s">
        <v>166</v>
      </c>
    </row>
    <row r="134" spans="2:51" s="6" customFormat="1" ht="18.75" customHeight="1">
      <c r="B134" s="145"/>
      <c r="C134" s="146"/>
      <c r="D134" s="146"/>
      <c r="E134" s="146"/>
      <c r="F134" s="230" t="s">
        <v>167</v>
      </c>
      <c r="G134" s="231"/>
      <c r="H134" s="231"/>
      <c r="I134" s="231"/>
      <c r="J134" s="146"/>
      <c r="K134" s="147">
        <v>16.2</v>
      </c>
      <c r="L134" s="146"/>
      <c r="M134" s="146"/>
      <c r="N134" s="146"/>
      <c r="O134" s="146"/>
      <c r="P134" s="146"/>
      <c r="Q134" s="146"/>
      <c r="R134" s="148"/>
      <c r="T134" s="149"/>
      <c r="U134" s="146"/>
      <c r="V134" s="146"/>
      <c r="W134" s="146"/>
      <c r="X134" s="146"/>
      <c r="Y134" s="146"/>
      <c r="Z134" s="146"/>
      <c r="AA134" s="150"/>
      <c r="AT134" s="151" t="s">
        <v>149</v>
      </c>
      <c r="AU134" s="151" t="s">
        <v>100</v>
      </c>
      <c r="AV134" s="151" t="s">
        <v>100</v>
      </c>
      <c r="AW134" s="151" t="s">
        <v>109</v>
      </c>
      <c r="AX134" s="151" t="s">
        <v>22</v>
      </c>
      <c r="AY134" s="151" t="s">
        <v>141</v>
      </c>
    </row>
    <row r="135" spans="2:65" s="6" customFormat="1" ht="27" customHeight="1">
      <c r="B135" s="23"/>
      <c r="C135" s="138" t="s">
        <v>168</v>
      </c>
      <c r="D135" s="138" t="s">
        <v>142</v>
      </c>
      <c r="E135" s="139" t="s">
        <v>169</v>
      </c>
      <c r="F135" s="226" t="s">
        <v>170</v>
      </c>
      <c r="G135" s="227"/>
      <c r="H135" s="227"/>
      <c r="I135" s="227"/>
      <c r="J135" s="140" t="s">
        <v>159</v>
      </c>
      <c r="K135" s="141">
        <v>19.8</v>
      </c>
      <c r="L135" s="228">
        <v>0</v>
      </c>
      <c r="M135" s="227"/>
      <c r="N135" s="229">
        <f>ROUND($L$135*$K$135,2)</f>
        <v>0</v>
      </c>
      <c r="O135" s="227"/>
      <c r="P135" s="227"/>
      <c r="Q135" s="227"/>
      <c r="R135" s="25"/>
      <c r="T135" s="142"/>
      <c r="U135" s="31" t="s">
        <v>47</v>
      </c>
      <c r="V135" s="24"/>
      <c r="W135" s="143">
        <f>$V$135*$K$135</f>
        <v>0</v>
      </c>
      <c r="X135" s="143">
        <v>0</v>
      </c>
      <c r="Y135" s="143">
        <f>$X$135*$K$135</f>
        <v>0</v>
      </c>
      <c r="Z135" s="143">
        <v>0</v>
      </c>
      <c r="AA135" s="144">
        <f>$Z$135*$K$135</f>
        <v>0</v>
      </c>
      <c r="AR135" s="6" t="s">
        <v>146</v>
      </c>
      <c r="AT135" s="6" t="s">
        <v>142</v>
      </c>
      <c r="AU135" s="6" t="s">
        <v>100</v>
      </c>
      <c r="AY135" s="6" t="s">
        <v>141</v>
      </c>
      <c r="BE135" s="88">
        <f>IF($U$135="základní",$N$135,0)</f>
        <v>0</v>
      </c>
      <c r="BF135" s="88">
        <f>IF($U$135="snížená",$N$135,0)</f>
        <v>0</v>
      </c>
      <c r="BG135" s="88">
        <f>IF($U$135="zákl. přenesená",$N$135,0)</f>
        <v>0</v>
      </c>
      <c r="BH135" s="88">
        <f>IF($U$135="sníž. přenesená",$N$135,0)</f>
        <v>0</v>
      </c>
      <c r="BI135" s="88">
        <f>IF($U$135="nulová",$N$135,0)</f>
        <v>0</v>
      </c>
      <c r="BJ135" s="6" t="s">
        <v>22</v>
      </c>
      <c r="BK135" s="88">
        <f>ROUND($L$135*$K$135,2)</f>
        <v>0</v>
      </c>
      <c r="BL135" s="6" t="s">
        <v>146</v>
      </c>
      <c r="BM135" s="6" t="s">
        <v>171</v>
      </c>
    </row>
    <row r="136" spans="2:51" s="6" customFormat="1" ht="18.75" customHeight="1">
      <c r="B136" s="145"/>
      <c r="C136" s="146"/>
      <c r="D136" s="146"/>
      <c r="E136" s="146"/>
      <c r="F136" s="230" t="s">
        <v>172</v>
      </c>
      <c r="G136" s="231"/>
      <c r="H136" s="231"/>
      <c r="I136" s="231"/>
      <c r="J136" s="146"/>
      <c r="K136" s="147">
        <v>90.715</v>
      </c>
      <c r="L136" s="146"/>
      <c r="M136" s="146"/>
      <c r="N136" s="146"/>
      <c r="O136" s="146"/>
      <c r="P136" s="146"/>
      <c r="Q136" s="146"/>
      <c r="R136" s="148"/>
      <c r="T136" s="149"/>
      <c r="U136" s="146"/>
      <c r="V136" s="146"/>
      <c r="W136" s="146"/>
      <c r="X136" s="146"/>
      <c r="Y136" s="146"/>
      <c r="Z136" s="146"/>
      <c r="AA136" s="150"/>
      <c r="AT136" s="151" t="s">
        <v>149</v>
      </c>
      <c r="AU136" s="151" t="s">
        <v>100</v>
      </c>
      <c r="AV136" s="151" t="s">
        <v>100</v>
      </c>
      <c r="AW136" s="151" t="s">
        <v>109</v>
      </c>
      <c r="AX136" s="151" t="s">
        <v>82</v>
      </c>
      <c r="AY136" s="151" t="s">
        <v>141</v>
      </c>
    </row>
    <row r="137" spans="2:51" s="6" customFormat="1" ht="18.75" customHeight="1">
      <c r="B137" s="145"/>
      <c r="C137" s="146"/>
      <c r="D137" s="146"/>
      <c r="E137" s="146"/>
      <c r="F137" s="230" t="s">
        <v>173</v>
      </c>
      <c r="G137" s="231"/>
      <c r="H137" s="231"/>
      <c r="I137" s="231"/>
      <c r="J137" s="146"/>
      <c r="K137" s="147">
        <v>-70.915</v>
      </c>
      <c r="L137" s="146"/>
      <c r="M137" s="146"/>
      <c r="N137" s="146"/>
      <c r="O137" s="146"/>
      <c r="P137" s="146"/>
      <c r="Q137" s="146"/>
      <c r="R137" s="148"/>
      <c r="T137" s="149"/>
      <c r="U137" s="146"/>
      <c r="V137" s="146"/>
      <c r="W137" s="146"/>
      <c r="X137" s="146"/>
      <c r="Y137" s="146"/>
      <c r="Z137" s="146"/>
      <c r="AA137" s="150"/>
      <c r="AT137" s="151" t="s">
        <v>149</v>
      </c>
      <c r="AU137" s="151" t="s">
        <v>100</v>
      </c>
      <c r="AV137" s="151" t="s">
        <v>100</v>
      </c>
      <c r="AW137" s="151" t="s">
        <v>109</v>
      </c>
      <c r="AX137" s="151" t="s">
        <v>82</v>
      </c>
      <c r="AY137" s="151" t="s">
        <v>141</v>
      </c>
    </row>
    <row r="138" spans="2:51" s="6" customFormat="1" ht="18.75" customHeight="1">
      <c r="B138" s="152"/>
      <c r="C138" s="153"/>
      <c r="D138" s="153"/>
      <c r="E138" s="153"/>
      <c r="F138" s="232" t="s">
        <v>162</v>
      </c>
      <c r="G138" s="233"/>
      <c r="H138" s="233"/>
      <c r="I138" s="233"/>
      <c r="J138" s="153"/>
      <c r="K138" s="154">
        <v>19.8</v>
      </c>
      <c r="L138" s="153"/>
      <c r="M138" s="153"/>
      <c r="N138" s="153"/>
      <c r="O138" s="153"/>
      <c r="P138" s="153"/>
      <c r="Q138" s="153"/>
      <c r="R138" s="155"/>
      <c r="T138" s="156"/>
      <c r="U138" s="153"/>
      <c r="V138" s="153"/>
      <c r="W138" s="153"/>
      <c r="X138" s="153"/>
      <c r="Y138" s="153"/>
      <c r="Z138" s="153"/>
      <c r="AA138" s="157"/>
      <c r="AT138" s="158" t="s">
        <v>149</v>
      </c>
      <c r="AU138" s="158" t="s">
        <v>100</v>
      </c>
      <c r="AV138" s="158" t="s">
        <v>146</v>
      </c>
      <c r="AW138" s="158" t="s">
        <v>109</v>
      </c>
      <c r="AX138" s="158" t="s">
        <v>22</v>
      </c>
      <c r="AY138" s="158" t="s">
        <v>141</v>
      </c>
    </row>
    <row r="139" spans="2:65" s="6" customFormat="1" ht="27" customHeight="1">
      <c r="B139" s="23"/>
      <c r="C139" s="138" t="s">
        <v>174</v>
      </c>
      <c r="D139" s="138" t="s">
        <v>142</v>
      </c>
      <c r="E139" s="139" t="s">
        <v>175</v>
      </c>
      <c r="F139" s="226" t="s">
        <v>176</v>
      </c>
      <c r="G139" s="227"/>
      <c r="H139" s="227"/>
      <c r="I139" s="227"/>
      <c r="J139" s="140" t="s">
        <v>159</v>
      </c>
      <c r="K139" s="141">
        <v>19.8</v>
      </c>
      <c r="L139" s="228">
        <v>0</v>
      </c>
      <c r="M139" s="227"/>
      <c r="N139" s="229">
        <f>ROUND($L$139*$K$139,2)</f>
        <v>0</v>
      </c>
      <c r="O139" s="227"/>
      <c r="P139" s="227"/>
      <c r="Q139" s="227"/>
      <c r="R139" s="25"/>
      <c r="T139" s="142"/>
      <c r="U139" s="31" t="s">
        <v>47</v>
      </c>
      <c r="V139" s="24"/>
      <c r="W139" s="143">
        <f>$V$139*$K$139</f>
        <v>0</v>
      </c>
      <c r="X139" s="143">
        <v>0</v>
      </c>
      <c r="Y139" s="143">
        <f>$X$139*$K$139</f>
        <v>0</v>
      </c>
      <c r="Z139" s="143">
        <v>0</v>
      </c>
      <c r="AA139" s="144">
        <f>$Z$139*$K$139</f>
        <v>0</v>
      </c>
      <c r="AR139" s="6" t="s">
        <v>146</v>
      </c>
      <c r="AT139" s="6" t="s">
        <v>142</v>
      </c>
      <c r="AU139" s="6" t="s">
        <v>100</v>
      </c>
      <c r="AY139" s="6" t="s">
        <v>141</v>
      </c>
      <c r="BE139" s="88">
        <f>IF($U$139="základní",$N$139,0)</f>
        <v>0</v>
      </c>
      <c r="BF139" s="88">
        <f>IF($U$139="snížená",$N$139,0)</f>
        <v>0</v>
      </c>
      <c r="BG139" s="88">
        <f>IF($U$139="zákl. přenesená",$N$139,0)</f>
        <v>0</v>
      </c>
      <c r="BH139" s="88">
        <f>IF($U$139="sníž. přenesená",$N$139,0)</f>
        <v>0</v>
      </c>
      <c r="BI139" s="88">
        <f>IF($U$139="nulová",$N$139,0)</f>
        <v>0</v>
      </c>
      <c r="BJ139" s="6" t="s">
        <v>22</v>
      </c>
      <c r="BK139" s="88">
        <f>ROUND($L$139*$K$139,2)</f>
        <v>0</v>
      </c>
      <c r="BL139" s="6" t="s">
        <v>146</v>
      </c>
      <c r="BM139" s="6" t="s">
        <v>177</v>
      </c>
    </row>
    <row r="140" spans="2:65" s="6" customFormat="1" ht="39" customHeight="1">
      <c r="B140" s="23"/>
      <c r="C140" s="138" t="s">
        <v>27</v>
      </c>
      <c r="D140" s="138" t="s">
        <v>142</v>
      </c>
      <c r="E140" s="139" t="s">
        <v>178</v>
      </c>
      <c r="F140" s="226" t="s">
        <v>179</v>
      </c>
      <c r="G140" s="227"/>
      <c r="H140" s="227"/>
      <c r="I140" s="227"/>
      <c r="J140" s="140" t="s">
        <v>159</v>
      </c>
      <c r="K140" s="141">
        <v>198</v>
      </c>
      <c r="L140" s="228">
        <v>0</v>
      </c>
      <c r="M140" s="227"/>
      <c r="N140" s="229">
        <f>ROUND($L$140*$K$140,2)</f>
        <v>0</v>
      </c>
      <c r="O140" s="227"/>
      <c r="P140" s="227"/>
      <c r="Q140" s="227"/>
      <c r="R140" s="25"/>
      <c r="T140" s="142"/>
      <c r="U140" s="31" t="s">
        <v>47</v>
      </c>
      <c r="V140" s="24"/>
      <c r="W140" s="143">
        <f>$V$140*$K$140</f>
        <v>0</v>
      </c>
      <c r="X140" s="143">
        <v>0</v>
      </c>
      <c r="Y140" s="143">
        <f>$X$140*$K$140</f>
        <v>0</v>
      </c>
      <c r="Z140" s="143">
        <v>0</v>
      </c>
      <c r="AA140" s="144">
        <f>$Z$140*$K$140</f>
        <v>0</v>
      </c>
      <c r="AR140" s="6" t="s">
        <v>146</v>
      </c>
      <c r="AT140" s="6" t="s">
        <v>142</v>
      </c>
      <c r="AU140" s="6" t="s">
        <v>100</v>
      </c>
      <c r="AY140" s="6" t="s">
        <v>141</v>
      </c>
      <c r="BE140" s="88">
        <f>IF($U$140="základní",$N$140,0)</f>
        <v>0</v>
      </c>
      <c r="BF140" s="88">
        <f>IF($U$140="snížená",$N$140,0)</f>
        <v>0</v>
      </c>
      <c r="BG140" s="88">
        <f>IF($U$140="zákl. přenesená",$N$140,0)</f>
        <v>0</v>
      </c>
      <c r="BH140" s="88">
        <f>IF($U$140="sníž. přenesená",$N$140,0)</f>
        <v>0</v>
      </c>
      <c r="BI140" s="88">
        <f>IF($U$140="nulová",$N$140,0)</f>
        <v>0</v>
      </c>
      <c r="BJ140" s="6" t="s">
        <v>22</v>
      </c>
      <c r="BK140" s="88">
        <f>ROUND($L$140*$K$140,2)</f>
        <v>0</v>
      </c>
      <c r="BL140" s="6" t="s">
        <v>146</v>
      </c>
      <c r="BM140" s="6" t="s">
        <v>180</v>
      </c>
    </row>
    <row r="141" spans="2:51" s="6" customFormat="1" ht="18.75" customHeight="1">
      <c r="B141" s="159"/>
      <c r="C141" s="160"/>
      <c r="D141" s="160"/>
      <c r="E141" s="160"/>
      <c r="F141" s="234" t="s">
        <v>181</v>
      </c>
      <c r="G141" s="235"/>
      <c r="H141" s="235"/>
      <c r="I141" s="235"/>
      <c r="J141" s="160"/>
      <c r="K141" s="160"/>
      <c r="L141" s="160"/>
      <c r="M141" s="160"/>
      <c r="N141" s="160"/>
      <c r="O141" s="160"/>
      <c r="P141" s="160"/>
      <c r="Q141" s="160"/>
      <c r="R141" s="161"/>
      <c r="T141" s="162"/>
      <c r="U141" s="160"/>
      <c r="V141" s="160"/>
      <c r="W141" s="160"/>
      <c r="X141" s="160"/>
      <c r="Y141" s="160"/>
      <c r="Z141" s="160"/>
      <c r="AA141" s="163"/>
      <c r="AT141" s="164" t="s">
        <v>149</v>
      </c>
      <c r="AU141" s="164" t="s">
        <v>100</v>
      </c>
      <c r="AV141" s="164" t="s">
        <v>22</v>
      </c>
      <c r="AW141" s="164" t="s">
        <v>109</v>
      </c>
      <c r="AX141" s="164" t="s">
        <v>82</v>
      </c>
      <c r="AY141" s="164" t="s">
        <v>141</v>
      </c>
    </row>
    <row r="142" spans="2:51" s="6" customFormat="1" ht="18.75" customHeight="1">
      <c r="B142" s="145"/>
      <c r="C142" s="146"/>
      <c r="D142" s="146"/>
      <c r="E142" s="146"/>
      <c r="F142" s="230" t="s">
        <v>182</v>
      </c>
      <c r="G142" s="231"/>
      <c r="H142" s="231"/>
      <c r="I142" s="231"/>
      <c r="J142" s="146"/>
      <c r="K142" s="147">
        <v>198</v>
      </c>
      <c r="L142" s="146"/>
      <c r="M142" s="146"/>
      <c r="N142" s="146"/>
      <c r="O142" s="146"/>
      <c r="P142" s="146"/>
      <c r="Q142" s="146"/>
      <c r="R142" s="148"/>
      <c r="T142" s="149"/>
      <c r="U142" s="146"/>
      <c r="V142" s="146"/>
      <c r="W142" s="146"/>
      <c r="X142" s="146"/>
      <c r="Y142" s="146"/>
      <c r="Z142" s="146"/>
      <c r="AA142" s="150"/>
      <c r="AT142" s="151" t="s">
        <v>149</v>
      </c>
      <c r="AU142" s="151" t="s">
        <v>100</v>
      </c>
      <c r="AV142" s="151" t="s">
        <v>100</v>
      </c>
      <c r="AW142" s="151" t="s">
        <v>109</v>
      </c>
      <c r="AX142" s="151" t="s">
        <v>22</v>
      </c>
      <c r="AY142" s="151" t="s">
        <v>141</v>
      </c>
    </row>
    <row r="143" spans="2:65" s="6" customFormat="1" ht="15.75" customHeight="1">
      <c r="B143" s="23"/>
      <c r="C143" s="138" t="s">
        <v>183</v>
      </c>
      <c r="D143" s="138" t="s">
        <v>142</v>
      </c>
      <c r="E143" s="139" t="s">
        <v>184</v>
      </c>
      <c r="F143" s="226" t="s">
        <v>185</v>
      </c>
      <c r="G143" s="227"/>
      <c r="H143" s="227"/>
      <c r="I143" s="227"/>
      <c r="J143" s="140" t="s">
        <v>159</v>
      </c>
      <c r="K143" s="141">
        <v>19.8</v>
      </c>
      <c r="L143" s="228">
        <v>0</v>
      </c>
      <c r="M143" s="227"/>
      <c r="N143" s="229">
        <f>ROUND($L$143*$K$143,2)</f>
        <v>0</v>
      </c>
      <c r="O143" s="227"/>
      <c r="P143" s="227"/>
      <c r="Q143" s="227"/>
      <c r="R143" s="25"/>
      <c r="T143" s="142"/>
      <c r="U143" s="31" t="s">
        <v>47</v>
      </c>
      <c r="V143" s="24"/>
      <c r="W143" s="143">
        <f>$V$143*$K$143</f>
        <v>0</v>
      </c>
      <c r="X143" s="143">
        <v>0</v>
      </c>
      <c r="Y143" s="143">
        <f>$X$143*$K$143</f>
        <v>0</v>
      </c>
      <c r="Z143" s="143">
        <v>0</v>
      </c>
      <c r="AA143" s="144">
        <f>$Z$143*$K$143</f>
        <v>0</v>
      </c>
      <c r="AR143" s="6" t="s">
        <v>146</v>
      </c>
      <c r="AT143" s="6" t="s">
        <v>142</v>
      </c>
      <c r="AU143" s="6" t="s">
        <v>100</v>
      </c>
      <c r="AY143" s="6" t="s">
        <v>141</v>
      </c>
      <c r="BE143" s="88">
        <f>IF($U$143="základní",$N$143,0)</f>
        <v>0</v>
      </c>
      <c r="BF143" s="88">
        <f>IF($U$143="snížená",$N$143,0)</f>
        <v>0</v>
      </c>
      <c r="BG143" s="88">
        <f>IF($U$143="zákl. přenesená",$N$143,0)</f>
        <v>0</v>
      </c>
      <c r="BH143" s="88">
        <f>IF($U$143="sníž. přenesená",$N$143,0)</f>
        <v>0</v>
      </c>
      <c r="BI143" s="88">
        <f>IF($U$143="nulová",$N$143,0)</f>
        <v>0</v>
      </c>
      <c r="BJ143" s="6" t="s">
        <v>22</v>
      </c>
      <c r="BK143" s="88">
        <f>ROUND($L$143*$K$143,2)</f>
        <v>0</v>
      </c>
      <c r="BL143" s="6" t="s">
        <v>146</v>
      </c>
      <c r="BM143" s="6" t="s">
        <v>186</v>
      </c>
    </row>
    <row r="144" spans="2:65" s="6" customFormat="1" ht="15.75" customHeight="1">
      <c r="B144" s="23"/>
      <c r="C144" s="138" t="s">
        <v>187</v>
      </c>
      <c r="D144" s="138" t="s">
        <v>142</v>
      </c>
      <c r="E144" s="139" t="s">
        <v>188</v>
      </c>
      <c r="F144" s="226" t="s">
        <v>189</v>
      </c>
      <c r="G144" s="227"/>
      <c r="H144" s="227"/>
      <c r="I144" s="227"/>
      <c r="J144" s="140" t="s">
        <v>159</v>
      </c>
      <c r="K144" s="141">
        <v>19.8</v>
      </c>
      <c r="L144" s="228">
        <v>0</v>
      </c>
      <c r="M144" s="227"/>
      <c r="N144" s="229">
        <f>ROUND($L$144*$K$144,2)</f>
        <v>0</v>
      </c>
      <c r="O144" s="227"/>
      <c r="P144" s="227"/>
      <c r="Q144" s="227"/>
      <c r="R144" s="25"/>
      <c r="T144" s="142"/>
      <c r="U144" s="31" t="s">
        <v>47</v>
      </c>
      <c r="V144" s="24"/>
      <c r="W144" s="143">
        <f>$V$144*$K$144</f>
        <v>0</v>
      </c>
      <c r="X144" s="143">
        <v>0</v>
      </c>
      <c r="Y144" s="143">
        <f>$X$144*$K$144</f>
        <v>0</v>
      </c>
      <c r="Z144" s="143">
        <v>0</v>
      </c>
      <c r="AA144" s="144">
        <f>$Z$144*$K$144</f>
        <v>0</v>
      </c>
      <c r="AR144" s="6" t="s">
        <v>146</v>
      </c>
      <c r="AT144" s="6" t="s">
        <v>142</v>
      </c>
      <c r="AU144" s="6" t="s">
        <v>100</v>
      </c>
      <c r="AY144" s="6" t="s">
        <v>141</v>
      </c>
      <c r="BE144" s="88">
        <f>IF($U$144="základní",$N$144,0)</f>
        <v>0</v>
      </c>
      <c r="BF144" s="88">
        <f>IF($U$144="snížená",$N$144,0)</f>
        <v>0</v>
      </c>
      <c r="BG144" s="88">
        <f>IF($U$144="zákl. přenesená",$N$144,0)</f>
        <v>0</v>
      </c>
      <c r="BH144" s="88">
        <f>IF($U$144="sníž. přenesená",$N$144,0)</f>
        <v>0</v>
      </c>
      <c r="BI144" s="88">
        <f>IF($U$144="nulová",$N$144,0)</f>
        <v>0</v>
      </c>
      <c r="BJ144" s="6" t="s">
        <v>22</v>
      </c>
      <c r="BK144" s="88">
        <f>ROUND($L$144*$K$144,2)</f>
        <v>0</v>
      </c>
      <c r="BL144" s="6" t="s">
        <v>146</v>
      </c>
      <c r="BM144" s="6" t="s">
        <v>190</v>
      </c>
    </row>
    <row r="145" spans="2:65" s="6" customFormat="1" ht="27" customHeight="1">
      <c r="B145" s="23"/>
      <c r="C145" s="138" t="s">
        <v>191</v>
      </c>
      <c r="D145" s="138" t="s">
        <v>142</v>
      </c>
      <c r="E145" s="139" t="s">
        <v>192</v>
      </c>
      <c r="F145" s="226" t="s">
        <v>193</v>
      </c>
      <c r="G145" s="227"/>
      <c r="H145" s="227"/>
      <c r="I145" s="227"/>
      <c r="J145" s="140" t="s">
        <v>194</v>
      </c>
      <c r="K145" s="141">
        <v>37.62</v>
      </c>
      <c r="L145" s="228">
        <v>0</v>
      </c>
      <c r="M145" s="227"/>
      <c r="N145" s="229">
        <f>ROUND($L$145*$K$145,2)</f>
        <v>0</v>
      </c>
      <c r="O145" s="227"/>
      <c r="P145" s="227"/>
      <c r="Q145" s="227"/>
      <c r="R145" s="25"/>
      <c r="T145" s="142"/>
      <c r="U145" s="31" t="s">
        <v>47</v>
      </c>
      <c r="V145" s="24"/>
      <c r="W145" s="143">
        <f>$V$145*$K$145</f>
        <v>0</v>
      </c>
      <c r="X145" s="143">
        <v>0</v>
      </c>
      <c r="Y145" s="143">
        <f>$X$145*$K$145</f>
        <v>0</v>
      </c>
      <c r="Z145" s="143">
        <v>0</v>
      </c>
      <c r="AA145" s="144">
        <f>$Z$145*$K$145</f>
        <v>0</v>
      </c>
      <c r="AR145" s="6" t="s">
        <v>146</v>
      </c>
      <c r="AT145" s="6" t="s">
        <v>142</v>
      </c>
      <c r="AU145" s="6" t="s">
        <v>100</v>
      </c>
      <c r="AY145" s="6" t="s">
        <v>141</v>
      </c>
      <c r="BE145" s="88">
        <f>IF($U$145="základní",$N$145,0)</f>
        <v>0</v>
      </c>
      <c r="BF145" s="88">
        <f>IF($U$145="snížená",$N$145,0)</f>
        <v>0</v>
      </c>
      <c r="BG145" s="88">
        <f>IF($U$145="zákl. přenesená",$N$145,0)</f>
        <v>0</v>
      </c>
      <c r="BH145" s="88">
        <f>IF($U$145="sníž. přenesená",$N$145,0)</f>
        <v>0</v>
      </c>
      <c r="BI145" s="88">
        <f>IF($U$145="nulová",$N$145,0)</f>
        <v>0</v>
      </c>
      <c r="BJ145" s="6" t="s">
        <v>22</v>
      </c>
      <c r="BK145" s="88">
        <f>ROUND($L$145*$K$145,2)</f>
        <v>0</v>
      </c>
      <c r="BL145" s="6" t="s">
        <v>146</v>
      </c>
      <c r="BM145" s="6" t="s">
        <v>195</v>
      </c>
    </row>
    <row r="146" spans="2:51" s="6" customFormat="1" ht="18.75" customHeight="1">
      <c r="B146" s="145"/>
      <c r="C146" s="146"/>
      <c r="D146" s="146"/>
      <c r="E146" s="146"/>
      <c r="F146" s="230" t="s">
        <v>196</v>
      </c>
      <c r="G146" s="231"/>
      <c r="H146" s="231"/>
      <c r="I146" s="231"/>
      <c r="J146" s="146"/>
      <c r="K146" s="147">
        <v>37.62</v>
      </c>
      <c r="L146" s="146"/>
      <c r="M146" s="146"/>
      <c r="N146" s="146"/>
      <c r="O146" s="146"/>
      <c r="P146" s="146"/>
      <c r="Q146" s="146"/>
      <c r="R146" s="148"/>
      <c r="T146" s="149"/>
      <c r="U146" s="146"/>
      <c r="V146" s="146"/>
      <c r="W146" s="146"/>
      <c r="X146" s="146"/>
      <c r="Y146" s="146"/>
      <c r="Z146" s="146"/>
      <c r="AA146" s="150"/>
      <c r="AT146" s="151" t="s">
        <v>149</v>
      </c>
      <c r="AU146" s="151" t="s">
        <v>100</v>
      </c>
      <c r="AV146" s="151" t="s">
        <v>100</v>
      </c>
      <c r="AW146" s="151" t="s">
        <v>109</v>
      </c>
      <c r="AX146" s="151" t="s">
        <v>22</v>
      </c>
      <c r="AY146" s="151" t="s">
        <v>141</v>
      </c>
    </row>
    <row r="147" spans="2:65" s="6" customFormat="1" ht="27" customHeight="1">
      <c r="B147" s="23"/>
      <c r="C147" s="138" t="s">
        <v>197</v>
      </c>
      <c r="D147" s="138" t="s">
        <v>142</v>
      </c>
      <c r="E147" s="139" t="s">
        <v>198</v>
      </c>
      <c r="F147" s="226" t="s">
        <v>199</v>
      </c>
      <c r="G147" s="227"/>
      <c r="H147" s="227"/>
      <c r="I147" s="227"/>
      <c r="J147" s="140" t="s">
        <v>159</v>
      </c>
      <c r="K147" s="141">
        <v>74.515</v>
      </c>
      <c r="L147" s="228">
        <v>0</v>
      </c>
      <c r="M147" s="227"/>
      <c r="N147" s="229">
        <f>ROUND($L$147*$K$147,2)</f>
        <v>0</v>
      </c>
      <c r="O147" s="227"/>
      <c r="P147" s="227"/>
      <c r="Q147" s="227"/>
      <c r="R147" s="25"/>
      <c r="T147" s="142"/>
      <c r="U147" s="31" t="s">
        <v>47</v>
      </c>
      <c r="V147" s="24"/>
      <c r="W147" s="143">
        <f>$V$147*$K$147</f>
        <v>0</v>
      </c>
      <c r="X147" s="143">
        <v>0</v>
      </c>
      <c r="Y147" s="143">
        <f>$X$147*$K$147</f>
        <v>0</v>
      </c>
      <c r="Z147" s="143">
        <v>0</v>
      </c>
      <c r="AA147" s="144">
        <f>$Z$147*$K$147</f>
        <v>0</v>
      </c>
      <c r="AR147" s="6" t="s">
        <v>146</v>
      </c>
      <c r="AT147" s="6" t="s">
        <v>142</v>
      </c>
      <c r="AU147" s="6" t="s">
        <v>100</v>
      </c>
      <c r="AY147" s="6" t="s">
        <v>141</v>
      </c>
      <c r="BE147" s="88">
        <f>IF($U$147="základní",$N$147,0)</f>
        <v>0</v>
      </c>
      <c r="BF147" s="88">
        <f>IF($U$147="snížená",$N$147,0)</f>
        <v>0</v>
      </c>
      <c r="BG147" s="88">
        <f>IF($U$147="zákl. přenesená",$N$147,0)</f>
        <v>0</v>
      </c>
      <c r="BH147" s="88">
        <f>IF($U$147="sníž. přenesená",$N$147,0)</f>
        <v>0</v>
      </c>
      <c r="BI147" s="88">
        <f>IF($U$147="nulová",$N$147,0)</f>
        <v>0</v>
      </c>
      <c r="BJ147" s="6" t="s">
        <v>22</v>
      </c>
      <c r="BK147" s="88">
        <f>ROUND($L$147*$K$147,2)</f>
        <v>0</v>
      </c>
      <c r="BL147" s="6" t="s">
        <v>146</v>
      </c>
      <c r="BM147" s="6" t="s">
        <v>200</v>
      </c>
    </row>
    <row r="148" spans="2:51" s="6" customFormat="1" ht="18.75" customHeight="1">
      <c r="B148" s="145"/>
      <c r="C148" s="146"/>
      <c r="D148" s="146"/>
      <c r="E148" s="146"/>
      <c r="F148" s="230" t="s">
        <v>201</v>
      </c>
      <c r="G148" s="231"/>
      <c r="H148" s="231"/>
      <c r="I148" s="231"/>
      <c r="J148" s="146"/>
      <c r="K148" s="147">
        <v>59.4</v>
      </c>
      <c r="L148" s="146"/>
      <c r="M148" s="146"/>
      <c r="N148" s="146"/>
      <c r="O148" s="146"/>
      <c r="P148" s="146"/>
      <c r="Q148" s="146"/>
      <c r="R148" s="148"/>
      <c r="T148" s="149"/>
      <c r="U148" s="146"/>
      <c r="V148" s="146"/>
      <c r="W148" s="146"/>
      <c r="X148" s="146"/>
      <c r="Y148" s="146"/>
      <c r="Z148" s="146"/>
      <c r="AA148" s="150"/>
      <c r="AT148" s="151" t="s">
        <v>149</v>
      </c>
      <c r="AU148" s="151" t="s">
        <v>100</v>
      </c>
      <c r="AV148" s="151" t="s">
        <v>100</v>
      </c>
      <c r="AW148" s="151" t="s">
        <v>109</v>
      </c>
      <c r="AX148" s="151" t="s">
        <v>82</v>
      </c>
      <c r="AY148" s="151" t="s">
        <v>141</v>
      </c>
    </row>
    <row r="149" spans="2:51" s="6" customFormat="1" ht="18.75" customHeight="1">
      <c r="B149" s="145"/>
      <c r="C149" s="146"/>
      <c r="D149" s="146"/>
      <c r="E149" s="146"/>
      <c r="F149" s="230" t="s">
        <v>202</v>
      </c>
      <c r="G149" s="231"/>
      <c r="H149" s="231"/>
      <c r="I149" s="231"/>
      <c r="J149" s="146"/>
      <c r="K149" s="147">
        <v>15.115</v>
      </c>
      <c r="L149" s="146"/>
      <c r="M149" s="146"/>
      <c r="N149" s="146"/>
      <c r="O149" s="146"/>
      <c r="P149" s="146"/>
      <c r="Q149" s="146"/>
      <c r="R149" s="148"/>
      <c r="T149" s="149"/>
      <c r="U149" s="146"/>
      <c r="V149" s="146"/>
      <c r="W149" s="146"/>
      <c r="X149" s="146"/>
      <c r="Y149" s="146"/>
      <c r="Z149" s="146"/>
      <c r="AA149" s="150"/>
      <c r="AT149" s="151" t="s">
        <v>149</v>
      </c>
      <c r="AU149" s="151" t="s">
        <v>100</v>
      </c>
      <c r="AV149" s="151" t="s">
        <v>100</v>
      </c>
      <c r="AW149" s="151" t="s">
        <v>109</v>
      </c>
      <c r="AX149" s="151" t="s">
        <v>82</v>
      </c>
      <c r="AY149" s="151" t="s">
        <v>141</v>
      </c>
    </row>
    <row r="150" spans="2:51" s="6" customFormat="1" ht="18.75" customHeight="1">
      <c r="B150" s="152"/>
      <c r="C150" s="153"/>
      <c r="D150" s="153"/>
      <c r="E150" s="153"/>
      <c r="F150" s="232" t="s">
        <v>162</v>
      </c>
      <c r="G150" s="233"/>
      <c r="H150" s="233"/>
      <c r="I150" s="233"/>
      <c r="J150" s="153"/>
      <c r="K150" s="154">
        <v>74.515</v>
      </c>
      <c r="L150" s="153"/>
      <c r="M150" s="153"/>
      <c r="N150" s="153"/>
      <c r="O150" s="153"/>
      <c r="P150" s="153"/>
      <c r="Q150" s="153"/>
      <c r="R150" s="155"/>
      <c r="T150" s="156"/>
      <c r="U150" s="153"/>
      <c r="V150" s="153"/>
      <c r="W150" s="153"/>
      <c r="X150" s="153"/>
      <c r="Y150" s="153"/>
      <c r="Z150" s="153"/>
      <c r="AA150" s="157"/>
      <c r="AT150" s="158" t="s">
        <v>149</v>
      </c>
      <c r="AU150" s="158" t="s">
        <v>100</v>
      </c>
      <c r="AV150" s="158" t="s">
        <v>146</v>
      </c>
      <c r="AW150" s="158" t="s">
        <v>109</v>
      </c>
      <c r="AX150" s="158" t="s">
        <v>22</v>
      </c>
      <c r="AY150" s="158" t="s">
        <v>141</v>
      </c>
    </row>
    <row r="151" spans="2:65" s="6" customFormat="1" ht="27" customHeight="1">
      <c r="B151" s="23"/>
      <c r="C151" s="138" t="s">
        <v>9</v>
      </c>
      <c r="D151" s="138" t="s">
        <v>142</v>
      </c>
      <c r="E151" s="139" t="s">
        <v>203</v>
      </c>
      <c r="F151" s="226" t="s">
        <v>204</v>
      </c>
      <c r="G151" s="227"/>
      <c r="H151" s="227"/>
      <c r="I151" s="227"/>
      <c r="J151" s="140" t="s">
        <v>159</v>
      </c>
      <c r="K151" s="141">
        <v>16.2</v>
      </c>
      <c r="L151" s="228">
        <v>0</v>
      </c>
      <c r="M151" s="227"/>
      <c r="N151" s="229">
        <f>ROUND($L$151*$K$151,2)</f>
        <v>0</v>
      </c>
      <c r="O151" s="227"/>
      <c r="P151" s="227"/>
      <c r="Q151" s="227"/>
      <c r="R151" s="25"/>
      <c r="T151" s="142"/>
      <c r="U151" s="31" t="s">
        <v>47</v>
      </c>
      <c r="V151" s="24"/>
      <c r="W151" s="143">
        <f>$V$151*$K$151</f>
        <v>0</v>
      </c>
      <c r="X151" s="143">
        <v>0</v>
      </c>
      <c r="Y151" s="143">
        <f>$X$151*$K$151</f>
        <v>0</v>
      </c>
      <c r="Z151" s="143">
        <v>0</v>
      </c>
      <c r="AA151" s="144">
        <f>$Z$151*$K$151</f>
        <v>0</v>
      </c>
      <c r="AR151" s="6" t="s">
        <v>146</v>
      </c>
      <c r="AT151" s="6" t="s">
        <v>142</v>
      </c>
      <c r="AU151" s="6" t="s">
        <v>100</v>
      </c>
      <c r="AY151" s="6" t="s">
        <v>141</v>
      </c>
      <c r="BE151" s="88">
        <f>IF($U$151="základní",$N$151,0)</f>
        <v>0</v>
      </c>
      <c r="BF151" s="88">
        <f>IF($U$151="snížená",$N$151,0)</f>
        <v>0</v>
      </c>
      <c r="BG151" s="88">
        <f>IF($U$151="zákl. přenesená",$N$151,0)</f>
        <v>0</v>
      </c>
      <c r="BH151" s="88">
        <f>IF($U$151="sníž. přenesená",$N$151,0)</f>
        <v>0</v>
      </c>
      <c r="BI151" s="88">
        <f>IF($U$151="nulová",$N$151,0)</f>
        <v>0</v>
      </c>
      <c r="BJ151" s="6" t="s">
        <v>22</v>
      </c>
      <c r="BK151" s="88">
        <f>ROUND($L$151*$K$151,2)</f>
        <v>0</v>
      </c>
      <c r="BL151" s="6" t="s">
        <v>146</v>
      </c>
      <c r="BM151" s="6" t="s">
        <v>205</v>
      </c>
    </row>
    <row r="152" spans="2:51" s="6" customFormat="1" ht="18.75" customHeight="1">
      <c r="B152" s="145"/>
      <c r="C152" s="146"/>
      <c r="D152" s="146"/>
      <c r="E152" s="146"/>
      <c r="F152" s="230" t="s">
        <v>206</v>
      </c>
      <c r="G152" s="231"/>
      <c r="H152" s="231"/>
      <c r="I152" s="231"/>
      <c r="J152" s="146"/>
      <c r="K152" s="147">
        <v>12.6</v>
      </c>
      <c r="L152" s="146"/>
      <c r="M152" s="146"/>
      <c r="N152" s="146"/>
      <c r="O152" s="146"/>
      <c r="P152" s="146"/>
      <c r="Q152" s="146"/>
      <c r="R152" s="148"/>
      <c r="T152" s="149"/>
      <c r="U152" s="146"/>
      <c r="V152" s="146"/>
      <c r="W152" s="146"/>
      <c r="X152" s="146"/>
      <c r="Y152" s="146"/>
      <c r="Z152" s="146"/>
      <c r="AA152" s="150"/>
      <c r="AT152" s="151" t="s">
        <v>149</v>
      </c>
      <c r="AU152" s="151" t="s">
        <v>100</v>
      </c>
      <c r="AV152" s="151" t="s">
        <v>100</v>
      </c>
      <c r="AW152" s="151" t="s">
        <v>109</v>
      </c>
      <c r="AX152" s="151" t="s">
        <v>82</v>
      </c>
      <c r="AY152" s="151" t="s">
        <v>141</v>
      </c>
    </row>
    <row r="153" spans="2:51" s="6" customFormat="1" ht="18.75" customHeight="1">
      <c r="B153" s="145"/>
      <c r="C153" s="146"/>
      <c r="D153" s="146"/>
      <c r="E153" s="146"/>
      <c r="F153" s="230" t="s">
        <v>207</v>
      </c>
      <c r="G153" s="231"/>
      <c r="H153" s="231"/>
      <c r="I153" s="231"/>
      <c r="J153" s="146"/>
      <c r="K153" s="147">
        <v>3.6</v>
      </c>
      <c r="L153" s="146"/>
      <c r="M153" s="146"/>
      <c r="N153" s="146"/>
      <c r="O153" s="146"/>
      <c r="P153" s="146"/>
      <c r="Q153" s="146"/>
      <c r="R153" s="148"/>
      <c r="T153" s="149"/>
      <c r="U153" s="146"/>
      <c r="V153" s="146"/>
      <c r="W153" s="146"/>
      <c r="X153" s="146"/>
      <c r="Y153" s="146"/>
      <c r="Z153" s="146"/>
      <c r="AA153" s="150"/>
      <c r="AT153" s="151" t="s">
        <v>149</v>
      </c>
      <c r="AU153" s="151" t="s">
        <v>100</v>
      </c>
      <c r="AV153" s="151" t="s">
        <v>100</v>
      </c>
      <c r="AW153" s="151" t="s">
        <v>109</v>
      </c>
      <c r="AX153" s="151" t="s">
        <v>82</v>
      </c>
      <c r="AY153" s="151" t="s">
        <v>141</v>
      </c>
    </row>
    <row r="154" spans="2:51" s="6" customFormat="1" ht="18.75" customHeight="1">
      <c r="B154" s="152"/>
      <c r="C154" s="153"/>
      <c r="D154" s="153"/>
      <c r="E154" s="153"/>
      <c r="F154" s="232" t="s">
        <v>162</v>
      </c>
      <c r="G154" s="233"/>
      <c r="H154" s="233"/>
      <c r="I154" s="233"/>
      <c r="J154" s="153"/>
      <c r="K154" s="154">
        <v>16.2</v>
      </c>
      <c r="L154" s="153"/>
      <c r="M154" s="153"/>
      <c r="N154" s="153"/>
      <c r="O154" s="153"/>
      <c r="P154" s="153"/>
      <c r="Q154" s="153"/>
      <c r="R154" s="155"/>
      <c r="T154" s="156"/>
      <c r="U154" s="153"/>
      <c r="V154" s="153"/>
      <c r="W154" s="153"/>
      <c r="X154" s="153"/>
      <c r="Y154" s="153"/>
      <c r="Z154" s="153"/>
      <c r="AA154" s="157"/>
      <c r="AT154" s="158" t="s">
        <v>149</v>
      </c>
      <c r="AU154" s="158" t="s">
        <v>100</v>
      </c>
      <c r="AV154" s="158" t="s">
        <v>146</v>
      </c>
      <c r="AW154" s="158" t="s">
        <v>109</v>
      </c>
      <c r="AX154" s="158" t="s">
        <v>22</v>
      </c>
      <c r="AY154" s="158" t="s">
        <v>141</v>
      </c>
    </row>
    <row r="155" spans="2:65" s="6" customFormat="1" ht="15.75" customHeight="1">
      <c r="B155" s="23"/>
      <c r="C155" s="165" t="s">
        <v>208</v>
      </c>
      <c r="D155" s="165" t="s">
        <v>209</v>
      </c>
      <c r="E155" s="166" t="s">
        <v>210</v>
      </c>
      <c r="F155" s="236" t="s">
        <v>211</v>
      </c>
      <c r="G155" s="237"/>
      <c r="H155" s="237"/>
      <c r="I155" s="237"/>
      <c r="J155" s="167" t="s">
        <v>194</v>
      </c>
      <c r="K155" s="168">
        <v>32.4</v>
      </c>
      <c r="L155" s="238">
        <v>0</v>
      </c>
      <c r="M155" s="237"/>
      <c r="N155" s="239">
        <f>ROUND($L$155*$K$155,2)</f>
        <v>0</v>
      </c>
      <c r="O155" s="227"/>
      <c r="P155" s="227"/>
      <c r="Q155" s="227"/>
      <c r="R155" s="25"/>
      <c r="T155" s="142"/>
      <c r="U155" s="31" t="s">
        <v>47</v>
      </c>
      <c r="V155" s="24"/>
      <c r="W155" s="143">
        <f>$V$155*$K$155</f>
        <v>0</v>
      </c>
      <c r="X155" s="143">
        <v>1</v>
      </c>
      <c r="Y155" s="143">
        <f>$X$155*$K$155</f>
        <v>32.4</v>
      </c>
      <c r="Z155" s="143">
        <v>0</v>
      </c>
      <c r="AA155" s="144">
        <f>$Z$155*$K$155</f>
        <v>0</v>
      </c>
      <c r="AR155" s="6" t="s">
        <v>168</v>
      </c>
      <c r="AT155" s="6" t="s">
        <v>209</v>
      </c>
      <c r="AU155" s="6" t="s">
        <v>100</v>
      </c>
      <c r="AY155" s="6" t="s">
        <v>141</v>
      </c>
      <c r="BE155" s="88">
        <f>IF($U$155="základní",$N$155,0)</f>
        <v>0</v>
      </c>
      <c r="BF155" s="88">
        <f>IF($U$155="snížená",$N$155,0)</f>
        <v>0</v>
      </c>
      <c r="BG155" s="88">
        <f>IF($U$155="zákl. přenesená",$N$155,0)</f>
        <v>0</v>
      </c>
      <c r="BH155" s="88">
        <f>IF($U$155="sníž. přenesená",$N$155,0)</f>
        <v>0</v>
      </c>
      <c r="BI155" s="88">
        <f>IF($U$155="nulová",$N$155,0)</f>
        <v>0</v>
      </c>
      <c r="BJ155" s="6" t="s">
        <v>22</v>
      </c>
      <c r="BK155" s="88">
        <f>ROUND($L$155*$K$155,2)</f>
        <v>0</v>
      </c>
      <c r="BL155" s="6" t="s">
        <v>146</v>
      </c>
      <c r="BM155" s="6" t="s">
        <v>212</v>
      </c>
    </row>
    <row r="156" spans="2:63" s="127" customFormat="1" ht="30.75" customHeight="1">
      <c r="B156" s="128"/>
      <c r="C156" s="129"/>
      <c r="D156" s="137" t="s">
        <v>112</v>
      </c>
      <c r="E156" s="137"/>
      <c r="F156" s="137"/>
      <c r="G156" s="137"/>
      <c r="H156" s="137"/>
      <c r="I156" s="137"/>
      <c r="J156" s="137"/>
      <c r="K156" s="137"/>
      <c r="L156" s="137"/>
      <c r="M156" s="137"/>
      <c r="N156" s="243">
        <f>$BK$156</f>
        <v>0</v>
      </c>
      <c r="O156" s="242"/>
      <c r="P156" s="242"/>
      <c r="Q156" s="242"/>
      <c r="R156" s="131"/>
      <c r="T156" s="132"/>
      <c r="U156" s="129"/>
      <c r="V156" s="129"/>
      <c r="W156" s="133">
        <f>SUM($W$157:$W$158)</f>
        <v>0</v>
      </c>
      <c r="X156" s="129"/>
      <c r="Y156" s="133">
        <f>SUM($Y$157:$Y$158)</f>
        <v>21.6432</v>
      </c>
      <c r="Z156" s="129"/>
      <c r="AA156" s="134">
        <f>SUM($AA$157:$AA$158)</f>
        <v>0</v>
      </c>
      <c r="AR156" s="135" t="s">
        <v>22</v>
      </c>
      <c r="AT156" s="135" t="s">
        <v>81</v>
      </c>
      <c r="AU156" s="135" t="s">
        <v>22</v>
      </c>
      <c r="AY156" s="135" t="s">
        <v>141</v>
      </c>
      <c r="BK156" s="136">
        <f>SUM($BK$157:$BK$158)</f>
        <v>0</v>
      </c>
    </row>
    <row r="157" spans="2:65" s="6" customFormat="1" ht="27" customHeight="1">
      <c r="B157" s="23"/>
      <c r="C157" s="138" t="s">
        <v>213</v>
      </c>
      <c r="D157" s="138" t="s">
        <v>142</v>
      </c>
      <c r="E157" s="139" t="s">
        <v>214</v>
      </c>
      <c r="F157" s="226" t="s">
        <v>215</v>
      </c>
      <c r="G157" s="227"/>
      <c r="H157" s="227"/>
      <c r="I157" s="227"/>
      <c r="J157" s="140" t="s">
        <v>145</v>
      </c>
      <c r="K157" s="141">
        <v>72</v>
      </c>
      <c r="L157" s="228">
        <v>0</v>
      </c>
      <c r="M157" s="227"/>
      <c r="N157" s="229">
        <f>ROUND($L$157*$K$157,2)</f>
        <v>0</v>
      </c>
      <c r="O157" s="227"/>
      <c r="P157" s="227"/>
      <c r="Q157" s="227"/>
      <c r="R157" s="25"/>
      <c r="T157" s="142"/>
      <c r="U157" s="31" t="s">
        <v>47</v>
      </c>
      <c r="V157" s="24"/>
      <c r="W157" s="143">
        <f>$V$157*$K$157</f>
        <v>0</v>
      </c>
      <c r="X157" s="143">
        <v>0.3006</v>
      </c>
      <c r="Y157" s="143">
        <f>$X$157*$K$157</f>
        <v>21.6432</v>
      </c>
      <c r="Z157" s="143">
        <v>0</v>
      </c>
      <c r="AA157" s="144">
        <f>$Z$157*$K$157</f>
        <v>0</v>
      </c>
      <c r="AR157" s="6" t="s">
        <v>146</v>
      </c>
      <c r="AT157" s="6" t="s">
        <v>142</v>
      </c>
      <c r="AU157" s="6" t="s">
        <v>100</v>
      </c>
      <c r="AY157" s="6" t="s">
        <v>141</v>
      </c>
      <c r="BE157" s="88">
        <f>IF($U$157="základní",$N$157,0)</f>
        <v>0</v>
      </c>
      <c r="BF157" s="88">
        <f>IF($U$157="snížená",$N$157,0)</f>
        <v>0</v>
      </c>
      <c r="BG157" s="88">
        <f>IF($U$157="zákl. přenesená",$N$157,0)</f>
        <v>0</v>
      </c>
      <c r="BH157" s="88">
        <f>IF($U$157="sníž. přenesená",$N$157,0)</f>
        <v>0</v>
      </c>
      <c r="BI157" s="88">
        <f>IF($U$157="nulová",$N$157,0)</f>
        <v>0</v>
      </c>
      <c r="BJ157" s="6" t="s">
        <v>22</v>
      </c>
      <c r="BK157" s="88">
        <f>ROUND($L$157*$K$157,2)</f>
        <v>0</v>
      </c>
      <c r="BL157" s="6" t="s">
        <v>146</v>
      </c>
      <c r="BM157" s="6" t="s">
        <v>216</v>
      </c>
    </row>
    <row r="158" spans="2:51" s="6" customFormat="1" ht="18.75" customHeight="1">
      <c r="B158" s="145"/>
      <c r="C158" s="146"/>
      <c r="D158" s="146"/>
      <c r="E158" s="146"/>
      <c r="F158" s="230" t="s">
        <v>148</v>
      </c>
      <c r="G158" s="231"/>
      <c r="H158" s="231"/>
      <c r="I158" s="231"/>
      <c r="J158" s="146"/>
      <c r="K158" s="147">
        <v>72</v>
      </c>
      <c r="L158" s="146"/>
      <c r="M158" s="146"/>
      <c r="N158" s="146"/>
      <c r="O158" s="146"/>
      <c r="P158" s="146"/>
      <c r="Q158" s="146"/>
      <c r="R158" s="148"/>
      <c r="T158" s="149"/>
      <c r="U158" s="146"/>
      <c r="V158" s="146"/>
      <c r="W158" s="146"/>
      <c r="X158" s="146"/>
      <c r="Y158" s="146"/>
      <c r="Z158" s="146"/>
      <c r="AA158" s="150"/>
      <c r="AT158" s="151" t="s">
        <v>149</v>
      </c>
      <c r="AU158" s="151" t="s">
        <v>100</v>
      </c>
      <c r="AV158" s="151" t="s">
        <v>100</v>
      </c>
      <c r="AW158" s="151" t="s">
        <v>109</v>
      </c>
      <c r="AX158" s="151" t="s">
        <v>22</v>
      </c>
      <c r="AY158" s="151" t="s">
        <v>141</v>
      </c>
    </row>
    <row r="159" spans="2:63" s="127" customFormat="1" ht="30.75" customHeight="1">
      <c r="B159" s="128"/>
      <c r="C159" s="129"/>
      <c r="D159" s="137" t="s">
        <v>113</v>
      </c>
      <c r="E159" s="137"/>
      <c r="F159" s="137"/>
      <c r="G159" s="137"/>
      <c r="H159" s="137"/>
      <c r="I159" s="137"/>
      <c r="J159" s="137"/>
      <c r="K159" s="137"/>
      <c r="L159" s="137"/>
      <c r="M159" s="137"/>
      <c r="N159" s="243">
        <f>$BK$159</f>
        <v>0</v>
      </c>
      <c r="O159" s="242"/>
      <c r="P159" s="242"/>
      <c r="Q159" s="242"/>
      <c r="R159" s="131"/>
      <c r="T159" s="132"/>
      <c r="U159" s="129"/>
      <c r="V159" s="129"/>
      <c r="W159" s="133">
        <f>SUM($W$160:$W$163)</f>
        <v>0</v>
      </c>
      <c r="X159" s="129"/>
      <c r="Y159" s="133">
        <f>SUM($Y$160:$Y$163)</f>
        <v>15.7464</v>
      </c>
      <c r="Z159" s="129"/>
      <c r="AA159" s="134">
        <f>SUM($AA$160:$AA$163)</f>
        <v>0</v>
      </c>
      <c r="AR159" s="135" t="s">
        <v>22</v>
      </c>
      <c r="AT159" s="135" t="s">
        <v>81</v>
      </c>
      <c r="AU159" s="135" t="s">
        <v>22</v>
      </c>
      <c r="AY159" s="135" t="s">
        <v>141</v>
      </c>
      <c r="BK159" s="136">
        <f>SUM($BK$160:$BK$163)</f>
        <v>0</v>
      </c>
    </row>
    <row r="160" spans="2:65" s="6" customFormat="1" ht="27" customHeight="1">
      <c r="B160" s="23"/>
      <c r="C160" s="138" t="s">
        <v>217</v>
      </c>
      <c r="D160" s="138" t="s">
        <v>142</v>
      </c>
      <c r="E160" s="139" t="s">
        <v>218</v>
      </c>
      <c r="F160" s="226" t="s">
        <v>219</v>
      </c>
      <c r="G160" s="227"/>
      <c r="H160" s="227"/>
      <c r="I160" s="227"/>
      <c r="J160" s="140" t="s">
        <v>145</v>
      </c>
      <c r="K160" s="141">
        <v>72</v>
      </c>
      <c r="L160" s="228">
        <v>0</v>
      </c>
      <c r="M160" s="227"/>
      <c r="N160" s="229">
        <f>ROUND($L$160*$K$160,2)</f>
        <v>0</v>
      </c>
      <c r="O160" s="227"/>
      <c r="P160" s="227"/>
      <c r="Q160" s="227"/>
      <c r="R160" s="25"/>
      <c r="T160" s="142"/>
      <c r="U160" s="31" t="s">
        <v>47</v>
      </c>
      <c r="V160" s="24"/>
      <c r="W160" s="143">
        <f>$V$160*$K$160</f>
        <v>0</v>
      </c>
      <c r="X160" s="143">
        <v>0.1837</v>
      </c>
      <c r="Y160" s="143">
        <f>$X$160*$K$160</f>
        <v>13.2264</v>
      </c>
      <c r="Z160" s="143">
        <v>0</v>
      </c>
      <c r="AA160" s="144">
        <f>$Z$160*$K$160</f>
        <v>0</v>
      </c>
      <c r="AR160" s="6" t="s">
        <v>146</v>
      </c>
      <c r="AT160" s="6" t="s">
        <v>142</v>
      </c>
      <c r="AU160" s="6" t="s">
        <v>100</v>
      </c>
      <c r="AY160" s="6" t="s">
        <v>141</v>
      </c>
      <c r="BE160" s="88">
        <f>IF($U$160="základní",$N$160,0)</f>
        <v>0</v>
      </c>
      <c r="BF160" s="88">
        <f>IF($U$160="snížená",$N$160,0)</f>
        <v>0</v>
      </c>
      <c r="BG160" s="88">
        <f>IF($U$160="zákl. přenesená",$N$160,0)</f>
        <v>0</v>
      </c>
      <c r="BH160" s="88">
        <f>IF($U$160="sníž. přenesená",$N$160,0)</f>
        <v>0</v>
      </c>
      <c r="BI160" s="88">
        <f>IF($U$160="nulová",$N$160,0)</f>
        <v>0</v>
      </c>
      <c r="BJ160" s="6" t="s">
        <v>22</v>
      </c>
      <c r="BK160" s="88">
        <f>ROUND($L$160*$K$160,2)</f>
        <v>0</v>
      </c>
      <c r="BL160" s="6" t="s">
        <v>146</v>
      </c>
      <c r="BM160" s="6" t="s">
        <v>220</v>
      </c>
    </row>
    <row r="161" spans="2:65" s="6" customFormat="1" ht="15.75" customHeight="1">
      <c r="B161" s="23"/>
      <c r="C161" s="165" t="s">
        <v>221</v>
      </c>
      <c r="D161" s="165" t="s">
        <v>209</v>
      </c>
      <c r="E161" s="166" t="s">
        <v>222</v>
      </c>
      <c r="F161" s="236" t="s">
        <v>223</v>
      </c>
      <c r="G161" s="237"/>
      <c r="H161" s="237"/>
      <c r="I161" s="237"/>
      <c r="J161" s="167" t="s">
        <v>194</v>
      </c>
      <c r="K161" s="168">
        <v>2.52</v>
      </c>
      <c r="L161" s="238">
        <v>0</v>
      </c>
      <c r="M161" s="237"/>
      <c r="N161" s="239">
        <f>ROUND($L$161*$K$161,2)</f>
        <v>0</v>
      </c>
      <c r="O161" s="227"/>
      <c r="P161" s="227"/>
      <c r="Q161" s="227"/>
      <c r="R161" s="25"/>
      <c r="T161" s="142"/>
      <c r="U161" s="31" t="s">
        <v>47</v>
      </c>
      <c r="V161" s="24"/>
      <c r="W161" s="143">
        <f>$V$161*$K$161</f>
        <v>0</v>
      </c>
      <c r="X161" s="143">
        <v>1</v>
      </c>
      <c r="Y161" s="143">
        <f>$X$161*$K$161</f>
        <v>2.52</v>
      </c>
      <c r="Z161" s="143">
        <v>0</v>
      </c>
      <c r="AA161" s="144">
        <f>$Z$161*$K$161</f>
        <v>0</v>
      </c>
      <c r="AR161" s="6" t="s">
        <v>168</v>
      </c>
      <c r="AT161" s="6" t="s">
        <v>209</v>
      </c>
      <c r="AU161" s="6" t="s">
        <v>100</v>
      </c>
      <c r="AY161" s="6" t="s">
        <v>141</v>
      </c>
      <c r="BE161" s="88">
        <f>IF($U$161="základní",$N$161,0)</f>
        <v>0</v>
      </c>
      <c r="BF161" s="88">
        <f>IF($U$161="snížená",$N$161,0)</f>
        <v>0</v>
      </c>
      <c r="BG161" s="88">
        <f>IF($U$161="zákl. přenesená",$N$161,0)</f>
        <v>0</v>
      </c>
      <c r="BH161" s="88">
        <f>IF($U$161="sníž. přenesená",$N$161,0)</f>
        <v>0</v>
      </c>
      <c r="BI161" s="88">
        <f>IF($U$161="nulová",$N$161,0)</f>
        <v>0</v>
      </c>
      <c r="BJ161" s="6" t="s">
        <v>22</v>
      </c>
      <c r="BK161" s="88">
        <f>ROUND($L$161*$K$161,2)</f>
        <v>0</v>
      </c>
      <c r="BL161" s="6" t="s">
        <v>146</v>
      </c>
      <c r="BM161" s="6" t="s">
        <v>224</v>
      </c>
    </row>
    <row r="162" spans="2:51" s="6" customFormat="1" ht="18.75" customHeight="1">
      <c r="B162" s="159"/>
      <c r="C162" s="160"/>
      <c r="D162" s="160"/>
      <c r="E162" s="160"/>
      <c r="F162" s="234" t="s">
        <v>225</v>
      </c>
      <c r="G162" s="235"/>
      <c r="H162" s="235"/>
      <c r="I162" s="235"/>
      <c r="J162" s="160"/>
      <c r="K162" s="160"/>
      <c r="L162" s="160"/>
      <c r="M162" s="160"/>
      <c r="N162" s="160"/>
      <c r="O162" s="160"/>
      <c r="P162" s="160"/>
      <c r="Q162" s="160"/>
      <c r="R162" s="161"/>
      <c r="T162" s="162"/>
      <c r="U162" s="160"/>
      <c r="V162" s="160"/>
      <c r="W162" s="160"/>
      <c r="X162" s="160"/>
      <c r="Y162" s="160"/>
      <c r="Z162" s="160"/>
      <c r="AA162" s="163"/>
      <c r="AT162" s="164" t="s">
        <v>149</v>
      </c>
      <c r="AU162" s="164" t="s">
        <v>100</v>
      </c>
      <c r="AV162" s="164" t="s">
        <v>22</v>
      </c>
      <c r="AW162" s="164" t="s">
        <v>109</v>
      </c>
      <c r="AX162" s="164" t="s">
        <v>82</v>
      </c>
      <c r="AY162" s="164" t="s">
        <v>141</v>
      </c>
    </row>
    <row r="163" spans="2:51" s="6" customFormat="1" ht="18.75" customHeight="1">
      <c r="B163" s="145"/>
      <c r="C163" s="146"/>
      <c r="D163" s="146"/>
      <c r="E163" s="146"/>
      <c r="F163" s="230" t="s">
        <v>226</v>
      </c>
      <c r="G163" s="231"/>
      <c r="H163" s="231"/>
      <c r="I163" s="231"/>
      <c r="J163" s="146"/>
      <c r="K163" s="147">
        <v>7.2</v>
      </c>
      <c r="L163" s="146"/>
      <c r="M163" s="146"/>
      <c r="N163" s="146"/>
      <c r="O163" s="146"/>
      <c r="P163" s="146"/>
      <c r="Q163" s="146"/>
      <c r="R163" s="148"/>
      <c r="T163" s="149"/>
      <c r="U163" s="146"/>
      <c r="V163" s="146"/>
      <c r="W163" s="146"/>
      <c r="X163" s="146"/>
      <c r="Y163" s="146"/>
      <c r="Z163" s="146"/>
      <c r="AA163" s="150"/>
      <c r="AT163" s="151" t="s">
        <v>149</v>
      </c>
      <c r="AU163" s="151" t="s">
        <v>100</v>
      </c>
      <c r="AV163" s="151" t="s">
        <v>100</v>
      </c>
      <c r="AW163" s="151" t="s">
        <v>109</v>
      </c>
      <c r="AX163" s="151" t="s">
        <v>22</v>
      </c>
      <c r="AY163" s="151" t="s">
        <v>141</v>
      </c>
    </row>
    <row r="164" spans="2:63" s="127" customFormat="1" ht="30.75" customHeight="1">
      <c r="B164" s="128"/>
      <c r="C164" s="129"/>
      <c r="D164" s="137" t="s">
        <v>114</v>
      </c>
      <c r="E164" s="137"/>
      <c r="F164" s="137"/>
      <c r="G164" s="137"/>
      <c r="H164" s="137"/>
      <c r="I164" s="137"/>
      <c r="J164" s="137"/>
      <c r="K164" s="137"/>
      <c r="L164" s="137"/>
      <c r="M164" s="137"/>
      <c r="N164" s="243">
        <f>$BK$164</f>
        <v>0</v>
      </c>
      <c r="O164" s="242"/>
      <c r="P164" s="242"/>
      <c r="Q164" s="242"/>
      <c r="R164" s="131"/>
      <c r="T164" s="132"/>
      <c r="U164" s="129"/>
      <c r="V164" s="129"/>
      <c r="W164" s="133">
        <f>SUM($W$165:$W$168)</f>
        <v>0</v>
      </c>
      <c r="X164" s="129"/>
      <c r="Y164" s="133">
        <f>SUM($Y$165:$Y$168)</f>
        <v>0.70686</v>
      </c>
      <c r="Z164" s="129"/>
      <c r="AA164" s="134">
        <f>SUM($AA$165:$AA$168)</f>
        <v>0</v>
      </c>
      <c r="AR164" s="135" t="s">
        <v>22</v>
      </c>
      <c r="AT164" s="135" t="s">
        <v>81</v>
      </c>
      <c r="AU164" s="135" t="s">
        <v>22</v>
      </c>
      <c r="AY164" s="135" t="s">
        <v>141</v>
      </c>
      <c r="BK164" s="136">
        <f>SUM($BK$165:$BK$168)</f>
        <v>0</v>
      </c>
    </row>
    <row r="165" spans="2:65" s="6" customFormat="1" ht="27" customHeight="1">
      <c r="B165" s="23"/>
      <c r="C165" s="138" t="s">
        <v>227</v>
      </c>
      <c r="D165" s="138" t="s">
        <v>142</v>
      </c>
      <c r="E165" s="139" t="s">
        <v>228</v>
      </c>
      <c r="F165" s="226" t="s">
        <v>229</v>
      </c>
      <c r="G165" s="227"/>
      <c r="H165" s="227"/>
      <c r="I165" s="227"/>
      <c r="J165" s="140" t="s">
        <v>230</v>
      </c>
      <c r="K165" s="141">
        <v>36</v>
      </c>
      <c r="L165" s="228">
        <v>0</v>
      </c>
      <c r="M165" s="227"/>
      <c r="N165" s="229">
        <f>ROUND($L$165*$K$165,2)</f>
        <v>0</v>
      </c>
      <c r="O165" s="227"/>
      <c r="P165" s="227"/>
      <c r="Q165" s="227"/>
      <c r="R165" s="25"/>
      <c r="T165" s="142"/>
      <c r="U165" s="31" t="s">
        <v>47</v>
      </c>
      <c r="V165" s="24"/>
      <c r="W165" s="143">
        <f>$V$165*$K$165</f>
        <v>0</v>
      </c>
      <c r="X165" s="143">
        <v>0.00127</v>
      </c>
      <c r="Y165" s="143">
        <f>$X$165*$K$165</f>
        <v>0.045720000000000004</v>
      </c>
      <c r="Z165" s="143">
        <v>0</v>
      </c>
      <c r="AA165" s="144">
        <f>$Z$165*$K$165</f>
        <v>0</v>
      </c>
      <c r="AR165" s="6" t="s">
        <v>146</v>
      </c>
      <c r="AT165" s="6" t="s">
        <v>142</v>
      </c>
      <c r="AU165" s="6" t="s">
        <v>100</v>
      </c>
      <c r="AY165" s="6" t="s">
        <v>141</v>
      </c>
      <c r="BE165" s="88">
        <f>IF($U$165="základní",$N$165,0)</f>
        <v>0</v>
      </c>
      <c r="BF165" s="88">
        <f>IF($U$165="snížená",$N$165,0)</f>
        <v>0</v>
      </c>
      <c r="BG165" s="88">
        <f>IF($U$165="zákl. přenesená",$N$165,0)</f>
        <v>0</v>
      </c>
      <c r="BH165" s="88">
        <f>IF($U$165="sníž. přenesená",$N$165,0)</f>
        <v>0</v>
      </c>
      <c r="BI165" s="88">
        <f>IF($U$165="nulová",$N$165,0)</f>
        <v>0</v>
      </c>
      <c r="BJ165" s="6" t="s">
        <v>22</v>
      </c>
      <c r="BK165" s="88">
        <f>ROUND($L$165*$K$165,2)</f>
        <v>0</v>
      </c>
      <c r="BL165" s="6" t="s">
        <v>146</v>
      </c>
      <c r="BM165" s="6" t="s">
        <v>231</v>
      </c>
    </row>
    <row r="166" spans="2:65" s="6" customFormat="1" ht="27" customHeight="1">
      <c r="B166" s="23"/>
      <c r="C166" s="138" t="s">
        <v>8</v>
      </c>
      <c r="D166" s="138" t="s">
        <v>142</v>
      </c>
      <c r="E166" s="139" t="s">
        <v>232</v>
      </c>
      <c r="F166" s="226" t="s">
        <v>233</v>
      </c>
      <c r="G166" s="227"/>
      <c r="H166" s="227"/>
      <c r="I166" s="227"/>
      <c r="J166" s="140" t="s">
        <v>230</v>
      </c>
      <c r="K166" s="141">
        <v>72</v>
      </c>
      <c r="L166" s="228">
        <v>0</v>
      </c>
      <c r="M166" s="227"/>
      <c r="N166" s="229">
        <f>ROUND($L$166*$K$166,2)</f>
        <v>0</v>
      </c>
      <c r="O166" s="227"/>
      <c r="P166" s="227"/>
      <c r="Q166" s="227"/>
      <c r="R166" s="25"/>
      <c r="T166" s="142"/>
      <c r="U166" s="31" t="s">
        <v>47</v>
      </c>
      <c r="V166" s="24"/>
      <c r="W166" s="143">
        <f>$V$166*$K$166</f>
        <v>0</v>
      </c>
      <c r="X166" s="143">
        <v>0.00427</v>
      </c>
      <c r="Y166" s="143">
        <f>$X$166*$K$166</f>
        <v>0.30744000000000005</v>
      </c>
      <c r="Z166" s="143">
        <v>0</v>
      </c>
      <c r="AA166" s="144">
        <f>$Z$166*$K$166</f>
        <v>0</v>
      </c>
      <c r="AR166" s="6" t="s">
        <v>146</v>
      </c>
      <c r="AT166" s="6" t="s">
        <v>142</v>
      </c>
      <c r="AU166" s="6" t="s">
        <v>100</v>
      </c>
      <c r="AY166" s="6" t="s">
        <v>141</v>
      </c>
      <c r="BE166" s="88">
        <f>IF($U$166="základní",$N$166,0)</f>
        <v>0</v>
      </c>
      <c r="BF166" s="88">
        <f>IF($U$166="snížená",$N$166,0)</f>
        <v>0</v>
      </c>
      <c r="BG166" s="88">
        <f>IF($U$166="zákl. přenesená",$N$166,0)</f>
        <v>0</v>
      </c>
      <c r="BH166" s="88">
        <f>IF($U$166="sníž. přenesená",$N$166,0)</f>
        <v>0</v>
      </c>
      <c r="BI166" s="88">
        <f>IF($U$166="nulová",$N$166,0)</f>
        <v>0</v>
      </c>
      <c r="BJ166" s="6" t="s">
        <v>22</v>
      </c>
      <c r="BK166" s="88">
        <f>ROUND($L$166*$K$166,2)</f>
        <v>0</v>
      </c>
      <c r="BL166" s="6" t="s">
        <v>146</v>
      </c>
      <c r="BM166" s="6" t="s">
        <v>234</v>
      </c>
    </row>
    <row r="167" spans="2:65" s="6" customFormat="1" ht="27" customHeight="1">
      <c r="B167" s="23"/>
      <c r="C167" s="138" t="s">
        <v>235</v>
      </c>
      <c r="D167" s="138" t="s">
        <v>142</v>
      </c>
      <c r="E167" s="139" t="s">
        <v>236</v>
      </c>
      <c r="F167" s="226" t="s">
        <v>237</v>
      </c>
      <c r="G167" s="227"/>
      <c r="H167" s="227"/>
      <c r="I167" s="227"/>
      <c r="J167" s="140" t="s">
        <v>238</v>
      </c>
      <c r="K167" s="141">
        <v>9</v>
      </c>
      <c r="L167" s="228">
        <v>0</v>
      </c>
      <c r="M167" s="227"/>
      <c r="N167" s="229">
        <f>ROUND($L$167*$K$167,2)</f>
        <v>0</v>
      </c>
      <c r="O167" s="227"/>
      <c r="P167" s="227"/>
      <c r="Q167" s="227"/>
      <c r="R167" s="25"/>
      <c r="T167" s="142"/>
      <c r="U167" s="31" t="s">
        <v>47</v>
      </c>
      <c r="V167" s="24"/>
      <c r="W167" s="143">
        <f>$V$167*$K$167</f>
        <v>0</v>
      </c>
      <c r="X167" s="143">
        <v>0.0393</v>
      </c>
      <c r="Y167" s="143">
        <f>$X$167*$K$167</f>
        <v>0.3537</v>
      </c>
      <c r="Z167" s="143">
        <v>0</v>
      </c>
      <c r="AA167" s="144">
        <f>$Z$167*$K$167</f>
        <v>0</v>
      </c>
      <c r="AR167" s="6" t="s">
        <v>146</v>
      </c>
      <c r="AT167" s="6" t="s">
        <v>142</v>
      </c>
      <c r="AU167" s="6" t="s">
        <v>100</v>
      </c>
      <c r="AY167" s="6" t="s">
        <v>141</v>
      </c>
      <c r="BE167" s="88">
        <f>IF($U$167="základní",$N$167,0)</f>
        <v>0</v>
      </c>
      <c r="BF167" s="88">
        <f>IF($U$167="snížená",$N$167,0)</f>
        <v>0</v>
      </c>
      <c r="BG167" s="88">
        <f>IF($U$167="zákl. přenesená",$N$167,0)</f>
        <v>0</v>
      </c>
      <c r="BH167" s="88">
        <f>IF($U$167="sníž. přenesená",$N$167,0)</f>
        <v>0</v>
      </c>
      <c r="BI167" s="88">
        <f>IF($U$167="nulová",$N$167,0)</f>
        <v>0</v>
      </c>
      <c r="BJ167" s="6" t="s">
        <v>22</v>
      </c>
      <c r="BK167" s="88">
        <f>ROUND($L$167*$K$167,2)</f>
        <v>0</v>
      </c>
      <c r="BL167" s="6" t="s">
        <v>146</v>
      </c>
      <c r="BM167" s="6" t="s">
        <v>239</v>
      </c>
    </row>
    <row r="168" spans="2:65" s="6" customFormat="1" ht="27" customHeight="1">
      <c r="B168" s="23"/>
      <c r="C168" s="138" t="s">
        <v>240</v>
      </c>
      <c r="D168" s="138" t="s">
        <v>142</v>
      </c>
      <c r="E168" s="139" t="s">
        <v>241</v>
      </c>
      <c r="F168" s="226" t="s">
        <v>242</v>
      </c>
      <c r="G168" s="227"/>
      <c r="H168" s="227"/>
      <c r="I168" s="227"/>
      <c r="J168" s="140" t="s">
        <v>238</v>
      </c>
      <c r="K168" s="141">
        <v>9</v>
      </c>
      <c r="L168" s="228">
        <v>0</v>
      </c>
      <c r="M168" s="227"/>
      <c r="N168" s="229">
        <f>ROUND($L$168*$K$168,2)</f>
        <v>0</v>
      </c>
      <c r="O168" s="227"/>
      <c r="P168" s="227"/>
      <c r="Q168" s="227"/>
      <c r="R168" s="25"/>
      <c r="T168" s="142"/>
      <c r="U168" s="31" t="s">
        <v>47</v>
      </c>
      <c r="V168" s="24"/>
      <c r="W168" s="143">
        <f>$V$168*$K$168</f>
        <v>0</v>
      </c>
      <c r="X168" s="143">
        <v>0</v>
      </c>
      <c r="Y168" s="143">
        <f>$X$168*$K$168</f>
        <v>0</v>
      </c>
      <c r="Z168" s="143">
        <v>0</v>
      </c>
      <c r="AA168" s="144">
        <f>$Z$168*$K$168</f>
        <v>0</v>
      </c>
      <c r="AR168" s="6" t="s">
        <v>146</v>
      </c>
      <c r="AT168" s="6" t="s">
        <v>142</v>
      </c>
      <c r="AU168" s="6" t="s">
        <v>100</v>
      </c>
      <c r="AY168" s="6" t="s">
        <v>141</v>
      </c>
      <c r="BE168" s="88">
        <f>IF($U$168="základní",$N$168,0)</f>
        <v>0</v>
      </c>
      <c r="BF168" s="88">
        <f>IF($U$168="snížená",$N$168,0)</f>
        <v>0</v>
      </c>
      <c r="BG168" s="88">
        <f>IF($U$168="zákl. přenesená",$N$168,0)</f>
        <v>0</v>
      </c>
      <c r="BH168" s="88">
        <f>IF($U$168="sníž. přenesená",$N$168,0)</f>
        <v>0</v>
      </c>
      <c r="BI168" s="88">
        <f>IF($U$168="nulová",$N$168,0)</f>
        <v>0</v>
      </c>
      <c r="BJ168" s="6" t="s">
        <v>22</v>
      </c>
      <c r="BK168" s="88">
        <f>ROUND($L$168*$K$168,2)</f>
        <v>0</v>
      </c>
      <c r="BL168" s="6" t="s">
        <v>146</v>
      </c>
      <c r="BM168" s="6" t="s">
        <v>243</v>
      </c>
    </row>
    <row r="169" spans="2:63" s="127" customFormat="1" ht="30.75" customHeight="1">
      <c r="B169" s="128"/>
      <c r="C169" s="129"/>
      <c r="D169" s="137" t="s">
        <v>115</v>
      </c>
      <c r="E169" s="137"/>
      <c r="F169" s="137"/>
      <c r="G169" s="137"/>
      <c r="H169" s="137"/>
      <c r="I169" s="137"/>
      <c r="J169" s="137"/>
      <c r="K169" s="137"/>
      <c r="L169" s="137"/>
      <c r="M169" s="137"/>
      <c r="N169" s="243">
        <f>$BK$169</f>
        <v>0</v>
      </c>
      <c r="O169" s="242"/>
      <c r="P169" s="242"/>
      <c r="Q169" s="242"/>
      <c r="R169" s="131"/>
      <c r="T169" s="132"/>
      <c r="U169" s="129"/>
      <c r="V169" s="129"/>
      <c r="W169" s="133">
        <f>SUM($W$170:$W$174)</f>
        <v>0</v>
      </c>
      <c r="X169" s="129"/>
      <c r="Y169" s="133">
        <f>SUM($Y$170:$Y$174)</f>
        <v>0</v>
      </c>
      <c r="Z169" s="129"/>
      <c r="AA169" s="134">
        <f>SUM($AA$170:$AA$174)</f>
        <v>0</v>
      </c>
      <c r="AR169" s="135" t="s">
        <v>22</v>
      </c>
      <c r="AT169" s="135" t="s">
        <v>81</v>
      </c>
      <c r="AU169" s="135" t="s">
        <v>22</v>
      </c>
      <c r="AY169" s="135" t="s">
        <v>141</v>
      </c>
      <c r="BK169" s="136">
        <f>SUM($BK$170:$BK$174)</f>
        <v>0</v>
      </c>
    </row>
    <row r="170" spans="2:65" s="6" customFormat="1" ht="15.75" customHeight="1">
      <c r="B170" s="23"/>
      <c r="C170" s="138" t="s">
        <v>244</v>
      </c>
      <c r="D170" s="138" t="s">
        <v>142</v>
      </c>
      <c r="E170" s="139" t="s">
        <v>245</v>
      </c>
      <c r="F170" s="226" t="s">
        <v>246</v>
      </c>
      <c r="G170" s="227"/>
      <c r="H170" s="227"/>
      <c r="I170" s="227"/>
      <c r="J170" s="140" t="s">
        <v>247</v>
      </c>
      <c r="K170" s="141">
        <v>1</v>
      </c>
      <c r="L170" s="228">
        <v>0</v>
      </c>
      <c r="M170" s="227"/>
      <c r="N170" s="229">
        <f>ROUND($L$170*$K$170,2)</f>
        <v>0</v>
      </c>
      <c r="O170" s="227"/>
      <c r="P170" s="227"/>
      <c r="Q170" s="227"/>
      <c r="R170" s="25"/>
      <c r="T170" s="142"/>
      <c r="U170" s="31" t="s">
        <v>47</v>
      </c>
      <c r="V170" s="24"/>
      <c r="W170" s="143">
        <f>$V$170*$K$170</f>
        <v>0</v>
      </c>
      <c r="X170" s="143">
        <v>0</v>
      </c>
      <c r="Y170" s="143">
        <f>$X$170*$K$170</f>
        <v>0</v>
      </c>
      <c r="Z170" s="143">
        <v>0</v>
      </c>
      <c r="AA170" s="144">
        <f>$Z$170*$K$170</f>
        <v>0</v>
      </c>
      <c r="AR170" s="6" t="s">
        <v>146</v>
      </c>
      <c r="AT170" s="6" t="s">
        <v>142</v>
      </c>
      <c r="AU170" s="6" t="s">
        <v>100</v>
      </c>
      <c r="AY170" s="6" t="s">
        <v>141</v>
      </c>
      <c r="BE170" s="88">
        <f>IF($U$170="základní",$N$170,0)</f>
        <v>0</v>
      </c>
      <c r="BF170" s="88">
        <f>IF($U$170="snížená",$N$170,0)</f>
        <v>0</v>
      </c>
      <c r="BG170" s="88">
        <f>IF($U$170="zákl. přenesená",$N$170,0)</f>
        <v>0</v>
      </c>
      <c r="BH170" s="88">
        <f>IF($U$170="sníž. přenesená",$N$170,0)</f>
        <v>0</v>
      </c>
      <c r="BI170" s="88">
        <f>IF($U$170="nulová",$N$170,0)</f>
        <v>0</v>
      </c>
      <c r="BJ170" s="6" t="s">
        <v>22</v>
      </c>
      <c r="BK170" s="88">
        <f>ROUND($L$170*$K$170,2)</f>
        <v>0</v>
      </c>
      <c r="BL170" s="6" t="s">
        <v>146</v>
      </c>
      <c r="BM170" s="6" t="s">
        <v>248</v>
      </c>
    </row>
    <row r="171" spans="2:65" s="6" customFormat="1" ht="27" customHeight="1">
      <c r="B171" s="23"/>
      <c r="C171" s="138" t="s">
        <v>249</v>
      </c>
      <c r="D171" s="138" t="s">
        <v>142</v>
      </c>
      <c r="E171" s="139" t="s">
        <v>250</v>
      </c>
      <c r="F171" s="226" t="s">
        <v>251</v>
      </c>
      <c r="G171" s="227"/>
      <c r="H171" s="227"/>
      <c r="I171" s="227"/>
      <c r="J171" s="140" t="s">
        <v>247</v>
      </c>
      <c r="K171" s="141">
        <v>1</v>
      </c>
      <c r="L171" s="228">
        <v>0</v>
      </c>
      <c r="M171" s="227"/>
      <c r="N171" s="229">
        <f>ROUND($L$171*$K$171,2)</f>
        <v>0</v>
      </c>
      <c r="O171" s="227"/>
      <c r="P171" s="227"/>
      <c r="Q171" s="227"/>
      <c r="R171" s="25"/>
      <c r="T171" s="142"/>
      <c r="U171" s="31" t="s">
        <v>47</v>
      </c>
      <c r="V171" s="24"/>
      <c r="W171" s="143">
        <f>$V$171*$K$171</f>
        <v>0</v>
      </c>
      <c r="X171" s="143">
        <v>0</v>
      </c>
      <c r="Y171" s="143">
        <f>$X$171*$K$171</f>
        <v>0</v>
      </c>
      <c r="Z171" s="143">
        <v>0</v>
      </c>
      <c r="AA171" s="144">
        <f>$Z$171*$K$171</f>
        <v>0</v>
      </c>
      <c r="AR171" s="6" t="s">
        <v>146</v>
      </c>
      <c r="AT171" s="6" t="s">
        <v>142</v>
      </c>
      <c r="AU171" s="6" t="s">
        <v>100</v>
      </c>
      <c r="AY171" s="6" t="s">
        <v>141</v>
      </c>
      <c r="BE171" s="88">
        <f>IF($U$171="základní",$N$171,0)</f>
        <v>0</v>
      </c>
      <c r="BF171" s="88">
        <f>IF($U$171="snížená",$N$171,0)</f>
        <v>0</v>
      </c>
      <c r="BG171" s="88">
        <f>IF($U$171="zákl. přenesená",$N$171,0)</f>
        <v>0</v>
      </c>
      <c r="BH171" s="88">
        <f>IF($U$171="sníž. přenesená",$N$171,0)</f>
        <v>0</v>
      </c>
      <c r="BI171" s="88">
        <f>IF($U$171="nulová",$N$171,0)</f>
        <v>0</v>
      </c>
      <c r="BJ171" s="6" t="s">
        <v>22</v>
      </c>
      <c r="BK171" s="88">
        <f>ROUND($L$171*$K$171,2)</f>
        <v>0</v>
      </c>
      <c r="BL171" s="6" t="s">
        <v>146</v>
      </c>
      <c r="BM171" s="6" t="s">
        <v>252</v>
      </c>
    </row>
    <row r="172" spans="2:51" s="6" customFormat="1" ht="18.75" customHeight="1">
      <c r="B172" s="159"/>
      <c r="C172" s="160"/>
      <c r="D172" s="160"/>
      <c r="E172" s="160"/>
      <c r="F172" s="234" t="s">
        <v>253</v>
      </c>
      <c r="G172" s="235"/>
      <c r="H172" s="235"/>
      <c r="I172" s="235"/>
      <c r="J172" s="160"/>
      <c r="K172" s="160"/>
      <c r="L172" s="160"/>
      <c r="M172" s="160"/>
      <c r="N172" s="160"/>
      <c r="O172" s="160"/>
      <c r="P172" s="160"/>
      <c r="Q172" s="160"/>
      <c r="R172" s="161"/>
      <c r="T172" s="162"/>
      <c r="U172" s="160"/>
      <c r="V172" s="160"/>
      <c r="W172" s="160"/>
      <c r="X172" s="160"/>
      <c r="Y172" s="160"/>
      <c r="Z172" s="160"/>
      <c r="AA172" s="163"/>
      <c r="AT172" s="164" t="s">
        <v>149</v>
      </c>
      <c r="AU172" s="164" t="s">
        <v>100</v>
      </c>
      <c r="AV172" s="164" t="s">
        <v>22</v>
      </c>
      <c r="AW172" s="164" t="s">
        <v>109</v>
      </c>
      <c r="AX172" s="164" t="s">
        <v>82</v>
      </c>
      <c r="AY172" s="164" t="s">
        <v>141</v>
      </c>
    </row>
    <row r="173" spans="2:51" s="6" customFormat="1" ht="18.75" customHeight="1">
      <c r="B173" s="145"/>
      <c r="C173" s="146"/>
      <c r="D173" s="146"/>
      <c r="E173" s="146"/>
      <c r="F173" s="230" t="s">
        <v>22</v>
      </c>
      <c r="G173" s="231"/>
      <c r="H173" s="231"/>
      <c r="I173" s="231"/>
      <c r="J173" s="146"/>
      <c r="K173" s="147">
        <v>1</v>
      </c>
      <c r="L173" s="146"/>
      <c r="M173" s="146"/>
      <c r="N173" s="146"/>
      <c r="O173" s="146"/>
      <c r="P173" s="146"/>
      <c r="Q173" s="146"/>
      <c r="R173" s="148"/>
      <c r="T173" s="149"/>
      <c r="U173" s="146"/>
      <c r="V173" s="146"/>
      <c r="W173" s="146"/>
      <c r="X173" s="146"/>
      <c r="Y173" s="146"/>
      <c r="Z173" s="146"/>
      <c r="AA173" s="150"/>
      <c r="AT173" s="151" t="s">
        <v>149</v>
      </c>
      <c r="AU173" s="151" t="s">
        <v>100</v>
      </c>
      <c r="AV173" s="151" t="s">
        <v>100</v>
      </c>
      <c r="AW173" s="151" t="s">
        <v>109</v>
      </c>
      <c r="AX173" s="151" t="s">
        <v>22</v>
      </c>
      <c r="AY173" s="151" t="s">
        <v>141</v>
      </c>
    </row>
    <row r="174" spans="2:65" s="6" customFormat="1" ht="15.75" customHeight="1">
      <c r="B174" s="23"/>
      <c r="C174" s="138" t="s">
        <v>254</v>
      </c>
      <c r="D174" s="138" t="s">
        <v>142</v>
      </c>
      <c r="E174" s="139" t="s">
        <v>255</v>
      </c>
      <c r="F174" s="226" t="s">
        <v>256</v>
      </c>
      <c r="G174" s="227"/>
      <c r="H174" s="227"/>
      <c r="I174" s="227"/>
      <c r="J174" s="140" t="s">
        <v>238</v>
      </c>
      <c r="K174" s="141">
        <v>1</v>
      </c>
      <c r="L174" s="228">
        <v>0</v>
      </c>
      <c r="M174" s="227"/>
      <c r="N174" s="229">
        <f>ROUND($L$174*$K$174,2)</f>
        <v>0</v>
      </c>
      <c r="O174" s="227"/>
      <c r="P174" s="227"/>
      <c r="Q174" s="227"/>
      <c r="R174" s="25"/>
      <c r="T174" s="142"/>
      <c r="U174" s="31" t="s">
        <v>47</v>
      </c>
      <c r="V174" s="24"/>
      <c r="W174" s="143">
        <f>$V$174*$K$174</f>
        <v>0</v>
      </c>
      <c r="X174" s="143">
        <v>0</v>
      </c>
      <c r="Y174" s="143">
        <f>$X$174*$K$174</f>
        <v>0</v>
      </c>
      <c r="Z174" s="143">
        <v>0</v>
      </c>
      <c r="AA174" s="144">
        <f>$Z$174*$K$174</f>
        <v>0</v>
      </c>
      <c r="AR174" s="6" t="s">
        <v>146</v>
      </c>
      <c r="AT174" s="6" t="s">
        <v>142</v>
      </c>
      <c r="AU174" s="6" t="s">
        <v>100</v>
      </c>
      <c r="AY174" s="6" t="s">
        <v>141</v>
      </c>
      <c r="BE174" s="88">
        <f>IF($U$174="základní",$N$174,0)</f>
        <v>0</v>
      </c>
      <c r="BF174" s="88">
        <f>IF($U$174="snížená",$N$174,0)</f>
        <v>0</v>
      </c>
      <c r="BG174" s="88">
        <f>IF($U$174="zákl. přenesená",$N$174,0)</f>
        <v>0</v>
      </c>
      <c r="BH174" s="88">
        <f>IF($U$174="sníž. přenesená",$N$174,0)</f>
        <v>0</v>
      </c>
      <c r="BI174" s="88">
        <f>IF($U$174="nulová",$N$174,0)</f>
        <v>0</v>
      </c>
      <c r="BJ174" s="6" t="s">
        <v>22</v>
      </c>
      <c r="BK174" s="88">
        <f>ROUND($L$174*$K$174,2)</f>
        <v>0</v>
      </c>
      <c r="BL174" s="6" t="s">
        <v>146</v>
      </c>
      <c r="BM174" s="6" t="s">
        <v>257</v>
      </c>
    </row>
    <row r="175" spans="2:63" s="127" customFormat="1" ht="30.75" customHeight="1">
      <c r="B175" s="128"/>
      <c r="C175" s="129"/>
      <c r="D175" s="137" t="s">
        <v>116</v>
      </c>
      <c r="E175" s="137"/>
      <c r="F175" s="137"/>
      <c r="G175" s="137"/>
      <c r="H175" s="137"/>
      <c r="I175" s="137"/>
      <c r="J175" s="137"/>
      <c r="K175" s="137"/>
      <c r="L175" s="137"/>
      <c r="M175" s="137"/>
      <c r="N175" s="243">
        <f>$BK$175</f>
        <v>0</v>
      </c>
      <c r="O175" s="242"/>
      <c r="P175" s="242"/>
      <c r="Q175" s="242"/>
      <c r="R175" s="131"/>
      <c r="T175" s="132"/>
      <c r="U175" s="129"/>
      <c r="V175" s="129"/>
      <c r="W175" s="133">
        <f>$W$176</f>
        <v>0</v>
      </c>
      <c r="X175" s="129"/>
      <c r="Y175" s="133">
        <f>$Y$176</f>
        <v>0</v>
      </c>
      <c r="Z175" s="129"/>
      <c r="AA175" s="134">
        <f>$AA$176</f>
        <v>0</v>
      </c>
      <c r="AR175" s="135" t="s">
        <v>22</v>
      </c>
      <c r="AT175" s="135" t="s">
        <v>81</v>
      </c>
      <c r="AU175" s="135" t="s">
        <v>22</v>
      </c>
      <c r="AY175" s="135" t="s">
        <v>141</v>
      </c>
      <c r="BK175" s="136">
        <f>$BK$176</f>
        <v>0</v>
      </c>
    </row>
    <row r="176" spans="2:65" s="6" customFormat="1" ht="27" customHeight="1">
      <c r="B176" s="23"/>
      <c r="C176" s="138" t="s">
        <v>258</v>
      </c>
      <c r="D176" s="138" t="s">
        <v>142</v>
      </c>
      <c r="E176" s="139" t="s">
        <v>259</v>
      </c>
      <c r="F176" s="226" t="s">
        <v>260</v>
      </c>
      <c r="G176" s="227"/>
      <c r="H176" s="227"/>
      <c r="I176" s="227"/>
      <c r="J176" s="140" t="s">
        <v>194</v>
      </c>
      <c r="K176" s="141">
        <v>70.496</v>
      </c>
      <c r="L176" s="228">
        <v>0</v>
      </c>
      <c r="M176" s="227"/>
      <c r="N176" s="229">
        <f>ROUND($L$176*$K$176,2)</f>
        <v>0</v>
      </c>
      <c r="O176" s="227"/>
      <c r="P176" s="227"/>
      <c r="Q176" s="227"/>
      <c r="R176" s="25"/>
      <c r="T176" s="142"/>
      <c r="U176" s="31" t="s">
        <v>47</v>
      </c>
      <c r="V176" s="24"/>
      <c r="W176" s="143">
        <f>$V$176*$K$176</f>
        <v>0</v>
      </c>
      <c r="X176" s="143">
        <v>0</v>
      </c>
      <c r="Y176" s="143">
        <f>$X$176*$K$176</f>
        <v>0</v>
      </c>
      <c r="Z176" s="143">
        <v>0</v>
      </c>
      <c r="AA176" s="144">
        <f>$Z$176*$K$176</f>
        <v>0</v>
      </c>
      <c r="AR176" s="6" t="s">
        <v>146</v>
      </c>
      <c r="AT176" s="6" t="s">
        <v>142</v>
      </c>
      <c r="AU176" s="6" t="s">
        <v>100</v>
      </c>
      <c r="AY176" s="6" t="s">
        <v>141</v>
      </c>
      <c r="BE176" s="88">
        <f>IF($U$176="základní",$N$176,0)</f>
        <v>0</v>
      </c>
      <c r="BF176" s="88">
        <f>IF($U$176="snížená",$N$176,0)</f>
        <v>0</v>
      </c>
      <c r="BG176" s="88">
        <f>IF($U$176="zákl. přenesená",$N$176,0)</f>
        <v>0</v>
      </c>
      <c r="BH176" s="88">
        <f>IF($U$176="sníž. přenesená",$N$176,0)</f>
        <v>0</v>
      </c>
      <c r="BI176" s="88">
        <f>IF($U$176="nulová",$N$176,0)</f>
        <v>0</v>
      </c>
      <c r="BJ176" s="6" t="s">
        <v>22</v>
      </c>
      <c r="BK176" s="88">
        <f>ROUND($L$176*$K$176,2)</f>
        <v>0</v>
      </c>
      <c r="BL176" s="6" t="s">
        <v>146</v>
      </c>
      <c r="BM176" s="6" t="s">
        <v>261</v>
      </c>
    </row>
    <row r="177" spans="2:63" s="6" customFormat="1" ht="51" customHeight="1">
      <c r="B177" s="23"/>
      <c r="C177" s="24"/>
      <c r="D177" s="130" t="s">
        <v>262</v>
      </c>
      <c r="E177" s="24"/>
      <c r="F177" s="24"/>
      <c r="G177" s="24"/>
      <c r="H177" s="24"/>
      <c r="I177" s="24"/>
      <c r="J177" s="24"/>
      <c r="K177" s="24"/>
      <c r="L177" s="24"/>
      <c r="M177" s="24"/>
      <c r="N177" s="241">
        <f>$BK$177</f>
        <v>0</v>
      </c>
      <c r="O177" s="191"/>
      <c r="P177" s="191"/>
      <c r="Q177" s="191"/>
      <c r="R177" s="25"/>
      <c r="T177" s="169"/>
      <c r="U177" s="43"/>
      <c r="V177" s="43"/>
      <c r="W177" s="43"/>
      <c r="X177" s="43"/>
      <c r="Y177" s="43"/>
      <c r="Z177" s="43"/>
      <c r="AA177" s="45"/>
      <c r="AT177" s="6" t="s">
        <v>81</v>
      </c>
      <c r="AU177" s="6" t="s">
        <v>82</v>
      </c>
      <c r="AY177" s="6" t="s">
        <v>263</v>
      </c>
      <c r="BK177" s="88">
        <v>0</v>
      </c>
    </row>
    <row r="178" spans="2:18" s="6" customFormat="1" ht="7.5" customHeight="1">
      <c r="B178" s="4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8"/>
    </row>
    <row r="179" s="2" customFormat="1" ht="14.25" customHeight="1"/>
  </sheetData>
  <sheetProtection password="CC35" sheet="1" objects="1" scenarios="1" formatColumns="0" formatRows="0" sort="0" autoFilter="0"/>
  <mergeCells count="175">
    <mergeCell ref="N177:Q177"/>
    <mergeCell ref="H1:K1"/>
    <mergeCell ref="S2:AC2"/>
    <mergeCell ref="N124:Q124"/>
    <mergeCell ref="N156:Q156"/>
    <mergeCell ref="N159:Q159"/>
    <mergeCell ref="N164:Q164"/>
    <mergeCell ref="N169:Q169"/>
    <mergeCell ref="N175:Q175"/>
    <mergeCell ref="F172:I172"/>
    <mergeCell ref="F173:I173"/>
    <mergeCell ref="F174:I174"/>
    <mergeCell ref="L174:M174"/>
    <mergeCell ref="N174:Q174"/>
    <mergeCell ref="F176:I176"/>
    <mergeCell ref="L176:M176"/>
    <mergeCell ref="N176:Q176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8:I168"/>
    <mergeCell ref="L168:M168"/>
    <mergeCell ref="N168:Q168"/>
    <mergeCell ref="F162:I162"/>
    <mergeCell ref="F163:I163"/>
    <mergeCell ref="F165:I165"/>
    <mergeCell ref="L165:M165"/>
    <mergeCell ref="N165:Q165"/>
    <mergeCell ref="F166:I166"/>
    <mergeCell ref="L166:M166"/>
    <mergeCell ref="N166:Q166"/>
    <mergeCell ref="F158:I158"/>
    <mergeCell ref="F160:I160"/>
    <mergeCell ref="L160:M160"/>
    <mergeCell ref="N160:Q160"/>
    <mergeCell ref="F161:I161"/>
    <mergeCell ref="L161:M161"/>
    <mergeCell ref="N161:Q161"/>
    <mergeCell ref="F154:I154"/>
    <mergeCell ref="F155:I155"/>
    <mergeCell ref="L155:M155"/>
    <mergeCell ref="N155:Q155"/>
    <mergeCell ref="F157:I157"/>
    <mergeCell ref="L157:M157"/>
    <mergeCell ref="N157:Q157"/>
    <mergeCell ref="F150:I150"/>
    <mergeCell ref="F151:I151"/>
    <mergeCell ref="L151:M151"/>
    <mergeCell ref="N151:Q151"/>
    <mergeCell ref="F152:I152"/>
    <mergeCell ref="F153:I153"/>
    <mergeCell ref="F146:I146"/>
    <mergeCell ref="F147:I147"/>
    <mergeCell ref="L147:M147"/>
    <mergeCell ref="N147:Q147"/>
    <mergeCell ref="F148:I148"/>
    <mergeCell ref="F149:I149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36:I136"/>
    <mergeCell ref="F137:I137"/>
    <mergeCell ref="F138:I138"/>
    <mergeCell ref="F139:I139"/>
    <mergeCell ref="L139:M139"/>
    <mergeCell ref="N139:Q139"/>
    <mergeCell ref="F133:I133"/>
    <mergeCell ref="L133:M133"/>
    <mergeCell ref="N133:Q133"/>
    <mergeCell ref="F134:I134"/>
    <mergeCell ref="F135:I135"/>
    <mergeCell ref="L135:M135"/>
    <mergeCell ref="N135:Q135"/>
    <mergeCell ref="F129:I129"/>
    <mergeCell ref="L129:M129"/>
    <mergeCell ref="N129:Q129"/>
    <mergeCell ref="F130:I130"/>
    <mergeCell ref="F131:I131"/>
    <mergeCell ref="F132:I132"/>
    <mergeCell ref="F126:I126"/>
    <mergeCell ref="F127:I127"/>
    <mergeCell ref="L127:M127"/>
    <mergeCell ref="N127:Q127"/>
    <mergeCell ref="F128:I128"/>
    <mergeCell ref="L128:M128"/>
    <mergeCell ref="N128:Q128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N122:Q122"/>
    <mergeCell ref="N123:Q123"/>
    <mergeCell ref="N103:Q103"/>
    <mergeCell ref="L105:Q105"/>
    <mergeCell ref="C111:Q111"/>
    <mergeCell ref="F113:P113"/>
    <mergeCell ref="F114:P114"/>
    <mergeCell ref="M116:P116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7:Q97"/>
    <mergeCell ref="D98:H98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Šimek</cp:lastModifiedBy>
  <dcterms:modified xsi:type="dcterms:W3CDTF">2016-06-08T19:44:59Z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