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76" yWindow="7575" windowWidth="15480" windowHeight="9090" activeTab="0"/>
  </bookViews>
  <sheets>
    <sheet name="stavba" sheetId="1" r:id="rId1"/>
    <sheet name="krycí list" sheetId="2" r:id="rId2"/>
    <sheet name="stav.díly" sheetId="3" r:id="rId3"/>
    <sheet name="Položky" sheetId="4" r:id="rId4"/>
  </sheets>
  <externalReferences>
    <externalReference r:id="rId7"/>
  </externalReferences>
  <definedNames>
    <definedName name="__MAIN__">'Položky'!$A$4:$CN$70</definedName>
    <definedName name="__MAIN2__">#REF!</definedName>
    <definedName name="__MAIN3__">#REF!</definedName>
    <definedName name="__T0__">'Položky'!$A$9:$K$70</definedName>
    <definedName name="__T1__">'Položky'!$A$10:$K$12</definedName>
    <definedName name="__T2__">'Položky'!$A$11:$CM$11</definedName>
    <definedName name="__T3__">'Položky'!#REF!</definedName>
    <definedName name="__TE0__">#REF!</definedName>
    <definedName name="__TE1__">#REF!</definedName>
    <definedName name="__TE2__">#REF!</definedName>
    <definedName name="__TR0__">#REF!</definedName>
    <definedName name="__TR1__">#REF!</definedName>
    <definedName name="CelkemObjekty" localSheetId="0">'stavba'!$F$36</definedName>
    <definedName name="cisloobjektu">'[1]Krycí list'!$A$5</definedName>
    <definedName name="cislostavby">'[1]Krycí list'!$A$7</definedName>
    <definedName name="Dodavka">'[1]Rekapitulace'!$G$14</definedName>
    <definedName name="HSV">'[1]Rekapitulace'!$E$14</definedName>
    <definedName name="HZS">'[1]Rekapitulace'!$I$14</definedName>
    <definedName name="Mont">'[1]Rekapitulace'!$H$14</definedName>
    <definedName name="nazevobjektu">'[1]Krycí list'!$C$5</definedName>
    <definedName name="nazevstavby">'[1]Krycí list'!$C$7</definedName>
    <definedName name="_xlnm.Print_Titles" localSheetId="3">'Položky'!$6:$8</definedName>
    <definedName name="_xlnm.Print_Area" localSheetId="1">'krycí list'!$A$1:$G$40</definedName>
    <definedName name="_xlnm.Print_Area" localSheetId="2">'stav.díly'!$A$3:$I$24</definedName>
    <definedName name="_xlnm.Print_Area" localSheetId="0">'stavba'!$A$1:$I$61</definedName>
    <definedName name="PocetMJ">'krycí list'!$G$6</definedName>
    <definedName name="Projektant">'krycí list'!$C$8</definedName>
    <definedName name="PSV">'[1]Rekapitulace'!$F$14</definedName>
    <definedName name="SazbaDPH1">'krycí list'!$C$30</definedName>
    <definedName name="SazbaDPH2">'krycí list'!$C$32</definedName>
    <definedName name="SoucetDilu" localSheetId="0">'stavba'!$F$49:$J$49</definedName>
    <definedName name="VRN">'[1]Rekapitulace'!$H$20</definedName>
  </definedNames>
  <calcPr fullCalcOnLoad="1"/>
</workbook>
</file>

<file path=xl/sharedStrings.xml><?xml version="1.0" encoding="utf-8"?>
<sst xmlns="http://schemas.openxmlformats.org/spreadsheetml/2006/main" count="979" uniqueCount="260">
  <si>
    <t>%</t>
  </si>
  <si>
    <t>m</t>
  </si>
  <si>
    <t>t</t>
  </si>
  <si>
    <t>MJ</t>
  </si>
  <si>
    <t>SP</t>
  </si>
  <si>
    <t>m2</t>
  </si>
  <si>
    <t>m3</t>
  </si>
  <si>
    <t>kus</t>
  </si>
  <si>
    <t>61101</t>
  </si>
  <si>
    <t>61102</t>
  </si>
  <si>
    <t>61103</t>
  </si>
  <si>
    <t>61104</t>
  </si>
  <si>
    <t>611001</t>
  </si>
  <si>
    <t>61101.</t>
  </si>
  <si>
    <t>61103.</t>
  </si>
  <si>
    <t>61104.</t>
  </si>
  <si>
    <t>61104..</t>
  </si>
  <si>
    <t>310278841</t>
  </si>
  <si>
    <t>340239235</t>
  </si>
  <si>
    <t>612425932</t>
  </si>
  <si>
    <t>612425933</t>
  </si>
  <si>
    <t>612473186</t>
  </si>
  <si>
    <t>612474215</t>
  </si>
  <si>
    <t>612481118</t>
  </si>
  <si>
    <t>622405237</t>
  </si>
  <si>
    <t>622405247</t>
  </si>
  <si>
    <t>632450122</t>
  </si>
  <si>
    <t>764410850</t>
  </si>
  <si>
    <t>766620000</t>
  </si>
  <si>
    <t>766694111</t>
  </si>
  <si>
    <t>766694112</t>
  </si>
  <si>
    <t>766694113</t>
  </si>
  <si>
    <t>767640000</t>
  </si>
  <si>
    <t>767640001</t>
  </si>
  <si>
    <t>767640002</t>
  </si>
  <si>
    <t>786010000</t>
  </si>
  <si>
    <t>941941041</t>
  </si>
  <si>
    <t>941941291</t>
  </si>
  <si>
    <t>941941841</t>
  </si>
  <si>
    <t>941955002</t>
  </si>
  <si>
    <t>962081141</t>
  </si>
  <si>
    <t>968062354</t>
  </si>
  <si>
    <t>968062355</t>
  </si>
  <si>
    <t>968062356</t>
  </si>
  <si>
    <t>968062357</t>
  </si>
  <si>
    <t>968072455</t>
  </si>
  <si>
    <t>968072456</t>
  </si>
  <si>
    <t>979011111</t>
  </si>
  <si>
    <t>979081111</t>
  </si>
  <si>
    <t>979081121</t>
  </si>
  <si>
    <t>979082111</t>
  </si>
  <si>
    <t>979082121</t>
  </si>
  <si>
    <t>979098145</t>
  </si>
  <si>
    <t>998764102</t>
  </si>
  <si>
    <t>999281111</t>
  </si>
  <si>
    <t>SO_01: 01</t>
  </si>
  <si>
    <t>SO_02: 02</t>
  </si>
  <si>
    <t>SO_03: 03</t>
  </si>
  <si>
    <t>SO_05: 05</t>
  </si>
  <si>
    <t>SO_06: 06</t>
  </si>
  <si>
    <t>6110001000</t>
  </si>
  <si>
    <t>6110002000</t>
  </si>
  <si>
    <t>6110003000</t>
  </si>
  <si>
    <t>6110004000</t>
  </si>
  <si>
    <t>6110005000</t>
  </si>
  <si>
    <t>6110006000</t>
  </si>
  <si>
    <t>006: Úpravy povrchu</t>
  </si>
  <si>
    <t>Bourání MIV tl.80mm</t>
  </si>
  <si>
    <t>Poplatek za skládku</t>
  </si>
  <si>
    <t>Přesun hmot</t>
  </si>
  <si>
    <t>003: Svislé konstrukce</t>
  </si>
  <si>
    <t>009: Ostatní konstrukce a práce</t>
  </si>
  <si>
    <t>Dod+mtž lišt APU</t>
  </si>
  <si>
    <t>099: Přesun hmot HSV</t>
  </si>
  <si>
    <t>786: Čalounické úpravy</t>
  </si>
  <si>
    <t>KZS EPS tl 40 mm vč.lišt</t>
  </si>
  <si>
    <t>KZS EPS tl 50 mm vč.lišt</t>
  </si>
  <si>
    <t>PL1 okno plast 90x60 1kř</t>
  </si>
  <si>
    <t>Parapet vnitřní plastový</t>
  </si>
  <si>
    <t>Odvoz suti a vybouraných hmot na skládku do 1 km</t>
  </si>
  <si>
    <t>PL1 okno plast 90x150 1kř</t>
  </si>
  <si>
    <t>PL5 okno plast 120x60 1kř</t>
  </si>
  <si>
    <t>PL6 okno plast 240x60 2kř</t>
  </si>
  <si>
    <t>764: Konstrukce klempířské</t>
  </si>
  <si>
    <t>766: Konstrukce truhlářské</t>
  </si>
  <si>
    <t>767: Konstrukce zámečnické</t>
  </si>
  <si>
    <t>Dod+mtž zastiňovací rolety</t>
  </si>
  <si>
    <t>PL1 okno plast 120x120 1kř</t>
  </si>
  <si>
    <t>PL1 okno plast 120x180 1kř</t>
  </si>
  <si>
    <t>PL1 okno plast 240x210 4kř</t>
  </si>
  <si>
    <t>PL2 okno plast 240x150 2kř</t>
  </si>
  <si>
    <t>PL2 okno plast 240x240 4kř</t>
  </si>
  <si>
    <t>PL3 okno plast 120x240 2kř</t>
  </si>
  <si>
    <t>PL3 okno plast 240x240 4kř</t>
  </si>
  <si>
    <t>PL4 okno plast 240x240 4kř</t>
  </si>
  <si>
    <t>Mtž oken a dveří plastových</t>
  </si>
  <si>
    <t>Začistění omítek ostění okenního</t>
  </si>
  <si>
    <t>Lešení lehké pomocné v podlah do 1,9 m</t>
  </si>
  <si>
    <t>Demontáž oplechování parapetu rš do 330 mm</t>
  </si>
  <si>
    <t>Potěr v pásu na zdivu tl.20-30mm (parapety)</t>
  </si>
  <si>
    <t>Vybourání kovových dveřních zárubní pl do 2 m2</t>
  </si>
  <si>
    <t>Vybourání kovových dveřních zárubní pl přes 2 m2</t>
  </si>
  <si>
    <t>Montáž parapetních desek šířky do 30 cm délky do 1,0 m</t>
  </si>
  <si>
    <t>Montáž parapetních desek šířky do 30 cm délky do 1,6 m</t>
  </si>
  <si>
    <t>Montáž parapetních desek šířky do 30 cm délky do 2,6 m</t>
  </si>
  <si>
    <t>Svislá doprava suti a vybouraných hmot za prvé podlaží</t>
  </si>
  <si>
    <t>Vnitrostaveništní doprava suti a vybouraných hmot do 10 m</t>
  </si>
  <si>
    <t>Odvoz suti a vybouraných hmot na skládku ZKD 1 km přes 1 km</t>
  </si>
  <si>
    <t>Přesun hmot pro konstrukce klempířské v objektech v do 12 m</t>
  </si>
  <si>
    <t>Montáž lešení jednořadového s podlahami š do 1,2 m v do 10 m</t>
  </si>
  <si>
    <t>Demontáž lešení jednořadového s podlahami š do 1,2 m v do 10 m</t>
  </si>
  <si>
    <t>Potažení vnitřních stěn sklovláknitým pletivem vtlačením do tmele</t>
  </si>
  <si>
    <t>Vybourání dřevěných rámů oken dvojitých nebo zdvojených pl do 1 m2</t>
  </si>
  <si>
    <t>Vybourání dřevěných rámů oken dvojitých nebo zdvojených pl do 2 m2</t>
  </si>
  <si>
    <t>Vybourání dřevěných rámů oken dvojitých nebo zdvojených pl do 4 m2</t>
  </si>
  <si>
    <t>Vnitrostaveništní doprava suti a vybouraných hmot ZKD 5 m přes 10 m</t>
  </si>
  <si>
    <t>Vybourání dřevěných rámů oken dvojitých nebo zdvojených pl přes 4 m2</t>
  </si>
  <si>
    <t>Příplatek k lešení jednořadovému s podlahami š do 1,2 m v do 10 m za první a ZKD měsíc použití</t>
  </si>
  <si>
    <t>764410291</t>
  </si>
  <si>
    <t>Mtž parapetu do rš 330</t>
  </si>
  <si>
    <t>Dod+mtž Al vchod.dveře 180x300  -Z1</t>
  </si>
  <si>
    <t>PL1 okno plast 240x240 4kř</t>
  </si>
  <si>
    <t>622450000</t>
  </si>
  <si>
    <t>Začištění vnějš. nadpraží (ostění)</t>
  </si>
  <si>
    <t>6110007000</t>
  </si>
  <si>
    <t>PL7 okno plast 240x144 2kř</t>
  </si>
  <si>
    <t>Dod+mtž Al vchod.dveře  -Z1</t>
  </si>
  <si>
    <t>Dod+mtž Al vchod.dveře  -Z2</t>
  </si>
  <si>
    <t>Dod+mtž Al dveře 110x210 1/3 sklo - Z2</t>
  </si>
  <si>
    <t>Dod+mtž Al dveře 110x210  - Z3</t>
  </si>
  <si>
    <t>Dod+mtž Al dveře 90x270  - Z4</t>
  </si>
  <si>
    <t>Dod+mtž Al vchod.dveře 160x220  -Z1</t>
  </si>
  <si>
    <t>Přípl. za plast. rohy</t>
  </si>
  <si>
    <t>Zazdívka porobeton tl 150 mm P+D vč.kotvení</t>
  </si>
  <si>
    <t>Vnitřní omítka stěn ze suché směsi + malba</t>
  </si>
  <si>
    <t>Zazdívka otvorů zdivo vč.kotvení</t>
  </si>
  <si>
    <t>Zazdívka otvorů zdivo porobeton vč.kotvení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</si>
  <si>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</si>
  <si>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</si>
  <si>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</si>
  <si>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</si>
  <si>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</si>
  <si>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</si>
  <si>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</si>
  <si>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</si>
  <si>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</si>
  <si>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</si>
  <si>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</si>
  <si>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</si>
  <si>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MěÚ Český Krumlov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</si>
  <si>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</si>
  <si>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</si>
  <si>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</si>
  <si>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</si>
  <si>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</si>
  <si>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</si>
  <si>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</si>
  <si>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</si>
  <si>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</si>
  <si>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</si>
  <si>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</si>
  <si>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</si>
  <si>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</si>
  <si>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</si>
  <si>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</si>
  <si>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</si>
  <si>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</si>
  <si>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</si>
  <si>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</si>
  <si>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</si>
  <si>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</si>
  <si>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</si>
  <si>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</si>
  <si>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</si>
  <si>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</si>
  <si>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</si>
  <si>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</si>
  <si>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</si>
  <si>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</si>
  <si>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</si>
  <si>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</si>
  <si>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</si>
  <si>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</si>
  <si>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</si>
  <si>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Jakékoliv změny ve výkazu výměr nejsou akceptovány.</t>
  </si>
  <si>
    <t>Stavba :</t>
  </si>
  <si>
    <t>Objekt :</t>
  </si>
  <si>
    <t>Položkový rozpočet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</si>
  <si>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</si>
  <si>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</si>
  <si>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</si>
  <si>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</si>
  <si>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</si>
  <si>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</si>
  <si>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</si>
  <si>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</si>
  <si>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</si>
  <si>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</si>
  <si>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Základna</t>
  </si>
  <si>
    <t>VRN</t>
  </si>
  <si>
    <t>CELKEM VRN</t>
  </si>
  <si>
    <t>Nedílnou součástí tohoto výkazu výměr je projektová dokumentace, a to včetně výpisu tabulky oken a dveří s podrobnou specifikací.</t>
  </si>
  <si>
    <t>sl.1</t>
  </si>
  <si>
    <t>sl.2</t>
  </si>
  <si>
    <t>sl.3</t>
  </si>
  <si>
    <t>sl.4</t>
  </si>
  <si>
    <t>sl.5</t>
  </si>
  <si>
    <t>sl.6</t>
  </si>
  <si>
    <t>sl.7</t>
  </si>
  <si>
    <t>sl.8</t>
  </si>
  <si>
    <t>množství</t>
  </si>
  <si>
    <t>P.č.</t>
  </si>
  <si>
    <t>Číslo položky</t>
  </si>
  <si>
    <t>Název položky</t>
  </si>
  <si>
    <t>cena / MJ</t>
  </si>
  <si>
    <t>celkem (Kč)</t>
  </si>
  <si>
    <t>Kód položky</t>
  </si>
  <si>
    <t>ZŠ Za Nádražím, Český Krumlov</t>
  </si>
  <si>
    <t>ZŠ Za Nádražím, Český Krumlov - Výměna oken a dveří</t>
  </si>
  <si>
    <t xml:space="preserve">Objednatel : </t>
  </si>
  <si>
    <t>Město Český Krumlov</t>
  </si>
  <si>
    <t>IČO :</t>
  </si>
  <si>
    <t>Náměstí Svornosti 1</t>
  </si>
  <si>
    <t>DIČ :</t>
  </si>
  <si>
    <t>38101</t>
  </si>
  <si>
    <t>Český Krumlov</t>
  </si>
  <si>
    <t xml:space="preserve">Zhotovitel : </t>
  </si>
  <si>
    <t>Za zhotovitele :</t>
  </si>
  <si>
    <t>Za objednatele :</t>
  </si>
  <si>
    <t>_______________</t>
  </si>
  <si>
    <t>Rozpočtové náklady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</si>
  <si>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</si>
  <si>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</si>
  <si>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</si>
  <si>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</si>
  <si>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</si>
  <si>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</si>
  <si>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01</t>
  </si>
  <si>
    <t>02</t>
  </si>
  <si>
    <t>03</t>
  </si>
  <si>
    <t>05</t>
  </si>
  <si>
    <t>06</t>
  </si>
  <si>
    <t>Celkem za stavbu</t>
  </si>
  <si>
    <t>Rekapitulace stavebních dílů</t>
  </si>
  <si>
    <t>Číslo a název dílu</t>
  </si>
  <si>
    <t>Rekapitulace vedlejších rozpočtových nákladů</t>
  </si>
  <si>
    <t>Název vedlejšího nákladu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</si>
  <si>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</si>
  <si>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</si>
  <si>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</si>
  <si>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</si>
  <si>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</si>
  <si>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</si>
  <si>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</si>
  <si>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</si>
  <si>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00245836</t>
  </si>
  <si>
    <t>CZ00245836</t>
  </si>
  <si>
    <t>Krycí list - výkaz výměr</t>
  </si>
  <si>
    <t>Rekapitulace rozpočtových nákladů</t>
  </si>
  <si>
    <t>Výkaz výměr - položkový rozpočet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</si>
</sst>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_(#,##0_);[Red]\-\ #,##0\);&quot;–&quot;??;_(@_)"/>
    <numFmt numFmtId="175" formatCode="_(#,##0\);[Red]\-\ #,##0\);&quot;–&quot;??;_(@_)"/>
    <numFmt numFmtId="176" formatCode="_(#,##0.0_);[Red]\-\ #,##0.0_);&quot;–&quot;??;_(@_)"/>
    <numFmt numFmtId="177" formatCode="dd/mm/yy"/>
    <numFmt numFmtId="178" formatCode="0.0"/>
    <numFmt numFmtId="179" formatCode="#,##0\ &quot;Kč&quot;"/>
    <numFmt numFmtId="180" formatCode="0.000"/>
    <numFmt numFmtId="181" formatCode="000\ 00"/>
    <numFmt numFmtId="182" formatCode="#,##0.00\ &quot;Kč&quot;"/>
    <numFmt numFmtId="183" formatCode="0.0%"/>
  </numFmts>
  <fonts count="3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10"/>
      <name val="Arial CE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/>
      <top/>
      <bottom style="double"/>
    </border>
    <border>
      <left/>
      <right style="double"/>
      <top style="double"/>
      <bottom/>
    </border>
    <border>
      <left style="thin"/>
      <right/>
      <top style="double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 style="double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Font="1" applyAlignment="1">
      <alignment/>
    </xf>
    <xf numFmtId="49" fontId="23" fillId="0" borderId="0" xfId="0" applyNumberFormat="1" applyFont="1" applyAlignment="1">
      <alignment/>
    </xf>
    <xf numFmtId="165" fontId="23" fillId="0" borderId="0" xfId="0" applyNumberFormat="1" applyFont="1" applyFill="1" applyBorder="1" applyAlignment="1">
      <alignment/>
    </xf>
    <xf numFmtId="166" fontId="23" fillId="0" borderId="0" xfId="0" applyNumberFormat="1" applyFont="1" applyAlignment="1">
      <alignment/>
    </xf>
    <xf numFmtId="167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" vertical="top"/>
    </xf>
    <xf numFmtId="166" fontId="24" fillId="0" borderId="0" xfId="0" applyNumberFormat="1" applyFont="1" applyAlignment="1">
      <alignment horizontal="right" vertical="top"/>
    </xf>
    <xf numFmtId="167" fontId="24" fillId="0" borderId="0" xfId="0" applyNumberFormat="1" applyFont="1" applyAlignment="1">
      <alignment horizontal="right" vertical="top"/>
    </xf>
    <xf numFmtId="0" fontId="24" fillId="0" borderId="0" xfId="0" applyFont="1" applyAlignment="1">
      <alignment/>
    </xf>
    <xf numFmtId="164" fontId="23" fillId="0" borderId="0" xfId="0" applyNumberFormat="1" applyFont="1" applyAlignment="1">
      <alignment/>
    </xf>
    <xf numFmtId="164" fontId="24" fillId="0" borderId="0" xfId="0" applyNumberFormat="1" applyFont="1" applyAlignment="1">
      <alignment horizontal="right" vertical="top"/>
    </xf>
    <xf numFmtId="49" fontId="24" fillId="0" borderId="0" xfId="0" applyNumberFormat="1" applyFont="1" applyAlignment="1">
      <alignment horizontal="left" vertical="top"/>
    </xf>
    <xf numFmtId="49" fontId="24" fillId="0" borderId="0" xfId="0" applyNumberFormat="1" applyFont="1" applyAlignment="1">
      <alignment horizontal="left" vertical="top" wrapText="1"/>
    </xf>
    <xf numFmtId="165" fontId="25" fillId="0" borderId="0" xfId="0" applyNumberFormat="1" applyFont="1" applyFill="1" applyBorder="1" applyAlignment="1">
      <alignment horizontal="right" vertical="top"/>
    </xf>
    <xf numFmtId="0" fontId="20" fillId="0" borderId="10" xfId="0" applyFont="1" applyBorder="1" applyAlignment="1">
      <alignment horizontal="centerContinuous" vertical="top"/>
    </xf>
    <xf numFmtId="0" fontId="0" fillId="0" borderId="10" xfId="0" applyFont="1" applyBorder="1" applyAlignment="1">
      <alignment horizontal="centerContinuous"/>
    </xf>
    <xf numFmtId="0" fontId="22" fillId="19" borderId="11" xfId="0" applyFont="1" applyFill="1" applyBorder="1" applyAlignment="1">
      <alignment horizontal="left"/>
    </xf>
    <xf numFmtId="0" fontId="2" fillId="19" borderId="12" xfId="0" applyFont="1" applyFill="1" applyBorder="1" applyAlignment="1">
      <alignment horizontal="centerContinuous"/>
    </xf>
    <xf numFmtId="0" fontId="1" fillId="19" borderId="13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49" fontId="2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2" fillId="0" borderId="16" xfId="0" applyFont="1" applyBorder="1" applyAlignment="1">
      <alignment/>
    </xf>
    <xf numFmtId="49" fontId="2" fillId="0" borderId="20" xfId="0" applyNumberFormat="1" applyFont="1" applyBorder="1" applyAlignment="1">
      <alignment horizontal="left"/>
    </xf>
    <xf numFmtId="49" fontId="22" fillId="19" borderId="16" xfId="0" applyNumberFormat="1" applyFont="1" applyFill="1" applyBorder="1" applyAlignment="1">
      <alignment/>
    </xf>
    <xf numFmtId="49" fontId="0" fillId="19" borderId="17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2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49" fontId="22" fillId="19" borderId="21" xfId="0" applyNumberFormat="1" applyFont="1" applyFill="1" applyBorder="1" applyAlignment="1">
      <alignment/>
    </xf>
    <xf numFmtId="49" fontId="0" fillId="19" borderId="22" xfId="0" applyNumberFormat="1" applyFont="1" applyFill="1" applyBorder="1" applyAlignment="1">
      <alignment/>
    </xf>
    <xf numFmtId="49" fontId="2" fillId="0" borderId="19" xfId="0" applyNumberFormat="1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24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2" fillId="0" borderId="2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4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0" fillId="0" borderId="26" xfId="0" applyFont="1" applyBorder="1" applyAlignment="1">
      <alignment horizontal="centerContinuous" vertical="center"/>
    </xf>
    <xf numFmtId="0" fontId="21" fillId="0" borderId="27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22" fillId="19" borderId="29" xfId="0" applyFont="1" applyFill="1" applyBorder="1" applyAlignment="1">
      <alignment horizontal="left"/>
    </xf>
    <xf numFmtId="0" fontId="0" fillId="19" borderId="30" xfId="0" applyFont="1" applyFill="1" applyBorder="1" applyAlignment="1">
      <alignment horizontal="left"/>
    </xf>
    <xf numFmtId="0" fontId="0" fillId="19" borderId="31" xfId="0" applyFont="1" applyFill="1" applyBorder="1" applyAlignment="1">
      <alignment horizontal="centerContinuous"/>
    </xf>
    <xf numFmtId="0" fontId="22" fillId="19" borderId="30" xfId="0" applyFont="1" applyFill="1" applyBorder="1" applyAlignment="1">
      <alignment horizontal="centerContinuous"/>
    </xf>
    <xf numFmtId="0" fontId="0" fillId="19" borderId="30" xfId="0" applyFont="1" applyFill="1" applyBorder="1" applyAlignment="1">
      <alignment horizontal="centerContinuous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shrinkToFit="1"/>
    </xf>
    <xf numFmtId="0" fontId="0" fillId="0" borderId="35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22" fillId="19" borderId="11" xfId="0" applyFont="1" applyFill="1" applyBorder="1" applyAlignment="1">
      <alignment/>
    </xf>
    <xf numFmtId="0" fontId="22" fillId="19" borderId="13" xfId="0" applyFont="1" applyFill="1" applyBorder="1" applyAlignment="1">
      <alignment/>
    </xf>
    <xf numFmtId="0" fontId="22" fillId="19" borderId="12" xfId="0" applyFont="1" applyFill="1" applyBorder="1" applyAlignment="1">
      <alignment/>
    </xf>
    <xf numFmtId="0" fontId="22" fillId="19" borderId="40" xfId="0" applyFont="1" applyFill="1" applyBorder="1" applyAlignment="1">
      <alignment/>
    </xf>
    <xf numFmtId="0" fontId="22" fillId="19" borderId="4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Border="1" applyAlignment="1">
      <alignment horizontal="right"/>
    </xf>
    <xf numFmtId="14" fontId="0" fillId="0" borderId="22" xfId="0" applyNumberFormat="1" applyFont="1" applyBorder="1" applyAlignment="1">
      <alignment horizontal="left"/>
    </xf>
    <xf numFmtId="177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78" fontId="0" fillId="0" borderId="48" xfId="0" applyNumberFormat="1" applyFont="1" applyBorder="1" applyAlignment="1">
      <alignment horizontal="right"/>
    </xf>
    <xf numFmtId="0" fontId="0" fillId="0" borderId="48" xfId="0" applyFont="1" applyBorder="1" applyAlignment="1">
      <alignment/>
    </xf>
    <xf numFmtId="0" fontId="0" fillId="0" borderId="18" xfId="0" applyFont="1" applyBorder="1" applyAlignment="1">
      <alignment/>
    </xf>
    <xf numFmtId="178" fontId="0" fillId="0" borderId="17" xfId="0" applyNumberFormat="1" applyFont="1" applyBorder="1" applyAlignment="1">
      <alignment horizontal="right"/>
    </xf>
    <xf numFmtId="0" fontId="21" fillId="19" borderId="37" xfId="0" applyFont="1" applyFill="1" applyBorder="1" applyAlignment="1">
      <alignment/>
    </xf>
    <xf numFmtId="0" fontId="21" fillId="19" borderId="38" xfId="0" applyFont="1" applyFill="1" applyBorder="1" applyAlignment="1">
      <alignment/>
    </xf>
    <xf numFmtId="0" fontId="21" fillId="19" borderId="39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22" fillId="0" borderId="49" xfId="46" applyFont="1" applyBorder="1">
      <alignment/>
      <protection/>
    </xf>
    <xf numFmtId="0" fontId="0" fillId="0" borderId="49" xfId="46" applyFont="1" applyBorder="1">
      <alignment/>
      <protection/>
    </xf>
    <xf numFmtId="0" fontId="22" fillId="0" borderId="50" xfId="46" applyFont="1" applyBorder="1">
      <alignment/>
      <protection/>
    </xf>
    <xf numFmtId="0" fontId="0" fillId="0" borderId="50" xfId="46" applyFont="1" applyBorder="1">
      <alignment/>
      <protection/>
    </xf>
    <xf numFmtId="0" fontId="0" fillId="0" borderId="0" xfId="46" applyFont="1">
      <alignment/>
      <protection/>
    </xf>
    <xf numFmtId="0" fontId="28" fillId="0" borderId="0" xfId="46" applyFont="1" applyAlignment="1">
      <alignment horizontal="centerContinuous"/>
      <protection/>
    </xf>
    <xf numFmtId="0" fontId="29" fillId="0" borderId="0" xfId="46" applyFont="1" applyAlignment="1">
      <alignment horizontal="centerContinuous"/>
      <protection/>
    </xf>
    <xf numFmtId="0" fontId="29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left"/>
      <protection/>
    </xf>
    <xf numFmtId="0" fontId="0" fillId="0" borderId="51" xfId="46" applyFont="1" applyBorder="1">
      <alignment/>
      <protection/>
    </xf>
    <xf numFmtId="0" fontId="2" fillId="0" borderId="52" xfId="46" applyFont="1" applyBorder="1" applyAlignment="1">
      <alignment horizontal="left"/>
      <protection/>
    </xf>
    <xf numFmtId="180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49" fontId="23" fillId="0" borderId="53" xfId="0" applyNumberFormat="1" applyFont="1" applyBorder="1" applyAlignment="1">
      <alignment horizontal="right"/>
    </xf>
    <xf numFmtId="164" fontId="23" fillId="0" borderId="53" xfId="0" applyNumberFormat="1" applyFont="1" applyBorder="1" applyAlignment="1">
      <alignment/>
    </xf>
    <xf numFmtId="164" fontId="24" fillId="0" borderId="54" xfId="0" applyNumberFormat="1" applyFont="1" applyBorder="1" applyAlignment="1">
      <alignment horizontal="right" vertical="top"/>
    </xf>
    <xf numFmtId="164" fontId="24" fillId="0" borderId="53" xfId="0" applyNumberFormat="1" applyFont="1" applyBorder="1" applyAlignment="1">
      <alignment horizontal="right" vertical="top"/>
    </xf>
    <xf numFmtId="164" fontId="24" fillId="0" borderId="55" xfId="0" applyNumberFormat="1" applyFont="1" applyBorder="1" applyAlignment="1">
      <alignment horizontal="right" vertical="top"/>
    </xf>
    <xf numFmtId="49" fontId="23" fillId="0" borderId="53" xfId="0" applyNumberFormat="1" applyFont="1" applyBorder="1" applyAlignment="1">
      <alignment horizontal="center"/>
    </xf>
    <xf numFmtId="49" fontId="24" fillId="0" borderId="54" xfId="0" applyNumberFormat="1" applyFont="1" applyBorder="1" applyAlignment="1">
      <alignment horizontal="center" vertical="top"/>
    </xf>
    <xf numFmtId="49" fontId="24" fillId="0" borderId="53" xfId="0" applyNumberFormat="1" applyFont="1" applyBorder="1" applyAlignment="1">
      <alignment horizontal="center" vertical="top"/>
    </xf>
    <xf numFmtId="49" fontId="24" fillId="0" borderId="55" xfId="0" applyNumberFormat="1" applyFont="1" applyBorder="1" applyAlignment="1">
      <alignment horizontal="center" vertical="top"/>
    </xf>
    <xf numFmtId="49" fontId="23" fillId="0" borderId="53" xfId="0" applyNumberFormat="1" applyFont="1" applyBorder="1" applyAlignment="1">
      <alignment horizontal="left"/>
    </xf>
    <xf numFmtId="0" fontId="23" fillId="0" borderId="53" xfId="0" applyNumberFormat="1" applyFont="1" applyBorder="1" applyAlignment="1">
      <alignment horizontal="left"/>
    </xf>
    <xf numFmtId="49" fontId="24" fillId="0" borderId="54" xfId="0" applyNumberFormat="1" applyFont="1" applyBorder="1" applyAlignment="1">
      <alignment horizontal="left" vertical="top"/>
    </xf>
    <xf numFmtId="49" fontId="24" fillId="0" borderId="53" xfId="0" applyNumberFormat="1" applyFont="1" applyBorder="1" applyAlignment="1">
      <alignment horizontal="left" vertical="top"/>
    </xf>
    <xf numFmtId="49" fontId="24" fillId="0" borderId="55" xfId="0" applyNumberFormat="1" applyFont="1" applyBorder="1" applyAlignment="1">
      <alignment horizontal="left" vertical="top"/>
    </xf>
    <xf numFmtId="0" fontId="23" fillId="0" borderId="53" xfId="0" applyNumberFormat="1" applyFont="1" applyBorder="1" applyAlignment="1">
      <alignment horizontal="left" wrapText="1"/>
    </xf>
    <xf numFmtId="0" fontId="23" fillId="24" borderId="53" xfId="0" applyNumberFormat="1" applyFont="1" applyFill="1" applyBorder="1" applyAlignment="1">
      <alignment horizontal="left"/>
    </xf>
    <xf numFmtId="0" fontId="24" fillId="0" borderId="54" xfId="0" applyNumberFormat="1" applyFont="1" applyBorder="1" applyAlignment="1">
      <alignment horizontal="left" vertical="top" wrapText="1"/>
    </xf>
    <xf numFmtId="49" fontId="24" fillId="0" borderId="53" xfId="0" applyNumberFormat="1" applyFont="1" applyBorder="1" applyAlignment="1">
      <alignment horizontal="left" vertical="top" wrapText="1"/>
    </xf>
    <xf numFmtId="0" fontId="24" fillId="0" borderId="53" xfId="0" applyNumberFormat="1" applyFont="1" applyBorder="1" applyAlignment="1">
      <alignment horizontal="left" vertical="top" wrapText="1"/>
    </xf>
    <xf numFmtId="49" fontId="23" fillId="0" borderId="53" xfId="0" applyNumberFormat="1" applyFont="1" applyBorder="1" applyAlignment="1">
      <alignment horizontal="left" vertical="top" wrapText="1"/>
    </xf>
    <xf numFmtId="0" fontId="24" fillId="0" borderId="55" xfId="0" applyNumberFormat="1" applyFont="1" applyBorder="1" applyAlignment="1">
      <alignment horizontal="left" vertical="top" wrapText="1"/>
    </xf>
    <xf numFmtId="165" fontId="23" fillId="0" borderId="53" xfId="0" applyNumberFormat="1" applyFont="1" applyFill="1" applyBorder="1" applyAlignment="1">
      <alignment/>
    </xf>
    <xf numFmtId="166" fontId="23" fillId="0" borderId="53" xfId="0" applyNumberFormat="1" applyFont="1" applyBorder="1" applyAlignment="1">
      <alignment/>
    </xf>
    <xf numFmtId="167" fontId="23" fillId="24" borderId="53" xfId="0" applyNumberFormat="1" applyFont="1" applyFill="1" applyBorder="1" applyAlignment="1">
      <alignment/>
    </xf>
    <xf numFmtId="167" fontId="23" fillId="0" borderId="53" xfId="0" applyNumberFormat="1" applyFont="1" applyBorder="1" applyAlignment="1">
      <alignment/>
    </xf>
    <xf numFmtId="4" fontId="25" fillId="0" borderId="54" xfId="0" applyNumberFormat="1" applyFont="1" applyFill="1" applyBorder="1" applyAlignment="1">
      <alignment horizontal="right" vertical="top"/>
    </xf>
    <xf numFmtId="166" fontId="24" fillId="0" borderId="54" xfId="0" applyNumberFormat="1" applyFont="1" applyBorder="1" applyAlignment="1">
      <alignment horizontal="right" vertical="top"/>
    </xf>
    <xf numFmtId="167" fontId="24" fillId="0" borderId="54" xfId="0" applyNumberFormat="1" applyFont="1" applyBorder="1" applyAlignment="1">
      <alignment horizontal="right" vertical="top"/>
    </xf>
    <xf numFmtId="4" fontId="25" fillId="0" borderId="53" xfId="0" applyNumberFormat="1" applyFont="1" applyFill="1" applyBorder="1" applyAlignment="1">
      <alignment horizontal="right" vertical="top"/>
    </xf>
    <xf numFmtId="166" fontId="24" fillId="0" borderId="53" xfId="0" applyNumberFormat="1" applyFont="1" applyBorder="1" applyAlignment="1">
      <alignment horizontal="right" vertical="top"/>
    </xf>
    <xf numFmtId="167" fontId="24" fillId="0" borderId="53" xfId="0" applyNumberFormat="1" applyFont="1" applyBorder="1" applyAlignment="1">
      <alignment horizontal="right" vertical="top"/>
    </xf>
    <xf numFmtId="4" fontId="23" fillId="0" borderId="53" xfId="0" applyNumberFormat="1" applyFont="1" applyFill="1" applyBorder="1" applyAlignment="1">
      <alignment/>
    </xf>
    <xf numFmtId="167" fontId="23" fillId="0" borderId="53" xfId="0" applyNumberFormat="1" applyFont="1" applyBorder="1" applyAlignment="1">
      <alignment horizontal="right"/>
    </xf>
    <xf numFmtId="4" fontId="25" fillId="0" borderId="55" xfId="0" applyNumberFormat="1" applyFont="1" applyFill="1" applyBorder="1" applyAlignment="1">
      <alignment horizontal="right" vertical="top"/>
    </xf>
    <xf numFmtId="167" fontId="24" fillId="0" borderId="55" xfId="0" applyNumberFormat="1" applyFont="1" applyBorder="1" applyAlignment="1">
      <alignment horizontal="right" vertical="top"/>
    </xf>
    <xf numFmtId="49" fontId="23" fillId="0" borderId="56" xfId="0" applyNumberFormat="1" applyFont="1" applyBorder="1" applyAlignment="1">
      <alignment horizontal="center"/>
    </xf>
    <xf numFmtId="0" fontId="23" fillId="0" borderId="56" xfId="0" applyNumberFormat="1" applyFont="1" applyBorder="1" applyAlignment="1">
      <alignment horizontal="center"/>
    </xf>
    <xf numFmtId="49" fontId="2" fillId="19" borderId="57" xfId="46" applyNumberFormat="1" applyFont="1" applyFill="1" applyBorder="1" applyAlignment="1">
      <alignment horizontal="center" vertical="center" wrapText="1"/>
      <protection/>
    </xf>
    <xf numFmtId="0" fontId="2" fillId="19" borderId="57" xfId="46" applyFont="1" applyFill="1" applyBorder="1" applyAlignment="1">
      <alignment horizontal="center" vertical="center" wrapText="1"/>
      <protection/>
    </xf>
    <xf numFmtId="0" fontId="2" fillId="19" borderId="57" xfId="46" applyNumberFormat="1" applyFont="1" applyFill="1" applyBorder="1" applyAlignment="1">
      <alignment horizontal="center" vertical="center" wrapText="1"/>
      <protection/>
    </xf>
    <xf numFmtId="49" fontId="22" fillId="0" borderId="49" xfId="46" applyNumberFormat="1" applyFont="1" applyBorder="1" applyProtection="1">
      <alignment/>
      <protection locked="0"/>
    </xf>
    <xf numFmtId="49" fontId="0" fillId="0" borderId="49" xfId="46" applyNumberFormat="1" applyFont="1" applyBorder="1" applyProtection="1">
      <alignment/>
      <protection locked="0"/>
    </xf>
    <xf numFmtId="49" fontId="0" fillId="0" borderId="49" xfId="46" applyNumberFormat="1" applyFont="1" applyBorder="1" applyAlignment="1" applyProtection="1">
      <alignment horizontal="right"/>
      <protection locked="0"/>
    </xf>
    <xf numFmtId="49" fontId="0" fillId="0" borderId="52" xfId="46" applyNumberFormat="1" applyFont="1" applyBorder="1" applyProtection="1">
      <alignment/>
      <protection locked="0"/>
    </xf>
    <xf numFmtId="49" fontId="0" fillId="0" borderId="49" xfId="0" applyNumberFormat="1" applyFont="1" applyBorder="1" applyAlignment="1" applyProtection="1">
      <alignment horizontal="left"/>
      <protection locked="0"/>
    </xf>
    <xf numFmtId="49" fontId="0" fillId="0" borderId="51" xfId="0" applyNumberFormat="1" applyFont="1" applyBorder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22" fillId="0" borderId="50" xfId="46" applyNumberFormat="1" applyFont="1" applyBorder="1" applyProtection="1">
      <alignment/>
      <protection locked="0"/>
    </xf>
    <xf numFmtId="49" fontId="0" fillId="0" borderId="50" xfId="46" applyNumberFormat="1" applyFont="1" applyBorder="1" applyProtection="1">
      <alignment/>
      <protection locked="0"/>
    </xf>
    <xf numFmtId="49" fontId="0" fillId="0" borderId="50" xfId="46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Continuous"/>
      <protection locked="0"/>
    </xf>
    <xf numFmtId="49" fontId="20" fillId="0" borderId="0" xfId="0" applyNumberFormat="1" applyFont="1" applyBorder="1" applyAlignment="1" applyProtection="1">
      <alignment horizontal="centerContinuous"/>
      <protection locked="0"/>
    </xf>
    <xf numFmtId="49" fontId="22" fillId="19" borderId="29" xfId="0" applyNumberFormat="1" applyFont="1" applyFill="1" applyBorder="1" applyAlignment="1" applyProtection="1">
      <alignment horizontal="center"/>
      <protection locked="0"/>
    </xf>
    <xf numFmtId="49" fontId="22" fillId="19" borderId="30" xfId="0" applyNumberFormat="1" applyFont="1" applyFill="1" applyBorder="1" applyAlignment="1" applyProtection="1">
      <alignment horizontal="center"/>
      <protection locked="0"/>
    </xf>
    <xf numFmtId="49" fontId="22" fillId="19" borderId="31" xfId="0" applyNumberFormat="1" applyFont="1" applyFill="1" applyBorder="1" applyAlignment="1" applyProtection="1">
      <alignment horizontal="center"/>
      <protection locked="0"/>
    </xf>
    <xf numFmtId="49" fontId="22" fillId="19" borderId="58" xfId="0" applyNumberFormat="1" applyFont="1" applyFill="1" applyBorder="1" applyAlignment="1" applyProtection="1">
      <alignment horizontal="center"/>
      <protection locked="0"/>
    </xf>
    <xf numFmtId="49" fontId="22" fillId="19" borderId="59" xfId="0" applyNumberFormat="1" applyFont="1" applyFill="1" applyBorder="1" applyAlignment="1" applyProtection="1">
      <alignment horizontal="center"/>
      <protection locked="0"/>
    </xf>
    <xf numFmtId="49" fontId="22" fillId="19" borderId="60" xfId="0" applyNumberFormat="1" applyFont="1" applyFill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2" fillId="19" borderId="29" xfId="0" applyNumberFormat="1" applyFont="1" applyFill="1" applyBorder="1" applyAlignment="1" applyProtection="1">
      <alignment/>
      <protection locked="0"/>
    </xf>
    <xf numFmtId="49" fontId="22" fillId="19" borderId="30" xfId="0" applyNumberFormat="1" applyFont="1" applyFill="1" applyBorder="1" applyAlignment="1" applyProtection="1">
      <alignment/>
      <protection locked="0"/>
    </xf>
    <xf numFmtId="49" fontId="22" fillId="19" borderId="31" xfId="0" applyNumberFormat="1" applyFont="1" applyFill="1" applyBorder="1" applyAlignment="1" applyProtection="1">
      <alignment/>
      <protection locked="0"/>
    </xf>
    <xf numFmtId="49" fontId="22" fillId="0" borderId="0" xfId="0" applyNumberFormat="1" applyFont="1" applyAlignment="1" applyProtection="1">
      <alignment/>
      <protection locked="0"/>
    </xf>
    <xf numFmtId="49" fontId="22" fillId="19" borderId="11" xfId="0" applyNumberFormat="1" applyFont="1" applyFill="1" applyBorder="1" applyAlignment="1" applyProtection="1">
      <alignment/>
      <protection locked="0"/>
    </xf>
    <xf numFmtId="49" fontId="22" fillId="19" borderId="13" xfId="0" applyNumberFormat="1" applyFont="1" applyFill="1" applyBorder="1" applyAlignment="1" applyProtection="1">
      <alignment/>
      <protection locked="0"/>
    </xf>
    <xf numFmtId="49" fontId="0" fillId="19" borderId="41" xfId="0" applyNumberFormat="1" applyFont="1" applyFill="1" applyBorder="1" applyAlignment="1" applyProtection="1">
      <alignment/>
      <protection locked="0"/>
    </xf>
    <xf numFmtId="49" fontId="0" fillId="0" borderId="35" xfId="0" applyNumberFormat="1" applyFont="1" applyBorder="1" applyAlignment="1" applyProtection="1">
      <alignment/>
      <protection locked="0"/>
    </xf>
    <xf numFmtId="49" fontId="0" fillId="0" borderId="33" xfId="0" applyNumberFormat="1" applyFont="1" applyBorder="1" applyAlignment="1" applyProtection="1">
      <alignment/>
      <protection locked="0"/>
    </xf>
    <xf numFmtId="49" fontId="0" fillId="0" borderId="25" xfId="0" applyNumberFormat="1" applyFont="1" applyBorder="1" applyAlignment="1" applyProtection="1">
      <alignment/>
      <protection locked="0"/>
    </xf>
    <xf numFmtId="49" fontId="0" fillId="19" borderId="37" xfId="0" applyNumberFormat="1" applyFont="1" applyFill="1" applyBorder="1" applyAlignment="1" applyProtection="1">
      <alignment/>
      <protection locked="0"/>
    </xf>
    <xf numFmtId="49" fontId="22" fillId="19" borderId="38" xfId="0" applyNumberFormat="1" applyFont="1" applyFill="1" applyBorder="1" applyAlignment="1" applyProtection="1">
      <alignment/>
      <protection locked="0"/>
    </xf>
    <xf numFmtId="49" fontId="0" fillId="19" borderId="38" xfId="0" applyNumberFormat="1" applyFont="1" applyFill="1" applyBorder="1" applyAlignment="1" applyProtection="1">
      <alignment/>
      <protection locked="0"/>
    </xf>
    <xf numFmtId="49" fontId="0" fillId="19" borderId="61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3" fontId="2" fillId="0" borderId="62" xfId="0" applyNumberFormat="1" applyFont="1" applyBorder="1" applyAlignment="1" applyProtection="1">
      <alignment/>
      <protection locked="0"/>
    </xf>
    <xf numFmtId="49" fontId="2" fillId="0" borderId="63" xfId="0" applyNumberFormat="1" applyFont="1" applyBorder="1" applyAlignment="1" applyProtection="1">
      <alignment/>
      <protection locked="0"/>
    </xf>
    <xf numFmtId="49" fontId="2" fillId="0" borderId="64" xfId="0" applyNumberFormat="1" applyFont="1" applyBorder="1" applyAlignment="1" applyProtection="1">
      <alignment/>
      <protection locked="0"/>
    </xf>
    <xf numFmtId="49" fontId="2" fillId="0" borderId="22" xfId="0" applyNumberFormat="1" applyFont="1" applyBorder="1" applyAlignment="1" applyProtection="1">
      <alignment/>
      <protection locked="0"/>
    </xf>
    <xf numFmtId="49" fontId="2" fillId="0" borderId="43" xfId="0" applyNumberFormat="1" applyFont="1" applyBorder="1" applyAlignment="1" applyProtection="1">
      <alignment/>
      <protection locked="0"/>
    </xf>
    <xf numFmtId="4" fontId="2" fillId="0" borderId="63" xfId="0" applyNumberFormat="1" applyFont="1" applyBorder="1" applyAlignment="1" applyProtection="1">
      <alignment/>
      <protection locked="0"/>
    </xf>
    <xf numFmtId="4" fontId="2" fillId="0" borderId="64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/>
    </xf>
    <xf numFmtId="4" fontId="22" fillId="19" borderId="58" xfId="0" applyNumberFormat="1" applyFont="1" applyFill="1" applyBorder="1" applyAlignment="1" applyProtection="1">
      <alignment/>
      <protection/>
    </xf>
    <xf numFmtId="4" fontId="22" fillId="19" borderId="59" xfId="0" applyNumberFormat="1" applyFont="1" applyFill="1" applyBorder="1" applyAlignment="1" applyProtection="1">
      <alignment/>
      <protection/>
    </xf>
    <xf numFmtId="4" fontId="22" fillId="19" borderId="60" xfId="0" applyNumberFormat="1" applyFont="1" applyFill="1" applyBorder="1" applyAlignment="1" applyProtection="1">
      <alignment/>
      <protection/>
    </xf>
    <xf numFmtId="49" fontId="22" fillId="19" borderId="65" xfId="0" applyNumberFormat="1" applyFont="1" applyFill="1" applyBorder="1" applyAlignment="1" applyProtection="1">
      <alignment horizontal="center"/>
      <protection locked="0"/>
    </xf>
    <xf numFmtId="2" fontId="0" fillId="0" borderId="44" xfId="0" applyNumberFormat="1" applyFont="1" applyBorder="1" applyAlignment="1" applyProtection="1">
      <alignment horizontal="right"/>
      <protection locked="0"/>
    </xf>
    <xf numFmtId="166" fontId="24" fillId="0" borderId="55" xfId="0" applyNumberFormat="1" applyFont="1" applyBorder="1" applyAlignment="1">
      <alignment horizontal="right" vertical="top"/>
    </xf>
    <xf numFmtId="0" fontId="20" fillId="0" borderId="0" xfId="0" applyFont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19" borderId="66" xfId="0" applyFont="1" applyFill="1" applyBorder="1" applyAlignment="1">
      <alignment wrapText="1"/>
    </xf>
    <xf numFmtId="0" fontId="1" fillId="19" borderId="67" xfId="0" applyFont="1" applyFill="1" applyBorder="1" applyAlignment="1">
      <alignment wrapText="1"/>
    </xf>
    <xf numFmtId="0" fontId="1" fillId="19" borderId="68" xfId="0" applyFont="1" applyFill="1" applyBorder="1" applyAlignment="1">
      <alignment wrapText="1"/>
    </xf>
    <xf numFmtId="0" fontId="1" fillId="19" borderId="66" xfId="0" applyFont="1" applyFill="1" applyBorder="1" applyAlignment="1">
      <alignment horizontal="right" wrapText="1"/>
    </xf>
    <xf numFmtId="0" fontId="0" fillId="19" borderId="67" xfId="0" applyFont="1" applyFill="1" applyBorder="1" applyAlignment="1">
      <alignment/>
    </xf>
    <xf numFmtId="0" fontId="1" fillId="19" borderId="67" xfId="0" applyFont="1" applyFill="1" applyBorder="1" applyAlignment="1">
      <alignment horizontal="right" wrapText="1"/>
    </xf>
    <xf numFmtId="0" fontId="1" fillId="19" borderId="68" xfId="0" applyFont="1" applyFill="1" applyBorder="1" applyAlignment="1">
      <alignment horizontal="right" vertical="center"/>
    </xf>
    <xf numFmtId="0" fontId="1" fillId="25" borderId="0" xfId="0" applyFont="1" applyFill="1" applyBorder="1" applyAlignment="1">
      <alignment horizontal="right" wrapText="1"/>
    </xf>
    <xf numFmtId="0" fontId="0" fillId="0" borderId="6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0" fontId="0" fillId="0" borderId="70" xfId="0" applyFont="1" applyBorder="1" applyAlignment="1">
      <alignment vertical="center"/>
    </xf>
    <xf numFmtId="4" fontId="0" fillId="0" borderId="71" xfId="0" applyNumberFormat="1" applyFont="1" applyBorder="1" applyAlignment="1">
      <alignment horizontal="right" vertical="center"/>
    </xf>
    <xf numFmtId="4" fontId="0" fillId="0" borderId="72" xfId="0" applyNumberFormat="1" applyFont="1" applyBorder="1" applyAlignment="1">
      <alignment horizontal="right" vertical="center"/>
    </xf>
    <xf numFmtId="4" fontId="0" fillId="25" borderId="0" xfId="0" applyNumberFormat="1" applyFont="1" applyFill="1" applyBorder="1" applyAlignment="1">
      <alignment vertical="center"/>
    </xf>
    <xf numFmtId="4" fontId="0" fillId="0" borderId="69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73" xfId="0" applyNumberFormat="1" applyFont="1" applyBorder="1" applyAlignment="1">
      <alignment horizontal="right" vertical="center"/>
    </xf>
    <xf numFmtId="4" fontId="0" fillId="0" borderId="74" xfId="0" applyNumberFormat="1" applyFont="1" applyBorder="1" applyAlignment="1">
      <alignment horizontal="right" vertical="center"/>
    </xf>
    <xf numFmtId="0" fontId="21" fillId="18" borderId="66" xfId="0" applyFont="1" applyFill="1" applyBorder="1" applyAlignment="1">
      <alignment vertical="center"/>
    </xf>
    <xf numFmtId="0" fontId="22" fillId="18" borderId="67" xfId="0" applyFont="1" applyFill="1" applyBorder="1" applyAlignment="1">
      <alignment vertical="center"/>
    </xf>
    <xf numFmtId="0" fontId="0" fillId="18" borderId="67" xfId="0" applyFont="1" applyFill="1" applyBorder="1" applyAlignment="1">
      <alignment vertical="center"/>
    </xf>
    <xf numFmtId="4" fontId="21" fillId="18" borderId="75" xfId="0" applyNumberFormat="1" applyFont="1" applyFill="1" applyBorder="1" applyAlignment="1">
      <alignment horizontal="right" vertical="center"/>
    </xf>
    <xf numFmtId="4" fontId="21" fillId="18" borderId="76" xfId="0" applyNumberFormat="1" applyFont="1" applyFill="1" applyBorder="1" applyAlignment="1">
      <alignment horizontal="right" vertical="center"/>
    </xf>
    <xf numFmtId="4" fontId="22" fillId="25" borderId="0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1" fillId="19" borderId="66" xfId="0" applyFont="1" applyFill="1" applyBorder="1" applyAlignment="1">
      <alignment vertical="center"/>
    </xf>
    <xf numFmtId="0" fontId="22" fillId="19" borderId="67" xfId="0" applyFont="1" applyFill="1" applyBorder="1" applyAlignment="1">
      <alignment vertical="center"/>
    </xf>
    <xf numFmtId="0" fontId="22" fillId="19" borderId="68" xfId="0" applyFont="1" applyFill="1" applyBorder="1" applyAlignment="1">
      <alignment vertical="center" wrapText="1"/>
    </xf>
    <xf numFmtId="0" fontId="22" fillId="19" borderId="19" xfId="0" applyFont="1" applyFill="1" applyBorder="1" applyAlignment="1">
      <alignment horizontal="center" vertical="center" wrapText="1"/>
    </xf>
    <xf numFmtId="0" fontId="22" fillId="19" borderId="68" xfId="0" applyFont="1" applyFill="1" applyBorder="1" applyAlignment="1">
      <alignment horizontal="center" vertical="center" wrapText="1"/>
    </xf>
    <xf numFmtId="49" fontId="2" fillId="0" borderId="71" xfId="0" applyNumberFormat="1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2" fillId="0" borderId="72" xfId="0" applyFont="1" applyBorder="1" applyAlignment="1">
      <alignment/>
    </xf>
    <xf numFmtId="183" fontId="2" fillId="0" borderId="77" xfId="0" applyNumberFormat="1" applyFont="1" applyBorder="1" applyAlignment="1">
      <alignment/>
    </xf>
    <xf numFmtId="3" fontId="1" fillId="0" borderId="78" xfId="0" applyNumberFormat="1" applyFont="1" applyBorder="1" applyAlignment="1">
      <alignment horizontal="right"/>
    </xf>
    <xf numFmtId="3" fontId="2" fillId="0" borderId="77" xfId="0" applyNumberFormat="1" applyFont="1" applyBorder="1" applyAlignment="1">
      <alignment horizontal="right"/>
    </xf>
    <xf numFmtId="3" fontId="2" fillId="0" borderId="78" xfId="0" applyNumberFormat="1" applyFont="1" applyBorder="1" applyAlignment="1">
      <alignment horizontal="right"/>
    </xf>
    <xf numFmtId="178" fontId="0" fillId="0" borderId="79" xfId="0" applyNumberFormat="1" applyFont="1" applyBorder="1" applyAlignment="1">
      <alignment/>
    </xf>
    <xf numFmtId="49" fontId="2" fillId="0" borderId="69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83" fontId="2" fillId="0" borderId="70" xfId="0" applyNumberFormat="1" applyFont="1" applyBorder="1" applyAlignment="1">
      <alignment/>
    </xf>
    <xf numFmtId="3" fontId="1" fillId="0" borderId="79" xfId="0" applyNumberFormat="1" applyFont="1" applyBorder="1" applyAlignment="1">
      <alignment horizontal="right"/>
    </xf>
    <xf numFmtId="3" fontId="2" fillId="0" borderId="70" xfId="0" applyNumberFormat="1" applyFont="1" applyBorder="1" applyAlignment="1">
      <alignment horizontal="right"/>
    </xf>
    <xf numFmtId="3" fontId="2" fillId="0" borderId="79" xfId="0" applyNumberFormat="1" applyFont="1" applyBorder="1" applyAlignment="1">
      <alignment horizontal="right"/>
    </xf>
    <xf numFmtId="0" fontId="1" fillId="18" borderId="66" xfId="0" applyFont="1" applyFill="1" applyBorder="1" applyAlignment="1">
      <alignment vertical="center"/>
    </xf>
    <xf numFmtId="49" fontId="1" fillId="18" borderId="67" xfId="0" applyNumberFormat="1" applyFont="1" applyFill="1" applyBorder="1" applyAlignment="1">
      <alignment horizontal="left" vertical="center"/>
    </xf>
    <xf numFmtId="0" fontId="1" fillId="18" borderId="67" xfId="0" applyFont="1" applyFill="1" applyBorder="1" applyAlignment="1">
      <alignment vertical="center"/>
    </xf>
    <xf numFmtId="183" fontId="2" fillId="18" borderId="68" xfId="0" applyNumberFormat="1" applyFont="1" applyFill="1" applyBorder="1" applyAlignment="1">
      <alignment/>
    </xf>
    <xf numFmtId="3" fontId="1" fillId="18" borderId="19" xfId="0" applyNumberFormat="1" applyFont="1" applyFill="1" applyBorder="1" applyAlignment="1">
      <alignment horizontal="right" vertical="center"/>
    </xf>
    <xf numFmtId="178" fontId="1" fillId="18" borderId="1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top" wrapText="1"/>
    </xf>
    <xf numFmtId="3" fontId="1" fillId="18" borderId="68" xfId="0" applyNumberFormat="1" applyFont="1" applyFill="1" applyBorder="1" applyAlignment="1">
      <alignment horizontal="right" vertical="center"/>
    </xf>
    <xf numFmtId="4" fontId="22" fillId="19" borderId="19" xfId="0" applyNumberFormat="1" applyFont="1" applyFill="1" applyBorder="1" applyAlignment="1">
      <alignment horizontal="center" vertical="center"/>
    </xf>
    <xf numFmtId="178" fontId="2" fillId="0" borderId="78" xfId="0" applyNumberFormat="1" applyFont="1" applyBorder="1" applyAlignment="1">
      <alignment/>
    </xf>
    <xf numFmtId="178" fontId="2" fillId="0" borderId="79" xfId="0" applyNumberFormat="1" applyFont="1" applyBorder="1" applyAlignment="1">
      <alignment/>
    </xf>
    <xf numFmtId="178" fontId="2" fillId="18" borderId="19" xfId="0" applyNumberFormat="1" applyFont="1" applyFill="1" applyBorder="1" applyAlignment="1">
      <alignment/>
    </xf>
    <xf numFmtId="0" fontId="22" fillId="19" borderId="67" xfId="0" applyFont="1" applyFill="1" applyBorder="1" applyAlignment="1">
      <alignment vertical="center" wrapText="1"/>
    </xf>
    <xf numFmtId="0" fontId="22" fillId="19" borderId="67" xfId="0" applyFont="1" applyFill="1" applyBorder="1" applyAlignment="1">
      <alignment horizontal="center" vertical="center" wrapText="1"/>
    </xf>
    <xf numFmtId="183" fontId="2" fillId="0" borderId="72" xfId="0" applyNumberFormat="1" applyFont="1" applyBorder="1" applyAlignment="1">
      <alignment/>
    </xf>
    <xf numFmtId="3" fontId="1" fillId="0" borderId="72" xfId="0" applyNumberFormat="1" applyFont="1" applyBorder="1" applyAlignment="1">
      <alignment horizontal="right"/>
    </xf>
    <xf numFmtId="18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83" fontId="2" fillId="18" borderId="67" xfId="0" applyNumberFormat="1" applyFont="1" applyFill="1" applyBorder="1" applyAlignment="1">
      <alignment/>
    </xf>
    <xf numFmtId="3" fontId="1" fillId="18" borderId="67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" fillId="0" borderId="71" xfId="0" applyNumberFormat="1" applyFont="1" applyBorder="1" applyAlignment="1">
      <alignment horizontal="left"/>
    </xf>
    <xf numFmtId="0" fontId="2" fillId="0" borderId="69" xfId="0" applyNumberFormat="1" applyFont="1" applyBorder="1" applyAlignment="1">
      <alignment horizontal="left"/>
    </xf>
    <xf numFmtId="0" fontId="2" fillId="0" borderId="80" xfId="0" applyNumberFormat="1" applyFont="1" applyBorder="1" applyAlignment="1">
      <alignment horizontal="left"/>
    </xf>
    <xf numFmtId="3" fontId="2" fillId="0" borderId="81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3" fontId="21" fillId="17" borderId="76" xfId="0" applyNumberFormat="1" applyFont="1" applyFill="1" applyBorder="1" applyAlignment="1">
      <alignment horizontal="right" vertical="center"/>
    </xf>
    <xf numFmtId="3" fontId="21" fillId="17" borderId="82" xfId="0" applyNumberFormat="1" applyFont="1" applyFill="1" applyBorder="1" applyAlignment="1">
      <alignment horizontal="right" vertical="center"/>
    </xf>
    <xf numFmtId="3" fontId="0" fillId="0" borderId="72" xfId="0" applyNumberFormat="1" applyFont="1" applyBorder="1" applyAlignment="1">
      <alignment horizontal="right" vertical="center"/>
    </xf>
    <xf numFmtId="3" fontId="0" fillId="0" borderId="77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70" xfId="0" applyNumberFormat="1" applyFont="1" applyBorder="1" applyAlignment="1">
      <alignment horizontal="right" vertical="center"/>
    </xf>
    <xf numFmtId="3" fontId="0" fillId="0" borderId="74" xfId="0" applyNumberFormat="1" applyFont="1" applyBorder="1" applyAlignment="1">
      <alignment horizontal="right" vertical="center"/>
    </xf>
    <xf numFmtId="3" fontId="0" fillId="0" borderId="83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/>
    </xf>
    <xf numFmtId="0" fontId="2" fillId="0" borderId="8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37" xfId="0" applyFont="1" applyBorder="1" applyAlignment="1">
      <alignment horizontal="center" shrinkToFit="1"/>
    </xf>
    <xf numFmtId="0" fontId="0" fillId="0" borderId="39" xfId="0" applyFont="1" applyBorder="1" applyAlignment="1">
      <alignment horizontal="center" shrinkToFit="1"/>
    </xf>
    <xf numFmtId="179" fontId="0" fillId="0" borderId="84" xfId="0" applyNumberFormat="1" applyFont="1" applyBorder="1" applyAlignment="1">
      <alignment horizontal="right" indent="2"/>
    </xf>
    <xf numFmtId="179" fontId="0" fillId="0" borderId="24" xfId="0" applyNumberFormat="1" applyFont="1" applyBorder="1" applyAlignment="1">
      <alignment horizontal="right" indent="2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9" fontId="21" fillId="19" borderId="85" xfId="0" applyNumberFormat="1" applyFont="1" applyFill="1" applyBorder="1" applyAlignment="1">
      <alignment horizontal="right" indent="2"/>
    </xf>
    <xf numFmtId="179" fontId="21" fillId="19" borderId="61" xfId="0" applyNumberFormat="1" applyFont="1" applyFill="1" applyBorder="1" applyAlignment="1">
      <alignment horizontal="right" indent="2"/>
    </xf>
    <xf numFmtId="0" fontId="2" fillId="19" borderId="66" xfId="0" applyFont="1" applyFill="1" applyBorder="1" applyAlignment="1">
      <alignment horizontal="left"/>
    </xf>
    <xf numFmtId="0" fontId="2" fillId="19" borderId="67" xfId="0" applyFont="1" applyFill="1" applyBorder="1" applyAlignment="1">
      <alignment horizontal="left"/>
    </xf>
    <xf numFmtId="0" fontId="2" fillId="19" borderId="68" xfId="0" applyFont="1" applyFill="1" applyBorder="1" applyAlignment="1">
      <alignment horizontal="left"/>
    </xf>
    <xf numFmtId="0" fontId="2" fillId="19" borderId="66" xfId="0" applyFont="1" applyFill="1" applyBorder="1" applyAlignment="1">
      <alignment horizontal="left"/>
    </xf>
    <xf numFmtId="0" fontId="2" fillId="19" borderId="67" xfId="0" applyFont="1" applyFill="1" applyBorder="1" applyAlignment="1">
      <alignment horizontal="left"/>
    </xf>
    <xf numFmtId="0" fontId="2" fillId="19" borderId="68" xfId="0" applyFont="1" applyFill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68" xfId="0" applyFont="1" applyBorder="1" applyAlignment="1">
      <alignment horizontal="left"/>
    </xf>
    <xf numFmtId="4" fontId="22" fillId="19" borderId="86" xfId="0" applyNumberFormat="1" applyFont="1" applyFill="1" applyBorder="1" applyAlignment="1" applyProtection="1">
      <alignment horizontal="center"/>
      <protection/>
    </xf>
    <xf numFmtId="4" fontId="22" fillId="19" borderId="87" xfId="0" applyNumberFormat="1" applyFont="1" applyFill="1" applyBorder="1" applyAlignment="1" applyProtection="1">
      <alignment horizontal="center"/>
      <protection/>
    </xf>
    <xf numFmtId="0" fontId="2" fillId="0" borderId="88" xfId="0" applyNumberFormat="1" applyFont="1" applyBorder="1" applyAlignment="1" applyProtection="1">
      <alignment horizontal="left"/>
      <protection locked="0"/>
    </xf>
    <xf numFmtId="0" fontId="2" fillId="0" borderId="89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0" fontId="2" fillId="0" borderId="90" xfId="0" applyNumberFormat="1" applyFont="1" applyBorder="1" applyAlignment="1" applyProtection="1">
      <alignment horizontal="left"/>
      <protection locked="0"/>
    </xf>
    <xf numFmtId="49" fontId="0" fillId="0" borderId="91" xfId="46" applyNumberFormat="1" applyFont="1" applyBorder="1" applyAlignment="1" applyProtection="1">
      <alignment horizontal="center"/>
      <protection locked="0"/>
    </xf>
    <xf numFmtId="49" fontId="0" fillId="0" borderId="92" xfId="46" applyNumberFormat="1" applyFont="1" applyBorder="1" applyAlignment="1" applyProtection="1">
      <alignment horizontal="center"/>
      <protection locked="0"/>
    </xf>
    <xf numFmtId="49" fontId="0" fillId="0" borderId="93" xfId="46" applyNumberFormat="1" applyFont="1" applyBorder="1" applyAlignment="1" applyProtection="1">
      <alignment horizontal="center"/>
      <protection locked="0"/>
    </xf>
    <xf numFmtId="49" fontId="0" fillId="0" borderId="94" xfId="46" applyNumberFormat="1" applyFont="1" applyBorder="1" applyAlignment="1" applyProtection="1">
      <alignment horizontal="center"/>
      <protection locked="0"/>
    </xf>
    <xf numFmtId="49" fontId="1" fillId="19" borderId="95" xfId="0" applyNumberFormat="1" applyFont="1" applyFill="1" applyBorder="1" applyAlignment="1" applyProtection="1">
      <alignment horizontal="center"/>
      <protection locked="0"/>
    </xf>
    <xf numFmtId="49" fontId="1" fillId="19" borderId="96" xfId="0" applyNumberFormat="1" applyFont="1" applyFill="1" applyBorder="1" applyAlignment="1" applyProtection="1">
      <alignment horizontal="center"/>
      <protection locked="0"/>
    </xf>
    <xf numFmtId="4" fontId="0" fillId="0" borderId="66" xfId="0" applyNumberFormat="1" applyFont="1" applyBorder="1" applyAlignment="1" applyProtection="1">
      <alignment horizontal="center"/>
      <protection/>
    </xf>
    <xf numFmtId="4" fontId="0" fillId="0" borderId="97" xfId="0" applyNumberFormat="1" applyFont="1" applyBorder="1" applyAlignment="1" applyProtection="1">
      <alignment horizontal="center"/>
      <protection/>
    </xf>
    <xf numFmtId="49" fontId="22" fillId="19" borderId="98" xfId="0" applyNumberFormat="1" applyFont="1" applyFill="1" applyBorder="1" applyAlignment="1" applyProtection="1">
      <alignment horizontal="center"/>
      <protection locked="0"/>
    </xf>
    <xf numFmtId="49" fontId="22" fillId="19" borderId="65" xfId="0" applyNumberFormat="1" applyFont="1" applyFill="1" applyBorder="1" applyAlignment="1" applyProtection="1">
      <alignment horizontal="center"/>
      <protection locked="0"/>
    </xf>
    <xf numFmtId="49" fontId="0" fillId="0" borderId="99" xfId="0" applyNumberFormat="1" applyFont="1" applyBorder="1" applyAlignment="1" applyProtection="1">
      <alignment horizontal="center"/>
      <protection locked="0"/>
    </xf>
    <xf numFmtId="49" fontId="0" fillId="0" borderId="68" xfId="0" applyNumberFormat="1" applyFont="1" applyBorder="1" applyAlignment="1" applyProtection="1">
      <alignment horizontal="center"/>
      <protection locked="0"/>
    </xf>
    <xf numFmtId="49" fontId="0" fillId="0" borderId="100" xfId="46" applyNumberFormat="1" applyFont="1" applyBorder="1" applyAlignment="1" applyProtection="1">
      <alignment horizontal="center"/>
      <protection locked="0"/>
    </xf>
    <xf numFmtId="49" fontId="0" fillId="0" borderId="101" xfId="46" applyNumberFormat="1" applyFont="1" applyBorder="1" applyAlignment="1" applyProtection="1">
      <alignment horizontal="center"/>
      <protection locked="0"/>
    </xf>
    <xf numFmtId="49" fontId="0" fillId="0" borderId="102" xfId="46" applyNumberFormat="1" applyFont="1" applyBorder="1" applyAlignment="1" applyProtection="1">
      <alignment horizontal="center"/>
      <protection locked="0"/>
    </xf>
    <xf numFmtId="0" fontId="27" fillId="0" borderId="0" xfId="46" applyFont="1" applyAlignment="1">
      <alignment horizontal="center"/>
      <protection/>
    </xf>
    <xf numFmtId="0" fontId="0" fillId="0" borderId="91" xfId="46" applyFont="1" applyBorder="1" applyAlignment="1">
      <alignment horizontal="center"/>
      <protection/>
    </xf>
    <xf numFmtId="0" fontId="0" fillId="0" borderId="92" xfId="46" applyFont="1" applyBorder="1" applyAlignment="1">
      <alignment horizontal="center"/>
      <protection/>
    </xf>
    <xf numFmtId="49" fontId="0" fillId="0" borderId="93" xfId="46" applyNumberFormat="1" applyFont="1" applyBorder="1" applyAlignment="1">
      <alignment horizontal="center"/>
      <protection/>
    </xf>
    <xf numFmtId="0" fontId="0" fillId="0" borderId="94" xfId="46" applyFont="1" applyBorder="1" applyAlignment="1">
      <alignment horizontal="center"/>
      <protection/>
    </xf>
    <xf numFmtId="49" fontId="0" fillId="0" borderId="103" xfId="46" applyNumberFormat="1" applyFont="1" applyBorder="1" applyAlignment="1">
      <alignment horizontal="center" shrinkToFit="1"/>
      <protection/>
    </xf>
    <xf numFmtId="0" fontId="0" fillId="0" borderId="50" xfId="46" applyFont="1" applyBorder="1" applyAlignment="1">
      <alignment horizontal="center" shrinkToFit="1"/>
      <protection/>
    </xf>
    <xf numFmtId="0" fontId="0" fillId="0" borderId="104" xfId="46" applyFont="1" applyBorder="1" applyAlignment="1">
      <alignment horizontal="center" shrinkToFit="1"/>
      <protection/>
    </xf>
    <xf numFmtId="0" fontId="20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inv\OI%20NOV&#221;%20ODBOR\VE&#344;EJN&#201;%20ZAK&#193;ZKY\2013\Kino%20Luna%20-%20v&#253;m&#283;na%20oken%20a%20dve&#345;&#237;\Dokumentace%20-%20ver2%20(kveten_2013)\kone&#269;n&#225;\Kino%20Luna%20&#268;K%20V&#253;kaz%20v&#253;m&#283;r%202013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01</v>
          </cell>
          <cell r="C5" t="str">
            <v>Kino LUNA, Český Krumlov - I. etapa</v>
          </cell>
        </row>
        <row r="7">
          <cell r="A7" t="str">
            <v>38/2012</v>
          </cell>
          <cell r="C7" t="str">
            <v>UP vým.oken a dveří, úpr.vněj. povr.fas.</v>
          </cell>
        </row>
      </sheetData>
      <sheetData sheetId="1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20">
          <cell r="H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workbookViewId="0" topLeftCell="A1">
      <selection activeCell="A1" sqref="A1:I1"/>
    </sheetView>
  </sheetViews>
  <sheetFormatPr defaultColWidth="9.140625" defaultRowHeight="12.75"/>
  <sheetData>
    <row r="1" spans="1:10" ht="18">
      <c r="A1" s="351" t="s">
        <v>258</v>
      </c>
      <c r="B1" s="351"/>
      <c r="C1" s="351"/>
      <c r="D1" s="351"/>
      <c r="E1" s="351"/>
      <c r="F1" s="351"/>
      <c r="G1" s="351"/>
      <c r="H1" s="351"/>
      <c r="I1" s="351"/>
      <c r="J1" s="209"/>
    </row>
    <row r="2" spans="1:10" ht="12.75">
      <c r="A2" s="1"/>
      <c r="B2" s="210"/>
      <c r="C2" s="211" t="s">
        <v>183</v>
      </c>
      <c r="D2" s="1"/>
      <c r="E2" s="1"/>
      <c r="F2" s="104"/>
      <c r="G2" s="1"/>
      <c r="H2" s="104"/>
      <c r="I2" s="104"/>
      <c r="J2" s="1"/>
    </row>
    <row r="3" spans="1:10" ht="12.75">
      <c r="A3" s="1"/>
      <c r="B3" s="1"/>
      <c r="C3" s="1"/>
      <c r="D3" s="1"/>
      <c r="E3" s="1"/>
      <c r="F3" s="104"/>
      <c r="G3" s="1"/>
      <c r="H3" s="104"/>
      <c r="I3" s="104"/>
      <c r="J3" s="1"/>
    </row>
    <row r="4" spans="1:10" ht="15.75">
      <c r="A4" s="1"/>
      <c r="B4" s="212" t="s">
        <v>185</v>
      </c>
      <c r="C4" s="286" t="s">
        <v>218</v>
      </c>
      <c r="D4" s="285"/>
      <c r="E4" s="285"/>
      <c r="F4" s="103"/>
      <c r="G4" s="214"/>
      <c r="H4" s="103"/>
      <c r="I4" s="104"/>
      <c r="J4" s="1"/>
    </row>
    <row r="5" spans="1:10" ht="12.75">
      <c r="A5" s="1"/>
      <c r="B5" s="1"/>
      <c r="C5" s="1"/>
      <c r="D5" s="1"/>
      <c r="E5" s="1"/>
      <c r="F5" s="104"/>
      <c r="G5" s="1"/>
      <c r="H5" s="104"/>
      <c r="I5" s="104"/>
      <c r="J5" s="1"/>
    </row>
    <row r="6" spans="1:10" ht="12.75">
      <c r="A6" s="1"/>
      <c r="B6" s="215" t="s">
        <v>219</v>
      </c>
      <c r="C6" s="216" t="s">
        <v>220</v>
      </c>
      <c r="D6" s="1"/>
      <c r="E6" s="1"/>
      <c r="F6" s="104"/>
      <c r="G6" s="217" t="s">
        <v>221</v>
      </c>
      <c r="H6" s="291" t="s">
        <v>255</v>
      </c>
      <c r="I6" s="216"/>
      <c r="J6" s="216"/>
    </row>
    <row r="7" spans="1:10" ht="12.75">
      <c r="A7" s="1"/>
      <c r="B7" s="1"/>
      <c r="C7" s="216" t="s">
        <v>222</v>
      </c>
      <c r="D7" s="1"/>
      <c r="E7" s="1"/>
      <c r="F7" s="104"/>
      <c r="G7" s="217" t="s">
        <v>223</v>
      </c>
      <c r="H7" s="291" t="s">
        <v>256</v>
      </c>
      <c r="I7" s="216"/>
      <c r="J7" s="216"/>
    </row>
    <row r="8" spans="1:10" ht="12.75">
      <c r="A8" s="1"/>
      <c r="B8" s="217" t="s">
        <v>224</v>
      </c>
      <c r="C8" s="216" t="s">
        <v>225</v>
      </c>
      <c r="D8" s="1"/>
      <c r="E8" s="1"/>
      <c r="F8" s="104"/>
      <c r="G8" s="217"/>
      <c r="H8" s="104"/>
      <c r="I8" s="216"/>
      <c r="J8" s="1"/>
    </row>
    <row r="9" spans="1:10" ht="12.75">
      <c r="A9" s="1"/>
      <c r="B9" s="1"/>
      <c r="C9" s="1"/>
      <c r="D9" s="1"/>
      <c r="E9" s="1"/>
      <c r="F9" s="104"/>
      <c r="G9" s="217"/>
      <c r="H9" s="104"/>
      <c r="I9" s="216"/>
      <c r="J9" s="1"/>
    </row>
    <row r="10" spans="1:10" ht="12.75">
      <c r="A10" s="1"/>
      <c r="B10" s="215" t="s">
        <v>226</v>
      </c>
      <c r="C10" s="216"/>
      <c r="D10" s="1"/>
      <c r="E10" s="1"/>
      <c r="F10" s="104"/>
      <c r="G10" s="217" t="s">
        <v>221</v>
      </c>
      <c r="H10" s="104"/>
      <c r="I10" s="216"/>
      <c r="J10" s="216"/>
    </row>
    <row r="11" spans="1:10" ht="12.75">
      <c r="A11" s="1"/>
      <c r="B11" s="1"/>
      <c r="C11" s="216"/>
      <c r="D11" s="1"/>
      <c r="E11" s="1"/>
      <c r="F11" s="104"/>
      <c r="G11" s="217" t="s">
        <v>223</v>
      </c>
      <c r="H11" s="104"/>
      <c r="I11" s="216"/>
      <c r="J11" s="216"/>
    </row>
    <row r="12" spans="1:10" ht="12.75">
      <c r="A12" s="1"/>
      <c r="B12" s="217"/>
      <c r="C12" s="216"/>
      <c r="D12" s="1"/>
      <c r="E12" s="1"/>
      <c r="F12" s="104"/>
      <c r="G12" s="1"/>
      <c r="H12" s="104"/>
      <c r="I12" s="217"/>
      <c r="J12" s="1"/>
    </row>
    <row r="13" spans="1:10" ht="12.75">
      <c r="A13" s="1"/>
      <c r="B13" s="218" t="s">
        <v>227</v>
      </c>
      <c r="C13" s="1"/>
      <c r="D13" s="1"/>
      <c r="E13" s="1"/>
      <c r="F13" s="104"/>
      <c r="G13" s="218" t="s">
        <v>228</v>
      </c>
      <c r="H13" s="104"/>
      <c r="I13" s="217"/>
      <c r="J13" s="1"/>
    </row>
    <row r="14" spans="1:10" ht="12.75">
      <c r="A14" s="1"/>
      <c r="B14" s="1"/>
      <c r="C14" s="1"/>
      <c r="D14" s="1"/>
      <c r="E14" s="1"/>
      <c r="F14" s="104"/>
      <c r="G14" s="1"/>
      <c r="H14" s="104"/>
      <c r="I14" s="217"/>
      <c r="J14" s="1"/>
    </row>
    <row r="15" spans="1:10" ht="12.75">
      <c r="A15" s="1"/>
      <c r="B15" s="218" t="s">
        <v>229</v>
      </c>
      <c r="C15" s="1"/>
      <c r="D15" s="1"/>
      <c r="E15" s="1"/>
      <c r="F15" s="104"/>
      <c r="G15" s="218" t="s">
        <v>229</v>
      </c>
      <c r="H15" s="104"/>
      <c r="I15" s="104"/>
      <c r="J15" s="1"/>
    </row>
    <row r="16" spans="1:10" ht="12.75">
      <c r="A16" s="1"/>
      <c r="B16" s="1"/>
      <c r="C16" s="1"/>
      <c r="D16" s="1"/>
      <c r="E16" s="1"/>
      <c r="F16" s="104"/>
      <c r="G16" s="1"/>
      <c r="H16" s="104"/>
      <c r="I16" s="104"/>
      <c r="J16" s="1"/>
    </row>
    <row r="17" spans="1:10" ht="12.75">
      <c r="A17" s="219"/>
      <c r="B17" s="220"/>
      <c r="C17" s="220"/>
      <c r="D17" s="221"/>
      <c r="E17" s="222"/>
      <c r="F17" s="223"/>
      <c r="G17" s="224"/>
      <c r="H17" s="223"/>
      <c r="I17" s="225" t="s">
        <v>230</v>
      </c>
      <c r="J17" s="226"/>
    </row>
    <row r="18" spans="1:10" ht="12.75">
      <c r="A18" s="227" t="s">
        <v>177</v>
      </c>
      <c r="B18" s="228"/>
      <c r="C18" s="229">
        <f>SazbaDPH1</f>
        <v>21</v>
      </c>
      <c r="D18" s="230" t="s">
        <v>0</v>
      </c>
      <c r="E18" s="231"/>
      <c r="F18" s="232"/>
      <c r="G18" s="232"/>
      <c r="H18" s="294">
        <f>ROUND(F35,0)</f>
        <v>0</v>
      </c>
      <c r="I18" s="295"/>
      <c r="J18" s="233"/>
    </row>
    <row r="19" spans="1:10" ht="12.75">
      <c r="A19" s="227" t="s">
        <v>231</v>
      </c>
      <c r="B19" s="228"/>
      <c r="C19" s="229">
        <f>'krycí list'!C31</f>
        <v>21</v>
      </c>
      <c r="D19" s="230" t="s">
        <v>0</v>
      </c>
      <c r="E19" s="234"/>
      <c r="F19" s="235"/>
      <c r="G19" s="235"/>
      <c r="H19" s="296">
        <f>ROUND(H18*C19/100,0)</f>
        <v>0</v>
      </c>
      <c r="I19" s="297"/>
      <c r="J19" s="233"/>
    </row>
    <row r="20" spans="1:10" ht="12.75">
      <c r="A20" s="227" t="s">
        <v>177</v>
      </c>
      <c r="B20" s="228"/>
      <c r="C20" s="229">
        <f>SazbaDPH2</f>
        <v>15</v>
      </c>
      <c r="D20" s="230" t="s">
        <v>0</v>
      </c>
      <c r="E20" s="234"/>
      <c r="F20" s="235"/>
      <c r="G20" s="235"/>
      <c r="H20" s="296">
        <f>ROUND(G35,0)</f>
        <v>0</v>
      </c>
      <c r="I20" s="297"/>
      <c r="J20" s="233"/>
    </row>
    <row r="21" spans="1:10" ht="13.5" thickBot="1">
      <c r="A21" s="227" t="s">
        <v>231</v>
      </c>
      <c r="B21" s="228"/>
      <c r="C21" s="229">
        <f>'krycí list'!C33</f>
        <v>15</v>
      </c>
      <c r="D21" s="230" t="s">
        <v>0</v>
      </c>
      <c r="E21" s="236"/>
      <c r="F21" s="237"/>
      <c r="G21" s="237"/>
      <c r="H21" s="298">
        <f>ROUND(H20*C20/100,0)</f>
        <v>0</v>
      </c>
      <c r="I21" s="299"/>
      <c r="J21" s="233"/>
    </row>
    <row r="22" spans="1:10" ht="16.5" thickBot="1">
      <c r="A22" s="238" t="s">
        <v>232</v>
      </c>
      <c r="B22" s="239"/>
      <c r="C22" s="239"/>
      <c r="D22" s="240"/>
      <c r="E22" s="241"/>
      <c r="F22" s="242"/>
      <c r="G22" s="242"/>
      <c r="H22" s="292">
        <f>SUM(H18:H21)</f>
        <v>0</v>
      </c>
      <c r="I22" s="293"/>
      <c r="J22" s="243"/>
    </row>
    <row r="23" spans="1:10" ht="12.75">
      <c r="A23" s="1"/>
      <c r="B23" s="1"/>
      <c r="C23" s="1"/>
      <c r="D23" s="1"/>
      <c r="E23" s="1"/>
      <c r="F23" s="104"/>
      <c r="G23" s="1"/>
      <c r="H23" s="104"/>
      <c r="I23" s="104"/>
      <c r="J23" s="1"/>
    </row>
    <row r="24" spans="1:10" ht="12.75">
      <c r="A24" s="1"/>
      <c r="B24" s="1"/>
      <c r="C24" s="1"/>
      <c r="D24" s="1"/>
      <c r="E24" s="1"/>
      <c r="F24" s="104"/>
      <c r="G24" s="1"/>
      <c r="H24" s="104"/>
      <c r="I24" s="104"/>
      <c r="J24" s="1"/>
    </row>
    <row r="25" spans="1:10" ht="12.75">
      <c r="A25" s="1"/>
      <c r="B25" s="1"/>
      <c r="C25" s="1"/>
      <c r="D25" s="1"/>
      <c r="E25" s="1"/>
      <c r="F25" s="104"/>
      <c r="G25" s="1"/>
      <c r="H25" s="104"/>
      <c r="I25" s="104"/>
      <c r="J25" s="1"/>
    </row>
    <row r="26" spans="1:10" ht="18">
      <c r="A26" s="213" t="s">
        <v>233</v>
      </c>
      <c r="B26" s="244"/>
      <c r="C26" s="244"/>
      <c r="D26" s="244"/>
      <c r="E26" s="244"/>
      <c r="F26" s="244"/>
      <c r="G26" s="244"/>
      <c r="H26" s="244"/>
      <c r="I26" s="244"/>
      <c r="J26" s="244"/>
    </row>
    <row r="27" spans="1:10" ht="12.75">
      <c r="A27" s="1"/>
      <c r="B27" s="1"/>
      <c r="C27" s="1"/>
      <c r="D27" s="1"/>
      <c r="E27" s="1"/>
      <c r="F27" s="104"/>
      <c r="G27" s="1"/>
      <c r="H27" s="104"/>
      <c r="I27" s="104"/>
      <c r="J27" s="1"/>
    </row>
    <row r="28" spans="1:10" ht="38.25">
      <c r="A28" s="245" t="s">
        <v>234</v>
      </c>
      <c r="B28" s="246"/>
      <c r="C28" s="246"/>
      <c r="D28" s="247"/>
      <c r="E28" s="248" t="s">
        <v>235</v>
      </c>
      <c r="F28" s="249" t="str">
        <f>CONCATENATE("Základ DPH ",SazbaDPH1," %")</f>
        <v>Základ DPH 21 %</v>
      </c>
      <c r="G28" s="248" t="str">
        <f>CONCATENATE("Základ DPH ",SazbaDPH2," %")</f>
        <v>Základ DPH 15 %</v>
      </c>
      <c r="H28" s="248" t="s">
        <v>236</v>
      </c>
      <c r="I28" s="248" t="s">
        <v>0</v>
      </c>
      <c r="J28" s="1"/>
    </row>
    <row r="29" spans="1:10" ht="12.75">
      <c r="A29" s="250" t="s">
        <v>237</v>
      </c>
      <c r="B29" s="251" t="str">
        <f>Položky!D9</f>
        <v>SO_01: 01</v>
      </c>
      <c r="C29" s="252"/>
      <c r="D29" s="253"/>
      <c r="E29" s="254">
        <f>F29+G29+H29</f>
        <v>0</v>
      </c>
      <c r="F29" s="255">
        <f>Položky!H9</f>
        <v>0</v>
      </c>
      <c r="G29" s="256">
        <v>0</v>
      </c>
      <c r="H29" s="256">
        <f>(F29*SazbaDPH1)/100+(G29*SazbaDPH2)/100</f>
        <v>0</v>
      </c>
      <c r="I29" s="257">
        <f aca="true" t="shared" si="0" ref="I29:I34">IF(CelkemObjekty=0,"",E29/CelkemObjekty*100)</f>
      </c>
      <c r="J29" s="1"/>
    </row>
    <row r="30" spans="1:10" ht="12.75">
      <c r="A30" s="258" t="s">
        <v>238</v>
      </c>
      <c r="B30" s="259" t="str">
        <f>Položky!D71</f>
        <v>SO_02: 02</v>
      </c>
      <c r="C30" s="260"/>
      <c r="D30" s="261"/>
      <c r="E30" s="262">
        <f>F30+G30+H30</f>
        <v>0</v>
      </c>
      <c r="F30" s="263">
        <f>Položky!H71</f>
        <v>0</v>
      </c>
      <c r="G30" s="264">
        <v>0</v>
      </c>
      <c r="H30" s="264">
        <f>(F30*SazbaDPH1)/100+(G30*SazbaDPH2)/100</f>
        <v>0</v>
      </c>
      <c r="I30" s="257">
        <f t="shared" si="0"/>
      </c>
      <c r="J30" s="1"/>
    </row>
    <row r="31" spans="1:10" ht="12.75">
      <c r="A31" s="258" t="s">
        <v>239</v>
      </c>
      <c r="B31" s="259" t="str">
        <f>Položky!D130</f>
        <v>SO_03: 03</v>
      </c>
      <c r="C31" s="260"/>
      <c r="D31" s="261"/>
      <c r="E31" s="262">
        <f>F31+G31+H31</f>
        <v>0</v>
      </c>
      <c r="F31" s="263">
        <f>Položky!H130</f>
        <v>0</v>
      </c>
      <c r="G31" s="264">
        <v>0</v>
      </c>
      <c r="H31" s="264">
        <f>(F31*SazbaDPH1)/100+(G31*SazbaDPH2)/100</f>
        <v>0</v>
      </c>
      <c r="I31" s="257">
        <f t="shared" si="0"/>
      </c>
      <c r="J31" s="1"/>
    </row>
    <row r="32" spans="1:10" ht="12.75">
      <c r="A32" s="258" t="s">
        <v>240</v>
      </c>
      <c r="B32" s="259" t="str">
        <f>Položky!D178</f>
        <v>SO_05: 05</v>
      </c>
      <c r="C32" s="260"/>
      <c r="D32" s="261"/>
      <c r="E32" s="262">
        <f>F32+G32+H32</f>
        <v>0</v>
      </c>
      <c r="F32" s="263">
        <f>Položky!H178</f>
        <v>0</v>
      </c>
      <c r="G32" s="264">
        <v>0</v>
      </c>
      <c r="H32" s="264">
        <f>(F32*SazbaDPH1)/100+(G32*SazbaDPH2)/100</f>
        <v>0</v>
      </c>
      <c r="I32" s="257">
        <f t="shared" si="0"/>
      </c>
      <c r="J32" s="1"/>
    </row>
    <row r="33" spans="1:10" ht="12.75">
      <c r="A33" s="258" t="s">
        <v>241</v>
      </c>
      <c r="B33" s="259" t="str">
        <f>Položky!D240</f>
        <v>SO_06: 06</v>
      </c>
      <c r="C33" s="260"/>
      <c r="D33" s="261"/>
      <c r="E33" s="262">
        <f>F33+G33+H33</f>
        <v>0</v>
      </c>
      <c r="F33" s="263">
        <f>Položky!H240</f>
        <v>0</v>
      </c>
      <c r="G33" s="264">
        <v>0</v>
      </c>
      <c r="H33" s="264">
        <f>(F33*SazbaDPH1)/100+(G33*SazbaDPH2)/100</f>
        <v>0</v>
      </c>
      <c r="I33" s="257">
        <f t="shared" si="0"/>
      </c>
      <c r="J33" s="1"/>
    </row>
    <row r="34" spans="1:10" ht="12.75">
      <c r="A34" s="258"/>
      <c r="B34" s="259"/>
      <c r="C34" s="260"/>
      <c r="D34" s="261"/>
      <c r="E34" s="262"/>
      <c r="F34" s="263"/>
      <c r="G34" s="264"/>
      <c r="H34" s="264"/>
      <c r="I34" s="257">
        <f t="shared" si="0"/>
      </c>
      <c r="J34" s="1"/>
    </row>
    <row r="35" spans="1:10" ht="12.75">
      <c r="A35" s="265" t="s">
        <v>242</v>
      </c>
      <c r="B35" s="266"/>
      <c r="C35" s="267"/>
      <c r="D35" s="268"/>
      <c r="E35" s="269">
        <f>SUM(E29:E34)</f>
        <v>0</v>
      </c>
      <c r="F35" s="269">
        <f>SUM(F29:F34)</f>
        <v>0</v>
      </c>
      <c r="G35" s="269">
        <f>SUM(G29:G34)</f>
        <v>0</v>
      </c>
      <c r="H35" s="269">
        <f>SUM(H29:H34)</f>
        <v>0</v>
      </c>
      <c r="I35" s="270">
        <f>IF(CelkemObjekty=0,"",E35/CelkemObjekty*100)</f>
      </c>
      <c r="J35" s="1"/>
    </row>
    <row r="36" spans="1:10" ht="12.75">
      <c r="A36" s="271"/>
      <c r="B36" s="271"/>
      <c r="C36" s="271"/>
      <c r="D36" s="271"/>
      <c r="E36" s="271"/>
      <c r="F36" s="271"/>
      <c r="G36" s="271"/>
      <c r="H36" s="271"/>
      <c r="I36" s="271"/>
      <c r="J36" s="271"/>
    </row>
    <row r="37" spans="1:10" ht="18">
      <c r="A37" s="213" t="s">
        <v>243</v>
      </c>
      <c r="B37" s="244"/>
      <c r="C37" s="244"/>
      <c r="D37" s="244"/>
      <c r="E37" s="244"/>
      <c r="F37" s="244"/>
      <c r="G37" s="244"/>
      <c r="H37" s="244"/>
      <c r="I37" s="244"/>
      <c r="J37" s="1"/>
    </row>
    <row r="38" spans="1:10" ht="12.75">
      <c r="A38" s="1"/>
      <c r="B38" s="1"/>
      <c r="C38" s="1"/>
      <c r="D38" s="1"/>
      <c r="E38" s="1"/>
      <c r="F38" s="104"/>
      <c r="G38" s="1"/>
      <c r="H38" s="104"/>
      <c r="I38" s="104"/>
      <c r="J38" s="1"/>
    </row>
    <row r="39" spans="1:10" ht="12.75">
      <c r="A39" s="245" t="s">
        <v>244</v>
      </c>
      <c r="B39" s="246"/>
      <c r="C39" s="246"/>
      <c r="D39" s="248" t="s">
        <v>0</v>
      </c>
      <c r="E39" s="248" t="s">
        <v>190</v>
      </c>
      <c r="F39" s="249" t="s">
        <v>191</v>
      </c>
      <c r="G39" s="248" t="s">
        <v>192</v>
      </c>
      <c r="H39" s="249" t="s">
        <v>193</v>
      </c>
      <c r="I39" s="273" t="s">
        <v>165</v>
      </c>
      <c r="J39" s="1"/>
    </row>
    <row r="40" spans="1:10" ht="12.75">
      <c r="A40" s="287" t="str">
        <f>CONCATENATE('stav.díly'!A9,,'stav.díly'!B9)</f>
        <v>003 Svislé konstrukce</v>
      </c>
      <c r="B40" s="251"/>
      <c r="C40" s="252"/>
      <c r="D40" s="274"/>
      <c r="E40" s="256">
        <f>'stav.díly'!E9</f>
        <v>0</v>
      </c>
      <c r="F40" s="256">
        <f>'stav.díly'!F9</f>
        <v>0</v>
      </c>
      <c r="G40" s="256">
        <f>'stav.díly'!G9</f>
        <v>0</v>
      </c>
      <c r="H40" s="256">
        <f>'stav.díly'!H9</f>
        <v>0</v>
      </c>
      <c r="I40" s="256">
        <f>'stav.díly'!I9</f>
        <v>0</v>
      </c>
      <c r="J40" s="1"/>
    </row>
    <row r="41" spans="1:10" ht="12.75">
      <c r="A41" s="288" t="str">
        <f>CONCATENATE('stav.díly'!A10,,'stav.díly'!B10)</f>
        <v>006 Úpravy povrchu</v>
      </c>
      <c r="B41" s="259"/>
      <c r="C41" s="260"/>
      <c r="D41" s="275"/>
      <c r="E41" s="264">
        <f>'stav.díly'!E10</f>
        <v>0</v>
      </c>
      <c r="F41" s="264">
        <f>'stav.díly'!F10</f>
        <v>0</v>
      </c>
      <c r="G41" s="264">
        <f>'stav.díly'!G10</f>
        <v>0</v>
      </c>
      <c r="H41" s="264">
        <f>'stav.díly'!H10</f>
        <v>0</v>
      </c>
      <c r="I41" s="264">
        <f>'stav.díly'!I10</f>
        <v>0</v>
      </c>
      <c r="J41" s="1"/>
    </row>
    <row r="42" spans="1:10" ht="12.75">
      <c r="A42" s="288" t="str">
        <f>CONCATENATE('stav.díly'!A11,,'stav.díly'!B11)</f>
        <v>009 Ostatní konstrukce a práce</v>
      </c>
      <c r="B42" s="259"/>
      <c r="C42" s="260"/>
      <c r="D42" s="275"/>
      <c r="E42" s="264">
        <f>'stav.díly'!E11</f>
        <v>0</v>
      </c>
      <c r="F42" s="264">
        <f>'stav.díly'!F11</f>
        <v>0</v>
      </c>
      <c r="G42" s="264">
        <f>'stav.díly'!G11</f>
        <v>0</v>
      </c>
      <c r="H42" s="264">
        <f>'stav.díly'!H11</f>
        <v>0</v>
      </c>
      <c r="I42" s="264">
        <f>'stav.díly'!I11</f>
        <v>0</v>
      </c>
      <c r="J42" s="1"/>
    </row>
    <row r="43" spans="1:10" ht="12.75">
      <c r="A43" s="288" t="str">
        <f>CONCATENATE('stav.díly'!A12,,'stav.díly'!B12)</f>
        <v>099 Přesun hmot HSV</v>
      </c>
      <c r="B43" s="259"/>
      <c r="C43" s="260"/>
      <c r="D43" s="275"/>
      <c r="E43" s="264">
        <f>'stav.díly'!E12</f>
        <v>0</v>
      </c>
      <c r="F43" s="264">
        <f>'stav.díly'!F12</f>
        <v>0</v>
      </c>
      <c r="G43" s="264">
        <f>'stav.díly'!G12</f>
        <v>0</v>
      </c>
      <c r="H43" s="264">
        <f>'stav.díly'!H12</f>
        <v>0</v>
      </c>
      <c r="I43" s="264">
        <f>'stav.díly'!I12</f>
        <v>0</v>
      </c>
      <c r="J43" s="1"/>
    </row>
    <row r="44" spans="1:10" ht="12.75">
      <c r="A44" s="288" t="str">
        <f>CONCATENATE('stav.díly'!A13,,'stav.díly'!B13)</f>
        <v>764 Konstrukce klempířské</v>
      </c>
      <c r="B44" s="259"/>
      <c r="C44" s="260"/>
      <c r="D44" s="275"/>
      <c r="E44" s="264">
        <f>'stav.díly'!E13</f>
        <v>0</v>
      </c>
      <c r="F44" s="264">
        <f>'stav.díly'!F13</f>
        <v>0</v>
      </c>
      <c r="G44" s="264">
        <f>'stav.díly'!G13</f>
        <v>0</v>
      </c>
      <c r="H44" s="264">
        <f>'stav.díly'!H13</f>
        <v>0</v>
      </c>
      <c r="I44" s="264">
        <f>'stav.díly'!I13</f>
        <v>0</v>
      </c>
      <c r="J44" s="1"/>
    </row>
    <row r="45" spans="1:10" ht="12.75">
      <c r="A45" s="288" t="str">
        <f>CONCATENATE('stav.díly'!A14,,'stav.díly'!B14)</f>
        <v>766 Konstrukce truhlářské</v>
      </c>
      <c r="B45" s="259"/>
      <c r="C45" s="260"/>
      <c r="D45" s="275"/>
      <c r="E45" s="264">
        <f>'stav.díly'!E14</f>
        <v>0</v>
      </c>
      <c r="F45" s="264">
        <f>'stav.díly'!F14</f>
        <v>0</v>
      </c>
      <c r="G45" s="264">
        <f>'stav.díly'!G14</f>
        <v>0</v>
      </c>
      <c r="H45" s="264">
        <f>'stav.díly'!H14</f>
        <v>0</v>
      </c>
      <c r="I45" s="264">
        <f>'stav.díly'!I14</f>
        <v>0</v>
      </c>
      <c r="J45" s="1"/>
    </row>
    <row r="46" spans="1:10" ht="12.75">
      <c r="A46" s="288" t="str">
        <f>CONCATENATE('stav.díly'!A15,,'stav.díly'!B15)</f>
        <v>767 Konstrukce zámečnické</v>
      </c>
      <c r="B46" s="259"/>
      <c r="C46" s="260"/>
      <c r="D46" s="275"/>
      <c r="E46" s="264">
        <f>'stav.díly'!E15</f>
        <v>0</v>
      </c>
      <c r="F46" s="264">
        <f>'stav.díly'!F15</f>
        <v>0</v>
      </c>
      <c r="G46" s="264">
        <f>'stav.díly'!G15</f>
        <v>0</v>
      </c>
      <c r="H46" s="264">
        <f>'stav.díly'!H15</f>
        <v>0</v>
      </c>
      <c r="I46" s="264">
        <f>'stav.díly'!I15</f>
        <v>0</v>
      </c>
      <c r="J46" s="1"/>
    </row>
    <row r="47" spans="1:10" ht="12.75">
      <c r="A47" s="289" t="str">
        <f>CONCATENATE('stav.díly'!A16,,'stav.díly'!B16)</f>
        <v>786 Čalounické úpravy</v>
      </c>
      <c r="B47" s="259"/>
      <c r="C47" s="260"/>
      <c r="D47" s="275"/>
      <c r="E47" s="290">
        <f>'stav.díly'!E16</f>
        <v>0</v>
      </c>
      <c r="F47" s="290">
        <f>'stav.díly'!F16</f>
        <v>0</v>
      </c>
      <c r="G47" s="290">
        <f>'stav.díly'!G16</f>
        <v>0</v>
      </c>
      <c r="H47" s="290">
        <f>'stav.díly'!H16</f>
        <v>0</v>
      </c>
      <c r="I47" s="290">
        <f>'stav.díly'!I16</f>
        <v>0</v>
      </c>
      <c r="J47" s="1"/>
    </row>
    <row r="48" spans="1:10" ht="12.75">
      <c r="A48" s="265" t="s">
        <v>242</v>
      </c>
      <c r="B48" s="266"/>
      <c r="C48" s="267"/>
      <c r="D48" s="276">
        <f>IF(SUM(SoucetDilu)=0,"",SUM(E48:I48)/SUM(SoucetDilu)*100)</f>
      </c>
      <c r="E48" s="269">
        <f>SUM(E40:E47)</f>
        <v>0</v>
      </c>
      <c r="F48" s="272">
        <f>SUM(F40:F47)</f>
        <v>0</v>
      </c>
      <c r="G48" s="269">
        <f>SUM(G40:G47)</f>
        <v>0</v>
      </c>
      <c r="H48" s="272">
        <f>SUM(H40:H47)</f>
        <v>0</v>
      </c>
      <c r="I48" s="269">
        <f>SUM(I40:I47)</f>
        <v>0</v>
      </c>
      <c r="J48" s="1"/>
    </row>
    <row r="49" spans="1:10" ht="12.75">
      <c r="A49" s="1"/>
      <c r="B49" s="1"/>
      <c r="C49" s="1"/>
      <c r="D49" s="1"/>
      <c r="E49" s="1"/>
      <c r="F49" s="104"/>
      <c r="G49" s="1"/>
      <c r="H49" s="104"/>
      <c r="I49" s="104"/>
      <c r="J49" s="1"/>
    </row>
    <row r="50" spans="1:10" ht="18">
      <c r="A50" s="213" t="s">
        <v>245</v>
      </c>
      <c r="B50" s="244"/>
      <c r="C50" s="244"/>
      <c r="D50" s="244"/>
      <c r="E50" s="244"/>
      <c r="F50" s="244"/>
      <c r="G50" s="244"/>
      <c r="H50" s="244"/>
      <c r="I50" s="244"/>
      <c r="J50" s="1"/>
    </row>
    <row r="51" spans="1:10" ht="12.75">
      <c r="A51" s="1"/>
      <c r="B51" s="1"/>
      <c r="C51" s="1"/>
      <c r="D51" s="1"/>
      <c r="E51" s="1"/>
      <c r="F51" s="104"/>
      <c r="G51" s="1"/>
      <c r="H51" s="104"/>
      <c r="I51" s="104"/>
      <c r="J51" s="1"/>
    </row>
    <row r="52" spans="1:10" ht="25.5">
      <c r="A52" s="245" t="s">
        <v>246</v>
      </c>
      <c r="B52" s="246"/>
      <c r="C52" s="246"/>
      <c r="D52" s="277"/>
      <c r="E52" s="278"/>
      <c r="F52" s="249"/>
      <c r="G52" s="248" t="s">
        <v>235</v>
      </c>
      <c r="H52" s="1"/>
      <c r="I52" s="1"/>
      <c r="J52" s="1"/>
    </row>
    <row r="53" spans="1:10" ht="12.75">
      <c r="A53" s="250" t="s">
        <v>247</v>
      </c>
      <c r="B53" s="251"/>
      <c r="C53" s="252"/>
      <c r="D53" s="279"/>
      <c r="E53" s="280"/>
      <c r="F53" s="255"/>
      <c r="G53" s="256">
        <v>0</v>
      </c>
      <c r="H53" s="1"/>
      <c r="I53" s="1"/>
      <c r="J53" s="1"/>
    </row>
    <row r="54" spans="1:10" ht="12.75">
      <c r="A54" s="258" t="s">
        <v>248</v>
      </c>
      <c r="B54" s="259"/>
      <c r="C54" s="260"/>
      <c r="D54" s="281"/>
      <c r="E54" s="282"/>
      <c r="F54" s="263"/>
      <c r="G54" s="264">
        <v>0</v>
      </c>
      <c r="H54" s="1"/>
      <c r="I54" s="1"/>
      <c r="J54" s="1"/>
    </row>
    <row r="55" spans="1:10" ht="12.75">
      <c r="A55" s="258" t="s">
        <v>249</v>
      </c>
      <c r="B55" s="259"/>
      <c r="C55" s="260"/>
      <c r="D55" s="281"/>
      <c r="E55" s="282"/>
      <c r="F55" s="263"/>
      <c r="G55" s="264">
        <v>0</v>
      </c>
      <c r="H55" s="1"/>
      <c r="I55" s="1"/>
      <c r="J55" s="1"/>
    </row>
    <row r="56" spans="1:10" ht="12.75">
      <c r="A56" s="258" t="s">
        <v>250</v>
      </c>
      <c r="B56" s="259"/>
      <c r="C56" s="260"/>
      <c r="D56" s="281"/>
      <c r="E56" s="282"/>
      <c r="F56" s="263"/>
      <c r="G56" s="264">
        <v>0</v>
      </c>
      <c r="H56" s="1"/>
      <c r="I56" s="1"/>
      <c r="J56" s="1"/>
    </row>
    <row r="57" spans="1:10" ht="12.75">
      <c r="A57" s="258" t="s">
        <v>251</v>
      </c>
      <c r="B57" s="259"/>
      <c r="C57" s="260"/>
      <c r="D57" s="281"/>
      <c r="E57" s="282"/>
      <c r="F57" s="263"/>
      <c r="G57" s="264">
        <v>0</v>
      </c>
      <c r="H57" s="1"/>
      <c r="I57" s="1"/>
      <c r="J57" s="1"/>
    </row>
    <row r="58" spans="1:10" ht="12.75">
      <c r="A58" s="258" t="s">
        <v>252</v>
      </c>
      <c r="B58" s="259"/>
      <c r="C58" s="260"/>
      <c r="D58" s="281"/>
      <c r="E58" s="282"/>
      <c r="F58" s="263"/>
      <c r="G58" s="264">
        <v>0</v>
      </c>
      <c r="H58" s="1"/>
      <c r="I58" s="1"/>
      <c r="J58" s="1"/>
    </row>
    <row r="59" spans="1:10" ht="12.75">
      <c r="A59" s="258" t="s">
        <v>253</v>
      </c>
      <c r="B59" s="259"/>
      <c r="C59" s="260"/>
      <c r="D59" s="281"/>
      <c r="E59" s="282"/>
      <c r="F59" s="263"/>
      <c r="G59" s="264">
        <v>0</v>
      </c>
      <c r="H59" s="1"/>
      <c r="I59" s="1"/>
      <c r="J59" s="1"/>
    </row>
    <row r="60" spans="1:10" ht="12.75">
      <c r="A60" s="258" t="s">
        <v>254</v>
      </c>
      <c r="B60" s="259"/>
      <c r="C60" s="260"/>
      <c r="D60" s="281"/>
      <c r="E60" s="282"/>
      <c r="F60" s="263"/>
      <c r="G60" s="264">
        <v>0</v>
      </c>
      <c r="H60" s="1"/>
      <c r="I60" s="1"/>
      <c r="J60" s="1"/>
    </row>
    <row r="61" spans="1:10" ht="12.75">
      <c r="A61" s="265" t="s">
        <v>242</v>
      </c>
      <c r="B61" s="266"/>
      <c r="C61" s="267"/>
      <c r="D61" s="283"/>
      <c r="E61" s="284"/>
      <c r="F61" s="272"/>
      <c r="G61" s="269">
        <f>SUM(G53:G60)</f>
        <v>0</v>
      </c>
      <c r="H61" s="1"/>
      <c r="I61" s="1"/>
      <c r="J61" s="1"/>
    </row>
  </sheetData>
  <mergeCells count="6">
    <mergeCell ref="A1:I1"/>
    <mergeCell ref="H22:I22"/>
    <mergeCell ref="H18:I18"/>
    <mergeCell ref="H19:I19"/>
    <mergeCell ref="H20:I20"/>
    <mergeCell ref="H21:I21"/>
  </mergeCells>
  <printOptions/>
  <pageMargins left="0.75" right="0.75" top="1" bottom="1" header="0.4921259845" footer="0.492125984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1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15.00390625" style="1" customWidth="1"/>
    <col min="3" max="3" width="15.8515625" style="1" customWidth="1"/>
    <col min="4" max="4" width="14.57421875" style="1" customWidth="1"/>
    <col min="5" max="5" width="13.57421875" style="1" customWidth="1"/>
    <col min="6" max="6" width="16.57421875" style="1" customWidth="1"/>
    <col min="7" max="7" width="15.28125" style="1" customWidth="1"/>
    <col min="8" max="16384" width="9.140625" style="1" customWidth="1"/>
  </cols>
  <sheetData>
    <row r="1" spans="1:7" ht="24.75" customHeight="1" thickBot="1">
      <c r="A1" s="16" t="s">
        <v>257</v>
      </c>
      <c r="B1" s="17"/>
      <c r="C1" s="17"/>
      <c r="D1" s="17"/>
      <c r="E1" s="17"/>
      <c r="F1" s="17"/>
      <c r="G1" s="17"/>
    </row>
    <row r="2" spans="1:7" ht="12.75" customHeight="1">
      <c r="A2" s="18" t="s">
        <v>137</v>
      </c>
      <c r="B2" s="19"/>
      <c r="C2" s="20"/>
      <c r="D2" s="20"/>
      <c r="E2" s="19"/>
      <c r="F2" s="21" t="s">
        <v>138</v>
      </c>
      <c r="G2" s="22"/>
    </row>
    <row r="3" spans="1:7" ht="3" customHeight="1">
      <c r="A3" s="23"/>
      <c r="B3" s="24"/>
      <c r="C3" s="25"/>
      <c r="D3" s="25"/>
      <c r="E3" s="24"/>
      <c r="F3" s="26"/>
      <c r="G3" s="27"/>
    </row>
    <row r="4" spans="1:7" ht="12" customHeight="1">
      <c r="A4" s="28" t="s">
        <v>139</v>
      </c>
      <c r="B4" s="24"/>
      <c r="C4" s="319" t="s">
        <v>217</v>
      </c>
      <c r="D4" s="320"/>
      <c r="E4" s="321"/>
      <c r="F4" s="26" t="s">
        <v>140</v>
      </c>
      <c r="G4" s="29"/>
    </row>
    <row r="5" spans="1:7" ht="12.75" customHeight="1">
      <c r="A5" s="30"/>
      <c r="B5" s="31"/>
      <c r="C5" s="313"/>
      <c r="D5" s="314"/>
      <c r="E5" s="315"/>
      <c r="F5" s="26" t="s">
        <v>141</v>
      </c>
      <c r="G5" s="27"/>
    </row>
    <row r="6" spans="1:15" ht="12.75" customHeight="1">
      <c r="A6" s="28" t="s">
        <v>142</v>
      </c>
      <c r="B6" s="24"/>
      <c r="C6" s="319" t="s">
        <v>218</v>
      </c>
      <c r="D6" s="320"/>
      <c r="E6" s="321"/>
      <c r="F6" s="32" t="s">
        <v>143</v>
      </c>
      <c r="G6" s="33"/>
      <c r="O6" s="34"/>
    </row>
    <row r="7" spans="1:7" ht="12.75" customHeight="1">
      <c r="A7" s="35"/>
      <c r="B7" s="36"/>
      <c r="C7" s="316"/>
      <c r="D7" s="317"/>
      <c r="E7" s="318"/>
      <c r="F7" s="37" t="s">
        <v>144</v>
      </c>
      <c r="G7" s="33">
        <f>IF(PocetMJ=0,,ROUND((F30+F32)/PocetMJ,1))</f>
        <v>0</v>
      </c>
    </row>
    <row r="8" spans="1:9" ht="12.75">
      <c r="A8" s="38" t="s">
        <v>145</v>
      </c>
      <c r="B8" s="26"/>
      <c r="C8" s="300"/>
      <c r="D8" s="300"/>
      <c r="E8" s="301"/>
      <c r="F8" s="39" t="s">
        <v>146</v>
      </c>
      <c r="G8" s="40"/>
      <c r="H8" s="41"/>
      <c r="I8" s="42"/>
    </row>
    <row r="9" spans="1:8" ht="12.75">
      <c r="A9" s="38" t="s">
        <v>147</v>
      </c>
      <c r="B9" s="26"/>
      <c r="C9" s="300"/>
      <c r="D9" s="300"/>
      <c r="E9" s="301"/>
      <c r="F9" s="26"/>
      <c r="G9" s="43"/>
      <c r="H9" s="44"/>
    </row>
    <row r="10" spans="1:8" ht="12.75">
      <c r="A10" s="38" t="s">
        <v>148</v>
      </c>
      <c r="B10" s="26"/>
      <c r="C10" s="300" t="s">
        <v>149</v>
      </c>
      <c r="D10" s="300"/>
      <c r="E10" s="300"/>
      <c r="F10" s="45"/>
      <c r="G10" s="46"/>
      <c r="H10" s="47"/>
    </row>
    <row r="11" spans="1:57" ht="13.5" customHeight="1">
      <c r="A11" s="38" t="s">
        <v>150</v>
      </c>
      <c r="B11" s="26"/>
      <c r="C11" s="300"/>
      <c r="D11" s="300"/>
      <c r="E11" s="300"/>
      <c r="F11" s="48" t="s">
        <v>151</v>
      </c>
      <c r="G11" s="49"/>
      <c r="H11" s="44"/>
      <c r="BA11" s="50"/>
      <c r="BB11" s="50"/>
      <c r="BC11" s="50"/>
      <c r="BD11" s="50"/>
      <c r="BE11" s="50"/>
    </row>
    <row r="12" spans="1:8" ht="12.75" customHeight="1">
      <c r="A12" s="51" t="s">
        <v>152</v>
      </c>
      <c r="B12" s="24"/>
      <c r="C12" s="301"/>
      <c r="D12" s="302"/>
      <c r="E12" s="303"/>
      <c r="F12" s="52" t="s">
        <v>153</v>
      </c>
      <c r="G12" s="53"/>
      <c r="H12" s="44"/>
    </row>
    <row r="13" spans="1:8" ht="28.5" customHeight="1" thickBot="1">
      <c r="A13" s="54" t="s">
        <v>154</v>
      </c>
      <c r="B13" s="55"/>
      <c r="C13" s="55"/>
      <c r="D13" s="55"/>
      <c r="E13" s="56"/>
      <c r="F13" s="56"/>
      <c r="G13" s="57"/>
      <c r="H13" s="44"/>
    </row>
    <row r="14" spans="1:7" ht="17.25" customHeight="1" thickBot="1">
      <c r="A14" s="58" t="s">
        <v>155</v>
      </c>
      <c r="B14" s="59"/>
      <c r="C14" s="60"/>
      <c r="D14" s="61" t="s">
        <v>156</v>
      </c>
      <c r="E14" s="62"/>
      <c r="F14" s="62"/>
      <c r="G14" s="60"/>
    </row>
    <row r="15" spans="1:7" ht="15.75" customHeight="1">
      <c r="A15" s="63"/>
      <c r="B15" s="64" t="s">
        <v>157</v>
      </c>
      <c r="C15" s="65">
        <f>'stav.díly'!E18</f>
        <v>0</v>
      </c>
      <c r="D15" s="66" t="s">
        <v>199</v>
      </c>
      <c r="E15" s="67"/>
      <c r="F15" s="68"/>
      <c r="G15" s="65">
        <f>'stav.díly'!H24</f>
        <v>0</v>
      </c>
    </row>
    <row r="16" spans="1:7" ht="15.75" customHeight="1">
      <c r="A16" s="63" t="s">
        <v>158</v>
      </c>
      <c r="B16" s="64" t="s">
        <v>159</v>
      </c>
      <c r="C16" s="65">
        <v>0</v>
      </c>
      <c r="D16" s="23"/>
      <c r="E16" s="69"/>
      <c r="F16" s="70"/>
      <c r="G16" s="65"/>
    </row>
    <row r="17" spans="1:7" ht="15.75" customHeight="1">
      <c r="A17" s="63" t="s">
        <v>160</v>
      </c>
      <c r="B17" s="64" t="s">
        <v>161</v>
      </c>
      <c r="C17" s="65">
        <v>0</v>
      </c>
      <c r="D17" s="23"/>
      <c r="E17" s="69"/>
      <c r="F17" s="70"/>
      <c r="G17" s="65"/>
    </row>
    <row r="18" spans="1:7" ht="15.75" customHeight="1">
      <c r="A18" s="71" t="s">
        <v>162</v>
      </c>
      <c r="B18" s="72" t="s">
        <v>163</v>
      </c>
      <c r="C18" s="65">
        <v>0</v>
      </c>
      <c r="D18" s="23"/>
      <c r="E18" s="69"/>
      <c r="F18" s="70"/>
      <c r="G18" s="65"/>
    </row>
    <row r="19" spans="1:7" ht="15.75" customHeight="1">
      <c r="A19" s="73" t="s">
        <v>164</v>
      </c>
      <c r="B19" s="64"/>
      <c r="C19" s="65">
        <f>SUM(C15:C18)</f>
        <v>0</v>
      </c>
      <c r="D19" s="23"/>
      <c r="E19" s="69"/>
      <c r="F19" s="70"/>
      <c r="G19" s="65"/>
    </row>
    <row r="20" spans="1:7" ht="15.75" customHeight="1">
      <c r="A20" s="73"/>
      <c r="B20" s="64"/>
      <c r="C20" s="65"/>
      <c r="D20" s="23"/>
      <c r="E20" s="69"/>
      <c r="F20" s="70"/>
      <c r="G20" s="65"/>
    </row>
    <row r="21" spans="1:7" ht="15.75" customHeight="1">
      <c r="A21" s="73" t="s">
        <v>165</v>
      </c>
      <c r="B21" s="64"/>
      <c r="C21" s="65">
        <v>0</v>
      </c>
      <c r="D21" s="23"/>
      <c r="E21" s="69"/>
      <c r="F21" s="70"/>
      <c r="G21" s="65"/>
    </row>
    <row r="22" spans="1:7" ht="15.75" customHeight="1">
      <c r="A22" s="74" t="s">
        <v>166</v>
      </c>
      <c r="B22" s="44"/>
      <c r="C22" s="65">
        <f>C19+C21</f>
        <v>0</v>
      </c>
      <c r="D22" s="23" t="s">
        <v>167</v>
      </c>
      <c r="E22" s="69"/>
      <c r="F22" s="70"/>
      <c r="G22" s="65">
        <f>G23-SUM(G15:G21)</f>
        <v>0</v>
      </c>
    </row>
    <row r="23" spans="1:7" ht="15.75" customHeight="1" thickBot="1">
      <c r="A23" s="304" t="s">
        <v>168</v>
      </c>
      <c r="B23" s="305"/>
      <c r="C23" s="75">
        <f>C22+G23</f>
        <v>0</v>
      </c>
      <c r="D23" s="76" t="s">
        <v>169</v>
      </c>
      <c r="E23" s="77"/>
      <c r="F23" s="78"/>
      <c r="G23" s="65">
        <v>0</v>
      </c>
    </row>
    <row r="24" spans="1:7" ht="12.75">
      <c r="A24" s="79" t="s">
        <v>170</v>
      </c>
      <c r="B24" s="80"/>
      <c r="C24" s="81"/>
      <c r="D24" s="80" t="s">
        <v>171</v>
      </c>
      <c r="E24" s="80"/>
      <c r="F24" s="82" t="s">
        <v>172</v>
      </c>
      <c r="G24" s="83"/>
    </row>
    <row r="25" spans="1:7" ht="12.75">
      <c r="A25" s="74" t="s">
        <v>173</v>
      </c>
      <c r="B25" s="44"/>
      <c r="C25" s="84"/>
      <c r="D25" s="44" t="s">
        <v>173</v>
      </c>
      <c r="F25" s="85" t="s">
        <v>173</v>
      </c>
      <c r="G25" s="86"/>
    </row>
    <row r="26" spans="1:7" ht="37.5" customHeight="1">
      <c r="A26" s="74" t="s">
        <v>174</v>
      </c>
      <c r="B26" s="87"/>
      <c r="C26" s="88"/>
      <c r="D26" s="44" t="s">
        <v>174</v>
      </c>
      <c r="F26" s="85" t="s">
        <v>174</v>
      </c>
      <c r="G26" s="86"/>
    </row>
    <row r="27" spans="1:7" ht="12.75">
      <c r="A27" s="74"/>
      <c r="B27" s="89"/>
      <c r="C27" s="84"/>
      <c r="D27" s="44"/>
      <c r="F27" s="85"/>
      <c r="G27" s="86"/>
    </row>
    <row r="28" spans="1:7" ht="12.75">
      <c r="A28" s="74" t="s">
        <v>175</v>
      </c>
      <c r="B28" s="44"/>
      <c r="C28" s="84"/>
      <c r="D28" s="85" t="s">
        <v>176</v>
      </c>
      <c r="E28" s="84"/>
      <c r="F28" s="90" t="s">
        <v>176</v>
      </c>
      <c r="G28" s="86"/>
    </row>
    <row r="29" spans="1:7" ht="69" customHeight="1">
      <c r="A29" s="74"/>
      <c r="B29" s="44"/>
      <c r="C29" s="91"/>
      <c r="D29" s="92"/>
      <c r="E29" s="91"/>
      <c r="F29" s="44"/>
      <c r="G29" s="86"/>
    </row>
    <row r="30" spans="1:7" ht="12.75">
      <c r="A30" s="93" t="s">
        <v>177</v>
      </c>
      <c r="B30" s="94"/>
      <c r="C30" s="95">
        <v>21</v>
      </c>
      <c r="D30" s="94" t="s">
        <v>178</v>
      </c>
      <c r="E30" s="96"/>
      <c r="F30" s="306">
        <f>C23-F32</f>
        <v>0</v>
      </c>
      <c r="G30" s="307"/>
    </row>
    <row r="31" spans="1:7" ht="12.75">
      <c r="A31" s="93" t="s">
        <v>179</v>
      </c>
      <c r="B31" s="94"/>
      <c r="C31" s="95">
        <f>SazbaDPH1</f>
        <v>21</v>
      </c>
      <c r="D31" s="94" t="s">
        <v>180</v>
      </c>
      <c r="E31" s="96"/>
      <c r="F31" s="306">
        <f>ROUND(PRODUCT(F30,C31/100),0)</f>
        <v>0</v>
      </c>
      <c r="G31" s="307"/>
    </row>
    <row r="32" spans="1:7" ht="12.75">
      <c r="A32" s="93" t="s">
        <v>177</v>
      </c>
      <c r="B32" s="94"/>
      <c r="C32" s="95">
        <v>15</v>
      </c>
      <c r="D32" s="94" t="s">
        <v>180</v>
      </c>
      <c r="E32" s="96"/>
      <c r="F32" s="306">
        <v>0</v>
      </c>
      <c r="G32" s="307"/>
    </row>
    <row r="33" spans="1:7" ht="12.75">
      <c r="A33" s="93" t="s">
        <v>179</v>
      </c>
      <c r="B33" s="97"/>
      <c r="C33" s="98">
        <v>15</v>
      </c>
      <c r="D33" s="94" t="s">
        <v>180</v>
      </c>
      <c r="E33" s="70"/>
      <c r="F33" s="306">
        <f>ROUND(PRODUCT(F32,C33/100),0)</f>
        <v>0</v>
      </c>
      <c r="G33" s="307"/>
    </row>
    <row r="34" spans="1:7" s="102" customFormat="1" ht="19.5" customHeight="1" thickBot="1">
      <c r="A34" s="99" t="s">
        <v>181</v>
      </c>
      <c r="B34" s="100"/>
      <c r="C34" s="100"/>
      <c r="D34" s="100"/>
      <c r="E34" s="101"/>
      <c r="F34" s="311">
        <f>ROUND(SUM(F30:F33),0)</f>
        <v>0</v>
      </c>
      <c r="G34" s="312"/>
    </row>
    <row r="36" spans="1:8" ht="12.75">
      <c r="A36" s="103" t="s">
        <v>182</v>
      </c>
      <c r="B36" s="103"/>
      <c r="C36" s="104"/>
      <c r="D36" s="104"/>
      <c r="E36" s="104"/>
      <c r="F36" s="104"/>
      <c r="G36" s="104"/>
      <c r="H36" s="1" t="s">
        <v>183</v>
      </c>
    </row>
    <row r="37" spans="1:8" ht="14.25" customHeight="1">
      <c r="A37" s="104"/>
      <c r="B37" s="308" t="s">
        <v>201</v>
      </c>
      <c r="C37" s="308"/>
      <c r="D37" s="308"/>
      <c r="E37" s="308"/>
      <c r="F37" s="308"/>
      <c r="G37" s="308"/>
      <c r="H37" s="1" t="s">
        <v>183</v>
      </c>
    </row>
    <row r="38" spans="1:8" ht="12.75" customHeight="1">
      <c r="A38" s="105"/>
      <c r="B38" s="308"/>
      <c r="C38" s="308"/>
      <c r="D38" s="308"/>
      <c r="E38" s="308"/>
      <c r="F38" s="308"/>
      <c r="G38" s="308"/>
      <c r="H38" s="1" t="s">
        <v>183</v>
      </c>
    </row>
    <row r="39" spans="1:8" ht="12.75" customHeight="1">
      <c r="A39" s="105"/>
      <c r="B39" s="309" t="s">
        <v>184</v>
      </c>
      <c r="C39" s="310"/>
      <c r="D39" s="310"/>
      <c r="E39" s="310"/>
      <c r="F39" s="310"/>
      <c r="G39" s="310"/>
      <c r="H39" s="1" t="s">
        <v>183</v>
      </c>
    </row>
    <row r="40" spans="1:8" ht="12.75">
      <c r="A40" s="105"/>
      <c r="H40" s="1" t="s">
        <v>183</v>
      </c>
    </row>
    <row r="41" spans="1:8" ht="12.75">
      <c r="A41" s="105"/>
      <c r="B41" s="309"/>
      <c r="C41" s="309"/>
      <c r="D41" s="309"/>
      <c r="E41" s="309"/>
      <c r="F41" s="309"/>
      <c r="G41" s="309"/>
      <c r="H41" s="1" t="s">
        <v>183</v>
      </c>
    </row>
  </sheetData>
  <mergeCells count="18">
    <mergeCell ref="C5:E5"/>
    <mergeCell ref="C7:E7"/>
    <mergeCell ref="C4:E4"/>
    <mergeCell ref="C6:E6"/>
    <mergeCell ref="B37:G38"/>
    <mergeCell ref="B41:G41"/>
    <mergeCell ref="B39:G39"/>
    <mergeCell ref="F32:G32"/>
    <mergeCell ref="F33:G33"/>
    <mergeCell ref="F34:G34"/>
    <mergeCell ref="C12:E12"/>
    <mergeCell ref="A23:B23"/>
    <mergeCell ref="F30:G30"/>
    <mergeCell ref="F31:G31"/>
    <mergeCell ref="C8:E8"/>
    <mergeCell ref="C9:E9"/>
    <mergeCell ref="C10:E10"/>
    <mergeCell ref="C11:E11"/>
  </mergeCells>
  <printOptions/>
  <pageMargins left="0.75" right="0.75" top="1" bottom="1" header="0.4921259845" footer="0.4921259845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A75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165" customWidth="1"/>
    <col min="2" max="2" width="6.140625" style="165" customWidth="1"/>
    <col min="3" max="3" width="11.421875" style="165" customWidth="1"/>
    <col min="4" max="4" width="15.8515625" style="165" customWidth="1"/>
    <col min="5" max="5" width="11.28125" style="165" customWidth="1"/>
    <col min="6" max="6" width="12.28125" style="165" customWidth="1"/>
    <col min="7" max="7" width="11.00390625" style="165" customWidth="1"/>
    <col min="8" max="8" width="11.140625" style="165" customWidth="1"/>
    <col min="9" max="9" width="10.7109375" style="165" customWidth="1"/>
    <col min="10" max="16384" width="9.140625" style="165" customWidth="1"/>
  </cols>
  <sheetData>
    <row r="2" ht="13.5" thickBot="1"/>
    <row r="3" spans="1:9" ht="13.5" thickTop="1">
      <c r="A3" s="328" t="s">
        <v>185</v>
      </c>
      <c r="B3" s="329"/>
      <c r="C3" s="159" t="str">
        <f>'krycí list'!C6:E6</f>
        <v>ZŠ Za Nádražím, Český Krumlov - Výměna oken a dveří</v>
      </c>
      <c r="D3" s="160"/>
      <c r="E3" s="161"/>
      <c r="F3" s="160"/>
      <c r="G3" s="162"/>
      <c r="H3" s="163"/>
      <c r="I3" s="164"/>
    </row>
    <row r="4" spans="1:9" ht="13.5" thickBot="1">
      <c r="A4" s="330" t="s">
        <v>186</v>
      </c>
      <c r="B4" s="331"/>
      <c r="C4" s="166" t="str">
        <f>'krycí list'!C4:E4</f>
        <v>ZŠ Za Nádražím, Český Krumlov</v>
      </c>
      <c r="D4" s="167"/>
      <c r="E4" s="168"/>
      <c r="F4" s="167"/>
      <c r="G4" s="340" t="s">
        <v>187</v>
      </c>
      <c r="H4" s="341"/>
      <c r="I4" s="342"/>
    </row>
    <row r="5" ht="13.5" thickTop="1">
      <c r="F5" s="169"/>
    </row>
    <row r="6" spans="1:9" ht="19.5" customHeight="1">
      <c r="A6" s="170" t="s">
        <v>188</v>
      </c>
      <c r="B6" s="170"/>
      <c r="C6" s="170"/>
      <c r="D6" s="170"/>
      <c r="E6" s="171"/>
      <c r="F6" s="170"/>
      <c r="G6" s="170"/>
      <c r="H6" s="170"/>
      <c r="I6" s="170"/>
    </row>
    <row r="7" ht="13.5" thickBot="1"/>
    <row r="8" spans="1:9" s="169" customFormat="1" ht="13.5" thickBot="1">
      <c r="A8" s="172"/>
      <c r="B8" s="173" t="s">
        <v>189</v>
      </c>
      <c r="C8" s="173"/>
      <c r="D8" s="174"/>
      <c r="E8" s="175" t="s">
        <v>190</v>
      </c>
      <c r="F8" s="176" t="s">
        <v>191</v>
      </c>
      <c r="G8" s="176" t="s">
        <v>192</v>
      </c>
      <c r="H8" s="176" t="s">
        <v>193</v>
      </c>
      <c r="I8" s="177" t="s">
        <v>165</v>
      </c>
    </row>
    <row r="9" spans="1:9" s="169" customFormat="1" ht="12.75">
      <c r="A9" s="195" t="str">
        <f>MID(Položky!D10,1,3)</f>
        <v>003</v>
      </c>
      <c r="B9" s="324" t="str">
        <f>MID(Položky!D10,5,35)</f>
        <v> Svislé konstrukce</v>
      </c>
      <c r="C9" s="324"/>
      <c r="D9" s="325"/>
      <c r="E9" s="202">
        <f>Položky!H10+Položky!H72+Položky!H131+Položky!H179+Položky!H241</f>
        <v>0</v>
      </c>
      <c r="F9" s="200"/>
      <c r="G9" s="200"/>
      <c r="H9" s="200"/>
      <c r="I9" s="201"/>
    </row>
    <row r="10" spans="1:9" s="169" customFormat="1" ht="12.75">
      <c r="A10" s="195" t="str">
        <f>MID(Položky!D13,1,3)</f>
        <v>006</v>
      </c>
      <c r="B10" s="326" t="str">
        <f>MID(Položky!D13,5,25)</f>
        <v> Úpravy povrchu</v>
      </c>
      <c r="C10" s="326"/>
      <c r="D10" s="327"/>
      <c r="E10" s="202">
        <f>Položky!H13+Položky!H76+Položky!H134+Položky!H183+Položky!H244</f>
        <v>0</v>
      </c>
      <c r="F10" s="200"/>
      <c r="G10" s="200"/>
      <c r="H10" s="200"/>
      <c r="I10" s="201"/>
    </row>
    <row r="11" spans="1:9" s="169" customFormat="1" ht="12.75">
      <c r="A11" s="195" t="str">
        <f>MID(Položky!D24,1,3)</f>
        <v>009</v>
      </c>
      <c r="B11" s="326" t="str">
        <f>MID(Položky!D24,5,35)</f>
        <v> Ostatní konstrukce a práce</v>
      </c>
      <c r="C11" s="326"/>
      <c r="D11" s="327"/>
      <c r="E11" s="202">
        <f>Položky!H24+Položky!H87+Položky!H145+Položky!H194+Položky!H255</f>
        <v>0</v>
      </c>
      <c r="F11" s="200"/>
      <c r="G11" s="200"/>
      <c r="H11" s="200"/>
      <c r="I11" s="201"/>
    </row>
    <row r="12" spans="1:9" s="169" customFormat="1" ht="12.75">
      <c r="A12" s="195" t="str">
        <f>MID(Položky!D42,1,3)</f>
        <v>099</v>
      </c>
      <c r="B12" s="326" t="str">
        <f>MID(Položky!D42,5,35)</f>
        <v> Přesun hmot HSV</v>
      </c>
      <c r="C12" s="326"/>
      <c r="D12" s="327"/>
      <c r="E12" s="202">
        <f>Položky!H42+Položky!H105+Položky!H159+Položky!H212+Položky!H269</f>
        <v>0</v>
      </c>
      <c r="F12" s="200"/>
      <c r="G12" s="200"/>
      <c r="H12" s="200"/>
      <c r="I12" s="201"/>
    </row>
    <row r="13" spans="1:9" s="169" customFormat="1" ht="12.75">
      <c r="A13" s="195" t="str">
        <f>MID(Položky!D45,1,3)</f>
        <v>764</v>
      </c>
      <c r="B13" s="326" t="str">
        <f>MID(Položky!D45,5,35)</f>
        <v> Konstrukce klempířské</v>
      </c>
      <c r="C13" s="326"/>
      <c r="D13" s="327"/>
      <c r="E13" s="202">
        <f>Položky!H45+Položky!H108+Položky!H162+Položky!H215+Položky!H272</f>
        <v>0</v>
      </c>
      <c r="F13" s="200"/>
      <c r="G13" s="200"/>
      <c r="H13" s="200"/>
      <c r="I13" s="201"/>
    </row>
    <row r="14" spans="1:9" s="169" customFormat="1" ht="12.75">
      <c r="A14" s="195" t="str">
        <f>MID(Položky!D50,1,3)</f>
        <v>766</v>
      </c>
      <c r="B14" s="326" t="str">
        <f>MID(Položky!D50,5,35)</f>
        <v> Konstrukce truhlářské</v>
      </c>
      <c r="C14" s="326"/>
      <c r="D14" s="327"/>
      <c r="E14" s="202">
        <f>Položky!H50+Položky!H113+Položky!H167+Položky!H220+Položky!H277</f>
        <v>0</v>
      </c>
      <c r="F14" s="200"/>
      <c r="G14" s="200"/>
      <c r="H14" s="200"/>
      <c r="I14" s="201"/>
    </row>
    <row r="15" spans="1:9" s="169" customFormat="1" ht="12.75">
      <c r="A15" s="195" t="str">
        <f>MID(Položky!D61,1,3)</f>
        <v>767</v>
      </c>
      <c r="B15" s="326" t="str">
        <f>MID(Položky!D61,5,35)</f>
        <v> Konstrukce zámečnické</v>
      </c>
      <c r="C15" s="326"/>
      <c r="D15" s="327"/>
      <c r="E15" s="202">
        <f>Položky!H61+Položky!H122+Položky!H233</f>
        <v>0</v>
      </c>
      <c r="F15" s="200"/>
      <c r="G15" s="200"/>
      <c r="H15" s="200"/>
      <c r="I15" s="201"/>
    </row>
    <row r="16" spans="1:9" s="169" customFormat="1" ht="12.75">
      <c r="A16" s="195" t="str">
        <f>MID(Položky!D67,1,3)</f>
        <v>786</v>
      </c>
      <c r="B16" s="326" t="str">
        <f>MID(Položky!D67,5,35)</f>
        <v> Čalounické úpravy</v>
      </c>
      <c r="C16" s="326"/>
      <c r="D16" s="327"/>
      <c r="E16" s="202">
        <f>Položky!H67+Položky!H126+Položky!H174+Položky!H237+Položky!H283</f>
        <v>0</v>
      </c>
      <c r="F16" s="200"/>
      <c r="G16" s="200"/>
      <c r="H16" s="200"/>
      <c r="I16" s="201"/>
    </row>
    <row r="17" spans="1:9" s="169" customFormat="1" ht="13.5" thickBot="1">
      <c r="A17" s="178"/>
      <c r="B17" s="179"/>
      <c r="C17" s="179"/>
      <c r="D17" s="199"/>
      <c r="E17" s="198"/>
      <c r="F17" s="196"/>
      <c r="G17" s="196"/>
      <c r="H17" s="196"/>
      <c r="I17" s="197"/>
    </row>
    <row r="18" spans="1:9" s="183" customFormat="1" ht="13.5" thickBot="1">
      <c r="A18" s="180"/>
      <c r="B18" s="181" t="s">
        <v>194</v>
      </c>
      <c r="C18" s="181"/>
      <c r="D18" s="182"/>
      <c r="E18" s="203">
        <f>SUM(E9:E17)</f>
        <v>0</v>
      </c>
      <c r="F18" s="204">
        <f>SUM(F9:F17)</f>
        <v>0</v>
      </c>
      <c r="G18" s="204">
        <f>SUM(G9:G17)</f>
        <v>0</v>
      </c>
      <c r="H18" s="204">
        <f>SUM(H9:H17)</f>
        <v>0</v>
      </c>
      <c r="I18" s="205">
        <f>SUM(I9:I17)</f>
        <v>0</v>
      </c>
    </row>
    <row r="19" spans="1:9" ht="12.75">
      <c r="A19" s="169"/>
      <c r="B19" s="169"/>
      <c r="C19" s="169"/>
      <c r="D19" s="169"/>
      <c r="E19" s="169"/>
      <c r="F19" s="169"/>
      <c r="G19" s="169"/>
      <c r="H19" s="169"/>
      <c r="I19" s="169"/>
    </row>
    <row r="20" spans="1:9" ht="19.5" customHeight="1">
      <c r="A20" s="170" t="s">
        <v>195</v>
      </c>
      <c r="B20" s="170"/>
      <c r="C20" s="170"/>
      <c r="D20" s="170"/>
      <c r="E20" s="170"/>
      <c r="F20" s="170"/>
      <c r="G20" s="170"/>
      <c r="H20" s="170"/>
      <c r="I20" s="170"/>
    </row>
    <row r="21" ht="13.5" thickBot="1"/>
    <row r="22" spans="1:9" ht="12.75">
      <c r="A22" s="184" t="s">
        <v>196</v>
      </c>
      <c r="B22" s="185"/>
      <c r="C22" s="185"/>
      <c r="D22" s="186"/>
      <c r="E22" s="336" t="s">
        <v>0</v>
      </c>
      <c r="F22" s="337"/>
      <c r="G22" s="206" t="s">
        <v>198</v>
      </c>
      <c r="H22" s="332" t="s">
        <v>197</v>
      </c>
      <c r="I22" s="333"/>
    </row>
    <row r="23" spans="1:53" ht="12.75">
      <c r="A23" s="187" t="s">
        <v>199</v>
      </c>
      <c r="B23" s="188"/>
      <c r="C23" s="188"/>
      <c r="D23" s="189"/>
      <c r="E23" s="338"/>
      <c r="F23" s="339"/>
      <c r="G23" s="207">
        <f>E18</f>
        <v>0</v>
      </c>
      <c r="H23" s="334">
        <f>E23*G23</f>
        <v>0</v>
      </c>
      <c r="I23" s="335"/>
      <c r="BA23" s="165">
        <v>2</v>
      </c>
    </row>
    <row r="24" spans="1:9" ht="13.5" thickBot="1">
      <c r="A24" s="190"/>
      <c r="B24" s="191" t="s">
        <v>200</v>
      </c>
      <c r="C24" s="192"/>
      <c r="D24" s="193"/>
      <c r="E24" s="190"/>
      <c r="F24" s="192"/>
      <c r="G24" s="192"/>
      <c r="H24" s="322">
        <f>SUM(H23:H23)</f>
        <v>0</v>
      </c>
      <c r="I24" s="323"/>
    </row>
    <row r="26" spans="2:8" ht="12.75">
      <c r="B26" s="183"/>
      <c r="F26" s="194"/>
      <c r="G26" s="194"/>
      <c r="H26" s="194"/>
    </row>
    <row r="27" spans="6:8" ht="12.75">
      <c r="F27" s="194"/>
      <c r="G27" s="194"/>
      <c r="H27" s="194"/>
    </row>
    <row r="28" spans="6:8" ht="12.75">
      <c r="F28" s="194"/>
      <c r="G28" s="194"/>
      <c r="H28" s="194"/>
    </row>
    <row r="29" spans="6:8" ht="12.75">
      <c r="F29" s="194"/>
      <c r="G29" s="194"/>
      <c r="H29" s="194"/>
    </row>
    <row r="30" spans="6:8" ht="12.75">
      <c r="F30" s="194"/>
      <c r="G30" s="194"/>
      <c r="H30" s="194"/>
    </row>
    <row r="31" spans="6:8" ht="12.75">
      <c r="F31" s="194"/>
      <c r="G31" s="194"/>
      <c r="H31" s="194"/>
    </row>
    <row r="32" spans="6:8" ht="12.75">
      <c r="F32" s="194"/>
      <c r="G32" s="194"/>
      <c r="H32" s="194"/>
    </row>
    <row r="33" spans="6:8" ht="12.75">
      <c r="F33" s="194"/>
      <c r="G33" s="194"/>
      <c r="H33" s="194"/>
    </row>
    <row r="34" spans="6:8" ht="12.75">
      <c r="F34" s="194"/>
      <c r="G34" s="194"/>
      <c r="H34" s="194"/>
    </row>
    <row r="35" spans="6:8" ht="12.75">
      <c r="F35" s="194"/>
      <c r="G35" s="194"/>
      <c r="H35" s="194"/>
    </row>
    <row r="36" spans="6:8" ht="12.75">
      <c r="F36" s="194"/>
      <c r="G36" s="194"/>
      <c r="H36" s="194"/>
    </row>
    <row r="37" spans="6:8" ht="12.75">
      <c r="F37" s="194"/>
      <c r="G37" s="194"/>
      <c r="H37" s="194"/>
    </row>
    <row r="38" spans="6:8" ht="12.75">
      <c r="F38" s="194"/>
      <c r="G38" s="194"/>
      <c r="H38" s="194"/>
    </row>
    <row r="39" spans="6:8" ht="12.75">
      <c r="F39" s="194"/>
      <c r="G39" s="194"/>
      <c r="H39" s="194"/>
    </row>
    <row r="40" spans="6:8" ht="12.75">
      <c r="F40" s="194"/>
      <c r="G40" s="194"/>
      <c r="H40" s="194"/>
    </row>
    <row r="41" spans="6:8" ht="12.75">
      <c r="F41" s="194"/>
      <c r="G41" s="194"/>
      <c r="H41" s="194"/>
    </row>
    <row r="42" spans="6:8" ht="12.75">
      <c r="F42" s="194"/>
      <c r="G42" s="194"/>
      <c r="H42" s="194"/>
    </row>
    <row r="43" spans="6:8" ht="12.75">
      <c r="F43" s="194"/>
      <c r="G43" s="194"/>
      <c r="H43" s="194"/>
    </row>
    <row r="44" spans="6:8" ht="12.75">
      <c r="F44" s="194"/>
      <c r="G44" s="194"/>
      <c r="H44" s="194"/>
    </row>
    <row r="45" spans="6:8" ht="12.75">
      <c r="F45" s="194"/>
      <c r="G45" s="194"/>
      <c r="H45" s="194"/>
    </row>
    <row r="46" spans="6:8" ht="12.75">
      <c r="F46" s="194"/>
      <c r="G46" s="194"/>
      <c r="H46" s="194"/>
    </row>
    <row r="47" spans="6:8" ht="12.75">
      <c r="F47" s="194"/>
      <c r="G47" s="194"/>
      <c r="H47" s="194"/>
    </row>
    <row r="48" spans="6:8" ht="12.75">
      <c r="F48" s="194"/>
      <c r="G48" s="194"/>
      <c r="H48" s="194"/>
    </row>
    <row r="49" spans="6:8" ht="12.75">
      <c r="F49" s="194"/>
      <c r="G49" s="194"/>
      <c r="H49" s="194"/>
    </row>
    <row r="50" spans="6:8" ht="12.75">
      <c r="F50" s="194"/>
      <c r="G50" s="194"/>
      <c r="H50" s="194"/>
    </row>
    <row r="51" spans="6:8" ht="12.75">
      <c r="F51" s="194"/>
      <c r="G51" s="194"/>
      <c r="H51" s="194"/>
    </row>
    <row r="52" spans="6:8" ht="12.75">
      <c r="F52" s="194"/>
      <c r="G52" s="194"/>
      <c r="H52" s="194"/>
    </row>
    <row r="53" spans="6:8" ht="12.75">
      <c r="F53" s="194"/>
      <c r="G53" s="194"/>
      <c r="H53" s="194"/>
    </row>
    <row r="54" spans="6:8" ht="12.75">
      <c r="F54" s="194"/>
      <c r="G54" s="194"/>
      <c r="H54" s="194"/>
    </row>
    <row r="55" spans="6:8" ht="12.75">
      <c r="F55" s="194"/>
      <c r="G55" s="194"/>
      <c r="H55" s="194"/>
    </row>
    <row r="56" spans="6:8" ht="12.75">
      <c r="F56" s="194"/>
      <c r="G56" s="194"/>
      <c r="H56" s="194"/>
    </row>
    <row r="57" spans="6:8" ht="12.75">
      <c r="F57" s="194"/>
      <c r="G57" s="194"/>
      <c r="H57" s="194"/>
    </row>
    <row r="58" spans="6:8" ht="12.75">
      <c r="F58" s="194"/>
      <c r="G58" s="194"/>
      <c r="H58" s="194"/>
    </row>
    <row r="59" spans="6:8" ht="12.75">
      <c r="F59" s="194"/>
      <c r="G59" s="194"/>
      <c r="H59" s="194"/>
    </row>
    <row r="60" spans="6:8" ht="12.75">
      <c r="F60" s="194"/>
      <c r="G60" s="194"/>
      <c r="H60" s="194"/>
    </row>
    <row r="61" spans="6:8" ht="12.75">
      <c r="F61" s="194"/>
      <c r="G61" s="194"/>
      <c r="H61" s="194"/>
    </row>
    <row r="62" spans="6:8" ht="12.75">
      <c r="F62" s="194"/>
      <c r="G62" s="194"/>
      <c r="H62" s="194"/>
    </row>
    <row r="63" spans="6:8" ht="12.75">
      <c r="F63" s="194"/>
      <c r="G63" s="194"/>
      <c r="H63" s="194"/>
    </row>
    <row r="64" spans="6:8" ht="12.75">
      <c r="F64" s="194"/>
      <c r="G64" s="194"/>
      <c r="H64" s="194"/>
    </row>
    <row r="65" spans="6:8" ht="12.75">
      <c r="F65" s="194"/>
      <c r="G65" s="194"/>
      <c r="H65" s="194"/>
    </row>
    <row r="66" spans="6:8" ht="12.75">
      <c r="F66" s="194"/>
      <c r="G66" s="194"/>
      <c r="H66" s="194"/>
    </row>
    <row r="67" spans="6:8" ht="12.75">
      <c r="F67" s="194"/>
      <c r="G67" s="194"/>
      <c r="H67" s="194"/>
    </row>
    <row r="68" spans="6:8" ht="12.75">
      <c r="F68" s="194"/>
      <c r="G68" s="194"/>
      <c r="H68" s="194"/>
    </row>
    <row r="69" spans="6:8" ht="12.75">
      <c r="F69" s="194"/>
      <c r="G69" s="194"/>
      <c r="H69" s="194"/>
    </row>
    <row r="70" spans="6:8" ht="12.75">
      <c r="F70" s="194"/>
      <c r="G70" s="194"/>
      <c r="H70" s="194"/>
    </row>
    <row r="71" spans="6:8" ht="12.75">
      <c r="F71" s="194"/>
      <c r="G71" s="194"/>
      <c r="H71" s="194"/>
    </row>
    <row r="72" spans="6:8" ht="12.75">
      <c r="F72" s="194"/>
      <c r="G72" s="194"/>
      <c r="H72" s="194"/>
    </row>
    <row r="73" spans="6:8" ht="12.75">
      <c r="F73" s="194"/>
      <c r="G73" s="194"/>
      <c r="H73" s="194"/>
    </row>
    <row r="74" spans="6:8" ht="12.75">
      <c r="F74" s="194"/>
      <c r="G74" s="194"/>
      <c r="H74" s="194"/>
    </row>
    <row r="75" spans="6:8" ht="12.75">
      <c r="F75" s="194"/>
      <c r="G75" s="194"/>
      <c r="H75" s="194"/>
    </row>
  </sheetData>
  <mergeCells count="16">
    <mergeCell ref="A3:B3"/>
    <mergeCell ref="A4:B4"/>
    <mergeCell ref="H22:I22"/>
    <mergeCell ref="H23:I23"/>
    <mergeCell ref="E22:F22"/>
    <mergeCell ref="E23:F23"/>
    <mergeCell ref="G4:I4"/>
    <mergeCell ref="H24:I24"/>
    <mergeCell ref="B9:D9"/>
    <mergeCell ref="B10:D10"/>
    <mergeCell ref="B11:D11"/>
    <mergeCell ref="B12:D12"/>
    <mergeCell ref="B13:D13"/>
    <mergeCell ref="B14:D14"/>
    <mergeCell ref="B15:D15"/>
    <mergeCell ref="B16:D16"/>
  </mergeCells>
  <printOptions/>
  <pageMargins left="0.75" right="0.75" top="1" bottom="1" header="0.4921259845" footer="0.4921259845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outlinePr summaryBelow="0"/>
    <pageSetUpPr fitToPage="1"/>
  </sheetPr>
  <dimension ref="A1:L285"/>
  <sheetViews>
    <sheetView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A1" sqref="A1:G1"/>
    </sheetView>
  </sheetViews>
  <sheetFormatPr defaultColWidth="9.140625" defaultRowHeight="12.75" outlineLevelRow="2"/>
  <cols>
    <col min="1" max="1" width="4.7109375" style="12" customWidth="1"/>
    <col min="2" max="2" width="7.7109375" style="7" customWidth="1"/>
    <col min="3" max="3" width="10.7109375" style="13" customWidth="1"/>
    <col min="4" max="4" width="55.421875" style="14" bestFit="1" customWidth="1"/>
    <col min="5" max="5" width="4.28125" style="7" customWidth="1"/>
    <col min="6" max="6" width="9.28125" style="15" bestFit="1" customWidth="1"/>
    <col min="7" max="7" width="8.28125" style="8" bestFit="1" customWidth="1"/>
    <col min="8" max="8" width="10.28125" style="8" bestFit="1" customWidth="1"/>
    <col min="9" max="9" width="15.7109375" style="9" customWidth="1"/>
    <col min="10" max="10" width="12.00390625" style="10" customWidth="1"/>
    <col min="11" max="16384" width="9.140625" style="10" customWidth="1"/>
  </cols>
  <sheetData>
    <row r="1" spans="1:7" ht="15.75">
      <c r="A1" s="343" t="s">
        <v>259</v>
      </c>
      <c r="B1" s="343"/>
      <c r="C1" s="343"/>
      <c r="D1" s="343"/>
      <c r="E1" s="343"/>
      <c r="F1" s="343"/>
      <c r="G1" s="343"/>
    </row>
    <row r="2" spans="1:7" ht="13.5" thickBot="1">
      <c r="A2" s="110"/>
      <c r="B2" s="111"/>
      <c r="C2" s="112"/>
      <c r="D2" s="112"/>
      <c r="E2" s="113"/>
      <c r="F2" s="112"/>
      <c r="G2" s="112"/>
    </row>
    <row r="3" spans="1:7" ht="13.5" thickTop="1">
      <c r="A3" s="344" t="s">
        <v>185</v>
      </c>
      <c r="B3" s="345"/>
      <c r="C3" s="106" t="str">
        <f>'krycí list'!C6:E6</f>
        <v>ZŠ Za Nádražím, Český Krumlov - Výměna oken a dveří</v>
      </c>
      <c r="D3" s="107"/>
      <c r="E3" s="116"/>
      <c r="F3" s="114"/>
      <c r="G3" s="115"/>
    </row>
    <row r="4" spans="1:9" ht="13.5" thickBot="1">
      <c r="A4" s="346" t="s">
        <v>186</v>
      </c>
      <c r="B4" s="347"/>
      <c r="C4" s="108" t="str">
        <f>'krycí list'!C4:E4</f>
        <v>ZŠ Za Nádražím, Český Krumlov</v>
      </c>
      <c r="D4" s="109"/>
      <c r="E4" s="348" t="str">
        <f>'stav.díly'!G4</f>
        <v>Položkový rozpočet</v>
      </c>
      <c r="F4" s="349"/>
      <c r="G4" s="350"/>
      <c r="H4" s="4"/>
      <c r="I4" s="5"/>
    </row>
    <row r="5" spans="1:9" ht="12.75" thickBot="1" thickTop="1">
      <c r="A5" s="11"/>
      <c r="B5" s="2"/>
      <c r="C5" s="2"/>
      <c r="D5" s="2"/>
      <c r="E5" s="2"/>
      <c r="F5" s="3"/>
      <c r="G5" s="4"/>
      <c r="H5" s="4"/>
      <c r="I5" s="5"/>
    </row>
    <row r="6" spans="1:9" ht="24" customHeight="1">
      <c r="A6" s="156" t="s">
        <v>211</v>
      </c>
      <c r="B6" s="157" t="s">
        <v>212</v>
      </c>
      <c r="C6" s="157" t="s">
        <v>216</v>
      </c>
      <c r="D6" s="157" t="s">
        <v>213</v>
      </c>
      <c r="E6" s="157" t="s">
        <v>3</v>
      </c>
      <c r="F6" s="158" t="s">
        <v>210</v>
      </c>
      <c r="G6" s="157" t="s">
        <v>214</v>
      </c>
      <c r="H6" s="157" t="s">
        <v>215</v>
      </c>
      <c r="I6" s="10"/>
    </row>
    <row r="7" spans="1:9" ht="11.25">
      <c r="A7" s="154" t="s">
        <v>202</v>
      </c>
      <c r="B7" s="154" t="s">
        <v>203</v>
      </c>
      <c r="C7" s="154" t="s">
        <v>204</v>
      </c>
      <c r="D7" s="155" t="s">
        <v>205</v>
      </c>
      <c r="E7" s="154" t="s">
        <v>206</v>
      </c>
      <c r="F7" s="154" t="s">
        <v>207</v>
      </c>
      <c r="G7" s="154" t="s">
        <v>208</v>
      </c>
      <c r="H7" s="154" t="s">
        <v>209</v>
      </c>
      <c r="I7" s="10"/>
    </row>
    <row r="8" spans="1:9" ht="11.25">
      <c r="A8" s="119"/>
      <c r="B8" s="124"/>
      <c r="C8" s="128"/>
      <c r="D8" s="133"/>
      <c r="E8" s="124"/>
      <c r="F8" s="119"/>
      <c r="G8" s="119"/>
      <c r="H8" s="119"/>
      <c r="I8" s="10"/>
    </row>
    <row r="9" spans="1:8" s="6" customFormat="1" ht="11.25">
      <c r="A9" s="120"/>
      <c r="B9" s="124"/>
      <c r="C9" s="129"/>
      <c r="D9" s="134" t="s">
        <v>55</v>
      </c>
      <c r="E9" s="124"/>
      <c r="F9" s="140"/>
      <c r="G9" s="141"/>
      <c r="H9" s="142">
        <f>SUBTOTAL(9,H10:H69)</f>
        <v>0</v>
      </c>
    </row>
    <row r="10" spans="1:8" s="6" customFormat="1" ht="11.25" outlineLevel="1">
      <c r="A10" s="120"/>
      <c r="B10" s="124"/>
      <c r="C10" s="129"/>
      <c r="D10" s="129" t="s">
        <v>70</v>
      </c>
      <c r="E10" s="124"/>
      <c r="F10" s="140"/>
      <c r="G10" s="141"/>
      <c r="H10" s="143">
        <f>SUBTOTAL(9,H11:H12)</f>
        <v>0</v>
      </c>
    </row>
    <row r="11" spans="1:12" ht="11.25" outlineLevel="2">
      <c r="A11" s="121">
        <v>1</v>
      </c>
      <c r="B11" s="125" t="s">
        <v>4</v>
      </c>
      <c r="C11" s="130" t="s">
        <v>18</v>
      </c>
      <c r="D11" s="135" t="s">
        <v>133</v>
      </c>
      <c r="E11" s="125" t="s">
        <v>5</v>
      </c>
      <c r="F11" s="144">
        <v>47.52</v>
      </c>
      <c r="G11" s="145"/>
      <c r="H11" s="146">
        <f>F11*G11</f>
        <v>0</v>
      </c>
      <c r="I11" s="10"/>
      <c r="K11" s="118"/>
      <c r="L11" s="118"/>
    </row>
    <row r="12" spans="1:12" ht="11.25" outlineLevel="2">
      <c r="A12" s="122"/>
      <c r="B12" s="126"/>
      <c r="C12" s="131"/>
      <c r="D12" s="136"/>
      <c r="E12" s="126"/>
      <c r="F12" s="147"/>
      <c r="G12" s="148"/>
      <c r="H12" s="149"/>
      <c r="I12" s="10"/>
      <c r="K12" s="118"/>
      <c r="L12" s="118"/>
    </row>
    <row r="13" spans="1:12" s="6" customFormat="1" ht="11.25" outlineLevel="1">
      <c r="A13" s="120"/>
      <c r="B13" s="124"/>
      <c r="C13" s="129"/>
      <c r="D13" s="129" t="s">
        <v>66</v>
      </c>
      <c r="E13" s="124"/>
      <c r="F13" s="150"/>
      <c r="G13" s="141"/>
      <c r="H13" s="143">
        <f>SUBTOTAL(9,H14:H23)</f>
        <v>0</v>
      </c>
      <c r="J13" s="10"/>
      <c r="K13" s="118"/>
      <c r="L13" s="118"/>
    </row>
    <row r="14" spans="1:12" ht="11.25" outlineLevel="2">
      <c r="A14" s="121">
        <v>2</v>
      </c>
      <c r="B14" s="125" t="s">
        <v>4</v>
      </c>
      <c r="C14" s="130" t="s">
        <v>19</v>
      </c>
      <c r="D14" s="135" t="s">
        <v>96</v>
      </c>
      <c r="E14" s="125" t="s">
        <v>1</v>
      </c>
      <c r="F14" s="144">
        <v>358.5</v>
      </c>
      <c r="G14" s="145"/>
      <c r="H14" s="146">
        <f aca="true" t="shared" si="0" ref="H14:H22">F14*G14</f>
        <v>0</v>
      </c>
      <c r="I14" s="10"/>
      <c r="K14" s="118"/>
      <c r="L14" s="118"/>
    </row>
    <row r="15" spans="1:12" ht="11.25" outlineLevel="2">
      <c r="A15" s="121">
        <v>3</v>
      </c>
      <c r="B15" s="125" t="s">
        <v>4</v>
      </c>
      <c r="C15" s="130" t="s">
        <v>20</v>
      </c>
      <c r="D15" s="135" t="s">
        <v>72</v>
      </c>
      <c r="E15" s="125" t="s">
        <v>1</v>
      </c>
      <c r="F15" s="144">
        <v>581</v>
      </c>
      <c r="G15" s="145"/>
      <c r="H15" s="146">
        <f t="shared" si="0"/>
        <v>0</v>
      </c>
      <c r="I15" s="10"/>
      <c r="K15" s="118"/>
      <c r="L15" s="118"/>
    </row>
    <row r="16" spans="1:12" ht="11.25" outlineLevel="2">
      <c r="A16" s="121">
        <v>4</v>
      </c>
      <c r="B16" s="125" t="s">
        <v>4</v>
      </c>
      <c r="C16" s="130" t="s">
        <v>21</v>
      </c>
      <c r="D16" s="135" t="s">
        <v>132</v>
      </c>
      <c r="E16" s="125" t="s">
        <v>1</v>
      </c>
      <c r="F16" s="144">
        <v>290.3</v>
      </c>
      <c r="G16" s="145"/>
      <c r="H16" s="146">
        <f t="shared" si="0"/>
        <v>0</v>
      </c>
      <c r="I16" s="10"/>
      <c r="K16" s="118"/>
      <c r="L16" s="118"/>
    </row>
    <row r="17" spans="1:12" ht="11.25" outlineLevel="2">
      <c r="A17" s="121">
        <v>5</v>
      </c>
      <c r="B17" s="125" t="s">
        <v>4</v>
      </c>
      <c r="C17" s="130" t="s">
        <v>22</v>
      </c>
      <c r="D17" s="135" t="s">
        <v>134</v>
      </c>
      <c r="E17" s="125" t="s">
        <v>5</v>
      </c>
      <c r="F17" s="144">
        <v>179.84</v>
      </c>
      <c r="G17" s="145"/>
      <c r="H17" s="146">
        <f t="shared" si="0"/>
        <v>0</v>
      </c>
      <c r="I17" s="10"/>
      <c r="K17" s="118"/>
      <c r="L17" s="118"/>
    </row>
    <row r="18" spans="1:12" ht="11.25" outlineLevel="2">
      <c r="A18" s="121">
        <v>6</v>
      </c>
      <c r="B18" s="125" t="s">
        <v>4</v>
      </c>
      <c r="C18" s="130" t="s">
        <v>23</v>
      </c>
      <c r="D18" s="135" t="s">
        <v>111</v>
      </c>
      <c r="E18" s="125" t="s">
        <v>5</v>
      </c>
      <c r="F18" s="144">
        <v>179.84</v>
      </c>
      <c r="G18" s="145"/>
      <c r="H18" s="146">
        <f t="shared" si="0"/>
        <v>0</v>
      </c>
      <c r="I18" s="10"/>
      <c r="K18" s="118"/>
      <c r="L18" s="118"/>
    </row>
    <row r="19" spans="1:12" ht="11.25" outlineLevel="2">
      <c r="A19" s="121">
        <v>7</v>
      </c>
      <c r="B19" s="125" t="s">
        <v>4</v>
      </c>
      <c r="C19" s="130" t="s">
        <v>24</v>
      </c>
      <c r="D19" s="135" t="s">
        <v>75</v>
      </c>
      <c r="E19" s="125" t="s">
        <v>5</v>
      </c>
      <c r="F19" s="144">
        <v>8.64</v>
      </c>
      <c r="G19" s="145"/>
      <c r="H19" s="146">
        <f t="shared" si="0"/>
        <v>0</v>
      </c>
      <c r="I19" s="10"/>
      <c r="K19" s="118"/>
      <c r="L19" s="118"/>
    </row>
    <row r="20" spans="1:12" ht="11.25" outlineLevel="2">
      <c r="A20" s="121">
        <v>8</v>
      </c>
      <c r="B20" s="125" t="s">
        <v>4</v>
      </c>
      <c r="C20" s="130" t="s">
        <v>25</v>
      </c>
      <c r="D20" s="135" t="s">
        <v>76</v>
      </c>
      <c r="E20" s="125" t="s">
        <v>5</v>
      </c>
      <c r="F20" s="144">
        <v>52.06</v>
      </c>
      <c r="G20" s="145"/>
      <c r="H20" s="146">
        <f t="shared" si="0"/>
        <v>0</v>
      </c>
      <c r="I20" s="10"/>
      <c r="K20" s="118"/>
      <c r="L20" s="118"/>
    </row>
    <row r="21" spans="1:12" ht="11.25" outlineLevel="2">
      <c r="A21" s="121">
        <v>9</v>
      </c>
      <c r="B21" s="125" t="s">
        <v>4</v>
      </c>
      <c r="C21" s="130" t="s">
        <v>122</v>
      </c>
      <c r="D21" s="135" t="s">
        <v>123</v>
      </c>
      <c r="E21" s="125" t="s">
        <v>1</v>
      </c>
      <c r="F21" s="144">
        <v>123.1</v>
      </c>
      <c r="G21" s="145"/>
      <c r="H21" s="146">
        <f t="shared" si="0"/>
        <v>0</v>
      </c>
      <c r="I21" s="10"/>
      <c r="K21" s="118"/>
      <c r="L21" s="118"/>
    </row>
    <row r="22" spans="1:12" ht="11.25" outlineLevel="2">
      <c r="A22" s="121">
        <v>10</v>
      </c>
      <c r="B22" s="125" t="s">
        <v>4</v>
      </c>
      <c r="C22" s="130" t="s">
        <v>26</v>
      </c>
      <c r="D22" s="135" t="s">
        <v>99</v>
      </c>
      <c r="E22" s="125" t="s">
        <v>5</v>
      </c>
      <c r="F22" s="144">
        <v>9.31</v>
      </c>
      <c r="G22" s="145"/>
      <c r="H22" s="146">
        <f t="shared" si="0"/>
        <v>0</v>
      </c>
      <c r="I22" s="10"/>
      <c r="K22" s="118"/>
      <c r="L22" s="118"/>
    </row>
    <row r="23" spans="1:12" ht="11.25" outlineLevel="2">
      <c r="A23" s="122"/>
      <c r="B23" s="126"/>
      <c r="C23" s="131"/>
      <c r="D23" s="136"/>
      <c r="E23" s="126"/>
      <c r="F23" s="147"/>
      <c r="G23" s="148"/>
      <c r="H23" s="149"/>
      <c r="I23" s="10"/>
      <c r="K23" s="118"/>
      <c r="L23" s="118"/>
    </row>
    <row r="24" spans="1:12" s="6" customFormat="1" ht="11.25" outlineLevel="1">
      <c r="A24" s="120"/>
      <c r="B24" s="124"/>
      <c r="C24" s="129"/>
      <c r="D24" s="129" t="s">
        <v>71</v>
      </c>
      <c r="E24" s="124"/>
      <c r="F24" s="150"/>
      <c r="G24" s="141"/>
      <c r="H24" s="143">
        <f>SUBTOTAL(9,H25:H41)</f>
        <v>0</v>
      </c>
      <c r="J24" s="10"/>
      <c r="K24" s="118"/>
      <c r="L24" s="118"/>
    </row>
    <row r="25" spans="1:12" ht="11.25" outlineLevel="2">
      <c r="A25" s="121">
        <v>11</v>
      </c>
      <c r="B25" s="125" t="s">
        <v>4</v>
      </c>
      <c r="C25" s="130" t="s">
        <v>36</v>
      </c>
      <c r="D25" s="135" t="s">
        <v>109</v>
      </c>
      <c r="E25" s="125" t="s">
        <v>5</v>
      </c>
      <c r="F25" s="144">
        <v>550.94</v>
      </c>
      <c r="G25" s="145"/>
      <c r="H25" s="146">
        <f aca="true" t="shared" si="1" ref="H25:H40">F25*G25</f>
        <v>0</v>
      </c>
      <c r="I25" s="10"/>
      <c r="K25" s="118"/>
      <c r="L25" s="118"/>
    </row>
    <row r="26" spans="1:12" ht="22.5" outlineLevel="2">
      <c r="A26" s="121">
        <v>12</v>
      </c>
      <c r="B26" s="125" t="s">
        <v>4</v>
      </c>
      <c r="C26" s="130" t="s">
        <v>37</v>
      </c>
      <c r="D26" s="135" t="s">
        <v>117</v>
      </c>
      <c r="E26" s="125" t="s">
        <v>5</v>
      </c>
      <c r="F26" s="144">
        <v>550.94</v>
      </c>
      <c r="G26" s="145"/>
      <c r="H26" s="146">
        <f t="shared" si="1"/>
        <v>0</v>
      </c>
      <c r="I26" s="10"/>
      <c r="K26" s="118"/>
      <c r="L26" s="118"/>
    </row>
    <row r="27" spans="1:12" ht="11.25" outlineLevel="2">
      <c r="A27" s="121">
        <v>13</v>
      </c>
      <c r="B27" s="125" t="s">
        <v>4</v>
      </c>
      <c r="C27" s="130" t="s">
        <v>38</v>
      </c>
      <c r="D27" s="135" t="s">
        <v>110</v>
      </c>
      <c r="E27" s="125" t="s">
        <v>5</v>
      </c>
      <c r="F27" s="144">
        <v>550.94</v>
      </c>
      <c r="G27" s="145"/>
      <c r="H27" s="146">
        <f t="shared" si="1"/>
        <v>0</v>
      </c>
      <c r="I27" s="10"/>
      <c r="K27" s="118"/>
      <c r="L27" s="118"/>
    </row>
    <row r="28" spans="1:12" ht="11.25" outlineLevel="2">
      <c r="A28" s="121">
        <v>14</v>
      </c>
      <c r="B28" s="125" t="s">
        <v>4</v>
      </c>
      <c r="C28" s="130" t="s">
        <v>39</v>
      </c>
      <c r="D28" s="135" t="s">
        <v>97</v>
      </c>
      <c r="E28" s="125" t="s">
        <v>5</v>
      </c>
      <c r="F28" s="144">
        <v>103.68</v>
      </c>
      <c r="G28" s="145"/>
      <c r="H28" s="146">
        <f t="shared" si="1"/>
        <v>0</v>
      </c>
      <c r="I28" s="10"/>
      <c r="K28" s="118"/>
      <c r="L28" s="118"/>
    </row>
    <row r="29" spans="1:12" ht="11.25" outlineLevel="2">
      <c r="A29" s="121">
        <v>15</v>
      </c>
      <c r="B29" s="125" t="s">
        <v>4</v>
      </c>
      <c r="C29" s="130" t="s">
        <v>40</v>
      </c>
      <c r="D29" s="135" t="s">
        <v>67</v>
      </c>
      <c r="E29" s="125" t="s">
        <v>5</v>
      </c>
      <c r="F29" s="144">
        <v>47.52</v>
      </c>
      <c r="G29" s="145"/>
      <c r="H29" s="146">
        <f t="shared" si="1"/>
        <v>0</v>
      </c>
      <c r="I29" s="10"/>
      <c r="K29" s="118"/>
      <c r="L29" s="118"/>
    </row>
    <row r="30" spans="1:12" ht="11.25" outlineLevel="2">
      <c r="A30" s="121">
        <v>16</v>
      </c>
      <c r="B30" s="125" t="s">
        <v>4</v>
      </c>
      <c r="C30" s="130" t="s">
        <v>42</v>
      </c>
      <c r="D30" s="135" t="s">
        <v>113</v>
      </c>
      <c r="E30" s="125" t="s">
        <v>5</v>
      </c>
      <c r="F30" s="144">
        <v>5.4</v>
      </c>
      <c r="G30" s="145"/>
      <c r="H30" s="146">
        <f t="shared" si="1"/>
        <v>0</v>
      </c>
      <c r="I30" s="10"/>
      <c r="K30" s="118"/>
      <c r="L30" s="118"/>
    </row>
    <row r="31" spans="1:12" ht="11.25" outlineLevel="2">
      <c r="A31" s="121">
        <v>17</v>
      </c>
      <c r="B31" s="125" t="s">
        <v>4</v>
      </c>
      <c r="C31" s="130" t="s">
        <v>43</v>
      </c>
      <c r="D31" s="135" t="s">
        <v>114</v>
      </c>
      <c r="E31" s="125" t="s">
        <v>5</v>
      </c>
      <c r="F31" s="144">
        <v>19.44</v>
      </c>
      <c r="G31" s="145"/>
      <c r="H31" s="146">
        <f t="shared" si="1"/>
        <v>0</v>
      </c>
      <c r="I31" s="10"/>
      <c r="K31" s="118"/>
      <c r="L31" s="118"/>
    </row>
    <row r="32" spans="1:12" ht="11.25" outlineLevel="2">
      <c r="A32" s="121">
        <v>18</v>
      </c>
      <c r="B32" s="125" t="s">
        <v>4</v>
      </c>
      <c r="C32" s="130" t="s">
        <v>44</v>
      </c>
      <c r="D32" s="135" t="s">
        <v>116</v>
      </c>
      <c r="E32" s="125" t="s">
        <v>5</v>
      </c>
      <c r="F32" s="144">
        <v>172.8</v>
      </c>
      <c r="G32" s="145"/>
      <c r="H32" s="146">
        <f t="shared" si="1"/>
        <v>0</v>
      </c>
      <c r="I32" s="10"/>
      <c r="K32" s="118"/>
      <c r="L32" s="118"/>
    </row>
    <row r="33" spans="1:12" ht="11.25" outlineLevel="2">
      <c r="A33" s="121">
        <v>19</v>
      </c>
      <c r="B33" s="125" t="s">
        <v>4</v>
      </c>
      <c r="C33" s="130" t="s">
        <v>45</v>
      </c>
      <c r="D33" s="135" t="s">
        <v>100</v>
      </c>
      <c r="E33" s="125" t="s">
        <v>5</v>
      </c>
      <c r="F33" s="144">
        <v>4.62</v>
      </c>
      <c r="G33" s="145"/>
      <c r="H33" s="146">
        <f t="shared" si="1"/>
        <v>0</v>
      </c>
      <c r="I33" s="10"/>
      <c r="K33" s="118"/>
      <c r="L33" s="118"/>
    </row>
    <row r="34" spans="1:12" ht="11.25" outlineLevel="2">
      <c r="A34" s="121">
        <v>20</v>
      </c>
      <c r="B34" s="125" t="s">
        <v>4</v>
      </c>
      <c r="C34" s="130" t="s">
        <v>46</v>
      </c>
      <c r="D34" s="135" t="s">
        <v>101</v>
      </c>
      <c r="E34" s="125" t="s">
        <v>5</v>
      </c>
      <c r="F34" s="144">
        <v>7.74</v>
      </c>
      <c r="G34" s="145"/>
      <c r="H34" s="146">
        <f t="shared" si="1"/>
        <v>0</v>
      </c>
      <c r="I34" s="10"/>
      <c r="K34" s="118"/>
      <c r="L34" s="118"/>
    </row>
    <row r="35" spans="1:12" ht="11.25" outlineLevel="2">
      <c r="A35" s="121">
        <v>21</v>
      </c>
      <c r="B35" s="125" t="s">
        <v>4</v>
      </c>
      <c r="C35" s="130" t="s">
        <v>47</v>
      </c>
      <c r="D35" s="135" t="s">
        <v>105</v>
      </c>
      <c r="E35" s="125" t="s">
        <v>2</v>
      </c>
      <c r="F35" s="144">
        <v>14.4</v>
      </c>
      <c r="G35" s="145"/>
      <c r="H35" s="146">
        <f t="shared" si="1"/>
        <v>0</v>
      </c>
      <c r="I35" s="10"/>
      <c r="K35" s="118"/>
      <c r="L35" s="118"/>
    </row>
    <row r="36" spans="1:12" ht="11.25" outlineLevel="2">
      <c r="A36" s="121">
        <v>22</v>
      </c>
      <c r="B36" s="125" t="s">
        <v>4</v>
      </c>
      <c r="C36" s="130" t="s">
        <v>48</v>
      </c>
      <c r="D36" s="135" t="s">
        <v>79</v>
      </c>
      <c r="E36" s="125" t="s">
        <v>2</v>
      </c>
      <c r="F36" s="144">
        <v>14.4</v>
      </c>
      <c r="G36" s="145"/>
      <c r="H36" s="146">
        <f t="shared" si="1"/>
        <v>0</v>
      </c>
      <c r="I36" s="10"/>
      <c r="K36" s="118"/>
      <c r="L36" s="118"/>
    </row>
    <row r="37" spans="1:12" ht="11.25" outlineLevel="2">
      <c r="A37" s="121">
        <v>23</v>
      </c>
      <c r="B37" s="125" t="s">
        <v>4</v>
      </c>
      <c r="C37" s="130" t="s">
        <v>49</v>
      </c>
      <c r="D37" s="135" t="s">
        <v>107</v>
      </c>
      <c r="E37" s="125" t="s">
        <v>2</v>
      </c>
      <c r="F37" s="144">
        <v>201.6</v>
      </c>
      <c r="G37" s="145"/>
      <c r="H37" s="146">
        <f t="shared" si="1"/>
        <v>0</v>
      </c>
      <c r="I37" s="10"/>
      <c r="K37" s="118"/>
      <c r="L37" s="118"/>
    </row>
    <row r="38" spans="1:12" ht="11.25" outlineLevel="2">
      <c r="A38" s="121">
        <v>24</v>
      </c>
      <c r="B38" s="125" t="s">
        <v>4</v>
      </c>
      <c r="C38" s="130" t="s">
        <v>50</v>
      </c>
      <c r="D38" s="135" t="s">
        <v>106</v>
      </c>
      <c r="E38" s="125" t="s">
        <v>2</v>
      </c>
      <c r="F38" s="144">
        <v>14.4</v>
      </c>
      <c r="G38" s="145"/>
      <c r="H38" s="146">
        <f t="shared" si="1"/>
        <v>0</v>
      </c>
      <c r="I38" s="10"/>
      <c r="K38" s="118"/>
      <c r="L38" s="118"/>
    </row>
    <row r="39" spans="1:12" ht="11.25" outlineLevel="2">
      <c r="A39" s="121">
        <v>25</v>
      </c>
      <c r="B39" s="125" t="s">
        <v>4</v>
      </c>
      <c r="C39" s="130" t="s">
        <v>51</v>
      </c>
      <c r="D39" s="135" t="s">
        <v>115</v>
      </c>
      <c r="E39" s="125" t="s">
        <v>2</v>
      </c>
      <c r="F39" s="144">
        <v>57.6</v>
      </c>
      <c r="G39" s="145"/>
      <c r="H39" s="146">
        <f t="shared" si="1"/>
        <v>0</v>
      </c>
      <c r="I39" s="10"/>
      <c r="K39" s="118"/>
      <c r="L39" s="118"/>
    </row>
    <row r="40" spans="1:12" ht="11.25" outlineLevel="2">
      <c r="A40" s="121">
        <v>26</v>
      </c>
      <c r="B40" s="125" t="s">
        <v>4</v>
      </c>
      <c r="C40" s="130" t="s">
        <v>52</v>
      </c>
      <c r="D40" s="135" t="s">
        <v>68</v>
      </c>
      <c r="E40" s="125" t="s">
        <v>2</v>
      </c>
      <c r="F40" s="144">
        <v>14.4</v>
      </c>
      <c r="G40" s="145"/>
      <c r="H40" s="146">
        <f t="shared" si="1"/>
        <v>0</v>
      </c>
      <c r="I40" s="10"/>
      <c r="K40" s="118"/>
      <c r="L40" s="118"/>
    </row>
    <row r="41" spans="1:12" ht="11.25" outlineLevel="2">
      <c r="A41" s="122"/>
      <c r="B41" s="126"/>
      <c r="C41" s="131"/>
      <c r="D41" s="136"/>
      <c r="E41" s="126"/>
      <c r="F41" s="147"/>
      <c r="G41" s="148"/>
      <c r="H41" s="149"/>
      <c r="I41" s="10"/>
      <c r="K41" s="118"/>
      <c r="L41" s="118"/>
    </row>
    <row r="42" spans="1:12" s="6" customFormat="1" ht="11.25" outlineLevel="1">
      <c r="A42" s="120"/>
      <c r="B42" s="124"/>
      <c r="C42" s="129"/>
      <c r="D42" s="129" t="s">
        <v>73</v>
      </c>
      <c r="E42" s="124"/>
      <c r="F42" s="150"/>
      <c r="G42" s="141"/>
      <c r="H42" s="143">
        <f>SUBTOTAL(9,H43:H44)</f>
        <v>0</v>
      </c>
      <c r="J42" s="10"/>
      <c r="K42" s="118"/>
      <c r="L42" s="118"/>
    </row>
    <row r="43" spans="1:12" ht="11.25" outlineLevel="2">
      <c r="A43" s="121">
        <v>27</v>
      </c>
      <c r="B43" s="125" t="s">
        <v>4</v>
      </c>
      <c r="C43" s="130" t="s">
        <v>54</v>
      </c>
      <c r="D43" s="135" t="s">
        <v>69</v>
      </c>
      <c r="E43" s="125" t="s">
        <v>2</v>
      </c>
      <c r="F43" s="144">
        <v>13.427</v>
      </c>
      <c r="G43" s="145"/>
      <c r="H43" s="146">
        <f>F43*G43</f>
        <v>0</v>
      </c>
      <c r="I43" s="10"/>
      <c r="K43" s="118"/>
      <c r="L43" s="118"/>
    </row>
    <row r="44" spans="1:12" ht="11.25" outlineLevel="2">
      <c r="A44" s="122"/>
      <c r="B44" s="126"/>
      <c r="C44" s="131"/>
      <c r="D44" s="136"/>
      <c r="E44" s="126"/>
      <c r="F44" s="147"/>
      <c r="G44" s="148"/>
      <c r="H44" s="149"/>
      <c r="I44" s="10"/>
      <c r="K44" s="118"/>
      <c r="L44" s="118"/>
    </row>
    <row r="45" spans="1:12" s="6" customFormat="1" ht="11.25" outlineLevel="1">
      <c r="A45" s="120"/>
      <c r="B45" s="124"/>
      <c r="C45" s="129"/>
      <c r="D45" s="129" t="s">
        <v>83</v>
      </c>
      <c r="E45" s="124"/>
      <c r="F45" s="150"/>
      <c r="G45" s="141"/>
      <c r="H45" s="143">
        <f>SUBTOTAL(9,H46:H49)</f>
        <v>0</v>
      </c>
      <c r="J45" s="10"/>
      <c r="K45" s="118"/>
      <c r="L45" s="118"/>
    </row>
    <row r="46" spans="1:12" ht="11.25" outlineLevel="2">
      <c r="A46" s="121">
        <v>28</v>
      </c>
      <c r="B46" s="125" t="s">
        <v>4</v>
      </c>
      <c r="C46" s="130" t="s">
        <v>118</v>
      </c>
      <c r="D46" s="135" t="s">
        <v>119</v>
      </c>
      <c r="E46" s="125" t="s">
        <v>1</v>
      </c>
      <c r="F46" s="144">
        <v>86.4</v>
      </c>
      <c r="G46" s="145"/>
      <c r="H46" s="146">
        <f>F46*G46</f>
        <v>0</v>
      </c>
      <c r="I46" s="10"/>
      <c r="K46" s="118"/>
      <c r="L46" s="118"/>
    </row>
    <row r="47" spans="1:12" ht="11.25" outlineLevel="2">
      <c r="A47" s="121">
        <v>29</v>
      </c>
      <c r="B47" s="125" t="s">
        <v>4</v>
      </c>
      <c r="C47" s="130" t="s">
        <v>27</v>
      </c>
      <c r="D47" s="135" t="s">
        <v>98</v>
      </c>
      <c r="E47" s="125" t="s">
        <v>1</v>
      </c>
      <c r="F47" s="144">
        <v>86.4</v>
      </c>
      <c r="G47" s="145"/>
      <c r="H47" s="146">
        <f>F47*G47</f>
        <v>0</v>
      </c>
      <c r="I47" s="10"/>
      <c r="K47" s="118"/>
      <c r="L47" s="118"/>
    </row>
    <row r="48" spans="1:12" ht="11.25" outlineLevel="2">
      <c r="A48" s="121">
        <v>30</v>
      </c>
      <c r="B48" s="125" t="s">
        <v>4</v>
      </c>
      <c r="C48" s="130" t="s">
        <v>53</v>
      </c>
      <c r="D48" s="135" t="s">
        <v>108</v>
      </c>
      <c r="E48" s="125" t="s">
        <v>2</v>
      </c>
      <c r="F48" s="144">
        <v>0.01</v>
      </c>
      <c r="G48" s="145"/>
      <c r="H48" s="146">
        <f>F48*G48</f>
        <v>0</v>
      </c>
      <c r="I48" s="10"/>
      <c r="K48" s="118"/>
      <c r="L48" s="118"/>
    </row>
    <row r="49" spans="1:12" ht="11.25" outlineLevel="2">
      <c r="A49" s="122"/>
      <c r="B49" s="126"/>
      <c r="C49" s="131"/>
      <c r="D49" s="136"/>
      <c r="E49" s="126"/>
      <c r="F49" s="147"/>
      <c r="G49" s="148"/>
      <c r="H49" s="149"/>
      <c r="I49" s="10"/>
      <c r="K49" s="118"/>
      <c r="L49" s="118"/>
    </row>
    <row r="50" spans="1:12" s="6" customFormat="1" ht="11.25" outlineLevel="1">
      <c r="A50" s="120"/>
      <c r="B50" s="124"/>
      <c r="C50" s="129"/>
      <c r="D50" s="129" t="s">
        <v>84</v>
      </c>
      <c r="E50" s="124"/>
      <c r="F50" s="150"/>
      <c r="G50" s="141"/>
      <c r="H50" s="143">
        <f>SUBTOTAL(9,H51:H60)</f>
        <v>0</v>
      </c>
      <c r="J50" s="10"/>
      <c r="K50" s="118"/>
      <c r="L50" s="118"/>
    </row>
    <row r="51" spans="1:12" ht="11.25" outlineLevel="2">
      <c r="A51" s="121">
        <v>31</v>
      </c>
      <c r="B51" s="125" t="s">
        <v>4</v>
      </c>
      <c r="C51" s="130" t="s">
        <v>28</v>
      </c>
      <c r="D51" s="135" t="s">
        <v>95</v>
      </c>
      <c r="E51" s="125" t="s">
        <v>5</v>
      </c>
      <c r="F51" s="144">
        <v>197.64</v>
      </c>
      <c r="G51" s="145"/>
      <c r="H51" s="146">
        <f aca="true" t="shared" si="2" ref="H51:H59">F51*G51</f>
        <v>0</v>
      </c>
      <c r="I51" s="10"/>
      <c r="K51" s="118"/>
      <c r="L51" s="118"/>
    </row>
    <row r="52" spans="1:12" ht="11.25" outlineLevel="2">
      <c r="A52" s="121">
        <v>32</v>
      </c>
      <c r="B52" s="125" t="s">
        <v>4</v>
      </c>
      <c r="C52" s="130" t="s">
        <v>8</v>
      </c>
      <c r="D52" s="135" t="s">
        <v>80</v>
      </c>
      <c r="E52" s="125" t="s">
        <v>7</v>
      </c>
      <c r="F52" s="144">
        <v>4</v>
      </c>
      <c r="G52" s="145"/>
      <c r="H52" s="146">
        <f t="shared" si="2"/>
        <v>0</v>
      </c>
      <c r="I52" s="10"/>
      <c r="K52" s="118"/>
      <c r="L52" s="118"/>
    </row>
    <row r="53" spans="1:12" ht="11.25" outlineLevel="2">
      <c r="A53" s="121">
        <v>33</v>
      </c>
      <c r="B53" s="125" t="s">
        <v>4</v>
      </c>
      <c r="C53" s="130" t="s">
        <v>9</v>
      </c>
      <c r="D53" s="135" t="s">
        <v>90</v>
      </c>
      <c r="E53" s="125" t="s">
        <v>7</v>
      </c>
      <c r="F53" s="144">
        <v>3</v>
      </c>
      <c r="G53" s="145"/>
      <c r="H53" s="146">
        <f t="shared" si="2"/>
        <v>0</v>
      </c>
      <c r="I53" s="10"/>
      <c r="K53" s="118"/>
      <c r="L53" s="118"/>
    </row>
    <row r="54" spans="1:12" ht="11.25" outlineLevel="2">
      <c r="A54" s="121">
        <v>34</v>
      </c>
      <c r="B54" s="125" t="s">
        <v>4</v>
      </c>
      <c r="C54" s="130" t="s">
        <v>10</v>
      </c>
      <c r="D54" s="135" t="s">
        <v>92</v>
      </c>
      <c r="E54" s="125" t="s">
        <v>7</v>
      </c>
      <c r="F54" s="144">
        <v>3</v>
      </c>
      <c r="G54" s="145"/>
      <c r="H54" s="146">
        <f t="shared" si="2"/>
        <v>0</v>
      </c>
      <c r="I54" s="10"/>
      <c r="K54" s="118"/>
      <c r="L54" s="118"/>
    </row>
    <row r="55" spans="1:12" ht="11.25" outlineLevel="2">
      <c r="A55" s="121">
        <v>35</v>
      </c>
      <c r="B55" s="125" t="s">
        <v>4</v>
      </c>
      <c r="C55" s="130" t="s">
        <v>11</v>
      </c>
      <c r="D55" s="135" t="s">
        <v>94</v>
      </c>
      <c r="E55" s="125" t="s">
        <v>7</v>
      </c>
      <c r="F55" s="144">
        <v>30</v>
      </c>
      <c r="G55" s="145"/>
      <c r="H55" s="146">
        <f t="shared" si="2"/>
        <v>0</v>
      </c>
      <c r="I55" s="10"/>
      <c r="K55" s="118"/>
      <c r="L55" s="118"/>
    </row>
    <row r="56" spans="1:12" ht="11.25" outlineLevel="2">
      <c r="A56" s="121">
        <v>36</v>
      </c>
      <c r="B56" s="125" t="s">
        <v>4</v>
      </c>
      <c r="C56" s="130" t="s">
        <v>29</v>
      </c>
      <c r="D56" s="135" t="s">
        <v>102</v>
      </c>
      <c r="E56" s="125" t="s">
        <v>7</v>
      </c>
      <c r="F56" s="144">
        <v>4</v>
      </c>
      <c r="G56" s="145"/>
      <c r="H56" s="146">
        <f t="shared" si="2"/>
        <v>0</v>
      </c>
      <c r="I56" s="10"/>
      <c r="K56" s="118"/>
      <c r="L56" s="118"/>
    </row>
    <row r="57" spans="1:12" ht="11.25" outlineLevel="2">
      <c r="A57" s="121">
        <v>37</v>
      </c>
      <c r="B57" s="125" t="s">
        <v>4</v>
      </c>
      <c r="C57" s="130" t="s">
        <v>30</v>
      </c>
      <c r="D57" s="135" t="s">
        <v>103</v>
      </c>
      <c r="E57" s="125" t="s">
        <v>7</v>
      </c>
      <c r="F57" s="144">
        <v>3</v>
      </c>
      <c r="G57" s="145"/>
      <c r="H57" s="146">
        <f t="shared" si="2"/>
        <v>0</v>
      </c>
      <c r="I57" s="10"/>
      <c r="K57" s="118"/>
      <c r="L57" s="118"/>
    </row>
    <row r="58" spans="1:12" ht="11.25" outlineLevel="2">
      <c r="A58" s="121">
        <v>38</v>
      </c>
      <c r="B58" s="125" t="s">
        <v>4</v>
      </c>
      <c r="C58" s="130" t="s">
        <v>31</v>
      </c>
      <c r="D58" s="135" t="s">
        <v>104</v>
      </c>
      <c r="E58" s="125" t="s">
        <v>7</v>
      </c>
      <c r="F58" s="144">
        <v>33</v>
      </c>
      <c r="G58" s="145"/>
      <c r="H58" s="146">
        <f t="shared" si="2"/>
        <v>0</v>
      </c>
      <c r="I58" s="10"/>
      <c r="K58" s="118"/>
      <c r="L58" s="118"/>
    </row>
    <row r="59" spans="1:12" ht="11.25" outlineLevel="2">
      <c r="A59" s="121">
        <v>39</v>
      </c>
      <c r="B59" s="125" t="s">
        <v>4</v>
      </c>
      <c r="C59" s="130" t="s">
        <v>12</v>
      </c>
      <c r="D59" s="135" t="s">
        <v>78</v>
      </c>
      <c r="E59" s="125" t="s">
        <v>1</v>
      </c>
      <c r="F59" s="144">
        <v>86.4</v>
      </c>
      <c r="G59" s="145"/>
      <c r="H59" s="146">
        <f t="shared" si="2"/>
        <v>0</v>
      </c>
      <c r="I59" s="10"/>
      <c r="K59" s="118"/>
      <c r="L59" s="118"/>
    </row>
    <row r="60" spans="1:12" ht="11.25" outlineLevel="2">
      <c r="A60" s="122"/>
      <c r="B60" s="126"/>
      <c r="C60" s="131"/>
      <c r="D60" s="136"/>
      <c r="E60" s="126"/>
      <c r="F60" s="147"/>
      <c r="G60" s="148"/>
      <c r="H60" s="149"/>
      <c r="I60" s="10"/>
      <c r="K60" s="118"/>
      <c r="L60" s="118"/>
    </row>
    <row r="61" spans="1:12" s="6" customFormat="1" ht="11.25" outlineLevel="1">
      <c r="A61" s="120"/>
      <c r="B61" s="124"/>
      <c r="C61" s="129"/>
      <c r="D61" s="129" t="s">
        <v>85</v>
      </c>
      <c r="E61" s="124"/>
      <c r="F61" s="150"/>
      <c r="G61" s="141"/>
      <c r="H61" s="143">
        <f>H65+H64+H63+H62</f>
        <v>0</v>
      </c>
      <c r="J61" s="10"/>
      <c r="K61" s="118"/>
      <c r="L61" s="118"/>
    </row>
    <row r="62" spans="1:12" ht="11.25" outlineLevel="2">
      <c r="A62" s="121">
        <v>40</v>
      </c>
      <c r="B62" s="125" t="s">
        <v>4</v>
      </c>
      <c r="C62" s="130" t="s">
        <v>32</v>
      </c>
      <c r="D62" s="135" t="s">
        <v>120</v>
      </c>
      <c r="E62" s="125" t="s">
        <v>7</v>
      </c>
      <c r="F62" s="144">
        <v>1</v>
      </c>
      <c r="G62" s="145"/>
      <c r="H62" s="146">
        <f>F62*G62</f>
        <v>0</v>
      </c>
      <c r="I62" s="10"/>
      <c r="K62" s="118"/>
      <c r="L62" s="118"/>
    </row>
    <row r="63" spans="1:12" ht="11.25" outlineLevel="2">
      <c r="A63" s="122">
        <v>41</v>
      </c>
      <c r="B63" s="125" t="s">
        <v>4</v>
      </c>
      <c r="C63" s="131" t="s">
        <v>33</v>
      </c>
      <c r="D63" s="137" t="s">
        <v>128</v>
      </c>
      <c r="E63" s="126" t="s">
        <v>7</v>
      </c>
      <c r="F63" s="144">
        <v>1</v>
      </c>
      <c r="G63" s="148"/>
      <c r="H63" s="146">
        <f>F63*G63</f>
        <v>0</v>
      </c>
      <c r="I63" s="10"/>
      <c r="K63" s="118"/>
      <c r="L63" s="118"/>
    </row>
    <row r="64" spans="1:12" ht="11.25" outlineLevel="2">
      <c r="A64" s="122">
        <v>42</v>
      </c>
      <c r="B64" s="125" t="s">
        <v>4</v>
      </c>
      <c r="C64" s="131" t="s">
        <v>34</v>
      </c>
      <c r="D64" s="137" t="s">
        <v>129</v>
      </c>
      <c r="E64" s="126" t="s">
        <v>7</v>
      </c>
      <c r="F64" s="144">
        <v>1</v>
      </c>
      <c r="G64" s="148"/>
      <c r="H64" s="146">
        <f>F64*G64</f>
        <v>0</v>
      </c>
      <c r="I64" s="10"/>
      <c r="K64" s="118"/>
      <c r="L64" s="118"/>
    </row>
    <row r="65" spans="1:12" ht="11.25" outlineLevel="2">
      <c r="A65" s="122">
        <v>43</v>
      </c>
      <c r="B65" s="125" t="s">
        <v>4</v>
      </c>
      <c r="C65" s="131" t="s">
        <v>34</v>
      </c>
      <c r="D65" s="137" t="s">
        <v>130</v>
      </c>
      <c r="E65" s="126" t="s">
        <v>7</v>
      </c>
      <c r="F65" s="144">
        <v>1</v>
      </c>
      <c r="G65" s="148"/>
      <c r="H65" s="146">
        <f>F65*G65</f>
        <v>0</v>
      </c>
      <c r="I65" s="10"/>
      <c r="K65" s="118"/>
      <c r="L65" s="118"/>
    </row>
    <row r="66" spans="1:12" ht="11.25" outlineLevel="2">
      <c r="A66" s="122"/>
      <c r="B66" s="126"/>
      <c r="C66" s="131"/>
      <c r="D66" s="136"/>
      <c r="E66" s="126"/>
      <c r="F66" s="147"/>
      <c r="G66" s="148"/>
      <c r="H66" s="149"/>
      <c r="I66" s="10"/>
      <c r="K66" s="118"/>
      <c r="L66" s="118"/>
    </row>
    <row r="67" spans="1:12" s="6" customFormat="1" ht="11.25" outlineLevel="1">
      <c r="A67" s="120"/>
      <c r="B67" s="124"/>
      <c r="C67" s="129"/>
      <c r="D67" s="129" t="s">
        <v>74</v>
      </c>
      <c r="E67" s="124"/>
      <c r="F67" s="150"/>
      <c r="G67" s="141"/>
      <c r="H67" s="143">
        <f>SUBTOTAL(9,H68:H69)</f>
        <v>0</v>
      </c>
      <c r="J67" s="10"/>
      <c r="K67" s="118"/>
      <c r="L67" s="118"/>
    </row>
    <row r="68" spans="1:12" ht="11.25" outlineLevel="2">
      <c r="A68" s="121">
        <v>44</v>
      </c>
      <c r="B68" s="125" t="s">
        <v>4</v>
      </c>
      <c r="C68" s="130" t="s">
        <v>35</v>
      </c>
      <c r="D68" s="135" t="s">
        <v>86</v>
      </c>
      <c r="E68" s="125" t="s">
        <v>5</v>
      </c>
      <c r="F68" s="144">
        <v>63.36</v>
      </c>
      <c r="G68" s="145"/>
      <c r="H68" s="146">
        <f>F68*G68</f>
        <v>0</v>
      </c>
      <c r="I68" s="10"/>
      <c r="K68" s="118"/>
      <c r="L68" s="118"/>
    </row>
    <row r="69" spans="1:12" ht="11.25" outlineLevel="2">
      <c r="A69" s="122"/>
      <c r="B69" s="126"/>
      <c r="C69" s="131"/>
      <c r="D69" s="136"/>
      <c r="E69" s="126"/>
      <c r="F69" s="147"/>
      <c r="G69" s="148"/>
      <c r="H69" s="149"/>
      <c r="I69" s="10"/>
      <c r="K69" s="118"/>
      <c r="L69" s="118"/>
    </row>
    <row r="70" spans="1:12" ht="11.25" outlineLevel="1">
      <c r="A70" s="122"/>
      <c r="B70" s="126"/>
      <c r="C70" s="131"/>
      <c r="D70" s="136"/>
      <c r="E70" s="126"/>
      <c r="F70" s="147"/>
      <c r="G70" s="148"/>
      <c r="H70" s="149"/>
      <c r="I70" s="10"/>
      <c r="K70" s="118"/>
      <c r="L70" s="118"/>
    </row>
    <row r="71" spans="1:12" s="6" customFormat="1" ht="11.25">
      <c r="A71" s="120"/>
      <c r="B71" s="124"/>
      <c r="C71" s="129"/>
      <c r="D71" s="134" t="s">
        <v>56</v>
      </c>
      <c r="E71" s="124"/>
      <c r="F71" s="150"/>
      <c r="G71" s="141"/>
      <c r="H71" s="142">
        <f>SUBTOTAL(9,H72:H128)</f>
        <v>0</v>
      </c>
      <c r="J71" s="10"/>
      <c r="K71" s="118"/>
      <c r="L71" s="118"/>
    </row>
    <row r="72" spans="1:12" s="6" customFormat="1" ht="11.25" outlineLevel="1">
      <c r="A72" s="120"/>
      <c r="B72" s="124"/>
      <c r="C72" s="129"/>
      <c r="D72" s="129" t="s">
        <v>70</v>
      </c>
      <c r="E72" s="124"/>
      <c r="F72" s="150"/>
      <c r="G72" s="141"/>
      <c r="H72" s="143">
        <f>SUBTOTAL(9,H73:H75)</f>
        <v>0</v>
      </c>
      <c r="J72" s="10"/>
      <c r="K72" s="118"/>
      <c r="L72" s="118"/>
    </row>
    <row r="73" spans="1:12" ht="11.25" outlineLevel="2">
      <c r="A73" s="121">
        <v>1</v>
      </c>
      <c r="B73" s="125" t="s">
        <v>4</v>
      </c>
      <c r="C73" s="130" t="s">
        <v>17</v>
      </c>
      <c r="D73" s="135" t="s">
        <v>135</v>
      </c>
      <c r="E73" s="125" t="s">
        <v>6</v>
      </c>
      <c r="F73" s="144">
        <v>1.32</v>
      </c>
      <c r="G73" s="145"/>
      <c r="H73" s="146">
        <f>F73*G73</f>
        <v>0</v>
      </c>
      <c r="I73" s="10"/>
      <c r="K73" s="118"/>
      <c r="L73" s="118"/>
    </row>
    <row r="74" spans="1:12" ht="11.25" outlineLevel="2">
      <c r="A74" s="121">
        <v>2</v>
      </c>
      <c r="B74" s="125" t="s">
        <v>4</v>
      </c>
      <c r="C74" s="130" t="s">
        <v>18</v>
      </c>
      <c r="D74" s="135" t="s">
        <v>133</v>
      </c>
      <c r="E74" s="125" t="s">
        <v>5</v>
      </c>
      <c r="F74" s="144">
        <v>24.54</v>
      </c>
      <c r="G74" s="145"/>
      <c r="H74" s="146">
        <f>F74*G74</f>
        <v>0</v>
      </c>
      <c r="I74" s="10"/>
      <c r="K74" s="118"/>
      <c r="L74" s="118"/>
    </row>
    <row r="75" spans="1:12" ht="11.25" outlineLevel="2">
      <c r="A75" s="122"/>
      <c r="B75" s="126"/>
      <c r="C75" s="131"/>
      <c r="D75" s="136"/>
      <c r="E75" s="126"/>
      <c r="F75" s="147"/>
      <c r="G75" s="148"/>
      <c r="H75" s="149"/>
      <c r="I75" s="10"/>
      <c r="K75" s="118"/>
      <c r="L75" s="118"/>
    </row>
    <row r="76" spans="1:12" s="6" customFormat="1" ht="11.25" outlineLevel="1">
      <c r="A76" s="120"/>
      <c r="B76" s="124"/>
      <c r="C76" s="129"/>
      <c r="D76" s="129" t="s">
        <v>66</v>
      </c>
      <c r="E76" s="124"/>
      <c r="F76" s="150"/>
      <c r="G76" s="141"/>
      <c r="H76" s="143">
        <f>SUBTOTAL(9,H77:H86)</f>
        <v>0</v>
      </c>
      <c r="J76" s="10"/>
      <c r="K76" s="118"/>
      <c r="L76" s="118"/>
    </row>
    <row r="77" spans="1:12" ht="11.25" outlineLevel="2">
      <c r="A77" s="121">
        <v>3</v>
      </c>
      <c r="B77" s="125" t="s">
        <v>4</v>
      </c>
      <c r="C77" s="130" t="s">
        <v>19</v>
      </c>
      <c r="D77" s="135" t="s">
        <v>96</v>
      </c>
      <c r="E77" s="125" t="s">
        <v>1</v>
      </c>
      <c r="F77" s="144">
        <v>279.9</v>
      </c>
      <c r="G77" s="145"/>
      <c r="H77" s="146">
        <f aca="true" t="shared" si="3" ref="H77:H85">F77*G77</f>
        <v>0</v>
      </c>
      <c r="I77" s="10"/>
      <c r="K77" s="118"/>
      <c r="L77" s="118"/>
    </row>
    <row r="78" spans="1:12" ht="11.25" outlineLevel="2">
      <c r="A78" s="121">
        <v>4</v>
      </c>
      <c r="B78" s="125" t="s">
        <v>4</v>
      </c>
      <c r="C78" s="130" t="s">
        <v>20</v>
      </c>
      <c r="D78" s="135" t="s">
        <v>72</v>
      </c>
      <c r="E78" s="125" t="s">
        <v>1</v>
      </c>
      <c r="F78" s="144">
        <v>418.8</v>
      </c>
      <c r="G78" s="145"/>
      <c r="H78" s="146">
        <f t="shared" si="3"/>
        <v>0</v>
      </c>
      <c r="I78" s="10"/>
      <c r="K78" s="118"/>
      <c r="L78" s="118"/>
    </row>
    <row r="79" spans="1:12" ht="11.25" outlineLevel="2">
      <c r="A79" s="121">
        <v>5</v>
      </c>
      <c r="B79" s="125" t="s">
        <v>4</v>
      </c>
      <c r="C79" s="130" t="s">
        <v>21</v>
      </c>
      <c r="D79" s="135" t="s">
        <v>132</v>
      </c>
      <c r="E79" s="125" t="s">
        <v>1</v>
      </c>
      <c r="F79" s="144">
        <v>209.4</v>
      </c>
      <c r="G79" s="145"/>
      <c r="H79" s="146">
        <f t="shared" si="3"/>
        <v>0</v>
      </c>
      <c r="I79" s="10"/>
      <c r="K79" s="118"/>
      <c r="L79" s="118"/>
    </row>
    <row r="80" spans="1:12" ht="11.25" outlineLevel="2">
      <c r="A80" s="121">
        <v>6</v>
      </c>
      <c r="B80" s="125" t="s">
        <v>4</v>
      </c>
      <c r="C80" s="130" t="s">
        <v>22</v>
      </c>
      <c r="D80" s="135" t="s">
        <v>134</v>
      </c>
      <c r="E80" s="125" t="s">
        <v>5</v>
      </c>
      <c r="F80" s="144">
        <v>97.3</v>
      </c>
      <c r="G80" s="145"/>
      <c r="H80" s="146">
        <f t="shared" si="3"/>
        <v>0</v>
      </c>
      <c r="I80" s="10"/>
      <c r="K80" s="118"/>
      <c r="L80" s="118"/>
    </row>
    <row r="81" spans="1:12" ht="11.25" outlineLevel="2">
      <c r="A81" s="121">
        <v>7</v>
      </c>
      <c r="B81" s="125" t="s">
        <v>4</v>
      </c>
      <c r="C81" s="130" t="s">
        <v>23</v>
      </c>
      <c r="D81" s="135" t="s">
        <v>111</v>
      </c>
      <c r="E81" s="125" t="s">
        <v>5</v>
      </c>
      <c r="F81" s="144">
        <v>97.3</v>
      </c>
      <c r="G81" s="145"/>
      <c r="H81" s="146">
        <f t="shared" si="3"/>
        <v>0</v>
      </c>
      <c r="I81" s="10"/>
      <c r="K81" s="118"/>
      <c r="L81" s="118"/>
    </row>
    <row r="82" spans="1:12" ht="11.25" outlineLevel="2">
      <c r="A82" s="121">
        <v>8</v>
      </c>
      <c r="B82" s="125" t="s">
        <v>4</v>
      </c>
      <c r="C82" s="130" t="s">
        <v>24</v>
      </c>
      <c r="D82" s="135" t="s">
        <v>75</v>
      </c>
      <c r="E82" s="125" t="s">
        <v>5</v>
      </c>
      <c r="F82" s="144">
        <v>7.05</v>
      </c>
      <c r="G82" s="145"/>
      <c r="H82" s="146">
        <f t="shared" si="3"/>
        <v>0</v>
      </c>
      <c r="I82" s="10"/>
      <c r="K82" s="118"/>
      <c r="L82" s="118"/>
    </row>
    <row r="83" spans="1:12" ht="11.25" outlineLevel="2">
      <c r="A83" s="121">
        <v>9</v>
      </c>
      <c r="B83" s="125" t="s">
        <v>4</v>
      </c>
      <c r="C83" s="130" t="s">
        <v>25</v>
      </c>
      <c r="D83" s="135" t="s">
        <v>76</v>
      </c>
      <c r="E83" s="125" t="s">
        <v>5</v>
      </c>
      <c r="F83" s="144">
        <v>26.84</v>
      </c>
      <c r="G83" s="145"/>
      <c r="H83" s="146">
        <f t="shared" si="3"/>
        <v>0</v>
      </c>
      <c r="I83" s="10"/>
      <c r="K83" s="118"/>
      <c r="L83" s="118"/>
    </row>
    <row r="84" spans="1:12" ht="11.25" outlineLevel="2">
      <c r="A84" s="121">
        <v>10</v>
      </c>
      <c r="B84" s="125" t="s">
        <v>4</v>
      </c>
      <c r="C84" s="130" t="s">
        <v>122</v>
      </c>
      <c r="D84" s="135" t="s">
        <v>123</v>
      </c>
      <c r="E84" s="125" t="s">
        <v>1</v>
      </c>
      <c r="F84" s="144">
        <v>123</v>
      </c>
      <c r="G84" s="145"/>
      <c r="H84" s="146">
        <f t="shared" si="3"/>
        <v>0</v>
      </c>
      <c r="I84" s="10"/>
      <c r="K84" s="118"/>
      <c r="L84" s="118"/>
    </row>
    <row r="85" spans="1:12" ht="11.25" outlineLevel="2">
      <c r="A85" s="121">
        <v>11</v>
      </c>
      <c r="B85" s="125" t="s">
        <v>4</v>
      </c>
      <c r="C85" s="130" t="s">
        <v>26</v>
      </c>
      <c r="D85" s="135" t="s">
        <v>99</v>
      </c>
      <c r="E85" s="125" t="s">
        <v>5</v>
      </c>
      <c r="F85" s="144">
        <v>12.37</v>
      </c>
      <c r="G85" s="145"/>
      <c r="H85" s="146">
        <f t="shared" si="3"/>
        <v>0</v>
      </c>
      <c r="I85" s="10"/>
      <c r="K85" s="118"/>
      <c r="L85" s="118"/>
    </row>
    <row r="86" spans="1:12" ht="11.25" outlineLevel="2">
      <c r="A86" s="122"/>
      <c r="B86" s="126"/>
      <c r="C86" s="131"/>
      <c r="D86" s="136"/>
      <c r="E86" s="126"/>
      <c r="F86" s="147"/>
      <c r="G86" s="148"/>
      <c r="H86" s="149"/>
      <c r="I86" s="10"/>
      <c r="K86" s="118"/>
      <c r="L86" s="118"/>
    </row>
    <row r="87" spans="1:12" s="6" customFormat="1" ht="11.25" outlineLevel="1">
      <c r="A87" s="120"/>
      <c r="B87" s="124"/>
      <c r="C87" s="129"/>
      <c r="D87" s="129" t="s">
        <v>71</v>
      </c>
      <c r="E87" s="124"/>
      <c r="F87" s="150"/>
      <c r="G87" s="141"/>
      <c r="H87" s="143">
        <f>SUBTOTAL(9,H88:H104)</f>
        <v>0</v>
      </c>
      <c r="J87" s="10"/>
      <c r="K87" s="118"/>
      <c r="L87" s="118"/>
    </row>
    <row r="88" spans="1:12" ht="11.25" outlineLevel="2">
      <c r="A88" s="121">
        <v>12</v>
      </c>
      <c r="B88" s="125" t="s">
        <v>4</v>
      </c>
      <c r="C88" s="130" t="s">
        <v>36</v>
      </c>
      <c r="D88" s="135" t="s">
        <v>109</v>
      </c>
      <c r="E88" s="125" t="s">
        <v>5</v>
      </c>
      <c r="F88" s="144">
        <v>213.51</v>
      </c>
      <c r="G88" s="145"/>
      <c r="H88" s="146">
        <f aca="true" t="shared" si="4" ref="H88:H103">F88*G88</f>
        <v>0</v>
      </c>
      <c r="I88" s="10"/>
      <c r="K88" s="118"/>
      <c r="L88" s="118"/>
    </row>
    <row r="89" spans="1:12" ht="22.5" outlineLevel="2">
      <c r="A89" s="121">
        <v>13</v>
      </c>
      <c r="B89" s="125" t="s">
        <v>4</v>
      </c>
      <c r="C89" s="130" t="s">
        <v>37</v>
      </c>
      <c r="D89" s="135" t="s">
        <v>117</v>
      </c>
      <c r="E89" s="125" t="s">
        <v>5</v>
      </c>
      <c r="F89" s="144">
        <v>213.51</v>
      </c>
      <c r="G89" s="145"/>
      <c r="H89" s="146">
        <f t="shared" si="4"/>
        <v>0</v>
      </c>
      <c r="I89" s="10"/>
      <c r="K89" s="118"/>
      <c r="L89" s="118"/>
    </row>
    <row r="90" spans="1:12" ht="11.25" outlineLevel="2">
      <c r="A90" s="121">
        <v>14</v>
      </c>
      <c r="B90" s="125" t="s">
        <v>4</v>
      </c>
      <c r="C90" s="130" t="s">
        <v>38</v>
      </c>
      <c r="D90" s="135" t="s">
        <v>110</v>
      </c>
      <c r="E90" s="125" t="s">
        <v>5</v>
      </c>
      <c r="F90" s="144">
        <v>213.51</v>
      </c>
      <c r="G90" s="145"/>
      <c r="H90" s="146">
        <f t="shared" si="4"/>
        <v>0</v>
      </c>
      <c r="I90" s="10"/>
      <c r="K90" s="118"/>
      <c r="L90" s="118"/>
    </row>
    <row r="91" spans="1:12" ht="11.25" outlineLevel="2">
      <c r="A91" s="121">
        <v>15</v>
      </c>
      <c r="B91" s="125" t="s">
        <v>4</v>
      </c>
      <c r="C91" s="130" t="s">
        <v>39</v>
      </c>
      <c r="D91" s="135" t="s">
        <v>97</v>
      </c>
      <c r="E91" s="125" t="s">
        <v>5</v>
      </c>
      <c r="F91" s="144">
        <v>84.6</v>
      </c>
      <c r="G91" s="145"/>
      <c r="H91" s="146">
        <f t="shared" si="4"/>
        <v>0</v>
      </c>
      <c r="I91" s="10"/>
      <c r="K91" s="118"/>
      <c r="L91" s="118"/>
    </row>
    <row r="92" spans="1:12" ht="11.25" outlineLevel="2">
      <c r="A92" s="121">
        <v>16</v>
      </c>
      <c r="B92" s="125" t="s">
        <v>4</v>
      </c>
      <c r="C92" s="130" t="s">
        <v>40</v>
      </c>
      <c r="D92" s="135" t="s">
        <v>67</v>
      </c>
      <c r="E92" s="125" t="s">
        <v>5</v>
      </c>
      <c r="F92" s="144">
        <v>24.54</v>
      </c>
      <c r="G92" s="145"/>
      <c r="H92" s="146">
        <f t="shared" si="4"/>
        <v>0</v>
      </c>
      <c r="I92" s="10"/>
      <c r="K92" s="118"/>
      <c r="L92" s="118"/>
    </row>
    <row r="93" spans="1:12" ht="11.25" outlineLevel="2">
      <c r="A93" s="121">
        <v>17</v>
      </c>
      <c r="B93" s="125" t="s">
        <v>4</v>
      </c>
      <c r="C93" s="130" t="s">
        <v>41</v>
      </c>
      <c r="D93" s="135" t="s">
        <v>112</v>
      </c>
      <c r="E93" s="125" t="s">
        <v>5</v>
      </c>
      <c r="F93" s="144">
        <v>9.18</v>
      </c>
      <c r="G93" s="145"/>
      <c r="H93" s="146">
        <f t="shared" si="4"/>
        <v>0</v>
      </c>
      <c r="I93" s="10"/>
      <c r="K93" s="118"/>
      <c r="L93" s="118"/>
    </row>
    <row r="94" spans="1:12" ht="11.25" outlineLevel="2">
      <c r="A94" s="121">
        <v>18</v>
      </c>
      <c r="B94" s="125" t="s">
        <v>4</v>
      </c>
      <c r="C94" s="130" t="s">
        <v>43</v>
      </c>
      <c r="D94" s="135" t="s">
        <v>114</v>
      </c>
      <c r="E94" s="125" t="s">
        <v>5</v>
      </c>
      <c r="F94" s="144">
        <v>18</v>
      </c>
      <c r="G94" s="145"/>
      <c r="H94" s="146">
        <f t="shared" si="4"/>
        <v>0</v>
      </c>
      <c r="I94" s="10"/>
      <c r="K94" s="118"/>
      <c r="L94" s="118"/>
    </row>
    <row r="95" spans="1:12" ht="11.25" outlineLevel="2">
      <c r="A95" s="121">
        <v>19</v>
      </c>
      <c r="B95" s="125" t="s">
        <v>4</v>
      </c>
      <c r="C95" s="130" t="s">
        <v>44</v>
      </c>
      <c r="D95" s="135" t="s">
        <v>116</v>
      </c>
      <c r="E95" s="125" t="s">
        <v>5</v>
      </c>
      <c r="F95" s="144">
        <v>103.68</v>
      </c>
      <c r="G95" s="145"/>
      <c r="H95" s="146">
        <f t="shared" si="4"/>
        <v>0</v>
      </c>
      <c r="I95" s="10"/>
      <c r="K95" s="118"/>
      <c r="L95" s="118"/>
    </row>
    <row r="96" spans="1:12" ht="11.25" outlineLevel="2">
      <c r="A96" s="121">
        <v>20</v>
      </c>
      <c r="B96" s="125" t="s">
        <v>4</v>
      </c>
      <c r="C96" s="130" t="s">
        <v>45</v>
      </c>
      <c r="D96" s="135" t="s">
        <v>100</v>
      </c>
      <c r="E96" s="125" t="s">
        <v>5</v>
      </c>
      <c r="F96" s="144">
        <v>1.89</v>
      </c>
      <c r="G96" s="145"/>
      <c r="H96" s="146">
        <f t="shared" si="4"/>
        <v>0</v>
      </c>
      <c r="I96" s="10"/>
      <c r="K96" s="118"/>
      <c r="L96" s="118"/>
    </row>
    <row r="97" spans="1:12" ht="11.25" outlineLevel="2">
      <c r="A97" s="121">
        <v>21</v>
      </c>
      <c r="B97" s="125" t="s">
        <v>4</v>
      </c>
      <c r="C97" s="130" t="s">
        <v>46</v>
      </c>
      <c r="D97" s="135" t="s">
        <v>101</v>
      </c>
      <c r="E97" s="125" t="s">
        <v>5</v>
      </c>
      <c r="F97" s="144">
        <v>10.56</v>
      </c>
      <c r="G97" s="145"/>
      <c r="H97" s="146">
        <f t="shared" si="4"/>
        <v>0</v>
      </c>
      <c r="I97" s="10"/>
      <c r="K97" s="118"/>
      <c r="L97" s="118"/>
    </row>
    <row r="98" spans="1:12" ht="11.25" outlineLevel="2">
      <c r="A98" s="121">
        <v>22</v>
      </c>
      <c r="B98" s="125" t="s">
        <v>4</v>
      </c>
      <c r="C98" s="130" t="s">
        <v>47</v>
      </c>
      <c r="D98" s="135" t="s">
        <v>105</v>
      </c>
      <c r="E98" s="125" t="s">
        <v>2</v>
      </c>
      <c r="F98" s="144">
        <v>9.65</v>
      </c>
      <c r="G98" s="145"/>
      <c r="H98" s="146">
        <f t="shared" si="4"/>
        <v>0</v>
      </c>
      <c r="I98" s="10"/>
      <c r="K98" s="118"/>
      <c r="L98" s="118"/>
    </row>
    <row r="99" spans="1:12" ht="11.25" outlineLevel="2">
      <c r="A99" s="121">
        <v>23</v>
      </c>
      <c r="B99" s="125" t="s">
        <v>4</v>
      </c>
      <c r="C99" s="130" t="s">
        <v>48</v>
      </c>
      <c r="D99" s="135" t="s">
        <v>79</v>
      </c>
      <c r="E99" s="125" t="s">
        <v>2</v>
      </c>
      <c r="F99" s="144">
        <v>9.65</v>
      </c>
      <c r="G99" s="145"/>
      <c r="H99" s="146">
        <f t="shared" si="4"/>
        <v>0</v>
      </c>
      <c r="I99" s="10"/>
      <c r="K99" s="118"/>
      <c r="L99" s="118"/>
    </row>
    <row r="100" spans="1:12" ht="11.25" outlineLevel="2">
      <c r="A100" s="121">
        <v>24</v>
      </c>
      <c r="B100" s="125" t="s">
        <v>4</v>
      </c>
      <c r="C100" s="130" t="s">
        <v>49</v>
      </c>
      <c r="D100" s="135" t="s">
        <v>107</v>
      </c>
      <c r="E100" s="125" t="s">
        <v>2</v>
      </c>
      <c r="F100" s="144">
        <v>135.1</v>
      </c>
      <c r="G100" s="145"/>
      <c r="H100" s="146">
        <f t="shared" si="4"/>
        <v>0</v>
      </c>
      <c r="I100" s="10"/>
      <c r="K100" s="118"/>
      <c r="L100" s="118"/>
    </row>
    <row r="101" spans="1:12" ht="11.25" outlineLevel="2">
      <c r="A101" s="121">
        <v>25</v>
      </c>
      <c r="B101" s="125" t="s">
        <v>4</v>
      </c>
      <c r="C101" s="130" t="s">
        <v>50</v>
      </c>
      <c r="D101" s="135" t="s">
        <v>106</v>
      </c>
      <c r="E101" s="125" t="s">
        <v>2</v>
      </c>
      <c r="F101" s="144">
        <v>9.65</v>
      </c>
      <c r="G101" s="145"/>
      <c r="H101" s="146">
        <f t="shared" si="4"/>
        <v>0</v>
      </c>
      <c r="I101" s="10"/>
      <c r="K101" s="118"/>
      <c r="L101" s="118"/>
    </row>
    <row r="102" spans="1:12" ht="11.25" outlineLevel="2">
      <c r="A102" s="121">
        <v>26</v>
      </c>
      <c r="B102" s="125" t="s">
        <v>4</v>
      </c>
      <c r="C102" s="130" t="s">
        <v>52</v>
      </c>
      <c r="D102" s="135" t="s">
        <v>68</v>
      </c>
      <c r="E102" s="125" t="s">
        <v>2</v>
      </c>
      <c r="F102" s="144">
        <v>9.65</v>
      </c>
      <c r="G102" s="145"/>
      <c r="H102" s="146">
        <f t="shared" si="4"/>
        <v>0</v>
      </c>
      <c r="I102" s="10"/>
      <c r="K102" s="118"/>
      <c r="L102" s="118"/>
    </row>
    <row r="103" spans="1:12" ht="11.25" outlineLevel="2">
      <c r="A103" s="121">
        <v>27</v>
      </c>
      <c r="B103" s="125" t="s">
        <v>4</v>
      </c>
      <c r="C103" s="130" t="s">
        <v>51</v>
      </c>
      <c r="D103" s="135" t="s">
        <v>115</v>
      </c>
      <c r="E103" s="125" t="s">
        <v>2</v>
      </c>
      <c r="F103" s="144">
        <v>38.6</v>
      </c>
      <c r="G103" s="145"/>
      <c r="H103" s="146">
        <f t="shared" si="4"/>
        <v>0</v>
      </c>
      <c r="I103" s="10"/>
      <c r="K103" s="118"/>
      <c r="L103" s="118"/>
    </row>
    <row r="104" spans="1:12" ht="11.25" outlineLevel="2">
      <c r="A104" s="122"/>
      <c r="B104" s="126"/>
      <c r="C104" s="131"/>
      <c r="D104" s="136"/>
      <c r="E104" s="126"/>
      <c r="F104" s="147"/>
      <c r="G104" s="148"/>
      <c r="H104" s="149"/>
      <c r="I104" s="10"/>
      <c r="K104" s="118"/>
      <c r="L104" s="118"/>
    </row>
    <row r="105" spans="1:12" s="6" customFormat="1" ht="11.25" outlineLevel="1">
      <c r="A105" s="120"/>
      <c r="B105" s="124"/>
      <c r="C105" s="129"/>
      <c r="D105" s="129" t="s">
        <v>73</v>
      </c>
      <c r="E105" s="124"/>
      <c r="F105" s="150"/>
      <c r="G105" s="141"/>
      <c r="H105" s="143">
        <f>SUBTOTAL(9,H106:H107)</f>
        <v>0</v>
      </c>
      <c r="J105" s="10"/>
      <c r="K105" s="118"/>
      <c r="L105" s="118"/>
    </row>
    <row r="106" spans="1:12" ht="11.25" outlineLevel="2">
      <c r="A106" s="121">
        <v>28</v>
      </c>
      <c r="B106" s="125" t="s">
        <v>4</v>
      </c>
      <c r="C106" s="130" t="s">
        <v>54</v>
      </c>
      <c r="D106" s="135" t="s">
        <v>69</v>
      </c>
      <c r="E106" s="125" t="s">
        <v>2</v>
      </c>
      <c r="F106" s="144">
        <v>10.08</v>
      </c>
      <c r="G106" s="145"/>
      <c r="H106" s="146">
        <f>F106*G106</f>
        <v>0</v>
      </c>
      <c r="I106" s="10"/>
      <c r="K106" s="118"/>
      <c r="L106" s="118"/>
    </row>
    <row r="107" spans="1:12" ht="11.25" outlineLevel="2">
      <c r="A107" s="122"/>
      <c r="B107" s="126"/>
      <c r="C107" s="131"/>
      <c r="D107" s="136"/>
      <c r="E107" s="126"/>
      <c r="F107" s="147"/>
      <c r="G107" s="148"/>
      <c r="H107" s="149"/>
      <c r="I107" s="10"/>
      <c r="K107" s="118"/>
      <c r="L107" s="118"/>
    </row>
    <row r="108" spans="1:12" s="6" customFormat="1" ht="11.25" outlineLevel="1">
      <c r="A108" s="120"/>
      <c r="B108" s="124"/>
      <c r="C108" s="129"/>
      <c r="D108" s="129" t="s">
        <v>83</v>
      </c>
      <c r="E108" s="124"/>
      <c r="F108" s="150"/>
      <c r="G108" s="141"/>
      <c r="H108" s="143">
        <f>SUBTOTAL(9,H109:H112)</f>
        <v>0</v>
      </c>
      <c r="J108" s="10"/>
      <c r="K108" s="118"/>
      <c r="L108" s="118"/>
    </row>
    <row r="109" spans="1:12" ht="11.25" outlineLevel="2">
      <c r="A109" s="121">
        <v>29</v>
      </c>
      <c r="B109" s="125" t="s">
        <v>4</v>
      </c>
      <c r="C109" s="130" t="s">
        <v>118</v>
      </c>
      <c r="D109" s="135" t="s">
        <v>119</v>
      </c>
      <c r="E109" s="125" t="s">
        <v>1</v>
      </c>
      <c r="F109" s="144">
        <v>70.5</v>
      </c>
      <c r="G109" s="145"/>
      <c r="H109" s="146">
        <f>F109*G109</f>
        <v>0</v>
      </c>
      <c r="I109" s="10"/>
      <c r="K109" s="118"/>
      <c r="L109" s="118"/>
    </row>
    <row r="110" spans="1:12" ht="11.25" outlineLevel="2">
      <c r="A110" s="121">
        <v>30</v>
      </c>
      <c r="B110" s="125" t="s">
        <v>4</v>
      </c>
      <c r="C110" s="130" t="s">
        <v>27</v>
      </c>
      <c r="D110" s="135" t="s">
        <v>98</v>
      </c>
      <c r="E110" s="125" t="s">
        <v>1</v>
      </c>
      <c r="F110" s="144">
        <v>70.5</v>
      </c>
      <c r="G110" s="145"/>
      <c r="H110" s="146">
        <f>F110*G110</f>
        <v>0</v>
      </c>
      <c r="I110" s="10"/>
      <c r="K110" s="118"/>
      <c r="L110" s="118"/>
    </row>
    <row r="111" spans="1:12" ht="11.25" outlineLevel="2">
      <c r="A111" s="121">
        <v>31</v>
      </c>
      <c r="B111" s="125" t="s">
        <v>4</v>
      </c>
      <c r="C111" s="130" t="s">
        <v>53</v>
      </c>
      <c r="D111" s="135" t="s">
        <v>108</v>
      </c>
      <c r="E111" s="125" t="s">
        <v>2</v>
      </c>
      <c r="F111" s="144">
        <v>0.008</v>
      </c>
      <c r="G111" s="145"/>
      <c r="H111" s="146">
        <f>F111*G111</f>
        <v>0</v>
      </c>
      <c r="I111" s="10"/>
      <c r="K111" s="118"/>
      <c r="L111" s="118"/>
    </row>
    <row r="112" spans="1:12" ht="11.25" outlineLevel="2">
      <c r="A112" s="122"/>
      <c r="B112" s="126"/>
      <c r="C112" s="131"/>
      <c r="D112" s="136"/>
      <c r="E112" s="126"/>
      <c r="F112" s="147"/>
      <c r="G112" s="148"/>
      <c r="H112" s="149"/>
      <c r="I112" s="10"/>
      <c r="K112" s="118"/>
      <c r="L112" s="118"/>
    </row>
    <row r="113" spans="1:12" s="6" customFormat="1" ht="11.25" outlineLevel="1">
      <c r="A113" s="120"/>
      <c r="B113" s="124"/>
      <c r="C113" s="129"/>
      <c r="D113" s="129" t="s">
        <v>84</v>
      </c>
      <c r="E113" s="124"/>
      <c r="F113" s="150"/>
      <c r="G113" s="141"/>
      <c r="H113" s="143">
        <f>SUBTOTAL(9,H114:H121)</f>
        <v>0</v>
      </c>
      <c r="J113" s="10"/>
      <c r="K113" s="118"/>
      <c r="L113" s="118"/>
    </row>
    <row r="114" spans="1:12" ht="11.25" outlineLevel="2">
      <c r="A114" s="121">
        <v>32</v>
      </c>
      <c r="B114" s="125" t="s">
        <v>4</v>
      </c>
      <c r="C114" s="130" t="s">
        <v>28</v>
      </c>
      <c r="D114" s="135" t="s">
        <v>95</v>
      </c>
      <c r="E114" s="125" t="s">
        <v>5</v>
      </c>
      <c r="F114" s="144">
        <v>130.86</v>
      </c>
      <c r="G114" s="145"/>
      <c r="H114" s="146">
        <f aca="true" t="shared" si="5" ref="H114:H120">F114*G114</f>
        <v>0</v>
      </c>
      <c r="I114" s="10"/>
      <c r="K114" s="118"/>
      <c r="L114" s="118"/>
    </row>
    <row r="115" spans="1:12" ht="11.25" outlineLevel="2">
      <c r="A115" s="121">
        <v>33</v>
      </c>
      <c r="B115" s="125" t="s">
        <v>4</v>
      </c>
      <c r="C115" s="130" t="s">
        <v>13</v>
      </c>
      <c r="D115" s="135" t="s">
        <v>77</v>
      </c>
      <c r="E115" s="125" t="s">
        <v>7</v>
      </c>
      <c r="F115" s="144">
        <v>17</v>
      </c>
      <c r="G115" s="145"/>
      <c r="H115" s="146">
        <f t="shared" si="5"/>
        <v>0</v>
      </c>
      <c r="I115" s="10"/>
      <c r="K115" s="118"/>
      <c r="L115" s="118"/>
    </row>
    <row r="116" spans="1:12" ht="11.25" outlineLevel="2">
      <c r="A116" s="121">
        <v>34</v>
      </c>
      <c r="B116" s="125" t="s">
        <v>4</v>
      </c>
      <c r="C116" s="130" t="s">
        <v>9</v>
      </c>
      <c r="D116" s="135" t="s">
        <v>90</v>
      </c>
      <c r="E116" s="125" t="s">
        <v>7</v>
      </c>
      <c r="F116" s="144">
        <v>5</v>
      </c>
      <c r="G116" s="145"/>
      <c r="H116" s="146">
        <f t="shared" si="5"/>
        <v>0</v>
      </c>
      <c r="I116" s="10"/>
      <c r="K116" s="118"/>
      <c r="L116" s="118"/>
    </row>
    <row r="117" spans="1:12" ht="11.25" outlineLevel="2">
      <c r="A117" s="121">
        <v>35</v>
      </c>
      <c r="B117" s="125" t="s">
        <v>4</v>
      </c>
      <c r="C117" s="130" t="s">
        <v>15</v>
      </c>
      <c r="D117" s="135" t="s">
        <v>93</v>
      </c>
      <c r="E117" s="125" t="s">
        <v>7</v>
      </c>
      <c r="F117" s="144">
        <v>18</v>
      </c>
      <c r="G117" s="145"/>
      <c r="H117" s="146">
        <f t="shared" si="5"/>
        <v>0</v>
      </c>
      <c r="I117" s="10"/>
      <c r="K117" s="118"/>
      <c r="L117" s="118"/>
    </row>
    <row r="118" spans="1:12" ht="11.25" outlineLevel="2">
      <c r="A118" s="121">
        <v>36</v>
      </c>
      <c r="B118" s="125" t="s">
        <v>4</v>
      </c>
      <c r="C118" s="130" t="s">
        <v>29</v>
      </c>
      <c r="D118" s="135" t="s">
        <v>102</v>
      </c>
      <c r="E118" s="125" t="s">
        <v>7</v>
      </c>
      <c r="F118" s="144">
        <v>17</v>
      </c>
      <c r="G118" s="145"/>
      <c r="H118" s="146">
        <f t="shared" si="5"/>
        <v>0</v>
      </c>
      <c r="I118" s="10"/>
      <c r="K118" s="118"/>
      <c r="L118" s="118"/>
    </row>
    <row r="119" spans="1:12" ht="11.25" outlineLevel="2">
      <c r="A119" s="121">
        <v>37</v>
      </c>
      <c r="B119" s="125" t="s">
        <v>4</v>
      </c>
      <c r="C119" s="130" t="s">
        <v>31</v>
      </c>
      <c r="D119" s="135" t="s">
        <v>104</v>
      </c>
      <c r="E119" s="125" t="s">
        <v>7</v>
      </c>
      <c r="F119" s="144">
        <v>23</v>
      </c>
      <c r="G119" s="145"/>
      <c r="H119" s="146">
        <f t="shared" si="5"/>
        <v>0</v>
      </c>
      <c r="I119" s="10"/>
      <c r="K119" s="118"/>
      <c r="L119" s="118"/>
    </row>
    <row r="120" spans="1:12" ht="11.25" outlineLevel="2">
      <c r="A120" s="121">
        <v>38</v>
      </c>
      <c r="B120" s="125" t="s">
        <v>4</v>
      </c>
      <c r="C120" s="130" t="s">
        <v>12</v>
      </c>
      <c r="D120" s="135" t="s">
        <v>78</v>
      </c>
      <c r="E120" s="125" t="s">
        <v>1</v>
      </c>
      <c r="F120" s="144">
        <v>70.5</v>
      </c>
      <c r="G120" s="145"/>
      <c r="H120" s="146">
        <f t="shared" si="5"/>
        <v>0</v>
      </c>
      <c r="I120" s="10"/>
      <c r="K120" s="118"/>
      <c r="L120" s="118"/>
    </row>
    <row r="121" spans="1:12" ht="11.25" outlineLevel="2">
      <c r="A121" s="122"/>
      <c r="B121" s="126"/>
      <c r="C121" s="131"/>
      <c r="D121" s="136"/>
      <c r="E121" s="126"/>
      <c r="F121" s="147"/>
      <c r="G121" s="148"/>
      <c r="H121" s="149"/>
      <c r="I121" s="10"/>
      <c r="K121" s="118"/>
      <c r="L121" s="118"/>
    </row>
    <row r="122" spans="1:12" ht="11.25" outlineLevel="2">
      <c r="A122" s="122"/>
      <c r="B122" s="126"/>
      <c r="C122" s="131"/>
      <c r="D122" s="138" t="s">
        <v>85</v>
      </c>
      <c r="E122" s="126"/>
      <c r="F122" s="147"/>
      <c r="G122" s="148"/>
      <c r="H122" s="151">
        <f>H124+H123</f>
        <v>0</v>
      </c>
      <c r="I122" s="10"/>
      <c r="K122" s="118"/>
      <c r="L122" s="118"/>
    </row>
    <row r="123" spans="1:12" ht="11.25" outlineLevel="2">
      <c r="A123" s="122">
        <v>39</v>
      </c>
      <c r="B123" s="126"/>
      <c r="C123" s="131" t="s">
        <v>32</v>
      </c>
      <c r="D123" s="136" t="s">
        <v>131</v>
      </c>
      <c r="E123" s="126" t="s">
        <v>7</v>
      </c>
      <c r="F123" s="147">
        <v>2</v>
      </c>
      <c r="G123" s="148"/>
      <c r="H123" s="146">
        <f>F123*G123</f>
        <v>0</v>
      </c>
      <c r="I123" s="10"/>
      <c r="K123" s="118"/>
      <c r="L123" s="118"/>
    </row>
    <row r="124" spans="1:12" ht="11.25" outlineLevel="2">
      <c r="A124" s="122">
        <v>40</v>
      </c>
      <c r="B124" s="126"/>
      <c r="C124" s="131" t="s">
        <v>33</v>
      </c>
      <c r="D124" s="136" t="s">
        <v>128</v>
      </c>
      <c r="E124" s="126" t="s">
        <v>7</v>
      </c>
      <c r="F124" s="147">
        <v>1</v>
      </c>
      <c r="G124" s="148"/>
      <c r="H124" s="146">
        <f>F124*G124</f>
        <v>0</v>
      </c>
      <c r="I124" s="10"/>
      <c r="K124" s="118"/>
      <c r="L124" s="118"/>
    </row>
    <row r="125" spans="1:12" ht="11.25" outlineLevel="2">
      <c r="A125" s="122"/>
      <c r="B125" s="126"/>
      <c r="C125" s="131"/>
      <c r="D125" s="136"/>
      <c r="E125" s="126"/>
      <c r="F125" s="147"/>
      <c r="G125" s="148"/>
      <c r="H125" s="149"/>
      <c r="I125" s="10"/>
      <c r="K125" s="118"/>
      <c r="L125" s="118"/>
    </row>
    <row r="126" spans="1:12" s="6" customFormat="1" ht="11.25" outlineLevel="1">
      <c r="A126" s="120"/>
      <c r="B126" s="124"/>
      <c r="C126" s="129"/>
      <c r="D126" s="129" t="s">
        <v>74</v>
      </c>
      <c r="E126" s="124"/>
      <c r="F126" s="150"/>
      <c r="G126" s="141"/>
      <c r="H126" s="143">
        <f>SUBTOTAL(9,H127:H128)</f>
        <v>0</v>
      </c>
      <c r="J126" s="10"/>
      <c r="K126" s="118"/>
      <c r="L126" s="118"/>
    </row>
    <row r="127" spans="1:12" ht="11.25" outlineLevel="2">
      <c r="A127" s="121">
        <v>41</v>
      </c>
      <c r="B127" s="125" t="s">
        <v>4</v>
      </c>
      <c r="C127" s="130" t="s">
        <v>35</v>
      </c>
      <c r="D127" s="135" t="s">
        <v>86</v>
      </c>
      <c r="E127" s="125" t="s">
        <v>5</v>
      </c>
      <c r="F127" s="144">
        <v>14.4</v>
      </c>
      <c r="G127" s="145"/>
      <c r="H127" s="146">
        <f>F127*G127</f>
        <v>0</v>
      </c>
      <c r="I127" s="10"/>
      <c r="K127" s="118"/>
      <c r="L127" s="118"/>
    </row>
    <row r="128" spans="1:12" ht="11.25" outlineLevel="2">
      <c r="A128" s="122"/>
      <c r="B128" s="126"/>
      <c r="C128" s="131"/>
      <c r="D128" s="136"/>
      <c r="E128" s="126"/>
      <c r="F128" s="147"/>
      <c r="G128" s="148"/>
      <c r="H128" s="149"/>
      <c r="I128" s="10"/>
      <c r="K128" s="118"/>
      <c r="L128" s="118"/>
    </row>
    <row r="129" spans="1:12" ht="11.25" outlineLevel="1">
      <c r="A129" s="122"/>
      <c r="B129" s="126"/>
      <c r="C129" s="131"/>
      <c r="D129" s="136"/>
      <c r="E129" s="126"/>
      <c r="F129" s="147"/>
      <c r="G129" s="148"/>
      <c r="H129" s="149"/>
      <c r="I129" s="10"/>
      <c r="K129" s="118"/>
      <c r="L129" s="118"/>
    </row>
    <row r="130" spans="1:12" s="6" customFormat="1" ht="11.25">
      <c r="A130" s="120"/>
      <c r="B130" s="124"/>
      <c r="C130" s="129"/>
      <c r="D130" s="134" t="s">
        <v>57</v>
      </c>
      <c r="E130" s="124"/>
      <c r="F130" s="150"/>
      <c r="G130" s="141"/>
      <c r="H130" s="142">
        <f>SUBTOTAL(9,H131:H177)</f>
        <v>0</v>
      </c>
      <c r="J130" s="10"/>
      <c r="K130" s="118"/>
      <c r="L130" s="118"/>
    </row>
    <row r="131" spans="1:12" s="6" customFormat="1" ht="11.25" outlineLevel="1">
      <c r="A131" s="120"/>
      <c r="B131" s="124"/>
      <c r="C131" s="129"/>
      <c r="D131" s="129" t="s">
        <v>70</v>
      </c>
      <c r="E131" s="124"/>
      <c r="F131" s="150"/>
      <c r="G131" s="141"/>
      <c r="H131" s="143">
        <f>SUBTOTAL(9,H132:H133)</f>
        <v>0</v>
      </c>
      <c r="J131" s="10"/>
      <c r="K131" s="118"/>
      <c r="L131" s="118"/>
    </row>
    <row r="132" spans="1:12" ht="11.25" outlineLevel="2">
      <c r="A132" s="121">
        <v>1</v>
      </c>
      <c r="B132" s="125" t="s">
        <v>4</v>
      </c>
      <c r="C132" s="130" t="s">
        <v>18</v>
      </c>
      <c r="D132" s="135" t="s">
        <v>133</v>
      </c>
      <c r="E132" s="125" t="s">
        <v>5</v>
      </c>
      <c r="F132" s="144">
        <v>125.28</v>
      </c>
      <c r="G132" s="145"/>
      <c r="H132" s="146">
        <f>F132*G132</f>
        <v>0</v>
      </c>
      <c r="I132" s="10"/>
      <c r="K132" s="118"/>
      <c r="L132" s="118"/>
    </row>
    <row r="133" spans="1:12" ht="11.25" outlineLevel="2">
      <c r="A133" s="122"/>
      <c r="B133" s="126"/>
      <c r="C133" s="131"/>
      <c r="D133" s="136"/>
      <c r="E133" s="126"/>
      <c r="F133" s="147"/>
      <c r="G133" s="148"/>
      <c r="H133" s="149"/>
      <c r="I133" s="10"/>
      <c r="K133" s="118"/>
      <c r="L133" s="118"/>
    </row>
    <row r="134" spans="1:12" s="6" customFormat="1" ht="11.25" outlineLevel="1">
      <c r="A134" s="120"/>
      <c r="B134" s="124"/>
      <c r="C134" s="129"/>
      <c r="D134" s="129" t="s">
        <v>66</v>
      </c>
      <c r="E134" s="124"/>
      <c r="F134" s="150"/>
      <c r="G134" s="141"/>
      <c r="H134" s="143">
        <f>SUBTOTAL(9,H135:H144)</f>
        <v>0</v>
      </c>
      <c r="J134" s="10"/>
      <c r="K134" s="118"/>
      <c r="L134" s="118"/>
    </row>
    <row r="135" spans="1:12" ht="11.25" outlineLevel="2">
      <c r="A135" s="121">
        <v>2</v>
      </c>
      <c r="B135" s="125" t="s">
        <v>4</v>
      </c>
      <c r="C135" s="130" t="s">
        <v>19</v>
      </c>
      <c r="D135" s="135" t="s">
        <v>96</v>
      </c>
      <c r="E135" s="125" t="s">
        <v>1</v>
      </c>
      <c r="F135" s="144">
        <v>842.4</v>
      </c>
      <c r="G135" s="145"/>
      <c r="H135" s="146">
        <f aca="true" t="shared" si="6" ref="H135:H143">F135*G135</f>
        <v>0</v>
      </c>
      <c r="I135" s="10"/>
      <c r="K135" s="118"/>
      <c r="L135" s="118"/>
    </row>
    <row r="136" spans="1:12" ht="11.25" outlineLevel="2">
      <c r="A136" s="121">
        <v>3</v>
      </c>
      <c r="B136" s="125" t="s">
        <v>4</v>
      </c>
      <c r="C136" s="130" t="s">
        <v>20</v>
      </c>
      <c r="D136" s="135" t="s">
        <v>72</v>
      </c>
      <c r="E136" s="125" t="s">
        <v>1</v>
      </c>
      <c r="F136" s="144">
        <v>1262.4</v>
      </c>
      <c r="G136" s="145"/>
      <c r="H136" s="146">
        <f t="shared" si="6"/>
        <v>0</v>
      </c>
      <c r="I136" s="10"/>
      <c r="K136" s="118"/>
      <c r="L136" s="118"/>
    </row>
    <row r="137" spans="1:12" ht="11.25" outlineLevel="2">
      <c r="A137" s="121">
        <v>4</v>
      </c>
      <c r="B137" s="125" t="s">
        <v>4</v>
      </c>
      <c r="C137" s="130" t="s">
        <v>21</v>
      </c>
      <c r="D137" s="135" t="s">
        <v>132</v>
      </c>
      <c r="E137" s="125" t="s">
        <v>1</v>
      </c>
      <c r="F137" s="144">
        <v>631.2</v>
      </c>
      <c r="G137" s="145"/>
      <c r="H137" s="146">
        <f t="shared" si="6"/>
        <v>0</v>
      </c>
      <c r="I137" s="10"/>
      <c r="K137" s="118"/>
      <c r="L137" s="118"/>
    </row>
    <row r="138" spans="1:12" ht="11.25" outlineLevel="2">
      <c r="A138" s="121">
        <v>5</v>
      </c>
      <c r="B138" s="125" t="s">
        <v>4</v>
      </c>
      <c r="C138" s="130" t="s">
        <v>22</v>
      </c>
      <c r="D138" s="135" t="s">
        <v>134</v>
      </c>
      <c r="E138" s="125" t="s">
        <v>5</v>
      </c>
      <c r="F138" s="144">
        <v>446.34</v>
      </c>
      <c r="G138" s="145"/>
      <c r="H138" s="146">
        <f t="shared" si="6"/>
        <v>0</v>
      </c>
      <c r="I138" s="10"/>
      <c r="K138" s="118"/>
      <c r="L138" s="118"/>
    </row>
    <row r="139" spans="1:12" ht="11.25" outlineLevel="2">
      <c r="A139" s="121">
        <v>6</v>
      </c>
      <c r="B139" s="125" t="s">
        <v>4</v>
      </c>
      <c r="C139" s="130" t="s">
        <v>23</v>
      </c>
      <c r="D139" s="135" t="s">
        <v>111</v>
      </c>
      <c r="E139" s="125" t="s">
        <v>5</v>
      </c>
      <c r="F139" s="144">
        <v>446.34</v>
      </c>
      <c r="G139" s="145"/>
      <c r="H139" s="146">
        <f t="shared" si="6"/>
        <v>0</v>
      </c>
      <c r="I139" s="10"/>
      <c r="K139" s="118"/>
      <c r="L139" s="118"/>
    </row>
    <row r="140" spans="1:12" ht="11.25" outlineLevel="2">
      <c r="A140" s="121">
        <v>7</v>
      </c>
      <c r="B140" s="125" t="s">
        <v>4</v>
      </c>
      <c r="C140" s="130" t="s">
        <v>24</v>
      </c>
      <c r="D140" s="135" t="s">
        <v>75</v>
      </c>
      <c r="E140" s="125" t="s">
        <v>5</v>
      </c>
      <c r="F140" s="144">
        <v>21.12</v>
      </c>
      <c r="G140" s="145"/>
      <c r="H140" s="146">
        <f t="shared" si="6"/>
        <v>0</v>
      </c>
      <c r="I140" s="10"/>
      <c r="K140" s="118"/>
      <c r="L140" s="118"/>
    </row>
    <row r="141" spans="1:12" ht="11.25" outlineLevel="2">
      <c r="A141" s="121">
        <v>8</v>
      </c>
      <c r="B141" s="125" t="s">
        <v>4</v>
      </c>
      <c r="C141" s="130" t="s">
        <v>25</v>
      </c>
      <c r="D141" s="135" t="s">
        <v>76</v>
      </c>
      <c r="E141" s="125" t="s">
        <v>5</v>
      </c>
      <c r="F141" s="144">
        <v>137.38</v>
      </c>
      <c r="G141" s="145"/>
      <c r="H141" s="146">
        <f t="shared" si="6"/>
        <v>0</v>
      </c>
      <c r="I141" s="10"/>
      <c r="K141" s="118"/>
      <c r="L141" s="118"/>
    </row>
    <row r="142" spans="1:12" ht="11.25" outlineLevel="2">
      <c r="A142" s="121">
        <v>9</v>
      </c>
      <c r="B142" s="125" t="s">
        <v>4</v>
      </c>
      <c r="C142" s="130" t="s">
        <v>122</v>
      </c>
      <c r="D142" s="135" t="s">
        <v>123</v>
      </c>
      <c r="E142" s="125" t="s">
        <v>1</v>
      </c>
      <c r="F142" s="144">
        <v>211.2</v>
      </c>
      <c r="G142" s="145"/>
      <c r="H142" s="146">
        <f t="shared" si="6"/>
        <v>0</v>
      </c>
      <c r="I142" s="10"/>
      <c r="K142" s="118"/>
      <c r="L142" s="118"/>
    </row>
    <row r="143" spans="1:12" ht="11.25" outlineLevel="2">
      <c r="A143" s="121">
        <v>10</v>
      </c>
      <c r="B143" s="125" t="s">
        <v>4</v>
      </c>
      <c r="C143" s="130" t="s">
        <v>26</v>
      </c>
      <c r="D143" s="135" t="s">
        <v>99</v>
      </c>
      <c r="E143" s="125" t="s">
        <v>5</v>
      </c>
      <c r="F143" s="144">
        <v>19.97</v>
      </c>
      <c r="G143" s="145"/>
      <c r="H143" s="146">
        <f t="shared" si="6"/>
        <v>0</v>
      </c>
      <c r="I143" s="10"/>
      <c r="K143" s="118"/>
      <c r="L143" s="118"/>
    </row>
    <row r="144" spans="1:12" ht="11.25" outlineLevel="2">
      <c r="A144" s="122"/>
      <c r="B144" s="126"/>
      <c r="C144" s="131"/>
      <c r="D144" s="136"/>
      <c r="E144" s="126"/>
      <c r="F144" s="147"/>
      <c r="G144" s="148"/>
      <c r="H144" s="149"/>
      <c r="I144" s="10"/>
      <c r="K144" s="118"/>
      <c r="L144" s="118"/>
    </row>
    <row r="145" spans="1:12" s="6" customFormat="1" ht="11.25" outlineLevel="1">
      <c r="A145" s="120"/>
      <c r="B145" s="124"/>
      <c r="C145" s="129"/>
      <c r="D145" s="129" t="s">
        <v>71</v>
      </c>
      <c r="E145" s="124"/>
      <c r="F145" s="150"/>
      <c r="G145" s="141"/>
      <c r="H145" s="143">
        <f>SUBTOTAL(9,H146:H158)</f>
        <v>0</v>
      </c>
      <c r="J145" s="10"/>
      <c r="K145" s="118"/>
      <c r="L145" s="118"/>
    </row>
    <row r="146" spans="1:12" ht="11.25" outlineLevel="2">
      <c r="A146" s="121">
        <v>11</v>
      </c>
      <c r="B146" s="125" t="s">
        <v>4</v>
      </c>
      <c r="C146" s="130" t="s">
        <v>36</v>
      </c>
      <c r="D146" s="135" t="s">
        <v>109</v>
      </c>
      <c r="E146" s="125" t="s">
        <v>5</v>
      </c>
      <c r="F146" s="144">
        <v>963</v>
      </c>
      <c r="G146" s="145"/>
      <c r="H146" s="146">
        <f aca="true" t="shared" si="7" ref="H146:H157">F146*G146</f>
        <v>0</v>
      </c>
      <c r="I146" s="10"/>
      <c r="K146" s="118"/>
      <c r="L146" s="118"/>
    </row>
    <row r="147" spans="1:12" ht="22.5" outlineLevel="2">
      <c r="A147" s="121">
        <v>12</v>
      </c>
      <c r="B147" s="125" t="s">
        <v>4</v>
      </c>
      <c r="C147" s="130" t="s">
        <v>37</v>
      </c>
      <c r="D147" s="135" t="s">
        <v>117</v>
      </c>
      <c r="E147" s="125" t="s">
        <v>5</v>
      </c>
      <c r="F147" s="144">
        <v>963</v>
      </c>
      <c r="G147" s="145"/>
      <c r="H147" s="146">
        <f t="shared" si="7"/>
        <v>0</v>
      </c>
      <c r="I147" s="10"/>
      <c r="K147" s="118"/>
      <c r="L147" s="118"/>
    </row>
    <row r="148" spans="1:12" ht="11.25" outlineLevel="2">
      <c r="A148" s="121">
        <v>13</v>
      </c>
      <c r="B148" s="125" t="s">
        <v>4</v>
      </c>
      <c r="C148" s="130" t="s">
        <v>38</v>
      </c>
      <c r="D148" s="135" t="s">
        <v>110</v>
      </c>
      <c r="E148" s="125" t="s">
        <v>5</v>
      </c>
      <c r="F148" s="144">
        <v>963</v>
      </c>
      <c r="G148" s="145"/>
      <c r="H148" s="146">
        <f t="shared" si="7"/>
        <v>0</v>
      </c>
      <c r="I148" s="10"/>
      <c r="K148" s="118"/>
      <c r="L148" s="118"/>
    </row>
    <row r="149" spans="1:12" ht="11.25" outlineLevel="2">
      <c r="A149" s="121">
        <v>14</v>
      </c>
      <c r="B149" s="125" t="s">
        <v>4</v>
      </c>
      <c r="C149" s="130" t="s">
        <v>39</v>
      </c>
      <c r="D149" s="135" t="s">
        <v>97</v>
      </c>
      <c r="E149" s="125" t="s">
        <v>5</v>
      </c>
      <c r="F149" s="144">
        <v>253.44</v>
      </c>
      <c r="G149" s="145"/>
      <c r="H149" s="146">
        <f t="shared" si="7"/>
        <v>0</v>
      </c>
      <c r="I149" s="10"/>
      <c r="K149" s="118"/>
      <c r="L149" s="118"/>
    </row>
    <row r="150" spans="1:12" ht="11.25" outlineLevel="2">
      <c r="A150" s="121">
        <v>15</v>
      </c>
      <c r="B150" s="125" t="s">
        <v>4</v>
      </c>
      <c r="C150" s="130" t="s">
        <v>40</v>
      </c>
      <c r="D150" s="135" t="s">
        <v>67</v>
      </c>
      <c r="E150" s="125" t="s">
        <v>5</v>
      </c>
      <c r="F150" s="144">
        <v>125.28</v>
      </c>
      <c r="G150" s="145"/>
      <c r="H150" s="146">
        <f t="shared" si="7"/>
        <v>0</v>
      </c>
      <c r="I150" s="10"/>
      <c r="K150" s="118"/>
      <c r="L150" s="118"/>
    </row>
    <row r="151" spans="1:12" ht="11.25" outlineLevel="2">
      <c r="A151" s="121">
        <v>16</v>
      </c>
      <c r="B151" s="125" t="s">
        <v>4</v>
      </c>
      <c r="C151" s="130" t="s">
        <v>44</v>
      </c>
      <c r="D151" s="135" t="s">
        <v>116</v>
      </c>
      <c r="E151" s="125" t="s">
        <v>5</v>
      </c>
      <c r="F151" s="144">
        <v>504</v>
      </c>
      <c r="G151" s="145"/>
      <c r="H151" s="146">
        <f t="shared" si="7"/>
        <v>0</v>
      </c>
      <c r="I151" s="10"/>
      <c r="K151" s="118"/>
      <c r="L151" s="118"/>
    </row>
    <row r="152" spans="1:12" ht="11.25" outlineLevel="2">
      <c r="A152" s="121">
        <v>17</v>
      </c>
      <c r="B152" s="125" t="s">
        <v>4</v>
      </c>
      <c r="C152" s="130" t="s">
        <v>47</v>
      </c>
      <c r="D152" s="135" t="s">
        <v>105</v>
      </c>
      <c r="E152" s="125" t="s">
        <v>2</v>
      </c>
      <c r="F152" s="144">
        <v>34.42</v>
      </c>
      <c r="G152" s="145"/>
      <c r="H152" s="146">
        <f t="shared" si="7"/>
        <v>0</v>
      </c>
      <c r="I152" s="10"/>
      <c r="K152" s="118"/>
      <c r="L152" s="118"/>
    </row>
    <row r="153" spans="1:12" ht="11.25" outlineLevel="2">
      <c r="A153" s="121">
        <v>18</v>
      </c>
      <c r="B153" s="125" t="s">
        <v>4</v>
      </c>
      <c r="C153" s="130" t="s">
        <v>48</v>
      </c>
      <c r="D153" s="135" t="s">
        <v>79</v>
      </c>
      <c r="E153" s="125" t="s">
        <v>2</v>
      </c>
      <c r="F153" s="144">
        <v>34.42</v>
      </c>
      <c r="G153" s="145"/>
      <c r="H153" s="146">
        <f t="shared" si="7"/>
        <v>0</v>
      </c>
      <c r="I153" s="10"/>
      <c r="K153" s="118"/>
      <c r="L153" s="118"/>
    </row>
    <row r="154" spans="1:12" ht="11.25" outlineLevel="2">
      <c r="A154" s="121">
        <v>19</v>
      </c>
      <c r="B154" s="125" t="s">
        <v>4</v>
      </c>
      <c r="C154" s="130" t="s">
        <v>49</v>
      </c>
      <c r="D154" s="135" t="s">
        <v>107</v>
      </c>
      <c r="E154" s="125" t="s">
        <v>2</v>
      </c>
      <c r="F154" s="144">
        <v>481.88</v>
      </c>
      <c r="G154" s="145"/>
      <c r="H154" s="146">
        <f t="shared" si="7"/>
        <v>0</v>
      </c>
      <c r="I154" s="10"/>
      <c r="K154" s="118"/>
      <c r="L154" s="118"/>
    </row>
    <row r="155" spans="1:12" ht="11.25" outlineLevel="2">
      <c r="A155" s="121">
        <v>20</v>
      </c>
      <c r="B155" s="125" t="s">
        <v>4</v>
      </c>
      <c r="C155" s="130" t="s">
        <v>50</v>
      </c>
      <c r="D155" s="135" t="s">
        <v>106</v>
      </c>
      <c r="E155" s="125" t="s">
        <v>2</v>
      </c>
      <c r="F155" s="144">
        <v>34.42</v>
      </c>
      <c r="G155" s="145"/>
      <c r="H155" s="146">
        <f t="shared" si="7"/>
        <v>0</v>
      </c>
      <c r="I155" s="10"/>
      <c r="K155" s="118"/>
      <c r="L155" s="118"/>
    </row>
    <row r="156" spans="1:12" ht="11.25" outlineLevel="2">
      <c r="A156" s="121">
        <v>21</v>
      </c>
      <c r="B156" s="125" t="s">
        <v>4</v>
      </c>
      <c r="C156" s="130" t="s">
        <v>51</v>
      </c>
      <c r="D156" s="135" t="s">
        <v>115</v>
      </c>
      <c r="E156" s="125" t="s">
        <v>2</v>
      </c>
      <c r="F156" s="144">
        <v>137.68</v>
      </c>
      <c r="G156" s="145"/>
      <c r="H156" s="146">
        <f t="shared" si="7"/>
        <v>0</v>
      </c>
      <c r="I156" s="10"/>
      <c r="K156" s="118"/>
      <c r="L156" s="118"/>
    </row>
    <row r="157" spans="1:12" ht="11.25" outlineLevel="2">
      <c r="A157" s="121">
        <v>22</v>
      </c>
      <c r="B157" s="125" t="s">
        <v>4</v>
      </c>
      <c r="C157" s="130" t="s">
        <v>52</v>
      </c>
      <c r="D157" s="135" t="s">
        <v>68</v>
      </c>
      <c r="E157" s="125" t="s">
        <v>2</v>
      </c>
      <c r="F157" s="144">
        <v>34.42</v>
      </c>
      <c r="G157" s="145"/>
      <c r="H157" s="146">
        <f t="shared" si="7"/>
        <v>0</v>
      </c>
      <c r="I157" s="10"/>
      <c r="K157" s="118"/>
      <c r="L157" s="118"/>
    </row>
    <row r="158" spans="1:12" ht="11.25" outlineLevel="2">
      <c r="A158" s="122"/>
      <c r="B158" s="126"/>
      <c r="C158" s="131"/>
      <c r="D158" s="136"/>
      <c r="E158" s="126"/>
      <c r="F158" s="147"/>
      <c r="G158" s="148"/>
      <c r="H158" s="149"/>
      <c r="I158" s="10"/>
      <c r="K158" s="118"/>
      <c r="L158" s="118"/>
    </row>
    <row r="159" spans="1:12" s="6" customFormat="1" ht="11.25" outlineLevel="1">
      <c r="A159" s="120"/>
      <c r="B159" s="124"/>
      <c r="C159" s="129"/>
      <c r="D159" s="129" t="s">
        <v>73</v>
      </c>
      <c r="E159" s="124"/>
      <c r="F159" s="150"/>
      <c r="G159" s="141"/>
      <c r="H159" s="143">
        <f>SUBTOTAL(9,H160:H161)</f>
        <v>0</v>
      </c>
      <c r="J159" s="10"/>
      <c r="K159" s="118"/>
      <c r="L159" s="118"/>
    </row>
    <row r="160" spans="1:12" ht="11.25" outlineLevel="2">
      <c r="A160" s="121">
        <v>23</v>
      </c>
      <c r="B160" s="125" t="s">
        <v>4</v>
      </c>
      <c r="C160" s="130" t="s">
        <v>54</v>
      </c>
      <c r="D160" s="135" t="s">
        <v>69</v>
      </c>
      <c r="E160" s="125" t="s">
        <v>2</v>
      </c>
      <c r="F160" s="144">
        <v>33.452</v>
      </c>
      <c r="G160" s="145"/>
      <c r="H160" s="146">
        <f>F160*G160</f>
        <v>0</v>
      </c>
      <c r="I160" s="10"/>
      <c r="K160" s="118"/>
      <c r="L160" s="118"/>
    </row>
    <row r="161" spans="1:12" ht="11.25" outlineLevel="2">
      <c r="A161" s="122"/>
      <c r="B161" s="126"/>
      <c r="C161" s="131"/>
      <c r="D161" s="136"/>
      <c r="E161" s="126"/>
      <c r="F161" s="147"/>
      <c r="G161" s="148"/>
      <c r="H161" s="149"/>
      <c r="I161" s="10"/>
      <c r="K161" s="118"/>
      <c r="L161" s="118"/>
    </row>
    <row r="162" spans="1:12" s="6" customFormat="1" ht="11.25" outlineLevel="1">
      <c r="A162" s="120"/>
      <c r="B162" s="124"/>
      <c r="C162" s="129"/>
      <c r="D162" s="129" t="s">
        <v>83</v>
      </c>
      <c r="E162" s="124"/>
      <c r="F162" s="150"/>
      <c r="G162" s="141"/>
      <c r="H162" s="143">
        <f>SUBTOTAL(9,H163:H166)</f>
        <v>0</v>
      </c>
      <c r="J162" s="10"/>
      <c r="K162" s="118"/>
      <c r="L162" s="118"/>
    </row>
    <row r="163" spans="1:12" ht="11.25" outlineLevel="2">
      <c r="A163" s="121">
        <v>24</v>
      </c>
      <c r="B163" s="125" t="s">
        <v>4</v>
      </c>
      <c r="C163" s="130" t="s">
        <v>118</v>
      </c>
      <c r="D163" s="135" t="s">
        <v>119</v>
      </c>
      <c r="E163" s="125" t="s">
        <v>1</v>
      </c>
      <c r="F163" s="144">
        <v>211.2</v>
      </c>
      <c r="G163" s="145"/>
      <c r="H163" s="146">
        <f>F163*G163</f>
        <v>0</v>
      </c>
      <c r="I163" s="10"/>
      <c r="K163" s="118"/>
      <c r="L163" s="118"/>
    </row>
    <row r="164" spans="1:12" ht="11.25" outlineLevel="2">
      <c r="A164" s="121">
        <v>25</v>
      </c>
      <c r="B164" s="125" t="s">
        <v>4</v>
      </c>
      <c r="C164" s="130" t="s">
        <v>27</v>
      </c>
      <c r="D164" s="135" t="s">
        <v>98</v>
      </c>
      <c r="E164" s="125" t="s">
        <v>1</v>
      </c>
      <c r="F164" s="144">
        <v>211.2</v>
      </c>
      <c r="G164" s="145"/>
      <c r="H164" s="146">
        <f>F164*G164</f>
        <v>0</v>
      </c>
      <c r="I164" s="10"/>
      <c r="K164" s="118"/>
      <c r="L164" s="118"/>
    </row>
    <row r="165" spans="1:12" ht="11.25" outlineLevel="2">
      <c r="A165" s="121">
        <v>26</v>
      </c>
      <c r="B165" s="125" t="s">
        <v>4</v>
      </c>
      <c r="C165" s="130" t="s">
        <v>53</v>
      </c>
      <c r="D165" s="135" t="s">
        <v>108</v>
      </c>
      <c r="E165" s="125" t="s">
        <v>2</v>
      </c>
      <c r="F165" s="144">
        <v>0.025</v>
      </c>
      <c r="G165" s="145"/>
      <c r="H165" s="146">
        <f>F165*G165</f>
        <v>0</v>
      </c>
      <c r="I165" s="10"/>
      <c r="K165" s="118"/>
      <c r="L165" s="118"/>
    </row>
    <row r="166" spans="1:12" ht="11.25" outlineLevel="2">
      <c r="A166" s="122"/>
      <c r="B166" s="126"/>
      <c r="C166" s="131"/>
      <c r="D166" s="136"/>
      <c r="E166" s="126"/>
      <c r="F166" s="147"/>
      <c r="G166" s="148"/>
      <c r="H166" s="149"/>
      <c r="I166" s="10"/>
      <c r="K166" s="118"/>
      <c r="L166" s="118"/>
    </row>
    <row r="167" spans="1:12" s="6" customFormat="1" ht="11.25" outlineLevel="1">
      <c r="A167" s="120"/>
      <c r="B167" s="124"/>
      <c r="C167" s="129"/>
      <c r="D167" s="129" t="s">
        <v>84</v>
      </c>
      <c r="E167" s="124"/>
      <c r="F167" s="150"/>
      <c r="G167" s="141"/>
      <c r="H167" s="143">
        <f>SUBTOTAL(9,H168:H173)</f>
        <v>0</v>
      </c>
      <c r="J167" s="10"/>
      <c r="K167" s="118"/>
      <c r="L167" s="118"/>
    </row>
    <row r="168" spans="1:12" ht="11.25" outlineLevel="2">
      <c r="A168" s="121">
        <v>27</v>
      </c>
      <c r="B168" s="125" t="s">
        <v>4</v>
      </c>
      <c r="C168" s="130" t="s">
        <v>28</v>
      </c>
      <c r="D168" s="135" t="s">
        <v>95</v>
      </c>
      <c r="E168" s="125" t="s">
        <v>5</v>
      </c>
      <c r="F168" s="144">
        <v>504</v>
      </c>
      <c r="G168" s="145"/>
      <c r="H168" s="146">
        <f>F168*G168</f>
        <v>0</v>
      </c>
      <c r="I168" s="10"/>
      <c r="K168" s="118"/>
      <c r="L168" s="118"/>
    </row>
    <row r="169" spans="1:12" ht="11.25" outlineLevel="2">
      <c r="A169" s="121">
        <v>28</v>
      </c>
      <c r="B169" s="125" t="s">
        <v>4</v>
      </c>
      <c r="C169" s="130" t="s">
        <v>14</v>
      </c>
      <c r="D169" s="135" t="s">
        <v>89</v>
      </c>
      <c r="E169" s="125" t="s">
        <v>7</v>
      </c>
      <c r="F169" s="144">
        <v>4</v>
      </c>
      <c r="G169" s="145"/>
      <c r="H169" s="146">
        <f>F169*G169</f>
        <v>0</v>
      </c>
      <c r="I169" s="10"/>
      <c r="K169" s="118"/>
      <c r="L169" s="118"/>
    </row>
    <row r="170" spans="1:12" ht="11.25" outlineLevel="2">
      <c r="A170" s="121">
        <v>29</v>
      </c>
      <c r="B170" s="125" t="s">
        <v>4</v>
      </c>
      <c r="C170" s="130" t="s">
        <v>16</v>
      </c>
      <c r="D170" s="135" t="s">
        <v>91</v>
      </c>
      <c r="E170" s="125" t="s">
        <v>7</v>
      </c>
      <c r="F170" s="144">
        <v>84</v>
      </c>
      <c r="G170" s="145"/>
      <c r="H170" s="146">
        <f>F170*G170</f>
        <v>0</v>
      </c>
      <c r="I170" s="10"/>
      <c r="K170" s="118"/>
      <c r="L170" s="118"/>
    </row>
    <row r="171" spans="1:12" ht="11.25" outlineLevel="2">
      <c r="A171" s="121">
        <v>30</v>
      </c>
      <c r="B171" s="125" t="s">
        <v>4</v>
      </c>
      <c r="C171" s="130" t="s">
        <v>31</v>
      </c>
      <c r="D171" s="135" t="s">
        <v>104</v>
      </c>
      <c r="E171" s="125" t="s">
        <v>7</v>
      </c>
      <c r="F171" s="144">
        <v>88</v>
      </c>
      <c r="G171" s="145"/>
      <c r="H171" s="146">
        <f>F171*G171</f>
        <v>0</v>
      </c>
      <c r="I171" s="10"/>
      <c r="K171" s="118"/>
      <c r="L171" s="118"/>
    </row>
    <row r="172" spans="1:12" ht="11.25" outlineLevel="2">
      <c r="A172" s="121">
        <v>31</v>
      </c>
      <c r="B172" s="125" t="s">
        <v>4</v>
      </c>
      <c r="C172" s="130" t="s">
        <v>12</v>
      </c>
      <c r="D172" s="135" t="s">
        <v>78</v>
      </c>
      <c r="E172" s="125" t="s">
        <v>1</v>
      </c>
      <c r="F172" s="144">
        <v>211.2</v>
      </c>
      <c r="G172" s="145"/>
      <c r="H172" s="146">
        <f>F172*G172</f>
        <v>0</v>
      </c>
      <c r="I172" s="10"/>
      <c r="K172" s="118"/>
      <c r="L172" s="118"/>
    </row>
    <row r="173" spans="1:12" ht="11.25" outlineLevel="2">
      <c r="A173" s="122"/>
      <c r="B173" s="126"/>
      <c r="C173" s="131"/>
      <c r="D173" s="136"/>
      <c r="E173" s="126"/>
      <c r="F173" s="147"/>
      <c r="G173" s="148"/>
      <c r="H173" s="149"/>
      <c r="I173" s="10"/>
      <c r="K173" s="118"/>
      <c r="L173" s="118"/>
    </row>
    <row r="174" spans="1:12" s="6" customFormat="1" ht="11.25" outlineLevel="1">
      <c r="A174" s="120"/>
      <c r="B174" s="124"/>
      <c r="C174" s="129"/>
      <c r="D174" s="129" t="s">
        <v>74</v>
      </c>
      <c r="E174" s="124"/>
      <c r="F174" s="150"/>
      <c r="G174" s="141"/>
      <c r="H174" s="143">
        <f>SUBTOTAL(9,H175:H176)</f>
        <v>0</v>
      </c>
      <c r="J174" s="10"/>
      <c r="K174" s="118"/>
      <c r="L174" s="118"/>
    </row>
    <row r="175" spans="1:12" ht="11.25" outlineLevel="2">
      <c r="A175" s="121">
        <v>32</v>
      </c>
      <c r="B175" s="125" t="s">
        <v>4</v>
      </c>
      <c r="C175" s="130" t="s">
        <v>35</v>
      </c>
      <c r="D175" s="135" t="s">
        <v>86</v>
      </c>
      <c r="E175" s="125" t="s">
        <v>5</v>
      </c>
      <c r="F175" s="144">
        <v>241.92</v>
      </c>
      <c r="G175" s="145"/>
      <c r="H175" s="146">
        <f>F175*G175</f>
        <v>0</v>
      </c>
      <c r="I175" s="10"/>
      <c r="K175" s="118"/>
      <c r="L175" s="118"/>
    </row>
    <row r="176" spans="1:12" ht="11.25" outlineLevel="2">
      <c r="A176" s="122"/>
      <c r="B176" s="126"/>
      <c r="C176" s="131"/>
      <c r="D176" s="136"/>
      <c r="E176" s="126"/>
      <c r="F176" s="147"/>
      <c r="G176" s="148"/>
      <c r="H176" s="149"/>
      <c r="I176" s="10"/>
      <c r="K176" s="118"/>
      <c r="L176" s="118"/>
    </row>
    <row r="177" spans="1:12" ht="11.25" outlineLevel="1">
      <c r="A177" s="122"/>
      <c r="B177" s="126"/>
      <c r="C177" s="131"/>
      <c r="D177" s="136"/>
      <c r="E177" s="126"/>
      <c r="F177" s="147"/>
      <c r="G177" s="148"/>
      <c r="H177" s="149"/>
      <c r="I177" s="10"/>
      <c r="K177" s="118"/>
      <c r="L177" s="118"/>
    </row>
    <row r="178" spans="1:12" s="6" customFormat="1" ht="11.25">
      <c r="A178" s="120"/>
      <c r="B178" s="124"/>
      <c r="C178" s="129"/>
      <c r="D178" s="134" t="s">
        <v>58</v>
      </c>
      <c r="E178" s="124"/>
      <c r="F178" s="150"/>
      <c r="G178" s="141"/>
      <c r="H178" s="142">
        <f>SUBTOTAL(9,H179:H239)</f>
        <v>0</v>
      </c>
      <c r="J178" s="10"/>
      <c r="K178" s="118"/>
      <c r="L178" s="118"/>
    </row>
    <row r="179" spans="1:12" s="6" customFormat="1" ht="11.25" outlineLevel="1">
      <c r="A179" s="120"/>
      <c r="B179" s="124"/>
      <c r="C179" s="129"/>
      <c r="D179" s="129" t="s">
        <v>70</v>
      </c>
      <c r="E179" s="124"/>
      <c r="F179" s="150"/>
      <c r="G179" s="141"/>
      <c r="H179" s="143">
        <f>SUBTOTAL(9,H180:H182)</f>
        <v>0</v>
      </c>
      <c r="J179" s="10"/>
      <c r="K179" s="118"/>
      <c r="L179" s="118"/>
    </row>
    <row r="180" spans="1:12" ht="11.25" outlineLevel="2">
      <c r="A180" s="121">
        <v>1</v>
      </c>
      <c r="B180" s="125" t="s">
        <v>4</v>
      </c>
      <c r="C180" s="130" t="s">
        <v>17</v>
      </c>
      <c r="D180" s="135" t="s">
        <v>136</v>
      </c>
      <c r="E180" s="125" t="s">
        <v>6</v>
      </c>
      <c r="F180" s="144">
        <v>11.71</v>
      </c>
      <c r="G180" s="145"/>
      <c r="H180" s="146">
        <f>F180*G180</f>
        <v>0</v>
      </c>
      <c r="I180" s="10"/>
      <c r="K180" s="118"/>
      <c r="L180" s="118"/>
    </row>
    <row r="181" spans="1:12" ht="11.25" outlineLevel="2">
      <c r="A181" s="121">
        <v>2</v>
      </c>
      <c r="B181" s="125" t="s">
        <v>4</v>
      </c>
      <c r="C181" s="130" t="s">
        <v>18</v>
      </c>
      <c r="D181" s="135" t="s">
        <v>133</v>
      </c>
      <c r="E181" s="125" t="s">
        <v>5</v>
      </c>
      <c r="F181" s="144">
        <v>34.1</v>
      </c>
      <c r="G181" s="145"/>
      <c r="H181" s="146">
        <f>F181*G181</f>
        <v>0</v>
      </c>
      <c r="I181" s="10"/>
      <c r="K181" s="118"/>
      <c r="L181" s="118"/>
    </row>
    <row r="182" spans="1:12" ht="11.25" outlineLevel="2">
      <c r="A182" s="122"/>
      <c r="B182" s="126"/>
      <c r="C182" s="131"/>
      <c r="D182" s="136"/>
      <c r="E182" s="126"/>
      <c r="F182" s="147"/>
      <c r="G182" s="148"/>
      <c r="H182" s="149"/>
      <c r="I182" s="10"/>
      <c r="K182" s="118"/>
      <c r="L182" s="118"/>
    </row>
    <row r="183" spans="1:12" s="6" customFormat="1" ht="11.25" outlineLevel="1">
      <c r="A183" s="120"/>
      <c r="B183" s="124"/>
      <c r="C183" s="129"/>
      <c r="D183" s="129" t="s">
        <v>66</v>
      </c>
      <c r="E183" s="124"/>
      <c r="F183" s="150"/>
      <c r="G183" s="141"/>
      <c r="H183" s="143">
        <f>SUBTOTAL(9,H184:H193)</f>
        <v>0</v>
      </c>
      <c r="J183" s="10"/>
      <c r="K183" s="118"/>
      <c r="L183" s="118"/>
    </row>
    <row r="184" spans="1:12" ht="11.25" outlineLevel="2">
      <c r="A184" s="121">
        <v>3</v>
      </c>
      <c r="B184" s="125" t="s">
        <v>4</v>
      </c>
      <c r="C184" s="130" t="s">
        <v>19</v>
      </c>
      <c r="D184" s="135" t="s">
        <v>96</v>
      </c>
      <c r="E184" s="125" t="s">
        <v>1</v>
      </c>
      <c r="F184" s="144">
        <v>589.63</v>
      </c>
      <c r="G184" s="145"/>
      <c r="H184" s="146">
        <f aca="true" t="shared" si="8" ref="H184:H192">F184*G184</f>
        <v>0</v>
      </c>
      <c r="I184" s="10"/>
      <c r="K184" s="118"/>
      <c r="L184" s="118"/>
    </row>
    <row r="185" spans="1:12" ht="11.25" outlineLevel="2">
      <c r="A185" s="121">
        <v>4</v>
      </c>
      <c r="B185" s="125" t="s">
        <v>4</v>
      </c>
      <c r="C185" s="130" t="s">
        <v>20</v>
      </c>
      <c r="D185" s="135" t="s">
        <v>72</v>
      </c>
      <c r="E185" s="125" t="s">
        <v>1</v>
      </c>
      <c r="F185" s="144">
        <v>896.26</v>
      </c>
      <c r="G185" s="145"/>
      <c r="H185" s="146">
        <f t="shared" si="8"/>
        <v>0</v>
      </c>
      <c r="I185" s="10"/>
      <c r="K185" s="118"/>
      <c r="L185" s="118"/>
    </row>
    <row r="186" spans="1:12" ht="11.25" outlineLevel="2">
      <c r="A186" s="121">
        <v>5</v>
      </c>
      <c r="B186" s="125" t="s">
        <v>4</v>
      </c>
      <c r="C186" s="130" t="s">
        <v>21</v>
      </c>
      <c r="D186" s="135" t="s">
        <v>132</v>
      </c>
      <c r="E186" s="125" t="s">
        <v>1</v>
      </c>
      <c r="F186" s="144">
        <v>448.13</v>
      </c>
      <c r="G186" s="145"/>
      <c r="H186" s="146">
        <f t="shared" si="8"/>
        <v>0</v>
      </c>
      <c r="I186" s="10"/>
      <c r="K186" s="118"/>
      <c r="L186" s="118"/>
    </row>
    <row r="187" spans="1:12" ht="11.25" outlineLevel="2">
      <c r="A187" s="121">
        <v>6</v>
      </c>
      <c r="B187" s="125" t="s">
        <v>4</v>
      </c>
      <c r="C187" s="130" t="s">
        <v>22</v>
      </c>
      <c r="D187" s="135" t="s">
        <v>134</v>
      </c>
      <c r="E187" s="125" t="s">
        <v>5</v>
      </c>
      <c r="F187" s="144">
        <v>241.14</v>
      </c>
      <c r="G187" s="145"/>
      <c r="H187" s="146">
        <f t="shared" si="8"/>
        <v>0</v>
      </c>
      <c r="I187" s="10"/>
      <c r="K187" s="118"/>
      <c r="L187" s="118"/>
    </row>
    <row r="188" spans="1:12" ht="11.25" outlineLevel="2">
      <c r="A188" s="121">
        <v>7</v>
      </c>
      <c r="B188" s="125" t="s">
        <v>4</v>
      </c>
      <c r="C188" s="130" t="s">
        <v>23</v>
      </c>
      <c r="D188" s="135" t="s">
        <v>111</v>
      </c>
      <c r="E188" s="125" t="s">
        <v>5</v>
      </c>
      <c r="F188" s="144">
        <v>241.14</v>
      </c>
      <c r="G188" s="145"/>
      <c r="H188" s="146">
        <f t="shared" si="8"/>
        <v>0</v>
      </c>
      <c r="I188" s="10"/>
      <c r="K188" s="118"/>
      <c r="L188" s="118"/>
    </row>
    <row r="189" spans="1:12" ht="11.25" outlineLevel="2">
      <c r="A189" s="121">
        <v>8</v>
      </c>
      <c r="B189" s="125" t="s">
        <v>4</v>
      </c>
      <c r="C189" s="130" t="s">
        <v>24</v>
      </c>
      <c r="D189" s="135" t="s">
        <v>75</v>
      </c>
      <c r="E189" s="125" t="s">
        <v>5</v>
      </c>
      <c r="F189" s="144">
        <v>20.68</v>
      </c>
      <c r="G189" s="145"/>
      <c r="H189" s="146">
        <f t="shared" si="8"/>
        <v>0</v>
      </c>
      <c r="I189" s="10"/>
      <c r="K189" s="118"/>
      <c r="L189" s="118"/>
    </row>
    <row r="190" spans="1:12" ht="11.25" outlineLevel="2">
      <c r="A190" s="121">
        <v>9</v>
      </c>
      <c r="B190" s="125" t="s">
        <v>4</v>
      </c>
      <c r="C190" s="130" t="s">
        <v>25</v>
      </c>
      <c r="D190" s="135" t="s">
        <v>76</v>
      </c>
      <c r="E190" s="125" t="s">
        <v>5</v>
      </c>
      <c r="F190" s="144">
        <v>93.31</v>
      </c>
      <c r="G190" s="145"/>
      <c r="H190" s="146">
        <f t="shared" si="8"/>
        <v>0</v>
      </c>
      <c r="I190" s="10"/>
      <c r="K190" s="118"/>
      <c r="L190" s="118"/>
    </row>
    <row r="191" spans="1:12" ht="11.25" outlineLevel="2">
      <c r="A191" s="121">
        <v>10</v>
      </c>
      <c r="B191" s="125" t="s">
        <v>4</v>
      </c>
      <c r="C191" s="130" t="s">
        <v>122</v>
      </c>
      <c r="D191" s="135" t="s">
        <v>123</v>
      </c>
      <c r="E191" s="125" t="s">
        <v>1</v>
      </c>
      <c r="F191" s="144">
        <v>241.73</v>
      </c>
      <c r="G191" s="145"/>
      <c r="H191" s="146">
        <f t="shared" si="8"/>
        <v>0</v>
      </c>
      <c r="I191" s="10"/>
      <c r="K191" s="118"/>
      <c r="L191" s="118"/>
    </row>
    <row r="192" spans="1:12" ht="11.25" outlineLevel="2">
      <c r="A192" s="121">
        <v>11</v>
      </c>
      <c r="B192" s="125" t="s">
        <v>4</v>
      </c>
      <c r="C192" s="130" t="s">
        <v>26</v>
      </c>
      <c r="D192" s="135" t="s">
        <v>99</v>
      </c>
      <c r="E192" s="125" t="s">
        <v>5</v>
      </c>
      <c r="F192" s="144">
        <v>23.33</v>
      </c>
      <c r="G192" s="145"/>
      <c r="H192" s="146">
        <f t="shared" si="8"/>
        <v>0</v>
      </c>
      <c r="I192" s="10"/>
      <c r="K192" s="118"/>
      <c r="L192" s="118"/>
    </row>
    <row r="193" spans="1:12" ht="11.25" outlineLevel="2">
      <c r="A193" s="122"/>
      <c r="B193" s="126"/>
      <c r="C193" s="131"/>
      <c r="D193" s="136"/>
      <c r="E193" s="126"/>
      <c r="F193" s="147"/>
      <c r="G193" s="148"/>
      <c r="H193" s="149"/>
      <c r="I193" s="10"/>
      <c r="K193" s="118"/>
      <c r="L193" s="118"/>
    </row>
    <row r="194" spans="1:12" s="6" customFormat="1" ht="11.25" outlineLevel="1">
      <c r="A194" s="120"/>
      <c r="B194" s="124"/>
      <c r="C194" s="129"/>
      <c r="D194" s="129" t="s">
        <v>71</v>
      </c>
      <c r="E194" s="124"/>
      <c r="F194" s="150"/>
      <c r="G194" s="141"/>
      <c r="H194" s="143">
        <f>SUBTOTAL(9,H195:H211)</f>
        <v>0</v>
      </c>
      <c r="J194" s="10"/>
      <c r="K194" s="118"/>
      <c r="L194" s="118"/>
    </row>
    <row r="195" spans="1:12" ht="11.25" outlineLevel="2">
      <c r="A195" s="121">
        <v>12</v>
      </c>
      <c r="B195" s="125" t="s">
        <v>4</v>
      </c>
      <c r="C195" s="130" t="s">
        <v>36</v>
      </c>
      <c r="D195" s="135" t="s">
        <v>109</v>
      </c>
      <c r="E195" s="125" t="s">
        <v>5</v>
      </c>
      <c r="F195" s="144">
        <v>673.97</v>
      </c>
      <c r="G195" s="145"/>
      <c r="H195" s="146">
        <f aca="true" t="shared" si="9" ref="H195:H210">F195*G195</f>
        <v>0</v>
      </c>
      <c r="I195" s="10"/>
      <c r="K195" s="118"/>
      <c r="L195" s="118"/>
    </row>
    <row r="196" spans="1:12" ht="22.5" outlineLevel="2">
      <c r="A196" s="121">
        <v>13</v>
      </c>
      <c r="B196" s="125" t="s">
        <v>4</v>
      </c>
      <c r="C196" s="130" t="s">
        <v>37</v>
      </c>
      <c r="D196" s="135" t="s">
        <v>117</v>
      </c>
      <c r="E196" s="125" t="s">
        <v>5</v>
      </c>
      <c r="F196" s="144">
        <v>673.97</v>
      </c>
      <c r="G196" s="145"/>
      <c r="H196" s="146">
        <f t="shared" si="9"/>
        <v>0</v>
      </c>
      <c r="I196" s="10"/>
      <c r="K196" s="118"/>
      <c r="L196" s="118"/>
    </row>
    <row r="197" spans="1:12" ht="11.25" outlineLevel="2">
      <c r="A197" s="121">
        <v>14</v>
      </c>
      <c r="B197" s="125" t="s">
        <v>4</v>
      </c>
      <c r="C197" s="130" t="s">
        <v>38</v>
      </c>
      <c r="D197" s="135" t="s">
        <v>110</v>
      </c>
      <c r="E197" s="125" t="s">
        <v>5</v>
      </c>
      <c r="F197" s="144">
        <v>673.97</v>
      </c>
      <c r="G197" s="145"/>
      <c r="H197" s="146">
        <f t="shared" si="9"/>
        <v>0</v>
      </c>
      <c r="I197" s="10"/>
      <c r="K197" s="118"/>
      <c r="L197" s="118"/>
    </row>
    <row r="198" spans="1:12" ht="11.25" outlineLevel="2">
      <c r="A198" s="121">
        <v>15</v>
      </c>
      <c r="B198" s="125" t="s">
        <v>4</v>
      </c>
      <c r="C198" s="130" t="s">
        <v>39</v>
      </c>
      <c r="D198" s="135" t="s">
        <v>97</v>
      </c>
      <c r="E198" s="125" t="s">
        <v>5</v>
      </c>
      <c r="F198" s="144">
        <v>176.46</v>
      </c>
      <c r="G198" s="145"/>
      <c r="H198" s="146">
        <f t="shared" si="9"/>
        <v>0</v>
      </c>
      <c r="I198" s="10"/>
      <c r="K198" s="118"/>
      <c r="L198" s="118"/>
    </row>
    <row r="199" spans="1:12" ht="11.25" outlineLevel="2">
      <c r="A199" s="121">
        <v>16</v>
      </c>
      <c r="B199" s="125" t="s">
        <v>4</v>
      </c>
      <c r="C199" s="130" t="s">
        <v>40</v>
      </c>
      <c r="D199" s="135" t="s">
        <v>67</v>
      </c>
      <c r="E199" s="125" t="s">
        <v>5</v>
      </c>
      <c r="F199" s="144">
        <v>73.32</v>
      </c>
      <c r="G199" s="145"/>
      <c r="H199" s="146">
        <f t="shared" si="9"/>
        <v>0</v>
      </c>
      <c r="I199" s="10"/>
      <c r="K199" s="118"/>
      <c r="L199" s="118"/>
    </row>
    <row r="200" spans="1:12" ht="11.25" outlineLevel="2">
      <c r="A200" s="121">
        <v>17</v>
      </c>
      <c r="B200" s="125" t="s">
        <v>4</v>
      </c>
      <c r="C200" s="130" t="s">
        <v>41</v>
      </c>
      <c r="D200" s="135" t="s">
        <v>112</v>
      </c>
      <c r="E200" s="125" t="s">
        <v>5</v>
      </c>
      <c r="F200" s="144">
        <v>0.72</v>
      </c>
      <c r="G200" s="145"/>
      <c r="H200" s="146">
        <f t="shared" si="9"/>
        <v>0</v>
      </c>
      <c r="I200" s="10"/>
      <c r="K200" s="118"/>
      <c r="L200" s="118"/>
    </row>
    <row r="201" spans="1:12" ht="11.25" outlineLevel="2">
      <c r="A201" s="121">
        <v>18</v>
      </c>
      <c r="B201" s="125" t="s">
        <v>4</v>
      </c>
      <c r="C201" s="130" t="s">
        <v>42</v>
      </c>
      <c r="D201" s="135" t="s">
        <v>113</v>
      </c>
      <c r="E201" s="125" t="s">
        <v>5</v>
      </c>
      <c r="F201" s="144">
        <v>10.08</v>
      </c>
      <c r="G201" s="145"/>
      <c r="H201" s="146">
        <f t="shared" si="9"/>
        <v>0</v>
      </c>
      <c r="I201" s="10"/>
      <c r="K201" s="118"/>
      <c r="L201" s="118"/>
    </row>
    <row r="202" spans="1:12" ht="11.25" outlineLevel="2">
      <c r="A202" s="121">
        <v>19</v>
      </c>
      <c r="B202" s="125" t="s">
        <v>4</v>
      </c>
      <c r="C202" s="130" t="s">
        <v>43</v>
      </c>
      <c r="D202" s="135" t="s">
        <v>114</v>
      </c>
      <c r="E202" s="125" t="s">
        <v>5</v>
      </c>
      <c r="F202" s="144">
        <v>26.64</v>
      </c>
      <c r="G202" s="145"/>
      <c r="H202" s="146">
        <f t="shared" si="9"/>
        <v>0</v>
      </c>
      <c r="I202" s="10"/>
      <c r="K202" s="118"/>
      <c r="L202" s="118"/>
    </row>
    <row r="203" spans="1:12" ht="11.25" outlineLevel="2">
      <c r="A203" s="121">
        <v>20</v>
      </c>
      <c r="B203" s="125" t="s">
        <v>4</v>
      </c>
      <c r="C203" s="130" t="s">
        <v>44</v>
      </c>
      <c r="D203" s="135" t="s">
        <v>116</v>
      </c>
      <c r="E203" s="125" t="s">
        <v>5</v>
      </c>
      <c r="F203" s="144">
        <v>282.24</v>
      </c>
      <c r="G203" s="145"/>
      <c r="H203" s="146">
        <f t="shared" si="9"/>
        <v>0</v>
      </c>
      <c r="I203" s="10"/>
      <c r="K203" s="118"/>
      <c r="L203" s="118"/>
    </row>
    <row r="204" spans="1:12" ht="11.25" outlineLevel="2">
      <c r="A204" s="121">
        <v>21</v>
      </c>
      <c r="B204" s="125" t="s">
        <v>4</v>
      </c>
      <c r="C204" s="130" t="s">
        <v>46</v>
      </c>
      <c r="D204" s="135" t="s">
        <v>101</v>
      </c>
      <c r="E204" s="125" t="s">
        <v>5</v>
      </c>
      <c r="F204" s="144">
        <v>14</v>
      </c>
      <c r="G204" s="145"/>
      <c r="H204" s="146">
        <f t="shared" si="9"/>
        <v>0</v>
      </c>
      <c r="I204" s="10"/>
      <c r="K204" s="118"/>
      <c r="L204" s="118"/>
    </row>
    <row r="205" spans="1:12" ht="11.25" outlineLevel="2">
      <c r="A205" s="121">
        <v>22</v>
      </c>
      <c r="B205" s="125" t="s">
        <v>4</v>
      </c>
      <c r="C205" s="130" t="s">
        <v>47</v>
      </c>
      <c r="D205" s="135" t="s">
        <v>105</v>
      </c>
      <c r="E205" s="125" t="s">
        <v>2</v>
      </c>
      <c r="F205" s="144">
        <v>22.4</v>
      </c>
      <c r="G205" s="145"/>
      <c r="H205" s="146">
        <f t="shared" si="9"/>
        <v>0</v>
      </c>
      <c r="I205" s="10"/>
      <c r="K205" s="118"/>
      <c r="L205" s="118"/>
    </row>
    <row r="206" spans="1:12" ht="11.25" outlineLevel="2">
      <c r="A206" s="121">
        <v>23</v>
      </c>
      <c r="B206" s="125" t="s">
        <v>4</v>
      </c>
      <c r="C206" s="130" t="s">
        <v>48</v>
      </c>
      <c r="D206" s="135" t="s">
        <v>79</v>
      </c>
      <c r="E206" s="125" t="s">
        <v>2</v>
      </c>
      <c r="F206" s="144">
        <v>22.4</v>
      </c>
      <c r="G206" s="145"/>
      <c r="H206" s="146">
        <f t="shared" si="9"/>
        <v>0</v>
      </c>
      <c r="I206" s="10"/>
      <c r="K206" s="118"/>
      <c r="L206" s="118"/>
    </row>
    <row r="207" spans="1:12" ht="11.25" outlineLevel="2">
      <c r="A207" s="121">
        <v>24</v>
      </c>
      <c r="B207" s="125" t="s">
        <v>4</v>
      </c>
      <c r="C207" s="130" t="s">
        <v>49</v>
      </c>
      <c r="D207" s="135" t="s">
        <v>107</v>
      </c>
      <c r="E207" s="125" t="s">
        <v>2</v>
      </c>
      <c r="F207" s="144">
        <v>313.6</v>
      </c>
      <c r="G207" s="145"/>
      <c r="H207" s="146">
        <f t="shared" si="9"/>
        <v>0</v>
      </c>
      <c r="I207" s="10"/>
      <c r="K207" s="118"/>
      <c r="L207" s="118"/>
    </row>
    <row r="208" spans="1:12" ht="11.25" outlineLevel="2">
      <c r="A208" s="121">
        <v>25</v>
      </c>
      <c r="B208" s="125" t="s">
        <v>4</v>
      </c>
      <c r="C208" s="130" t="s">
        <v>50</v>
      </c>
      <c r="D208" s="135" t="s">
        <v>106</v>
      </c>
      <c r="E208" s="125" t="s">
        <v>2</v>
      </c>
      <c r="F208" s="144">
        <v>22.4</v>
      </c>
      <c r="G208" s="145"/>
      <c r="H208" s="146">
        <f t="shared" si="9"/>
        <v>0</v>
      </c>
      <c r="I208" s="10"/>
      <c r="K208" s="118"/>
      <c r="L208" s="118"/>
    </row>
    <row r="209" spans="1:12" ht="11.25" outlineLevel="2">
      <c r="A209" s="121">
        <v>26</v>
      </c>
      <c r="B209" s="125" t="s">
        <v>4</v>
      </c>
      <c r="C209" s="130" t="s">
        <v>51</v>
      </c>
      <c r="D209" s="135" t="s">
        <v>115</v>
      </c>
      <c r="E209" s="125" t="s">
        <v>2</v>
      </c>
      <c r="F209" s="144">
        <v>89.6</v>
      </c>
      <c r="G209" s="145"/>
      <c r="H209" s="146">
        <f t="shared" si="9"/>
        <v>0</v>
      </c>
      <c r="I209" s="10"/>
      <c r="K209" s="118"/>
      <c r="L209" s="118"/>
    </row>
    <row r="210" spans="1:12" ht="11.25" outlineLevel="2">
      <c r="A210" s="121">
        <v>27</v>
      </c>
      <c r="B210" s="125" t="s">
        <v>4</v>
      </c>
      <c r="C210" s="130" t="s">
        <v>52</v>
      </c>
      <c r="D210" s="135" t="s">
        <v>68</v>
      </c>
      <c r="E210" s="125" t="s">
        <v>2</v>
      </c>
      <c r="F210" s="144">
        <v>22.4</v>
      </c>
      <c r="G210" s="145"/>
      <c r="H210" s="146">
        <f t="shared" si="9"/>
        <v>0</v>
      </c>
      <c r="I210" s="10"/>
      <c r="K210" s="118"/>
      <c r="L210" s="118"/>
    </row>
    <row r="211" spans="1:12" ht="11.25" outlineLevel="2">
      <c r="A211" s="122"/>
      <c r="B211" s="126"/>
      <c r="C211" s="131"/>
      <c r="D211" s="136"/>
      <c r="E211" s="126"/>
      <c r="F211" s="147"/>
      <c r="G211" s="148"/>
      <c r="H211" s="149"/>
      <c r="I211" s="10"/>
      <c r="K211" s="118"/>
      <c r="L211" s="118"/>
    </row>
    <row r="212" spans="1:12" s="6" customFormat="1" ht="11.25" outlineLevel="1">
      <c r="A212" s="120"/>
      <c r="B212" s="124"/>
      <c r="C212" s="129"/>
      <c r="D212" s="129" t="s">
        <v>73</v>
      </c>
      <c r="E212" s="124"/>
      <c r="F212" s="150"/>
      <c r="G212" s="141"/>
      <c r="H212" s="143">
        <f>SUBTOTAL(9,H213:H214)</f>
        <v>0</v>
      </c>
      <c r="J212" s="10"/>
      <c r="K212" s="118"/>
      <c r="L212" s="118"/>
    </row>
    <row r="213" spans="1:12" ht="11.25" outlineLevel="2">
      <c r="A213" s="121">
        <v>28</v>
      </c>
      <c r="B213" s="125" t="s">
        <v>4</v>
      </c>
      <c r="C213" s="130" t="s">
        <v>54</v>
      </c>
      <c r="D213" s="135" t="s">
        <v>69</v>
      </c>
      <c r="E213" s="125" t="s">
        <v>2</v>
      </c>
      <c r="F213" s="144">
        <v>30.003</v>
      </c>
      <c r="G213" s="145"/>
      <c r="H213" s="146">
        <f>F213*G213</f>
        <v>0</v>
      </c>
      <c r="I213" s="10"/>
      <c r="K213" s="118"/>
      <c r="L213" s="118"/>
    </row>
    <row r="214" spans="1:12" ht="11.25" outlineLevel="2">
      <c r="A214" s="122"/>
      <c r="B214" s="126"/>
      <c r="C214" s="131"/>
      <c r="D214" s="136"/>
      <c r="E214" s="126"/>
      <c r="F214" s="147"/>
      <c r="G214" s="148"/>
      <c r="H214" s="149"/>
      <c r="I214" s="10"/>
      <c r="K214" s="118"/>
      <c r="L214" s="118"/>
    </row>
    <row r="215" spans="1:12" s="6" customFormat="1" ht="11.25" outlineLevel="1">
      <c r="A215" s="120"/>
      <c r="B215" s="124"/>
      <c r="C215" s="129"/>
      <c r="D215" s="129" t="s">
        <v>83</v>
      </c>
      <c r="E215" s="124"/>
      <c r="F215" s="150"/>
      <c r="G215" s="141"/>
      <c r="H215" s="143">
        <f>SUBTOTAL(9,H216:H219)</f>
        <v>0</v>
      </c>
      <c r="J215" s="10"/>
      <c r="K215" s="118"/>
      <c r="L215" s="118"/>
    </row>
    <row r="216" spans="1:12" ht="11.25" outlineLevel="2">
      <c r="A216" s="121">
        <v>29</v>
      </c>
      <c r="B216" s="125" t="s">
        <v>4</v>
      </c>
      <c r="C216" s="130" t="s">
        <v>27</v>
      </c>
      <c r="D216" s="135" t="s">
        <v>119</v>
      </c>
      <c r="E216" s="125" t="s">
        <v>1</v>
      </c>
      <c r="F216" s="144">
        <v>141.6</v>
      </c>
      <c r="G216" s="145"/>
      <c r="H216" s="146">
        <f>F216*G216</f>
        <v>0</v>
      </c>
      <c r="I216" s="10"/>
      <c r="K216" s="118"/>
      <c r="L216" s="118"/>
    </row>
    <row r="217" spans="1:12" ht="11.25" outlineLevel="2">
      <c r="A217" s="121">
        <v>30</v>
      </c>
      <c r="B217" s="125" t="s">
        <v>4</v>
      </c>
      <c r="C217" s="130" t="s">
        <v>27</v>
      </c>
      <c r="D217" s="135" t="s">
        <v>98</v>
      </c>
      <c r="E217" s="125" t="s">
        <v>1</v>
      </c>
      <c r="F217" s="144">
        <v>141.6</v>
      </c>
      <c r="G217" s="145"/>
      <c r="H217" s="146">
        <f>F217*G217</f>
        <v>0</v>
      </c>
      <c r="I217" s="10"/>
      <c r="K217" s="118"/>
      <c r="L217" s="118"/>
    </row>
    <row r="218" spans="1:12" ht="11.25" outlineLevel="2">
      <c r="A218" s="121">
        <v>31</v>
      </c>
      <c r="B218" s="125" t="s">
        <v>4</v>
      </c>
      <c r="C218" s="130" t="s">
        <v>53</v>
      </c>
      <c r="D218" s="135" t="s">
        <v>108</v>
      </c>
      <c r="E218" s="125" t="s">
        <v>2</v>
      </c>
      <c r="F218" s="144">
        <v>0.017</v>
      </c>
      <c r="G218" s="145"/>
      <c r="H218" s="146">
        <f>F218*G218</f>
        <v>0</v>
      </c>
      <c r="I218" s="10"/>
      <c r="K218" s="118"/>
      <c r="L218" s="118"/>
    </row>
    <row r="219" spans="1:12" ht="11.25" outlineLevel="2">
      <c r="A219" s="122"/>
      <c r="B219" s="126"/>
      <c r="C219" s="131"/>
      <c r="D219" s="136"/>
      <c r="E219" s="126"/>
      <c r="F219" s="147"/>
      <c r="G219" s="148"/>
      <c r="H219" s="149"/>
      <c r="I219" s="10"/>
      <c r="K219" s="118"/>
      <c r="L219" s="118"/>
    </row>
    <row r="220" spans="1:12" s="6" customFormat="1" ht="11.25" outlineLevel="1">
      <c r="A220" s="120"/>
      <c r="B220" s="124"/>
      <c r="C220" s="129"/>
      <c r="D220" s="129" t="s">
        <v>84</v>
      </c>
      <c r="E220" s="124"/>
      <c r="F220" s="150"/>
      <c r="G220" s="141"/>
      <c r="H220" s="143">
        <f>SUBTOTAL(9,H221:H232)</f>
        <v>0</v>
      </c>
      <c r="J220" s="10"/>
      <c r="K220" s="118"/>
      <c r="L220" s="118"/>
    </row>
    <row r="221" spans="1:12" ht="11.25" outlineLevel="2">
      <c r="A221" s="121">
        <v>32</v>
      </c>
      <c r="B221" s="125" t="s">
        <v>4</v>
      </c>
      <c r="C221" s="130" t="s">
        <v>28</v>
      </c>
      <c r="D221" s="135" t="s">
        <v>95</v>
      </c>
      <c r="E221" s="125" t="s">
        <v>5</v>
      </c>
      <c r="F221" s="144">
        <v>305.86</v>
      </c>
      <c r="G221" s="145"/>
      <c r="H221" s="146">
        <f aca="true" t="shared" si="10" ref="H221:H231">F221*G221</f>
        <v>0</v>
      </c>
      <c r="I221" s="10"/>
      <c r="K221" s="118"/>
      <c r="L221" s="118"/>
    </row>
    <row r="222" spans="1:12" ht="11.25" outlineLevel="2">
      <c r="A222" s="121">
        <v>33</v>
      </c>
      <c r="B222" s="125" t="s">
        <v>4</v>
      </c>
      <c r="C222" s="130" t="s">
        <v>60</v>
      </c>
      <c r="D222" s="135" t="s">
        <v>87</v>
      </c>
      <c r="E222" s="125" t="s">
        <v>7</v>
      </c>
      <c r="F222" s="144">
        <v>6</v>
      </c>
      <c r="G222" s="145"/>
      <c r="H222" s="146">
        <f t="shared" si="10"/>
        <v>0</v>
      </c>
      <c r="I222" s="10"/>
      <c r="K222" s="118"/>
      <c r="L222" s="118"/>
    </row>
    <row r="223" spans="1:12" ht="11.25" outlineLevel="2">
      <c r="A223" s="121">
        <v>34</v>
      </c>
      <c r="B223" s="125" t="s">
        <v>4</v>
      </c>
      <c r="C223" s="130" t="s">
        <v>61</v>
      </c>
      <c r="D223" s="135" t="s">
        <v>88</v>
      </c>
      <c r="E223" s="125" t="s">
        <v>7</v>
      </c>
      <c r="F223" s="144">
        <v>7</v>
      </c>
      <c r="G223" s="145"/>
      <c r="H223" s="146">
        <f t="shared" si="10"/>
        <v>0</v>
      </c>
      <c r="I223" s="10"/>
      <c r="K223" s="118"/>
      <c r="L223" s="118"/>
    </row>
    <row r="224" spans="1:12" ht="11.25" outlineLevel="2">
      <c r="A224" s="121">
        <v>35</v>
      </c>
      <c r="B224" s="125" t="s">
        <v>4</v>
      </c>
      <c r="C224" s="130" t="s">
        <v>62</v>
      </c>
      <c r="D224" s="135" t="s">
        <v>92</v>
      </c>
      <c r="E224" s="125" t="s">
        <v>7</v>
      </c>
      <c r="F224" s="144">
        <v>4</v>
      </c>
      <c r="G224" s="145"/>
      <c r="H224" s="146">
        <f t="shared" si="10"/>
        <v>0</v>
      </c>
      <c r="I224" s="10"/>
      <c r="K224" s="118"/>
      <c r="L224" s="118"/>
    </row>
    <row r="225" spans="1:12" ht="11.25" outlineLevel="2">
      <c r="A225" s="121">
        <v>36</v>
      </c>
      <c r="B225" s="125" t="s">
        <v>4</v>
      </c>
      <c r="C225" s="130" t="s">
        <v>63</v>
      </c>
      <c r="D225" s="135" t="s">
        <v>94</v>
      </c>
      <c r="E225" s="125" t="s">
        <v>7</v>
      </c>
      <c r="F225" s="144">
        <v>43</v>
      </c>
      <c r="G225" s="145"/>
      <c r="H225" s="146">
        <f t="shared" si="10"/>
        <v>0</v>
      </c>
      <c r="I225" s="10"/>
      <c r="K225" s="118"/>
      <c r="L225" s="118"/>
    </row>
    <row r="226" spans="1:12" ht="11.25" outlineLevel="2">
      <c r="A226" s="121">
        <v>37</v>
      </c>
      <c r="B226" s="125" t="s">
        <v>4</v>
      </c>
      <c r="C226" s="130" t="s">
        <v>64</v>
      </c>
      <c r="D226" s="135" t="s">
        <v>81</v>
      </c>
      <c r="E226" s="125" t="s">
        <v>7</v>
      </c>
      <c r="F226" s="144">
        <v>1</v>
      </c>
      <c r="G226" s="145"/>
      <c r="H226" s="146">
        <f t="shared" si="10"/>
        <v>0</v>
      </c>
      <c r="I226" s="10"/>
      <c r="K226" s="118"/>
      <c r="L226" s="118"/>
    </row>
    <row r="227" spans="1:12" ht="11.25" outlineLevel="2">
      <c r="A227" s="121">
        <v>38</v>
      </c>
      <c r="B227" s="125" t="s">
        <v>4</v>
      </c>
      <c r="C227" s="130" t="s">
        <v>65</v>
      </c>
      <c r="D227" s="135" t="s">
        <v>82</v>
      </c>
      <c r="E227" s="125" t="s">
        <v>7</v>
      </c>
      <c r="F227" s="144">
        <v>1</v>
      </c>
      <c r="G227" s="145"/>
      <c r="H227" s="146">
        <f t="shared" si="10"/>
        <v>0</v>
      </c>
      <c r="I227" s="10"/>
      <c r="K227" s="118"/>
      <c r="L227" s="118"/>
    </row>
    <row r="228" spans="1:12" ht="11.25" outlineLevel="2">
      <c r="A228" s="121">
        <v>39</v>
      </c>
      <c r="B228" s="125" t="s">
        <v>4</v>
      </c>
      <c r="C228" s="130" t="s">
        <v>124</v>
      </c>
      <c r="D228" s="135" t="s">
        <v>125</v>
      </c>
      <c r="E228" s="125" t="s">
        <v>7</v>
      </c>
      <c r="F228" s="144">
        <v>6</v>
      </c>
      <c r="G228" s="145"/>
      <c r="H228" s="146">
        <f t="shared" si="10"/>
        <v>0</v>
      </c>
      <c r="I228" s="10"/>
      <c r="K228" s="118"/>
      <c r="L228" s="118"/>
    </row>
    <row r="229" spans="1:12" ht="11.25" outlineLevel="2">
      <c r="A229" s="121">
        <v>40</v>
      </c>
      <c r="B229" s="125" t="s">
        <v>4</v>
      </c>
      <c r="C229" s="130" t="s">
        <v>30</v>
      </c>
      <c r="D229" s="135" t="s">
        <v>103</v>
      </c>
      <c r="E229" s="125" t="s">
        <v>7</v>
      </c>
      <c r="F229" s="144">
        <v>18</v>
      </c>
      <c r="G229" s="145"/>
      <c r="H229" s="146">
        <f t="shared" si="10"/>
        <v>0</v>
      </c>
      <c r="I229" s="10"/>
      <c r="K229" s="118"/>
      <c r="L229" s="118"/>
    </row>
    <row r="230" spans="1:12" ht="11.25" outlineLevel="2">
      <c r="A230" s="121">
        <v>41</v>
      </c>
      <c r="B230" s="125" t="s">
        <v>4</v>
      </c>
      <c r="C230" s="130" t="s">
        <v>31</v>
      </c>
      <c r="D230" s="135" t="s">
        <v>104</v>
      </c>
      <c r="E230" s="125" t="s">
        <v>7</v>
      </c>
      <c r="F230" s="144">
        <v>50</v>
      </c>
      <c r="G230" s="145"/>
      <c r="H230" s="146">
        <f t="shared" si="10"/>
        <v>0</v>
      </c>
      <c r="I230" s="10"/>
      <c r="K230" s="118"/>
      <c r="L230" s="118"/>
    </row>
    <row r="231" spans="1:12" ht="11.25" outlineLevel="2">
      <c r="A231" s="121">
        <v>42</v>
      </c>
      <c r="B231" s="125" t="s">
        <v>4</v>
      </c>
      <c r="C231" s="130" t="s">
        <v>12</v>
      </c>
      <c r="D231" s="135" t="s">
        <v>78</v>
      </c>
      <c r="E231" s="125" t="s">
        <v>1</v>
      </c>
      <c r="F231" s="144">
        <v>141.6</v>
      </c>
      <c r="G231" s="145"/>
      <c r="H231" s="146">
        <f t="shared" si="10"/>
        <v>0</v>
      </c>
      <c r="I231" s="10"/>
      <c r="K231" s="118"/>
      <c r="L231" s="118"/>
    </row>
    <row r="232" spans="1:12" ht="11.25" outlineLevel="2">
      <c r="A232" s="122"/>
      <c r="B232" s="126"/>
      <c r="C232" s="131"/>
      <c r="D232" s="136"/>
      <c r="E232" s="126"/>
      <c r="F232" s="147"/>
      <c r="G232" s="148"/>
      <c r="H232" s="149"/>
      <c r="I232" s="10"/>
      <c r="K232" s="118"/>
      <c r="L232" s="118"/>
    </row>
    <row r="233" spans="1:12" s="6" customFormat="1" ht="11.25" outlineLevel="1">
      <c r="A233" s="120"/>
      <c r="B233" s="124"/>
      <c r="C233" s="129"/>
      <c r="D233" s="129" t="s">
        <v>85</v>
      </c>
      <c r="E233" s="124"/>
      <c r="F233" s="150"/>
      <c r="G233" s="141"/>
      <c r="H233" s="143">
        <f>SUBTOTAL(9,H234:H236)</f>
        <v>0</v>
      </c>
      <c r="J233" s="10"/>
      <c r="K233" s="118"/>
      <c r="L233" s="118"/>
    </row>
    <row r="234" spans="1:12" ht="11.25" outlineLevel="2">
      <c r="A234" s="121">
        <v>43</v>
      </c>
      <c r="B234" s="125" t="s">
        <v>4</v>
      </c>
      <c r="C234" s="130" t="s">
        <v>33</v>
      </c>
      <c r="D234" s="135" t="s">
        <v>126</v>
      </c>
      <c r="E234" s="125" t="s">
        <v>7</v>
      </c>
      <c r="F234" s="144">
        <v>1</v>
      </c>
      <c r="G234" s="145"/>
      <c r="H234" s="146">
        <f>F234*G234</f>
        <v>0</v>
      </c>
      <c r="I234" s="10"/>
      <c r="K234" s="118"/>
      <c r="L234" s="118"/>
    </row>
    <row r="235" spans="1:12" ht="11.25" outlineLevel="2">
      <c r="A235" s="121">
        <v>44</v>
      </c>
      <c r="B235" s="125" t="s">
        <v>4</v>
      </c>
      <c r="C235" s="130" t="s">
        <v>34</v>
      </c>
      <c r="D235" s="135" t="s">
        <v>127</v>
      </c>
      <c r="E235" s="125" t="s">
        <v>7</v>
      </c>
      <c r="F235" s="144">
        <v>2</v>
      </c>
      <c r="G235" s="145"/>
      <c r="H235" s="146">
        <f>F235*G235</f>
        <v>0</v>
      </c>
      <c r="I235" s="10"/>
      <c r="K235" s="118"/>
      <c r="L235" s="118"/>
    </row>
    <row r="236" spans="1:12" ht="11.25" outlineLevel="2">
      <c r="A236" s="122"/>
      <c r="B236" s="126"/>
      <c r="C236" s="131"/>
      <c r="D236" s="136"/>
      <c r="E236" s="126"/>
      <c r="F236" s="147"/>
      <c r="G236" s="148"/>
      <c r="H236" s="149"/>
      <c r="I236" s="10"/>
      <c r="K236" s="118"/>
      <c r="L236" s="118"/>
    </row>
    <row r="237" spans="1:12" s="6" customFormat="1" ht="11.25" outlineLevel="1">
      <c r="A237" s="120"/>
      <c r="B237" s="124"/>
      <c r="C237" s="129"/>
      <c r="D237" s="129" t="s">
        <v>74</v>
      </c>
      <c r="E237" s="124"/>
      <c r="F237" s="150"/>
      <c r="G237" s="141"/>
      <c r="H237" s="143">
        <f>SUBTOTAL(9,H238:H238)</f>
        <v>0</v>
      </c>
      <c r="J237" s="10"/>
      <c r="K237" s="118"/>
      <c r="L237" s="118"/>
    </row>
    <row r="238" spans="1:12" ht="11.25" outlineLevel="2">
      <c r="A238" s="121">
        <v>45</v>
      </c>
      <c r="B238" s="125" t="s">
        <v>4</v>
      </c>
      <c r="C238" s="130" t="s">
        <v>35</v>
      </c>
      <c r="D238" s="135" t="s">
        <v>86</v>
      </c>
      <c r="E238" s="125" t="s">
        <v>5</v>
      </c>
      <c r="F238" s="144">
        <v>129.6</v>
      </c>
      <c r="G238" s="145"/>
      <c r="H238" s="146">
        <f>F238*G238</f>
        <v>0</v>
      </c>
      <c r="I238" s="10"/>
      <c r="K238" s="118"/>
      <c r="L238" s="118"/>
    </row>
    <row r="239" spans="1:12" ht="11.25" outlineLevel="1">
      <c r="A239" s="122"/>
      <c r="B239" s="126"/>
      <c r="C239" s="131"/>
      <c r="D239" s="136"/>
      <c r="E239" s="126"/>
      <c r="F239" s="147"/>
      <c r="G239" s="148"/>
      <c r="H239" s="149"/>
      <c r="I239" s="10"/>
      <c r="K239" s="118"/>
      <c r="L239" s="118"/>
    </row>
    <row r="240" spans="1:12" s="6" customFormat="1" ht="11.25">
      <c r="A240" s="120"/>
      <c r="B240" s="124"/>
      <c r="C240" s="129"/>
      <c r="D240" s="134" t="s">
        <v>59</v>
      </c>
      <c r="E240" s="124"/>
      <c r="F240" s="150"/>
      <c r="G240" s="141"/>
      <c r="H240" s="142">
        <f>SUBTOTAL(9,H241:H284)</f>
        <v>0</v>
      </c>
      <c r="J240" s="10"/>
      <c r="K240" s="118"/>
      <c r="L240" s="118"/>
    </row>
    <row r="241" spans="1:12" s="6" customFormat="1" ht="11.25" outlineLevel="1">
      <c r="A241" s="120"/>
      <c r="B241" s="124"/>
      <c r="C241" s="129"/>
      <c r="D241" s="129" t="s">
        <v>70</v>
      </c>
      <c r="E241" s="124"/>
      <c r="F241" s="150"/>
      <c r="G241" s="141"/>
      <c r="H241" s="143">
        <f>SUBTOTAL(9,H242:H243)</f>
        <v>0</v>
      </c>
      <c r="J241" s="10"/>
      <c r="K241" s="118"/>
      <c r="L241" s="118"/>
    </row>
    <row r="242" spans="1:12" ht="11.25" outlineLevel="2">
      <c r="A242" s="121">
        <v>1</v>
      </c>
      <c r="B242" s="125" t="s">
        <v>4</v>
      </c>
      <c r="C242" s="130" t="s">
        <v>18</v>
      </c>
      <c r="D242" s="135" t="s">
        <v>133</v>
      </c>
      <c r="E242" s="125" t="s">
        <v>5</v>
      </c>
      <c r="F242" s="144">
        <v>120.24</v>
      </c>
      <c r="G242" s="145"/>
      <c r="H242" s="146">
        <f>F242*G242</f>
        <v>0</v>
      </c>
      <c r="I242" s="10"/>
      <c r="K242" s="118"/>
      <c r="L242" s="118"/>
    </row>
    <row r="243" spans="1:12" ht="11.25" outlineLevel="2">
      <c r="A243" s="122"/>
      <c r="B243" s="126"/>
      <c r="C243" s="131"/>
      <c r="D243" s="136"/>
      <c r="E243" s="126"/>
      <c r="F243" s="147"/>
      <c r="G243" s="148"/>
      <c r="H243" s="149"/>
      <c r="I243" s="10"/>
      <c r="K243" s="118"/>
      <c r="L243" s="118"/>
    </row>
    <row r="244" spans="1:12" s="6" customFormat="1" ht="11.25" outlineLevel="1">
      <c r="A244" s="120"/>
      <c r="B244" s="124"/>
      <c r="C244" s="129"/>
      <c r="D244" s="129" t="s">
        <v>66</v>
      </c>
      <c r="E244" s="124"/>
      <c r="F244" s="150"/>
      <c r="G244" s="141"/>
      <c r="H244" s="143">
        <f>SUBTOTAL(9,H245:H254)</f>
        <v>0</v>
      </c>
      <c r="J244" s="10"/>
      <c r="K244" s="118"/>
      <c r="L244" s="118"/>
    </row>
    <row r="245" spans="1:12" ht="11.25" outlineLevel="2">
      <c r="A245" s="121">
        <v>2</v>
      </c>
      <c r="B245" s="125" t="s">
        <v>4</v>
      </c>
      <c r="C245" s="130" t="s">
        <v>19</v>
      </c>
      <c r="D245" s="135" t="s">
        <v>96</v>
      </c>
      <c r="E245" s="125" t="s">
        <v>1</v>
      </c>
      <c r="F245" s="144">
        <v>768</v>
      </c>
      <c r="G245" s="145"/>
      <c r="H245" s="146">
        <f aca="true" t="shared" si="11" ref="H245:H253">F245*G245</f>
        <v>0</v>
      </c>
      <c r="I245" s="10"/>
      <c r="K245" s="118"/>
      <c r="L245" s="118"/>
    </row>
    <row r="246" spans="1:12" ht="11.25" outlineLevel="2">
      <c r="A246" s="121">
        <v>3</v>
      </c>
      <c r="B246" s="125" t="s">
        <v>4</v>
      </c>
      <c r="C246" s="130" t="s">
        <v>20</v>
      </c>
      <c r="D246" s="135" t="s">
        <v>72</v>
      </c>
      <c r="E246" s="125" t="s">
        <v>1</v>
      </c>
      <c r="F246" s="144">
        <v>1152</v>
      </c>
      <c r="G246" s="145"/>
      <c r="H246" s="146">
        <f t="shared" si="11"/>
        <v>0</v>
      </c>
      <c r="I246" s="10"/>
      <c r="K246" s="118"/>
      <c r="L246" s="118"/>
    </row>
    <row r="247" spans="1:12" ht="11.25" outlineLevel="2">
      <c r="A247" s="121">
        <v>4</v>
      </c>
      <c r="B247" s="125" t="s">
        <v>4</v>
      </c>
      <c r="C247" s="130" t="s">
        <v>21</v>
      </c>
      <c r="D247" s="135" t="s">
        <v>132</v>
      </c>
      <c r="E247" s="125" t="s">
        <v>1</v>
      </c>
      <c r="F247" s="144">
        <v>576</v>
      </c>
      <c r="G247" s="145"/>
      <c r="H247" s="146">
        <f t="shared" si="11"/>
        <v>0</v>
      </c>
      <c r="I247" s="10"/>
      <c r="K247" s="118"/>
      <c r="L247" s="118"/>
    </row>
    <row r="248" spans="1:12" ht="11.25" outlineLevel="2">
      <c r="A248" s="121">
        <v>5</v>
      </c>
      <c r="B248" s="125" t="s">
        <v>4</v>
      </c>
      <c r="C248" s="130" t="s">
        <v>22</v>
      </c>
      <c r="D248" s="135" t="s">
        <v>134</v>
      </c>
      <c r="E248" s="125" t="s">
        <v>5</v>
      </c>
      <c r="F248" s="144">
        <v>438.42</v>
      </c>
      <c r="G248" s="145"/>
      <c r="H248" s="146">
        <f t="shared" si="11"/>
        <v>0</v>
      </c>
      <c r="I248" s="10"/>
      <c r="K248" s="118"/>
      <c r="L248" s="118"/>
    </row>
    <row r="249" spans="1:12" ht="11.25" outlineLevel="2">
      <c r="A249" s="121">
        <v>6</v>
      </c>
      <c r="B249" s="125" t="s">
        <v>4</v>
      </c>
      <c r="C249" s="130" t="s">
        <v>23</v>
      </c>
      <c r="D249" s="135" t="s">
        <v>111</v>
      </c>
      <c r="E249" s="125" t="s">
        <v>5</v>
      </c>
      <c r="F249" s="144">
        <v>438.42</v>
      </c>
      <c r="G249" s="145"/>
      <c r="H249" s="146">
        <f t="shared" si="11"/>
        <v>0</v>
      </c>
      <c r="I249" s="10"/>
      <c r="K249" s="118"/>
      <c r="L249" s="118"/>
    </row>
    <row r="250" spans="1:12" ht="11.25" outlineLevel="2">
      <c r="A250" s="121">
        <v>7</v>
      </c>
      <c r="B250" s="125" t="s">
        <v>4</v>
      </c>
      <c r="C250" s="130" t="s">
        <v>24</v>
      </c>
      <c r="D250" s="135" t="s">
        <v>75</v>
      </c>
      <c r="E250" s="125" t="s">
        <v>5</v>
      </c>
      <c r="F250" s="144">
        <v>19.2</v>
      </c>
      <c r="G250" s="145"/>
      <c r="H250" s="146">
        <f t="shared" si="11"/>
        <v>0</v>
      </c>
      <c r="I250" s="10"/>
      <c r="K250" s="118"/>
      <c r="L250" s="118"/>
    </row>
    <row r="251" spans="1:12" ht="11.25" outlineLevel="2">
      <c r="A251" s="121">
        <v>8</v>
      </c>
      <c r="B251" s="125" t="s">
        <v>4</v>
      </c>
      <c r="C251" s="130" t="s">
        <v>25</v>
      </c>
      <c r="D251" s="135" t="s">
        <v>76</v>
      </c>
      <c r="E251" s="125" t="s">
        <v>5</v>
      </c>
      <c r="F251" s="144">
        <v>131.9</v>
      </c>
      <c r="G251" s="145"/>
      <c r="H251" s="146">
        <f t="shared" si="11"/>
        <v>0</v>
      </c>
      <c r="I251" s="10"/>
      <c r="K251" s="118"/>
      <c r="L251" s="118"/>
    </row>
    <row r="252" spans="1:12" ht="11.25" outlineLevel="2">
      <c r="A252" s="121">
        <v>9</v>
      </c>
      <c r="B252" s="125" t="s">
        <v>4</v>
      </c>
      <c r="C252" s="130" t="s">
        <v>122</v>
      </c>
      <c r="D252" s="135" t="s">
        <v>123</v>
      </c>
      <c r="E252" s="125" t="s">
        <v>1</v>
      </c>
      <c r="F252" s="144">
        <v>192</v>
      </c>
      <c r="G252" s="145"/>
      <c r="H252" s="146">
        <f t="shared" si="11"/>
        <v>0</v>
      </c>
      <c r="I252" s="10"/>
      <c r="K252" s="118"/>
      <c r="L252" s="118"/>
    </row>
    <row r="253" spans="1:12" ht="11.25" outlineLevel="2">
      <c r="A253" s="121">
        <v>10</v>
      </c>
      <c r="B253" s="125" t="s">
        <v>4</v>
      </c>
      <c r="C253" s="130" t="s">
        <v>26</v>
      </c>
      <c r="D253" s="135" t="s">
        <v>99</v>
      </c>
      <c r="E253" s="125" t="s">
        <v>5</v>
      </c>
      <c r="F253" s="144">
        <v>17.28</v>
      </c>
      <c r="G253" s="145"/>
      <c r="H253" s="146">
        <f t="shared" si="11"/>
        <v>0</v>
      </c>
      <c r="I253" s="10"/>
      <c r="K253" s="118"/>
      <c r="L253" s="118"/>
    </row>
    <row r="254" spans="1:12" ht="11.25" outlineLevel="2">
      <c r="A254" s="122"/>
      <c r="B254" s="126"/>
      <c r="C254" s="131"/>
      <c r="D254" s="136"/>
      <c r="E254" s="126"/>
      <c r="F254" s="147"/>
      <c r="G254" s="148"/>
      <c r="H254" s="149"/>
      <c r="I254" s="10"/>
      <c r="K254" s="118"/>
      <c r="L254" s="118"/>
    </row>
    <row r="255" spans="1:12" s="6" customFormat="1" ht="11.25" outlineLevel="1">
      <c r="A255" s="120"/>
      <c r="B255" s="124"/>
      <c r="C255" s="129"/>
      <c r="D255" s="129" t="s">
        <v>71</v>
      </c>
      <c r="E255" s="124"/>
      <c r="F255" s="150"/>
      <c r="G255" s="141"/>
      <c r="H255" s="143">
        <f>SUBTOTAL(9,H256:H268)</f>
        <v>0</v>
      </c>
      <c r="J255" s="10"/>
      <c r="K255" s="118"/>
      <c r="L255" s="118"/>
    </row>
    <row r="256" spans="1:12" ht="11.25" outlineLevel="2">
      <c r="A256" s="121">
        <v>11</v>
      </c>
      <c r="B256" s="125" t="s">
        <v>4</v>
      </c>
      <c r="C256" s="130" t="s">
        <v>36</v>
      </c>
      <c r="D256" s="135" t="s">
        <v>109</v>
      </c>
      <c r="E256" s="125" t="s">
        <v>5</v>
      </c>
      <c r="F256" s="144">
        <v>865.2</v>
      </c>
      <c r="G256" s="145"/>
      <c r="H256" s="146">
        <f aca="true" t="shared" si="12" ref="H256:H267">F256*G256</f>
        <v>0</v>
      </c>
      <c r="I256" s="10"/>
      <c r="K256" s="118"/>
      <c r="L256" s="118"/>
    </row>
    <row r="257" spans="1:12" ht="22.5" outlineLevel="2">
      <c r="A257" s="121">
        <v>12</v>
      </c>
      <c r="B257" s="125" t="s">
        <v>4</v>
      </c>
      <c r="C257" s="130" t="s">
        <v>37</v>
      </c>
      <c r="D257" s="135" t="s">
        <v>117</v>
      </c>
      <c r="E257" s="125" t="s">
        <v>5</v>
      </c>
      <c r="F257" s="144">
        <v>865.2</v>
      </c>
      <c r="G257" s="145"/>
      <c r="H257" s="146">
        <f t="shared" si="12"/>
        <v>0</v>
      </c>
      <c r="I257" s="10"/>
      <c r="K257" s="118"/>
      <c r="L257" s="118"/>
    </row>
    <row r="258" spans="1:12" ht="11.25" outlineLevel="2">
      <c r="A258" s="121">
        <v>13</v>
      </c>
      <c r="B258" s="125" t="s">
        <v>4</v>
      </c>
      <c r="C258" s="130" t="s">
        <v>38</v>
      </c>
      <c r="D258" s="135" t="s">
        <v>110</v>
      </c>
      <c r="E258" s="125" t="s">
        <v>5</v>
      </c>
      <c r="F258" s="144">
        <v>865.2</v>
      </c>
      <c r="G258" s="145"/>
      <c r="H258" s="146">
        <f t="shared" si="12"/>
        <v>0</v>
      </c>
      <c r="I258" s="10"/>
      <c r="K258" s="118"/>
      <c r="L258" s="118"/>
    </row>
    <row r="259" spans="1:12" ht="11.25" outlineLevel="2">
      <c r="A259" s="121">
        <v>14</v>
      </c>
      <c r="B259" s="125" t="s">
        <v>4</v>
      </c>
      <c r="C259" s="130" t="s">
        <v>39</v>
      </c>
      <c r="D259" s="135" t="s">
        <v>97</v>
      </c>
      <c r="E259" s="125" t="s">
        <v>5</v>
      </c>
      <c r="F259" s="144">
        <v>230.4</v>
      </c>
      <c r="G259" s="145"/>
      <c r="H259" s="146">
        <f t="shared" si="12"/>
        <v>0</v>
      </c>
      <c r="I259" s="10"/>
      <c r="K259" s="118"/>
      <c r="L259" s="118"/>
    </row>
    <row r="260" spans="1:12" ht="11.25" outlineLevel="2">
      <c r="A260" s="121">
        <v>15</v>
      </c>
      <c r="B260" s="125" t="s">
        <v>4</v>
      </c>
      <c r="C260" s="130" t="s">
        <v>40</v>
      </c>
      <c r="D260" s="135" t="s">
        <v>67</v>
      </c>
      <c r="E260" s="125" t="s">
        <v>5</v>
      </c>
      <c r="F260" s="144">
        <v>120.24</v>
      </c>
      <c r="G260" s="145"/>
      <c r="H260" s="146">
        <f t="shared" si="12"/>
        <v>0</v>
      </c>
      <c r="I260" s="10"/>
      <c r="K260" s="118"/>
      <c r="L260" s="118"/>
    </row>
    <row r="261" spans="1:12" ht="11.25" outlineLevel="2">
      <c r="A261" s="121">
        <v>16</v>
      </c>
      <c r="B261" s="125" t="s">
        <v>4</v>
      </c>
      <c r="C261" s="130" t="s">
        <v>44</v>
      </c>
      <c r="D261" s="135" t="s">
        <v>116</v>
      </c>
      <c r="E261" s="125" t="s">
        <v>5</v>
      </c>
      <c r="F261" s="144">
        <v>460.8</v>
      </c>
      <c r="G261" s="145"/>
      <c r="H261" s="146">
        <f t="shared" si="12"/>
        <v>0</v>
      </c>
      <c r="I261" s="10"/>
      <c r="K261" s="118"/>
      <c r="L261" s="118"/>
    </row>
    <row r="262" spans="1:12" ht="11.25" outlineLevel="2">
      <c r="A262" s="121">
        <v>17</v>
      </c>
      <c r="B262" s="125" t="s">
        <v>4</v>
      </c>
      <c r="C262" s="130" t="s">
        <v>47</v>
      </c>
      <c r="D262" s="135" t="s">
        <v>105</v>
      </c>
      <c r="E262" s="125" t="s">
        <v>2</v>
      </c>
      <c r="F262" s="144">
        <v>32</v>
      </c>
      <c r="G262" s="145"/>
      <c r="H262" s="146">
        <f t="shared" si="12"/>
        <v>0</v>
      </c>
      <c r="I262" s="10"/>
      <c r="K262" s="118"/>
      <c r="L262" s="118"/>
    </row>
    <row r="263" spans="1:12" ht="11.25" outlineLevel="2">
      <c r="A263" s="121">
        <v>18</v>
      </c>
      <c r="B263" s="125" t="s">
        <v>4</v>
      </c>
      <c r="C263" s="130" t="s">
        <v>48</v>
      </c>
      <c r="D263" s="135" t="s">
        <v>79</v>
      </c>
      <c r="E263" s="125" t="s">
        <v>2</v>
      </c>
      <c r="F263" s="144">
        <v>32</v>
      </c>
      <c r="G263" s="145"/>
      <c r="H263" s="146">
        <f t="shared" si="12"/>
        <v>0</v>
      </c>
      <c r="I263" s="10"/>
      <c r="K263" s="118"/>
      <c r="L263" s="118"/>
    </row>
    <row r="264" spans="1:12" ht="11.25" outlineLevel="2">
      <c r="A264" s="121">
        <v>19</v>
      </c>
      <c r="B264" s="125" t="s">
        <v>4</v>
      </c>
      <c r="C264" s="130" t="s">
        <v>49</v>
      </c>
      <c r="D264" s="135" t="s">
        <v>107</v>
      </c>
      <c r="E264" s="125" t="s">
        <v>2</v>
      </c>
      <c r="F264" s="144">
        <v>448</v>
      </c>
      <c r="G264" s="145"/>
      <c r="H264" s="146">
        <f t="shared" si="12"/>
        <v>0</v>
      </c>
      <c r="I264" s="10"/>
      <c r="K264" s="118"/>
      <c r="L264" s="118"/>
    </row>
    <row r="265" spans="1:12" ht="11.25" outlineLevel="2">
      <c r="A265" s="121">
        <v>20</v>
      </c>
      <c r="B265" s="125" t="s">
        <v>4</v>
      </c>
      <c r="C265" s="130" t="s">
        <v>51</v>
      </c>
      <c r="D265" s="135" t="s">
        <v>115</v>
      </c>
      <c r="E265" s="125" t="s">
        <v>2</v>
      </c>
      <c r="F265" s="144">
        <v>128</v>
      </c>
      <c r="G265" s="145"/>
      <c r="H265" s="146">
        <f t="shared" si="12"/>
        <v>0</v>
      </c>
      <c r="I265" s="10"/>
      <c r="K265" s="118"/>
      <c r="L265" s="118"/>
    </row>
    <row r="266" spans="1:12" ht="11.25" outlineLevel="2">
      <c r="A266" s="121">
        <v>21</v>
      </c>
      <c r="B266" s="125" t="s">
        <v>4</v>
      </c>
      <c r="C266" s="130" t="s">
        <v>50</v>
      </c>
      <c r="D266" s="135" t="s">
        <v>106</v>
      </c>
      <c r="E266" s="125" t="s">
        <v>2</v>
      </c>
      <c r="F266" s="144">
        <v>32</v>
      </c>
      <c r="G266" s="145"/>
      <c r="H266" s="146">
        <f t="shared" si="12"/>
        <v>0</v>
      </c>
      <c r="I266" s="10"/>
      <c r="K266" s="118"/>
      <c r="L266" s="118"/>
    </row>
    <row r="267" spans="1:12" ht="11.25" outlineLevel="2">
      <c r="A267" s="121">
        <v>22</v>
      </c>
      <c r="B267" s="125" t="s">
        <v>4</v>
      </c>
      <c r="C267" s="130" t="s">
        <v>52</v>
      </c>
      <c r="D267" s="135" t="s">
        <v>68</v>
      </c>
      <c r="E267" s="125" t="s">
        <v>2</v>
      </c>
      <c r="F267" s="144">
        <v>32</v>
      </c>
      <c r="G267" s="145"/>
      <c r="H267" s="146">
        <f t="shared" si="12"/>
        <v>0</v>
      </c>
      <c r="I267" s="10"/>
      <c r="K267" s="118"/>
      <c r="L267" s="118"/>
    </row>
    <row r="268" spans="1:12" ht="11.25" outlineLevel="2">
      <c r="A268" s="122"/>
      <c r="B268" s="126"/>
      <c r="C268" s="131"/>
      <c r="D268" s="136"/>
      <c r="E268" s="126"/>
      <c r="F268" s="147"/>
      <c r="G268" s="148"/>
      <c r="H268" s="149"/>
      <c r="I268" s="10"/>
      <c r="K268" s="118"/>
      <c r="L268" s="118"/>
    </row>
    <row r="269" spans="1:12" s="6" customFormat="1" ht="11.25" outlineLevel="1">
      <c r="A269" s="120"/>
      <c r="B269" s="124"/>
      <c r="C269" s="129"/>
      <c r="D269" s="129" t="s">
        <v>73</v>
      </c>
      <c r="E269" s="124"/>
      <c r="F269" s="150"/>
      <c r="G269" s="141"/>
      <c r="H269" s="143">
        <f>SUBTOTAL(9,H270:H271)</f>
        <v>0</v>
      </c>
      <c r="J269" s="10"/>
      <c r="K269" s="118"/>
      <c r="L269" s="118"/>
    </row>
    <row r="270" spans="1:12" ht="11.25" outlineLevel="2">
      <c r="A270" s="121">
        <v>23</v>
      </c>
      <c r="B270" s="125" t="s">
        <v>4</v>
      </c>
      <c r="C270" s="130" t="s">
        <v>54</v>
      </c>
      <c r="D270" s="135" t="s">
        <v>69</v>
      </c>
      <c r="E270" s="125" t="s">
        <v>2</v>
      </c>
      <c r="F270" s="144">
        <v>31.523</v>
      </c>
      <c r="G270" s="145"/>
      <c r="H270" s="146">
        <f>F270*G270</f>
        <v>0</v>
      </c>
      <c r="I270" s="10"/>
      <c r="K270" s="118"/>
      <c r="L270" s="118"/>
    </row>
    <row r="271" spans="1:12" ht="11.25" outlineLevel="2">
      <c r="A271" s="122"/>
      <c r="B271" s="126"/>
      <c r="C271" s="131"/>
      <c r="D271" s="136"/>
      <c r="E271" s="126"/>
      <c r="F271" s="147"/>
      <c r="G271" s="148"/>
      <c r="H271" s="149"/>
      <c r="I271" s="10"/>
      <c r="K271" s="118"/>
      <c r="L271" s="118"/>
    </row>
    <row r="272" spans="1:12" s="6" customFormat="1" ht="11.25" outlineLevel="1">
      <c r="A272" s="120"/>
      <c r="B272" s="124"/>
      <c r="C272" s="129"/>
      <c r="D272" s="129" t="s">
        <v>83</v>
      </c>
      <c r="E272" s="124"/>
      <c r="F272" s="150"/>
      <c r="G272" s="141"/>
      <c r="H272" s="143">
        <f>SUBTOTAL(9,H273:H276)</f>
        <v>0</v>
      </c>
      <c r="J272" s="10"/>
      <c r="K272" s="118"/>
      <c r="L272" s="118"/>
    </row>
    <row r="273" spans="1:12" ht="11.25" outlineLevel="2">
      <c r="A273" s="121">
        <v>24</v>
      </c>
      <c r="B273" s="125" t="s">
        <v>4</v>
      </c>
      <c r="C273" s="130" t="s">
        <v>118</v>
      </c>
      <c r="D273" s="135" t="s">
        <v>119</v>
      </c>
      <c r="E273" s="125" t="s">
        <v>1</v>
      </c>
      <c r="F273" s="144">
        <v>192</v>
      </c>
      <c r="G273" s="145"/>
      <c r="H273" s="146">
        <f>F273*G273</f>
        <v>0</v>
      </c>
      <c r="I273" s="10"/>
      <c r="K273" s="118"/>
      <c r="L273" s="118"/>
    </row>
    <row r="274" spans="1:12" ht="11.25" outlineLevel="2">
      <c r="A274" s="121">
        <v>25</v>
      </c>
      <c r="B274" s="125" t="s">
        <v>4</v>
      </c>
      <c r="C274" s="130" t="s">
        <v>27</v>
      </c>
      <c r="D274" s="135" t="s">
        <v>98</v>
      </c>
      <c r="E274" s="125" t="s">
        <v>1</v>
      </c>
      <c r="F274" s="144">
        <v>192</v>
      </c>
      <c r="G274" s="145"/>
      <c r="H274" s="146">
        <f>F274*G274</f>
        <v>0</v>
      </c>
      <c r="I274" s="10"/>
      <c r="K274" s="118"/>
      <c r="L274" s="118"/>
    </row>
    <row r="275" spans="1:12" ht="11.25" outlineLevel="2">
      <c r="A275" s="121">
        <v>26</v>
      </c>
      <c r="B275" s="125" t="s">
        <v>4</v>
      </c>
      <c r="C275" s="130" t="s">
        <v>53</v>
      </c>
      <c r="D275" s="135" t="s">
        <v>108</v>
      </c>
      <c r="E275" s="125" t="s">
        <v>2</v>
      </c>
      <c r="F275" s="144">
        <v>0.023</v>
      </c>
      <c r="G275" s="145"/>
      <c r="H275" s="146">
        <f>F275*G275</f>
        <v>0</v>
      </c>
      <c r="I275" s="10"/>
      <c r="K275" s="118"/>
      <c r="L275" s="118"/>
    </row>
    <row r="276" spans="1:12" ht="11.25" outlineLevel="2">
      <c r="A276" s="122"/>
      <c r="B276" s="126"/>
      <c r="C276" s="131"/>
      <c r="D276" s="136"/>
      <c r="E276" s="126"/>
      <c r="F276" s="147"/>
      <c r="G276" s="148"/>
      <c r="H276" s="149"/>
      <c r="I276" s="10"/>
      <c r="K276" s="118"/>
      <c r="L276" s="118"/>
    </row>
    <row r="277" spans="1:12" s="6" customFormat="1" ht="11.25" outlineLevel="1">
      <c r="A277" s="120"/>
      <c r="B277" s="124"/>
      <c r="C277" s="129"/>
      <c r="D277" s="129" t="s">
        <v>84</v>
      </c>
      <c r="E277" s="124"/>
      <c r="F277" s="150"/>
      <c r="G277" s="141"/>
      <c r="H277" s="143">
        <f>SUBTOTAL(9,H278:H282)</f>
        <v>0</v>
      </c>
      <c r="J277" s="10"/>
      <c r="K277" s="118"/>
      <c r="L277" s="118"/>
    </row>
    <row r="278" spans="1:12" ht="11.25" outlineLevel="2">
      <c r="A278" s="121">
        <v>27</v>
      </c>
      <c r="B278" s="125" t="s">
        <v>4</v>
      </c>
      <c r="C278" s="130" t="s">
        <v>28</v>
      </c>
      <c r="D278" s="135" t="s">
        <v>95</v>
      </c>
      <c r="E278" s="125" t="s">
        <v>5</v>
      </c>
      <c r="F278" s="144">
        <v>460.8</v>
      </c>
      <c r="G278" s="145"/>
      <c r="H278" s="146">
        <f>F278*G278</f>
        <v>0</v>
      </c>
      <c r="I278" s="10"/>
      <c r="K278" s="118"/>
      <c r="L278" s="118"/>
    </row>
    <row r="279" spans="1:12" ht="11.25" outlineLevel="2">
      <c r="A279" s="121">
        <v>28</v>
      </c>
      <c r="B279" s="125" t="s">
        <v>4</v>
      </c>
      <c r="C279" s="130" t="s">
        <v>16</v>
      </c>
      <c r="D279" s="135" t="s">
        <v>121</v>
      </c>
      <c r="E279" s="125" t="s">
        <v>7</v>
      </c>
      <c r="F279" s="144">
        <v>80</v>
      </c>
      <c r="G279" s="145"/>
      <c r="H279" s="146">
        <f>F279*G279</f>
        <v>0</v>
      </c>
      <c r="I279" s="10"/>
      <c r="K279" s="118"/>
      <c r="L279" s="118"/>
    </row>
    <row r="280" spans="1:12" ht="11.25" outlineLevel="2">
      <c r="A280" s="121">
        <v>29</v>
      </c>
      <c r="B280" s="125" t="s">
        <v>4</v>
      </c>
      <c r="C280" s="130" t="s">
        <v>31</v>
      </c>
      <c r="D280" s="135" t="s">
        <v>104</v>
      </c>
      <c r="E280" s="125" t="s">
        <v>7</v>
      </c>
      <c r="F280" s="144">
        <v>80</v>
      </c>
      <c r="G280" s="145"/>
      <c r="H280" s="146">
        <f>F280*G280</f>
        <v>0</v>
      </c>
      <c r="I280" s="10"/>
      <c r="K280" s="118"/>
      <c r="L280" s="118"/>
    </row>
    <row r="281" spans="1:12" ht="11.25" outlineLevel="2">
      <c r="A281" s="121">
        <v>30</v>
      </c>
      <c r="B281" s="125" t="s">
        <v>4</v>
      </c>
      <c r="C281" s="130" t="s">
        <v>12</v>
      </c>
      <c r="D281" s="135" t="s">
        <v>78</v>
      </c>
      <c r="E281" s="125" t="s">
        <v>1</v>
      </c>
      <c r="F281" s="144">
        <v>192</v>
      </c>
      <c r="G281" s="145"/>
      <c r="H281" s="146">
        <f>F281*G281</f>
        <v>0</v>
      </c>
      <c r="I281" s="10"/>
      <c r="K281" s="118"/>
      <c r="L281" s="118"/>
    </row>
    <row r="282" spans="1:12" ht="11.25" outlineLevel="2">
      <c r="A282" s="122"/>
      <c r="B282" s="126"/>
      <c r="C282" s="131"/>
      <c r="D282" s="136"/>
      <c r="E282" s="126"/>
      <c r="F282" s="147"/>
      <c r="G282" s="148"/>
      <c r="H282" s="149"/>
      <c r="I282" s="10"/>
      <c r="K282" s="118"/>
      <c r="L282" s="118"/>
    </row>
    <row r="283" spans="1:12" s="6" customFormat="1" ht="11.25" outlineLevel="1">
      <c r="A283" s="120"/>
      <c r="B283" s="124"/>
      <c r="C283" s="129"/>
      <c r="D283" s="129" t="s">
        <v>74</v>
      </c>
      <c r="E283" s="124"/>
      <c r="F283" s="150"/>
      <c r="G283" s="141"/>
      <c r="H283" s="143">
        <f>SUBTOTAL(9,H284:H284)</f>
        <v>0</v>
      </c>
      <c r="J283" s="10"/>
      <c r="K283" s="118"/>
      <c r="L283" s="118"/>
    </row>
    <row r="284" spans="1:12" ht="12" outlineLevel="2" thickBot="1">
      <c r="A284" s="123">
        <v>31</v>
      </c>
      <c r="B284" s="127" t="s">
        <v>4</v>
      </c>
      <c r="C284" s="132" t="s">
        <v>35</v>
      </c>
      <c r="D284" s="139" t="s">
        <v>86</v>
      </c>
      <c r="E284" s="127" t="s">
        <v>5</v>
      </c>
      <c r="F284" s="152">
        <v>253.44</v>
      </c>
      <c r="G284" s="208"/>
      <c r="H284" s="153">
        <f>F284*G284</f>
        <v>0</v>
      </c>
      <c r="I284" s="10"/>
      <c r="K284" s="118"/>
      <c r="L284" s="118"/>
    </row>
    <row r="285" ht="11.25">
      <c r="F285" s="117"/>
    </row>
  </sheetData>
  <sheetProtection/>
  <mergeCells count="4">
    <mergeCell ref="A1:G1"/>
    <mergeCell ref="A3:B3"/>
    <mergeCell ref="A4:B4"/>
    <mergeCell ref="E4:G4"/>
  </mergeCells>
  <printOptions/>
  <pageMargins left="0.3937007874015748" right="0.3937007874015748" top="0.984251968503937" bottom="0.7874015748031497" header="0.3937007874015748" footer="0.3937007874015748"/>
  <pageSetup fitToHeight="9999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our01</cp:lastModifiedBy>
  <cp:lastPrinted>2013-05-22T07:15:42Z</cp:lastPrinted>
  <dcterms:created xsi:type="dcterms:W3CDTF">2007-10-16T11:08:58Z</dcterms:created>
  <dcterms:modified xsi:type="dcterms:W3CDTF">2013-05-22T07:24:39Z</dcterms:modified>
  <cp:category/>
  <cp:version/>
  <cp:contentType/>
  <cp:contentStatus/>
</cp:coreProperties>
</file>