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firstSheet="1" activeTab="7"/>
  </bookViews>
  <sheets>
    <sheet name="Rekapitulace stavby" sheetId="1" r:id="rId1"/>
    <sheet name="S.O. 101 - 1" sheetId="2" r:id="rId2"/>
    <sheet name="S.O. 102 - 2" sheetId="3" r:id="rId3"/>
    <sheet name="S.O. 103 - 3" sheetId="4" r:id="rId4"/>
    <sheet name="S.O. 104 - 4" sheetId="5" r:id="rId5"/>
    <sheet name="S.O. 401 - Veřejné osvětlení" sheetId="6" r:id="rId6"/>
    <sheet name="S.O. 199 - Dopravně inžen..." sheetId="7" r:id="rId7"/>
    <sheet name="SO - VRN" sheetId="8" r:id="rId8"/>
  </sheets>
  <definedNames>
    <definedName name="_xlnm.Print_Titles" localSheetId="0">'Rekapitulace stavby'!$85:$85</definedName>
    <definedName name="_xlnm.Print_Titles" localSheetId="1">'S.O. 101 - 1'!$122:$122</definedName>
    <definedName name="_xlnm.Print_Titles" localSheetId="2">'S.O. 102 - 2'!$121:$121</definedName>
    <definedName name="_xlnm.Print_Titles" localSheetId="3">'S.O. 103 - 3'!$123:$123</definedName>
    <definedName name="_xlnm.Print_Titles" localSheetId="4">'S.O. 104 - 4'!$123:$123</definedName>
    <definedName name="_xlnm.Print_Titles" localSheetId="6">'S.O. 199 - Dopravně inžen...'!$117:$117</definedName>
    <definedName name="_xlnm.Print_Titles" localSheetId="5">'S.O. 401 - Veřejné osvětlení'!$117:$117</definedName>
    <definedName name="_xlnm.Print_Titles" localSheetId="7">'SO - VRN'!$119:$119</definedName>
    <definedName name="_xlnm.Print_Area" localSheetId="0">'Rekapitulace stavby'!$C$4:$AP$70,'Rekapitulace stavby'!$C$76:$AP$102</definedName>
    <definedName name="_xlnm.Print_Area" localSheetId="1">'S.O. 101 - 1'!$C$4:$Q$70,'S.O. 101 - 1'!$C$76:$Q$106,'S.O. 101 - 1'!$C$112:$Q$193</definedName>
    <definedName name="_xlnm.Print_Area" localSheetId="2">'S.O. 102 - 2'!$C$4:$Q$70,'S.O. 102 - 2'!$C$76:$Q$105,'S.O. 102 - 2'!$C$111:$Q$179</definedName>
    <definedName name="_xlnm.Print_Area" localSheetId="3">'S.O. 103 - 3'!$C$4:$Q$70,'S.O. 103 - 3'!$C$76:$Q$107,'S.O. 103 - 3'!$C$113:$Q$198</definedName>
    <definedName name="_xlnm.Print_Area" localSheetId="4">'S.O. 104 - 4'!$C$4:$Q$70,'S.O. 104 - 4'!$C$76:$Q$107,'S.O. 104 - 4'!$C$113:$Q$217</definedName>
    <definedName name="_xlnm.Print_Area" localSheetId="6">'S.O. 199 - Dopravně inžen...'!$C$4:$Q$70,'S.O. 199 - Dopravně inžen...'!$C$76:$Q$101,'S.O. 199 - Dopravně inžen...'!$C$107:$Q$134</definedName>
    <definedName name="_xlnm.Print_Area" localSheetId="5">'S.O. 401 - Veřejné osvětlení'!$C$4:$Q$70,'S.O. 401 - Veřejné osvětlení'!$C$76:$Q$101,'S.O. 401 - Veřejné osvětlení'!$C$107:$Q$127</definedName>
    <definedName name="_xlnm.Print_Area" localSheetId="7">'SO - VRN'!$C$4:$Q$70,'SO - VRN'!$C$76:$Q$103,'SO - VRN'!$C$109:$Q$142</definedName>
  </definedNames>
  <calcPr fullCalcOnLoad="1"/>
</workbook>
</file>

<file path=xl/sharedStrings.xml><?xml version="1.0" encoding="utf-8"?>
<sst xmlns="http://schemas.openxmlformats.org/spreadsheetml/2006/main" count="4829" uniqueCount="608">
  <si>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</si>
  <si>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</si>
  <si>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</si>
  <si>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</si>
  <si>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</si>
  <si>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</si>
  <si>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</si>
  <si>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</si>
  <si>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</si>
  <si>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</si>
  <si>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</si>
  <si>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</si>
  <si>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</si>
  <si>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</si>
  <si>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</si>
  <si>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</si>
  <si>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</si>
  <si>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</si>
  <si>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Plešivec - chodníky za MŠ, Český Krumlov</t>
  </si>
  <si>
    <t>0,1</t>
  </si>
  <si>
    <t>JKSO:</t>
  </si>
  <si>
    <t/>
  </si>
  <si>
    <t>CC-CZ:</t>
  </si>
  <si>
    <t>1</t>
  </si>
  <si>
    <t>Místo:</t>
  </si>
  <si>
    <t>Český Krumlov</t>
  </si>
  <si>
    <t>Datum:</t>
  </si>
  <si>
    <t>7.6.2016</t>
  </si>
  <si>
    <t>10</t>
  </si>
  <si>
    <t>100</t>
  </si>
  <si>
    <t>Objednatel:</t>
  </si>
  <si>
    <t>IČ:</t>
  </si>
  <si>
    <t>Město Český Krumlov</t>
  </si>
  <si>
    <t>DIČ:</t>
  </si>
  <si>
    <t>Zhotovitel:</t>
  </si>
  <si>
    <t>Vyplň údaj</t>
  </si>
  <si>
    <t>Projektant:</t>
  </si>
  <si>
    <t>ing. Martin Jáchym, Akiprojekt, s.r.o.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</si>
  <si>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</si>
  <si>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</si>
  <si>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</si>
  <si>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</si>
  <si>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</si>
  <si>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</si>
  <si>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</si>
  <si>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</si>
  <si>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</si>
  <si>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</si>
  <si>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</si>
  <si>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</si>
  <si>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</si>
  <si>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</si>
  <si>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</si>
  <si>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</si>
  <si>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</si>
  <si>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</si>
  <si>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</si>
  <si>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</si>
  <si>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</si>
  <si>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</si>
  <si>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</si>
  <si>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</si>
  <si>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</si>
  <si>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</si>
  <si>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</si>
  <si>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</si>
  <si>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</si>
  <si>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</si>
  <si>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</si>
  <si>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</si>
  <si>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</si>
  <si>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</si>
  <si>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</si>
  <si>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</si>
  <si>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</si>
  <si>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</si>
  <si>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</si>
  <si>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</si>
  <si>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</si>
  <si>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</si>
  <si>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</si>
  <si>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</si>
  <si>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</si>
  <si>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</si>
  <si>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{b1df9fa5-b3fa-4d18-ac3f-8a9e2079710e}</t>
  </si>
  <si>
    <t>{00000000-0000-0000-0000-000000000000}</t>
  </si>
  <si>
    <t>S.O. 101</t>
  </si>
  <si>
    <t>{dfcf65fd-deb1-450e-a76a-c8c34b17a617}</t>
  </si>
  <si>
    <t>S.O. 102</t>
  </si>
  <si>
    <t>2</t>
  </si>
  <si>
    <t>{a00e9d2a-8e41-4087-8b34-f0cca6f994ed}</t>
  </si>
  <si>
    <t>S.O. 103</t>
  </si>
  <si>
    <t>3</t>
  </si>
  <si>
    <t>{a7befd4b-54ee-43a0-b487-6cc483499b54}</t>
  </si>
  <si>
    <t>S.O. 104</t>
  </si>
  <si>
    <t>4</t>
  </si>
  <si>
    <t>{74c28cb2-aed5-4fe5-864e-b030d3b364f2}</t>
  </si>
  <si>
    <t>S.O. 401</t>
  </si>
  <si>
    <t>Veřejné osvětlení</t>
  </si>
  <si>
    <t>{ba165701-4f20-4dd4-a9b4-c1e4bf9f7cff}</t>
  </si>
  <si>
    <t>S.O. 199</t>
  </si>
  <si>
    <t>Dopravně inženýrská opatření</t>
  </si>
  <si>
    <t>{c9230f17-2295-4c95-8a38-fbba01755220}</t>
  </si>
  <si>
    <t>SO</t>
  </si>
  <si>
    <t>VRN</t>
  </si>
  <si>
    <t>{d88907f4-3773-4883-8f32-65f888069b99}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</si>
  <si>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</si>
  <si>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</si>
  <si>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</si>
  <si>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</si>
  <si>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</si>
  <si>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</si>
  <si>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</si>
  <si>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</si>
  <si>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</si>
  <si>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</si>
  <si>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</si>
  <si>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</si>
  <si>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S.O. 101 - 1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</si>
  <si>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</si>
  <si>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</si>
  <si>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</si>
  <si>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</si>
  <si>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</si>
  <si>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</si>
  <si>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</si>
  <si>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</si>
  <si>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</si>
  <si>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</si>
  <si>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</si>
  <si>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</si>
  <si>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</si>
  <si>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</si>
  <si>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</si>
  <si>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</si>
  <si>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</si>
  <si>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</si>
  <si>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</si>
  <si>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</si>
  <si>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</si>
  <si>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</si>
  <si>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</si>
  <si>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</si>
  <si>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</si>
  <si>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</si>
  <si>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</si>
  <si>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</si>
  <si>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</si>
  <si>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</si>
  <si>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</si>
  <si>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</si>
  <si>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</si>
  <si>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</si>
  <si>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</si>
  <si>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</si>
  <si>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</si>
  <si>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</si>
  <si>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</si>
  <si>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</si>
  <si>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</si>
  <si>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1178606657</t>
  </si>
  <si>
    <t>"dlažba 0,5 x 0,5 x  0,05" 13,5*0,5</t>
  </si>
  <si>
    <t>VV</t>
  </si>
  <si>
    <t>121101101</t>
  </si>
  <si>
    <t>Sejmutí ornice s přemístěním na vzdálenost do 50 m</t>
  </si>
  <si>
    <t>m3</t>
  </si>
  <si>
    <t>1684242684</t>
  </si>
  <si>
    <t>20,5*0,1</t>
  </si>
  <si>
    <t>122201401</t>
  </si>
  <si>
    <t>Vykopávky v zemníku na suchu v hornině tř. 3 objem do 100 m3</t>
  </si>
  <si>
    <t>-1292288703</t>
  </si>
  <si>
    <t>"násyp" 0,7+0,4</t>
  </si>
  <si>
    <t>"ornice" 2,05</t>
  </si>
  <si>
    <t>Součet</t>
  </si>
  <si>
    <t>122202201</t>
  </si>
  <si>
    <t>Odkopávky a prokopávky nezapažené pro silnice objemu do 100 m3 v hornině tř. 3</t>
  </si>
  <si>
    <t>1899167841</t>
  </si>
  <si>
    <t>6,4+2,6</t>
  </si>
  <si>
    <t>5</t>
  </si>
  <si>
    <t>122202209</t>
  </si>
  <si>
    <t>Příplatek k odkopávkám a prokopávkám pro silnice v hornině tř. 3 za lepivost</t>
  </si>
  <si>
    <t>365068408</t>
  </si>
  <si>
    <t>9/2</t>
  </si>
  <si>
    <t>6</t>
  </si>
  <si>
    <t>162301102</t>
  </si>
  <si>
    <t>Vodorovné přemístění do 1000 m výkopku/sypaniny z horniny tř. 1 až 4</t>
  </si>
  <si>
    <t>-1097785604</t>
  </si>
  <si>
    <t>"násyp"  0,7+0,4</t>
  </si>
  <si>
    <t>"ornice odvoz + přivezení" 2,05*2</t>
  </si>
  <si>
    <t>"odkopávky " 1,1</t>
  </si>
  <si>
    <t>7</t>
  </si>
  <si>
    <t>162701105</t>
  </si>
  <si>
    <t>Vodorovné přemístění do 10000 m výkopku/sypaniny z horniny tř. 1 až 4</t>
  </si>
  <si>
    <t>-674595301</t>
  </si>
  <si>
    <t>"odkopávky" 7,9</t>
  </si>
  <si>
    <t>8</t>
  </si>
  <si>
    <t>162701109</t>
  </si>
  <si>
    <t>Příplatek k vodorovnému přemístění výkopku/sypaniny z horniny tř. 1 až 4 ZKD 1000 m přes 10000 m</t>
  </si>
  <si>
    <t>2050164695</t>
  </si>
  <si>
    <t>4*7,9</t>
  </si>
  <si>
    <t>9</t>
  </si>
  <si>
    <t>171101103</t>
  </si>
  <si>
    <t>Uložení sypaniny z hornin soudržných do násypů zhutněných do 100 % PS</t>
  </si>
  <si>
    <t>-1974563424</t>
  </si>
  <si>
    <t>171201201</t>
  </si>
  <si>
    <t>Uložení sypaniny na skládky</t>
  </si>
  <si>
    <t>-1925466532</t>
  </si>
  <si>
    <t>"mezideponie" 2,05 +1,1</t>
  </si>
  <si>
    <t>"skládka" 7,9</t>
  </si>
  <si>
    <t>11</t>
  </si>
  <si>
    <t>171201211</t>
  </si>
  <si>
    <t>Poplatek za uložení odpadu ze sypaniny na skládce (skládkovné)</t>
  </si>
  <si>
    <t>t</t>
  </si>
  <si>
    <t>-396637197</t>
  </si>
  <si>
    <t>7,9*1,8</t>
  </si>
  <si>
    <t>12</t>
  </si>
  <si>
    <t>17511110R</t>
  </si>
  <si>
    <t>Příplatek za ruční prohození sypaniny</t>
  </si>
  <si>
    <t>-844565034</t>
  </si>
  <si>
    <t>13</t>
  </si>
  <si>
    <t>181301101</t>
  </si>
  <si>
    <t>Rozprostření ornice tl vrstvy do 100 mm pl do 500 m2 v rovině nebo ve svahu do 1:5</t>
  </si>
  <si>
    <t>-625073019</t>
  </si>
  <si>
    <t>14</t>
  </si>
  <si>
    <t>181411131</t>
  </si>
  <si>
    <t>Založení parkového trávníku výsevem plochy do 1000 m2 v rovině a ve svahu do 1:5</t>
  </si>
  <si>
    <t>-138248719</t>
  </si>
  <si>
    <t>M</t>
  </si>
  <si>
    <t>005724100</t>
  </si>
  <si>
    <t>osivo směs travní parková</t>
  </si>
  <si>
    <t>kg</t>
  </si>
  <si>
    <t>287190336</t>
  </si>
  <si>
    <t>20,5*0,015</t>
  </si>
  <si>
    <t>16</t>
  </si>
  <si>
    <t>181951101</t>
  </si>
  <si>
    <t>Úprava pláně v hornině tř. 1 až 4 bez zhutnění</t>
  </si>
  <si>
    <t>-76992484</t>
  </si>
  <si>
    <t>17</t>
  </si>
  <si>
    <t>181951102</t>
  </si>
  <si>
    <t>Úprava pláně v hornině tř. 1 až 4 se zhutněním</t>
  </si>
  <si>
    <t>-40340290</t>
  </si>
  <si>
    <t>18</t>
  </si>
  <si>
    <t>183117213R</t>
  </si>
  <si>
    <t>Hloubení v kořenové zóně stromu ručně</t>
  </si>
  <si>
    <t>m</t>
  </si>
  <si>
    <t>952135451</t>
  </si>
  <si>
    <t>19</t>
  </si>
  <si>
    <t>339921111</t>
  </si>
  <si>
    <t>Osazování betonových palisád do betonového základu jednotlivě výšky prvku do 0,5 m</t>
  </si>
  <si>
    <t>kus</t>
  </si>
  <si>
    <t>-1976112722</t>
  </si>
  <si>
    <t>"Palisáda 110x110, výška  40 cm" 82,0</t>
  </si>
  <si>
    <t>20</t>
  </si>
  <si>
    <t>592284070</t>
  </si>
  <si>
    <t>PALISÁDA betonová přírodní 11x11x40</t>
  </si>
  <si>
    <t>-1764238481</t>
  </si>
  <si>
    <t>564851111</t>
  </si>
  <si>
    <t>Podklad ze štěrkodrtě ŠD tl 150 mm</t>
  </si>
  <si>
    <t>-650412824</t>
  </si>
  <si>
    <t>22</t>
  </si>
  <si>
    <t>564921411</t>
  </si>
  <si>
    <t>Podklad z asfaltového recyklátu tl 60 mm</t>
  </si>
  <si>
    <t>-1229911193</t>
  </si>
  <si>
    <t>23</t>
  </si>
  <si>
    <t>573111111</t>
  </si>
  <si>
    <t>Postřik živičný infiltrační s posypem z asfaltu množství 0,60 kg/m2</t>
  </si>
  <si>
    <t>1491117979</t>
  </si>
  <si>
    <t>24</t>
  </si>
  <si>
    <t>577133111</t>
  </si>
  <si>
    <t>Asfaltový beton vrstva obrusná ACO 8 (ABJ) tl 40 mm š do 3 m z nemodifikovaného asfaltu</t>
  </si>
  <si>
    <t>1791923779</t>
  </si>
  <si>
    <t>25</t>
  </si>
  <si>
    <t>596211110</t>
  </si>
  <si>
    <t>Kladení zámkové dlažby komunikací pro pěší tl 60 mm skupiny A pl do 50 m2</t>
  </si>
  <si>
    <t>2100521489</t>
  </si>
  <si>
    <t>26</t>
  </si>
  <si>
    <t>592452670</t>
  </si>
  <si>
    <t>dlažba  pro nevidomé 20 x 10 x 6 cm barevná</t>
  </si>
  <si>
    <t>931032464</t>
  </si>
  <si>
    <t>1,2*1,03</t>
  </si>
  <si>
    <t>27</t>
  </si>
  <si>
    <t>916331112</t>
  </si>
  <si>
    <t>Osazení zahradního obrubníku betonového do lože z betonu s boční opěrou</t>
  </si>
  <si>
    <t>-1410156469</t>
  </si>
  <si>
    <t>28</t>
  </si>
  <si>
    <t>592173150</t>
  </si>
  <si>
    <t>obrubník betonový zahradní přírodní ABZ 10/95 50x8x25 cm</t>
  </si>
  <si>
    <t>-1458421086</t>
  </si>
  <si>
    <t>2*28</t>
  </si>
  <si>
    <t>29</t>
  </si>
  <si>
    <t>919112212</t>
  </si>
  <si>
    <t>Řezání spár pro vytvoření komůrky š 10 mm hl 20 mm pro těsnící zálivku v živičném krytu</t>
  </si>
  <si>
    <t>543631845</t>
  </si>
  <si>
    <t>30</t>
  </si>
  <si>
    <t>919121111</t>
  </si>
  <si>
    <t>Těsnění spár zálivkou za studena pro komůrky š 10 mm hl 20 mm s těsnicím profilem</t>
  </si>
  <si>
    <t>-1912910218</t>
  </si>
  <si>
    <t>31</t>
  </si>
  <si>
    <t>919735111</t>
  </si>
  <si>
    <t>Řezání stávajícího živičného krytu hl do 50 mm</t>
  </si>
  <si>
    <t>-832200881</t>
  </si>
  <si>
    <t>32</t>
  </si>
  <si>
    <t>997221571</t>
  </si>
  <si>
    <t>Vodorovná doprava vybouraných hmot do 1 km</t>
  </si>
  <si>
    <t>-849273024</t>
  </si>
  <si>
    <t>33</t>
  </si>
  <si>
    <t>997221579</t>
  </si>
  <si>
    <t>Příplatek ZKD 1 km u vodorovné dopravy vybouraných hmot</t>
  </si>
  <si>
    <t>-451623074</t>
  </si>
  <si>
    <t>14*1,721</t>
  </si>
  <si>
    <t>34</t>
  </si>
  <si>
    <t>997221815</t>
  </si>
  <si>
    <t>Poplatek za uložení betonového odpadu na skládce (skládkovné)</t>
  </si>
  <si>
    <t>-1701828050</t>
  </si>
  <si>
    <t>35</t>
  </si>
  <si>
    <t>998225111</t>
  </si>
  <si>
    <t>Přesun hmot pro pozemní komunikace s krytem z kamene, monolitickým betonovým nebo živičným</t>
  </si>
  <si>
    <t>-1510805840</t>
  </si>
  <si>
    <t>VP - Vícepráce</t>
  </si>
  <si>
    <t>PN</t>
  </si>
  <si>
    <t>S.O. 102 - 2</t>
  </si>
  <si>
    <t>-1533050284</t>
  </si>
  <si>
    <t>51*0,15</t>
  </si>
  <si>
    <t>366501939</t>
  </si>
  <si>
    <t>"násyp" 1,5</t>
  </si>
  <si>
    <t>"ornice" 51*0,1</t>
  </si>
  <si>
    <t>1147260354</t>
  </si>
  <si>
    <t>26,7</t>
  </si>
  <si>
    <t>2068853807</t>
  </si>
  <si>
    <t>26,70/2</t>
  </si>
  <si>
    <t>500120395</t>
  </si>
  <si>
    <t>"násyp přivezení"  1,5</t>
  </si>
  <si>
    <t>"ornice odvoz + přivezení" 7,65+5,1</t>
  </si>
  <si>
    <t>"odkopávky odvoz " 1,5</t>
  </si>
  <si>
    <t>-914737093</t>
  </si>
  <si>
    <t>"odkopávky" 26,7-1,5</t>
  </si>
  <si>
    <t>895614475</t>
  </si>
  <si>
    <t>4*25,2</t>
  </si>
  <si>
    <t>-158631905</t>
  </si>
  <si>
    <t>-1589186940</t>
  </si>
  <si>
    <t>"mezideponie" 7,65 +1,5</t>
  </si>
  <si>
    <t>"skládka" 25,2</t>
  </si>
  <si>
    <t>-1942749637</t>
  </si>
  <si>
    <t>25,2*1,8</t>
  </si>
  <si>
    <t>1894139950</t>
  </si>
  <si>
    <t>686604054</t>
  </si>
  <si>
    <t>1142642619</t>
  </si>
  <si>
    <t>1061322434</t>
  </si>
  <si>
    <t>51*0,015</t>
  </si>
  <si>
    <t>1156426591</t>
  </si>
  <si>
    <t>1052737973</t>
  </si>
  <si>
    <t>388995213R</t>
  </si>
  <si>
    <t>Chránička kabelů z trub flexibilních do DN 140</t>
  </si>
  <si>
    <t>573571315</t>
  </si>
  <si>
    <t>564801111R</t>
  </si>
  <si>
    <t>Podklad ze štěrkodrtě ŠD tl 20 mm 0-16</t>
  </si>
  <si>
    <t>346862739</t>
  </si>
  <si>
    <t>564831111</t>
  </si>
  <si>
    <t>Podklad ze štěrkodrtě ŠD tl 100 mm</t>
  </si>
  <si>
    <t>-1239100852</t>
  </si>
  <si>
    <t>564952111</t>
  </si>
  <si>
    <t>Podklad z mechanicky zpevněného kameniva MZK tl 150 mm</t>
  </si>
  <si>
    <t>-223643186</t>
  </si>
  <si>
    <t>1441716113</t>
  </si>
  <si>
    <t>dlažba pro nevidomé 20 x 10 x 6 cm barevná</t>
  </si>
  <si>
    <t>411830908</t>
  </si>
  <si>
    <t>1,5*1,03</t>
  </si>
  <si>
    <t>obrubník betonový zahradní přírodní  50x8x25 cm</t>
  </si>
  <si>
    <t>-1304140092</t>
  </si>
  <si>
    <t>97*2</t>
  </si>
  <si>
    <t>-1142286111</t>
  </si>
  <si>
    <t>-55392916</t>
  </si>
  <si>
    <t>-616941513</t>
  </si>
  <si>
    <t>S.O. 103 - 3</t>
  </si>
  <si>
    <t xml:space="preserve">    2 - Zakládání</t>
  </si>
  <si>
    <t>1074602840</t>
  </si>
  <si>
    <t>(50+30)*0,5</t>
  </si>
  <si>
    <t>113151111</t>
  </si>
  <si>
    <t>Rozebrání zpevněných ploch ze silničních dílců</t>
  </si>
  <si>
    <t>-1178878331</t>
  </si>
  <si>
    <t>26,0</t>
  </si>
  <si>
    <t>1977763022</t>
  </si>
  <si>
    <t>151*0,10</t>
  </si>
  <si>
    <t>-1814315559</t>
  </si>
  <si>
    <t>"násyp" 1,7+1,3</t>
  </si>
  <si>
    <t>"ornice" 151*0,1</t>
  </si>
  <si>
    <t>1635973443</t>
  </si>
  <si>
    <t>37+16,2+4,8</t>
  </si>
  <si>
    <t>-1873503752</t>
  </si>
  <si>
    <t>58/2</t>
  </si>
  <si>
    <t>131201101</t>
  </si>
  <si>
    <t>Hloubení jam nezapažených v hornině tř. 3 objemu do 100 m3</t>
  </si>
  <si>
    <t>351950687</t>
  </si>
  <si>
    <t>0,4*0,5*0,6*20</t>
  </si>
  <si>
    <t>131201109</t>
  </si>
  <si>
    <t>Příplatek za lepivost u hloubení jam nezapažených v hornině tř. 3</t>
  </si>
  <si>
    <t>-217762391</t>
  </si>
  <si>
    <t>2125695878</t>
  </si>
  <si>
    <t>"násyp přivezení"  1,7+1,3</t>
  </si>
  <si>
    <t>"ornice odvoz + přivezení" 15,1+15,1</t>
  </si>
  <si>
    <t>"odkopávky odvoz " 3</t>
  </si>
  <si>
    <t>1355816630</t>
  </si>
  <si>
    <t>"odkopávky" (37+16,2+4,8)-3</t>
  </si>
  <si>
    <t>172090424</t>
  </si>
  <si>
    <t>4*55,0</t>
  </si>
  <si>
    <t>39773779</t>
  </si>
  <si>
    <t>1,7+1,3</t>
  </si>
  <si>
    <t>1679373975</t>
  </si>
  <si>
    <t>"mezideponie" 15,1+3</t>
  </si>
  <si>
    <t>"skládka" 55,0</t>
  </si>
  <si>
    <t>-1783754862</t>
  </si>
  <si>
    <t>55,0*1,8</t>
  </si>
  <si>
    <t>-453221153</t>
  </si>
  <si>
    <t>-743063473</t>
  </si>
  <si>
    <t>-728734222</t>
  </si>
  <si>
    <t>299608539</t>
  </si>
  <si>
    <t>151*0,015</t>
  </si>
  <si>
    <t>1972804398</t>
  </si>
  <si>
    <t>2041203762</t>
  </si>
  <si>
    <t>275313811</t>
  </si>
  <si>
    <t>Základové patky z betonu tř. C 25/30XF3</t>
  </si>
  <si>
    <t>-254955223</t>
  </si>
  <si>
    <t>-922566850</t>
  </si>
  <si>
    <t>Podklad ze štěrkodrtě ŠD tl 150 mm 0-63</t>
  </si>
  <si>
    <t>-60918249</t>
  </si>
  <si>
    <t>-560230367</t>
  </si>
  <si>
    <t>-726859839</t>
  </si>
  <si>
    <t>-681250708</t>
  </si>
  <si>
    <t>-689770064</t>
  </si>
  <si>
    <t>2*300</t>
  </si>
  <si>
    <t>911111111R</t>
  </si>
  <si>
    <t>Montáž zábradlí ocelového zabetonovaného, dvoumadlové, vč. materálu</t>
  </si>
  <si>
    <t>-1739337005</t>
  </si>
  <si>
    <t>-1138780455</t>
  </si>
  <si>
    <t>961044111</t>
  </si>
  <si>
    <t>Bourání základů z betonu prostého</t>
  </si>
  <si>
    <t>921101898</t>
  </si>
  <si>
    <t>1297952301</t>
  </si>
  <si>
    <t>-1158297545</t>
  </si>
  <si>
    <t>13*20,03</t>
  </si>
  <si>
    <t>1237471654</t>
  </si>
  <si>
    <t>10,2+0,6</t>
  </si>
  <si>
    <t>997221825</t>
  </si>
  <si>
    <t>Poplatek za uložení železobetonového odpadu na skládce (skládkovné)</t>
  </si>
  <si>
    <t>1219482718</t>
  </si>
  <si>
    <t>33209245</t>
  </si>
  <si>
    <t>S.O. 104 - 4</t>
  </si>
  <si>
    <t>-6819358</t>
  </si>
  <si>
    <t>22/0,15</t>
  </si>
  <si>
    <t>-107839345</t>
  </si>
  <si>
    <t>71*0,15</t>
  </si>
  <si>
    <t>758244877</t>
  </si>
  <si>
    <t>"násyp"  2,7+0,5</t>
  </si>
  <si>
    <t>"ornice" 13,2</t>
  </si>
  <si>
    <t>-633727554</t>
  </si>
  <si>
    <t>(4,7+5,9+7,2+4,2)+3,2</t>
  </si>
  <si>
    <t>877762897</t>
  </si>
  <si>
    <t>25,2/2</t>
  </si>
  <si>
    <t>-1137130973</t>
  </si>
  <si>
    <t>633541283</t>
  </si>
  <si>
    <t>132201101</t>
  </si>
  <si>
    <t>Hloubení rýh š do 600 mm v hornině tř. 3 objemu do 100 m3</t>
  </si>
  <si>
    <t>-149598700</t>
  </si>
  <si>
    <t>89*0,35*0,35+3</t>
  </si>
  <si>
    <t>132201109</t>
  </si>
  <si>
    <t>Příplatek za lepivost k hloubení rýh š do 600 mm v hornině tř. 3</t>
  </si>
  <si>
    <t>230424712</t>
  </si>
  <si>
    <t>358130861</t>
  </si>
  <si>
    <t>"ornice odvoz + přivezení" 10,65+13,2</t>
  </si>
  <si>
    <t>"odkopávky "3,2</t>
  </si>
  <si>
    <t>"jámy a rýhy "2,4+13,903</t>
  </si>
  <si>
    <t>-1038062316</t>
  </si>
  <si>
    <t>"odkopávky" 18,8</t>
  </si>
  <si>
    <t>1706131972</t>
  </si>
  <si>
    <t>4*18,8</t>
  </si>
  <si>
    <t>-1656742976</t>
  </si>
  <si>
    <t>171101103R</t>
  </si>
  <si>
    <t>Uložení sypaniny z hornin soudržných do násypů zhutněných do 100 % PS nakupovaný materiál</t>
  </si>
  <si>
    <t>-2117579458</t>
  </si>
  <si>
    <t>2,2+1,5</t>
  </si>
  <si>
    <t>-1129688952</t>
  </si>
  <si>
    <t>"mezideponie" 10,65+3,2+2,4+13,903</t>
  </si>
  <si>
    <t>"skládka" 18,8</t>
  </si>
  <si>
    <t>1676363620</t>
  </si>
  <si>
    <t>18,8*1,8</t>
  </si>
  <si>
    <t>-98369831</t>
  </si>
  <si>
    <t>933808229</t>
  </si>
  <si>
    <t>-755454346</t>
  </si>
  <si>
    <t>1913465288</t>
  </si>
  <si>
    <t>132,0*0,015</t>
  </si>
  <si>
    <t>213013967</t>
  </si>
  <si>
    <t>-1633267412</t>
  </si>
  <si>
    <t>25+68,3</t>
  </si>
  <si>
    <t>Základové patky z betonu tř. C 25/30 XF3</t>
  </si>
  <si>
    <t>961302671</t>
  </si>
  <si>
    <t>339921112</t>
  </si>
  <si>
    <t>Osazování betonových palisád do betonového základu jednotlivě výšky prvku přes 0,5 do 1 m</t>
  </si>
  <si>
    <t>1733975509</t>
  </si>
  <si>
    <t>"Palisáda 120x180, výška  60 cm" 523</t>
  </si>
  <si>
    <t>"Palisáda 120x180, výška  80 cm" 34</t>
  </si>
  <si>
    <t>592284120R</t>
  </si>
  <si>
    <t>PALISÁDA betonová přírodní 120X180X60 cm</t>
  </si>
  <si>
    <t>1858691766</t>
  </si>
  <si>
    <t>592284130R</t>
  </si>
  <si>
    <t>PALISÁDA betonová přírodní 120X180X80 cm</t>
  </si>
  <si>
    <t>1966132770</t>
  </si>
  <si>
    <t>-2031325604</t>
  </si>
  <si>
    <t>Podklad ze štěrkodrtě ŠD tl 100 mm 4/8</t>
  </si>
  <si>
    <t>403437465</t>
  </si>
  <si>
    <t>1136713925</t>
  </si>
  <si>
    <t>68,30+25</t>
  </si>
  <si>
    <t>-1013205684</t>
  </si>
  <si>
    <t>567134111R</t>
  </si>
  <si>
    <t>Podklad z podkladového betonu tř. PB I (C20/25) tl 200 mm</t>
  </si>
  <si>
    <t>-822305879</t>
  </si>
  <si>
    <t>"beton pro betonové lože obrub a palisád" 30</t>
  </si>
  <si>
    <t>594850056</t>
  </si>
  <si>
    <t>553210132</t>
  </si>
  <si>
    <t>594111111R</t>
  </si>
  <si>
    <t>Dlažba z lomového kamene s provedením lože z kameniva těženého</t>
  </si>
  <si>
    <t>-2095034774</t>
  </si>
  <si>
    <t>"kamenné odseky tl. 100 mm, vč. spárování ŠD 4/8" 65,0</t>
  </si>
  <si>
    <t>-684309499</t>
  </si>
  <si>
    <t>36</t>
  </si>
  <si>
    <t>-1124629774</t>
  </si>
  <si>
    <t>3,3*1,03</t>
  </si>
  <si>
    <t>37</t>
  </si>
  <si>
    <t>-2130230718</t>
  </si>
  <si>
    <t>38</t>
  </si>
  <si>
    <t>916241113</t>
  </si>
  <si>
    <t>Osazení obrubníku kamenného ležatého s boční opěrou do lože z betonu prostého</t>
  </si>
  <si>
    <t>-1714170609</t>
  </si>
  <si>
    <t>"100x25x15" 74</t>
  </si>
  <si>
    <t>39</t>
  </si>
  <si>
    <t>583803750</t>
  </si>
  <si>
    <t>obrubník kamenný přímý, (bSM) žula, OP6 15x25</t>
  </si>
  <si>
    <t>1193716715</t>
  </si>
  <si>
    <t>40</t>
  </si>
  <si>
    <t>-400497785</t>
  </si>
  <si>
    <t>41</t>
  </si>
  <si>
    <t>2105760957</t>
  </si>
  <si>
    <t>33*2</t>
  </si>
  <si>
    <t>42</t>
  </si>
  <si>
    <t>1996241489</t>
  </si>
  <si>
    <t>"odvoz panelů bez skládkovného" 52,067</t>
  </si>
  <si>
    <t>43</t>
  </si>
  <si>
    <t>-811528982</t>
  </si>
  <si>
    <t>14*52,067</t>
  </si>
  <si>
    <t>44</t>
  </si>
  <si>
    <t>-845904968</t>
  </si>
  <si>
    <t>S.O. 401 - Veřejné osvětlení</t>
  </si>
  <si>
    <t>PSV - Práce a dodávky PSV</t>
  </si>
  <si>
    <t xml:space="preserve">    744 - Elektromontáže - rozvody vodičů měděných</t>
  </si>
  <si>
    <t>74441112R</t>
  </si>
  <si>
    <t>kpl</t>
  </si>
  <si>
    <t>-495423327</t>
  </si>
  <si>
    <t>S.O. 199 - Dopravně inženýrská opatření</t>
  </si>
  <si>
    <t>913121111</t>
  </si>
  <si>
    <t>Montáž a demontáž dočasné dopravní značky kompletní základní</t>
  </si>
  <si>
    <t>1739520287</t>
  </si>
  <si>
    <t>"E13"6+3</t>
  </si>
  <si>
    <t>913121211</t>
  </si>
  <si>
    <t>Příplatek k dočasné dopravní značce kompletní základní za první a ZKD den použití</t>
  </si>
  <si>
    <t>-1518081731</t>
  </si>
  <si>
    <t>"předpokládaný nájem 30 dní" 6*30+3*30</t>
  </si>
  <si>
    <t>913211112</t>
  </si>
  <si>
    <t>Montáž a demontáž dočasné dopravní zábrany Z2 reflexní šířky 2,5 m</t>
  </si>
  <si>
    <t>1590306973</t>
  </si>
  <si>
    <t>"Z2" 6+3+1</t>
  </si>
  <si>
    <t>913211212</t>
  </si>
  <si>
    <t>Příplatek k dočasné dopravní zábraně Z2 reflexní 2,5 m za první a ZKD den použití</t>
  </si>
  <si>
    <t>35484509</t>
  </si>
  <si>
    <t>"předpokládaný nájem 30 dní" 6*30+3*30+ 1*30</t>
  </si>
  <si>
    <t>SO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</si>
  <si>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</si>
  <si>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</si>
  <si>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</si>
  <si>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</si>
  <si>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012203000</t>
  </si>
  <si>
    <t>Geodetické práce při provádění stavby</t>
  </si>
  <si>
    <t>Kč</t>
  </si>
  <si>
    <t>1024</t>
  </si>
  <si>
    <t>-1693359352</t>
  </si>
  <si>
    <t>"Zaměření skutečného provedení stavby"1</t>
  </si>
  <si>
    <t>1980650835</t>
  </si>
  <si>
    <t>"Vytýčení inženýrských sítí" 1</t>
  </si>
  <si>
    <t>013254000</t>
  </si>
  <si>
    <t>Dokumentace skutečného provedení stavby</t>
  </si>
  <si>
    <t>598857187</t>
  </si>
  <si>
    <t>030001000</t>
  </si>
  <si>
    <t>-1639349751</t>
  </si>
  <si>
    <t>033002000</t>
  </si>
  <si>
    <t>Připojení staveniště na inženýrské sítě</t>
  </si>
  <si>
    <t>292319819</t>
  </si>
  <si>
    <t>"případné přeložky stávajících sítí (vodovod apod.)" 200000</t>
  </si>
  <si>
    <t>043002000</t>
  </si>
  <si>
    <t>Zkoušky a ostatní měření</t>
  </si>
  <si>
    <t>1893020676</t>
  </si>
  <si>
    <t>"Zkoušení materálů nazávislou zkušebnou" 1</t>
  </si>
  <si>
    <t>1834880706</t>
  </si>
  <si>
    <t>"Zkoušení materiálů zkušebnou zhotovitele" 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</si>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</sst>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9" fillId="1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8" applyNumberFormat="0" applyAlignment="0" applyProtection="0"/>
    <xf numFmtId="0" fontId="48" fillId="16" borderId="8" applyNumberFormat="0" applyAlignment="0" applyProtection="0"/>
    <xf numFmtId="0" fontId="64" fillId="16" borderId="9" applyNumberFormat="0" applyAlignment="0" applyProtection="0"/>
    <xf numFmtId="0" fontId="65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8" borderId="0" xfId="0" applyFont="1" applyFill="1" applyAlignment="1">
      <alignment horizontal="left" vertical="center"/>
    </xf>
    <xf numFmtId="0" fontId="0" fillId="8" borderId="0" xfId="0" applyFont="1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0" fontId="6" fillId="22" borderId="17" xfId="0" applyFont="1" applyFill="1" applyBorder="1" applyAlignment="1">
      <alignment horizontal="left" vertical="center"/>
    </xf>
    <xf numFmtId="0" fontId="0" fillId="22" borderId="18" xfId="0" applyFont="1" applyFill="1" applyBorder="1" applyAlignment="1">
      <alignment vertical="center"/>
    </xf>
    <xf numFmtId="0" fontId="6" fillId="22" borderId="18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3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74" fontId="25" fillId="0" borderId="0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30" fillId="0" borderId="22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74" fontId="30" fillId="0" borderId="0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174" fontId="30" fillId="0" borderId="25" xfId="0" applyNumberFormat="1" applyFont="1" applyBorder="1" applyAlignment="1">
      <alignment vertical="center"/>
    </xf>
    <xf numFmtId="4" fontId="30" fillId="0" borderId="26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2" fontId="23" fillId="4" borderId="19" xfId="0" applyNumberFormat="1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4" fontId="23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23" fillId="4" borderId="22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23" xfId="0" applyNumberFormat="1" applyFont="1" applyBorder="1" applyAlignment="1">
      <alignment vertical="center"/>
    </xf>
    <xf numFmtId="172" fontId="23" fillId="4" borderId="24" xfId="0" applyNumberFormat="1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/>
      <protection locked="0"/>
    </xf>
    <xf numFmtId="4" fontId="23" fillId="0" borderId="26" xfId="0" applyNumberFormat="1" applyFont="1" applyBorder="1" applyAlignment="1">
      <alignment vertical="center"/>
    </xf>
    <xf numFmtId="0" fontId="26" fillId="2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22" borderId="18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5" fillId="22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33" fillId="0" borderId="20" xfId="0" applyNumberFormat="1" applyFont="1" applyBorder="1" applyAlignment="1">
      <alignment/>
    </xf>
    <xf numFmtId="174" fontId="33" fillId="0" borderId="2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23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4" fillId="4" borderId="33" xfId="0" applyFont="1" applyFill="1" applyBorder="1" applyAlignment="1" applyProtection="1">
      <alignment horizontal="left" vertical="center"/>
      <protection locked="0"/>
    </xf>
    <xf numFmtId="174" fontId="4" fillId="0" borderId="0" xfId="0" applyNumberFormat="1" applyFont="1" applyBorder="1" applyAlignment="1">
      <alignment vertical="center"/>
    </xf>
    <xf numFmtId="174" fontId="4" fillId="0" borderId="2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75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5" fontId="12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5" fillId="0" borderId="33" xfId="0" applyFont="1" applyBorder="1" applyAlignment="1" applyProtection="1">
      <alignment horizontal="center" vertical="center"/>
      <protection/>
    </xf>
    <xf numFmtId="49" fontId="35" fillId="0" borderId="33" xfId="0" applyNumberFormat="1" applyFont="1" applyBorder="1" applyAlignment="1" applyProtection="1">
      <alignment horizontal="left" vertical="center" wrapText="1"/>
      <protection/>
    </xf>
    <xf numFmtId="0" fontId="35" fillId="0" borderId="33" xfId="0" applyFont="1" applyBorder="1" applyAlignment="1" applyProtection="1">
      <alignment horizontal="center" vertical="center" wrapText="1"/>
      <protection/>
    </xf>
    <xf numFmtId="175" fontId="35" fillId="0" borderId="33" xfId="0" applyNumberFormat="1" applyFont="1" applyBorder="1" applyAlignment="1" applyProtection="1">
      <alignment vertical="center"/>
      <protection/>
    </xf>
    <xf numFmtId="0" fontId="0" fillId="4" borderId="33" xfId="0" applyFont="1" applyFill="1" applyBorder="1" applyAlignment="1" applyProtection="1">
      <alignment horizontal="center" vertical="center"/>
      <protection locked="0"/>
    </xf>
    <xf numFmtId="49" fontId="0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33" xfId="0" applyFont="1" applyFill="1" applyBorder="1" applyAlignment="1" applyProtection="1">
      <alignment horizontal="center" vertical="center" wrapText="1"/>
      <protection locked="0"/>
    </xf>
    <xf numFmtId="175" fontId="0" fillId="4" borderId="33" xfId="0" applyNumberFormat="1" applyFont="1" applyFill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39" fillId="0" borderId="0" xfId="36" applyFont="1" applyAlignment="1">
      <alignment horizontal="center" vertical="center"/>
    </xf>
    <xf numFmtId="0" fontId="13" fillId="8" borderId="0" xfId="0" applyFont="1" applyFill="1" applyAlignment="1" applyProtection="1">
      <alignment horizontal="left" vertical="center"/>
      <protection/>
    </xf>
    <xf numFmtId="0" fontId="20" fillId="8" borderId="0" xfId="0" applyFont="1" applyFill="1" applyAlignment="1" applyProtection="1">
      <alignment vertical="center"/>
      <protection/>
    </xf>
    <xf numFmtId="0" fontId="40" fillId="8" borderId="0" xfId="0" applyFont="1" applyFill="1" applyAlignment="1" applyProtection="1">
      <alignment horizontal="left" vertical="center"/>
      <protection/>
    </xf>
    <xf numFmtId="0" fontId="41" fillId="8" borderId="0" xfId="36" applyFont="1" applyFill="1" applyAlignment="1" applyProtection="1">
      <alignment vertical="center"/>
      <protection/>
    </xf>
    <xf numFmtId="0" fontId="0" fillId="8" borderId="0" xfId="0" applyFont="1" applyFill="1" applyAlignment="1" applyProtection="1">
      <alignment/>
      <protection/>
    </xf>
    <xf numFmtId="4" fontId="26" fillId="22" borderId="0" xfId="0" applyNumberFormat="1" applyFont="1" applyFill="1" applyBorder="1" applyAlignment="1">
      <alignment vertical="center"/>
    </xf>
    <xf numFmtId="0" fontId="14" fillId="2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5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vertical="center"/>
    </xf>
    <xf numFmtId="0" fontId="5" fillId="22" borderId="18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2" borderId="18" xfId="0" applyFont="1" applyFill="1" applyBorder="1" applyAlignment="1">
      <alignment horizontal="left" vertical="center"/>
    </xf>
    <xf numFmtId="4" fontId="6" fillId="22" borderId="18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8" fillId="0" borderId="31" xfId="0" applyNumberFormat="1" applyFont="1" applyBorder="1" applyAlignment="1">
      <alignment/>
    </xf>
    <xf numFmtId="4" fontId="8" fillId="0" borderId="31" xfId="0" applyNumberFormat="1" applyFont="1" applyBorder="1" applyAlignment="1">
      <alignment vertical="center"/>
    </xf>
    <xf numFmtId="0" fontId="41" fillId="8" borderId="0" xfId="36" applyFont="1" applyFill="1" applyBorder="1" applyAlignment="1" applyProtection="1">
      <alignment horizontal="center" vertical="center"/>
      <protection/>
    </xf>
    <xf numFmtId="0" fontId="0" fillId="4" borderId="33" xfId="0" applyFont="1" applyFill="1" applyBorder="1" applyAlignment="1" applyProtection="1">
      <alignment horizontal="left" vertical="center" wrapText="1"/>
      <protection locked="0"/>
    </xf>
    <xf numFmtId="0" fontId="0" fillId="4" borderId="33" xfId="0" applyFont="1" applyFill="1" applyBorder="1" applyAlignment="1" applyProtection="1">
      <alignment vertical="center"/>
      <protection locked="0"/>
    </xf>
    <xf numFmtId="4" fontId="0" fillId="4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/>
    </xf>
    <xf numFmtId="4" fontId="9" fillId="0" borderId="25" xfId="0" applyNumberFormat="1" applyFont="1" applyBorder="1" applyAlignment="1">
      <alignment vertical="center"/>
    </xf>
    <xf numFmtId="4" fontId="9" fillId="0" borderId="31" xfId="0" applyNumberFormat="1" applyFont="1" applyBorder="1" applyAlignment="1">
      <alignment/>
    </xf>
    <xf numFmtId="4" fontId="9" fillId="0" borderId="31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5" fillId="0" borderId="33" xfId="0" applyFont="1" applyBorder="1" applyAlignment="1" applyProtection="1">
      <alignment horizontal="left" vertical="center" wrapText="1"/>
      <protection/>
    </xf>
    <xf numFmtId="0" fontId="35" fillId="0" borderId="33" xfId="0" applyFont="1" applyBorder="1" applyAlignment="1" applyProtection="1">
      <alignment vertical="center"/>
      <protection/>
    </xf>
    <xf numFmtId="4" fontId="35" fillId="4" borderId="33" xfId="0" applyNumberFormat="1" applyFont="1" applyFill="1" applyBorder="1" applyAlignment="1" applyProtection="1">
      <alignment vertical="center"/>
      <protection locked="0"/>
    </xf>
    <xf numFmtId="4" fontId="35" fillId="0" borderId="3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5" fillId="22" borderId="31" xfId="0" applyFont="1" applyFill="1" applyBorder="1" applyAlignment="1">
      <alignment horizontal="center" vertical="center" wrapText="1"/>
    </xf>
    <xf numFmtId="0" fontId="0" fillId="22" borderId="31" xfId="0" applyFont="1" applyFill="1" applyBorder="1" applyAlignment="1">
      <alignment horizontal="center" vertical="center" wrapText="1"/>
    </xf>
    <xf numFmtId="0" fontId="32" fillId="22" borderId="31" xfId="0" applyFont="1" applyFill="1" applyBorder="1" applyAlignment="1">
      <alignment horizontal="center" vertical="center" wrapText="1"/>
    </xf>
    <xf numFmtId="0" fontId="0" fillId="22" borderId="32" xfId="0" applyFont="1" applyFill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0" fontId="0" fillId="22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173" fontId="5" fillId="4" borderId="0" xfId="0" applyNumberFormat="1" applyFont="1" applyFill="1" applyBorder="1" applyAlignment="1" applyProtection="1">
      <alignment horizontal="left" vertical="center"/>
      <protection locked="0"/>
    </xf>
    <xf numFmtId="4" fontId="8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C0D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 descr="C:\KROSplusData\System\Temp\radBC0DB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87" t="s">
        <v>0</v>
      </c>
      <c r="B1" s="188"/>
      <c r="C1" s="188"/>
      <c r="D1" s="189" t="s">
        <v>1</v>
      </c>
      <c r="E1" s="188"/>
      <c r="F1" s="188"/>
      <c r="G1" s="188"/>
      <c r="H1" s="188"/>
      <c r="I1" s="188"/>
      <c r="J1" s="188"/>
      <c r="K1" s="190" t="s">
        <v>601</v>
      </c>
      <c r="L1" s="190"/>
      <c r="M1" s="190"/>
      <c r="N1" s="190"/>
      <c r="O1" s="190"/>
      <c r="P1" s="190"/>
      <c r="Q1" s="190"/>
      <c r="R1" s="190"/>
      <c r="S1" s="190"/>
      <c r="T1" s="188"/>
      <c r="U1" s="188"/>
      <c r="V1" s="188"/>
      <c r="W1" s="190" t="s">
        <v>602</v>
      </c>
      <c r="X1" s="190"/>
      <c r="Y1" s="190"/>
      <c r="Z1" s="190"/>
      <c r="AA1" s="190"/>
      <c r="AB1" s="190"/>
      <c r="AC1" s="190"/>
      <c r="AD1" s="190"/>
      <c r="AE1" s="190"/>
      <c r="AF1" s="190"/>
      <c r="AG1" s="188"/>
      <c r="AH1" s="188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R2" s="193" t="s">
        <v>6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208" t="s">
        <v>10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1"/>
      <c r="AS4" s="22" t="s">
        <v>11</v>
      </c>
      <c r="BE4" s="23" t="s">
        <v>12</v>
      </c>
      <c r="BS4" s="15" t="s">
        <v>13</v>
      </c>
    </row>
    <row r="5" spans="2:71" ht="14.25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25" t="s">
        <v>15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0"/>
      <c r="AQ5" s="21"/>
      <c r="BE5" s="222" t="s">
        <v>16</v>
      </c>
      <c r="BS5" s="15" t="s">
        <v>7</v>
      </c>
    </row>
    <row r="6" spans="2:71" ht="36.7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26" t="s">
        <v>18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0"/>
      <c r="AQ6" s="21"/>
      <c r="BE6" s="194"/>
      <c r="BS6" s="15" t="s">
        <v>19</v>
      </c>
    </row>
    <row r="7" spans="2:71" ht="14.25" customHeight="1">
      <c r="B7" s="19"/>
      <c r="C7" s="20"/>
      <c r="D7" s="27" t="s">
        <v>20</v>
      </c>
      <c r="E7" s="20"/>
      <c r="F7" s="20"/>
      <c r="G7" s="20"/>
      <c r="H7" s="20"/>
      <c r="I7" s="20"/>
      <c r="J7" s="20"/>
      <c r="K7" s="25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22</v>
      </c>
      <c r="AL7" s="20"/>
      <c r="AM7" s="20"/>
      <c r="AN7" s="25" t="s">
        <v>21</v>
      </c>
      <c r="AO7" s="20"/>
      <c r="AP7" s="20"/>
      <c r="AQ7" s="21"/>
      <c r="BE7" s="194"/>
      <c r="BS7" s="15" t="s">
        <v>23</v>
      </c>
    </row>
    <row r="8" spans="2:71" ht="14.25" customHeight="1">
      <c r="B8" s="19"/>
      <c r="C8" s="20"/>
      <c r="D8" s="27" t="s">
        <v>24</v>
      </c>
      <c r="E8" s="20"/>
      <c r="F8" s="20"/>
      <c r="G8" s="20"/>
      <c r="H8" s="20"/>
      <c r="I8" s="20"/>
      <c r="J8" s="20"/>
      <c r="K8" s="25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26</v>
      </c>
      <c r="AL8" s="20"/>
      <c r="AM8" s="20"/>
      <c r="AN8" s="28" t="s">
        <v>27</v>
      </c>
      <c r="AO8" s="20"/>
      <c r="AP8" s="20"/>
      <c r="AQ8" s="21"/>
      <c r="BE8" s="194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94"/>
      <c r="BS9" s="15" t="s">
        <v>29</v>
      </c>
    </row>
    <row r="10" spans="2:71" ht="14.25" customHeight="1">
      <c r="B10" s="19"/>
      <c r="C10" s="20"/>
      <c r="D10" s="27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31</v>
      </c>
      <c r="AL10" s="20"/>
      <c r="AM10" s="20"/>
      <c r="AN10" s="25" t="s">
        <v>21</v>
      </c>
      <c r="AO10" s="20"/>
      <c r="AP10" s="20"/>
      <c r="AQ10" s="21"/>
      <c r="BE10" s="194"/>
      <c r="BS10" s="15" t="s">
        <v>19</v>
      </c>
    </row>
    <row r="11" spans="2:71" ht="18" customHeight="1">
      <c r="B11" s="19"/>
      <c r="C11" s="20"/>
      <c r="D11" s="20"/>
      <c r="E11" s="25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33</v>
      </c>
      <c r="AL11" s="20"/>
      <c r="AM11" s="20"/>
      <c r="AN11" s="25" t="s">
        <v>21</v>
      </c>
      <c r="AO11" s="20"/>
      <c r="AP11" s="20"/>
      <c r="AQ11" s="21"/>
      <c r="BE11" s="194"/>
      <c r="BS11" s="15" t="s">
        <v>19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94"/>
      <c r="BS12" s="15" t="s">
        <v>19</v>
      </c>
    </row>
    <row r="13" spans="2:71" ht="14.25" customHeight="1">
      <c r="B13" s="19"/>
      <c r="C13" s="20"/>
      <c r="D13" s="27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31</v>
      </c>
      <c r="AL13" s="20"/>
      <c r="AM13" s="20"/>
      <c r="AN13" s="29" t="s">
        <v>35</v>
      </c>
      <c r="AO13" s="20"/>
      <c r="AP13" s="20"/>
      <c r="AQ13" s="21"/>
      <c r="BE13" s="194"/>
      <c r="BS13" s="15" t="s">
        <v>19</v>
      </c>
    </row>
    <row r="14" spans="2:71" ht="15">
      <c r="B14" s="19"/>
      <c r="C14" s="20"/>
      <c r="D14" s="20"/>
      <c r="E14" s="227" t="s">
        <v>35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7" t="s">
        <v>33</v>
      </c>
      <c r="AL14" s="20"/>
      <c r="AM14" s="20"/>
      <c r="AN14" s="29" t="s">
        <v>35</v>
      </c>
      <c r="AO14" s="20"/>
      <c r="AP14" s="20"/>
      <c r="AQ14" s="21"/>
      <c r="BE14" s="194"/>
      <c r="BS14" s="15" t="s">
        <v>19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94"/>
      <c r="BS15" s="15" t="s">
        <v>4</v>
      </c>
    </row>
    <row r="16" spans="2:71" ht="14.25" customHeight="1">
      <c r="B16" s="19"/>
      <c r="C16" s="20"/>
      <c r="D16" s="27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31</v>
      </c>
      <c r="AL16" s="20"/>
      <c r="AM16" s="20"/>
      <c r="AN16" s="25" t="s">
        <v>21</v>
      </c>
      <c r="AO16" s="20"/>
      <c r="AP16" s="20"/>
      <c r="AQ16" s="21"/>
      <c r="BE16" s="194"/>
      <c r="BS16" s="15" t="s">
        <v>4</v>
      </c>
    </row>
    <row r="17" spans="2:71" ht="18" customHeight="1">
      <c r="B17" s="19"/>
      <c r="C17" s="20"/>
      <c r="D17" s="20"/>
      <c r="E17" s="25" t="s">
        <v>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33</v>
      </c>
      <c r="AL17" s="20"/>
      <c r="AM17" s="20"/>
      <c r="AN17" s="25" t="s">
        <v>21</v>
      </c>
      <c r="AO17" s="20"/>
      <c r="AP17" s="20"/>
      <c r="AQ17" s="21"/>
      <c r="BE17" s="194"/>
      <c r="BS17" s="15" t="s">
        <v>38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94"/>
      <c r="BS18" s="15" t="s">
        <v>7</v>
      </c>
    </row>
    <row r="19" spans="2:71" ht="14.25" customHeight="1">
      <c r="B19" s="19"/>
      <c r="C19" s="20"/>
      <c r="D19" s="27" t="s">
        <v>39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31</v>
      </c>
      <c r="AL19" s="20"/>
      <c r="AM19" s="20"/>
      <c r="AN19" s="25" t="s">
        <v>21</v>
      </c>
      <c r="AO19" s="20"/>
      <c r="AP19" s="20"/>
      <c r="AQ19" s="21"/>
      <c r="BE19" s="194"/>
      <c r="BS19" s="15" t="s">
        <v>7</v>
      </c>
    </row>
    <row r="20" spans="2:57" ht="18" customHeight="1">
      <c r="B20" s="19"/>
      <c r="C20" s="20"/>
      <c r="D20" s="20"/>
      <c r="E20" s="25" t="s">
        <v>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33</v>
      </c>
      <c r="AL20" s="20"/>
      <c r="AM20" s="20"/>
      <c r="AN20" s="25" t="s">
        <v>21</v>
      </c>
      <c r="AO20" s="20"/>
      <c r="AP20" s="20"/>
      <c r="AQ20" s="21"/>
      <c r="BE20" s="194"/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94"/>
    </row>
    <row r="22" spans="2:57" ht="15">
      <c r="B22" s="19"/>
      <c r="C22" s="20"/>
      <c r="D22" s="27" t="s">
        <v>41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94"/>
    </row>
    <row r="23" spans="2:57" ht="22.5" customHeight="1">
      <c r="B23" s="19"/>
      <c r="C23" s="20"/>
      <c r="D23" s="20"/>
      <c r="E23" s="228" t="s">
        <v>21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0"/>
      <c r="AP23" s="20"/>
      <c r="AQ23" s="21"/>
      <c r="BE23" s="194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94"/>
    </row>
    <row r="25" spans="2:57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94"/>
    </row>
    <row r="26" spans="2:57" ht="14.25" customHeight="1">
      <c r="B26" s="19"/>
      <c r="C26" s="20"/>
      <c r="D26" s="31" t="s">
        <v>42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29">
        <f>ROUND(AG87,2)</f>
        <v>0</v>
      </c>
      <c r="AL26" s="221"/>
      <c r="AM26" s="221"/>
      <c r="AN26" s="221"/>
      <c r="AO26" s="221"/>
      <c r="AP26" s="20"/>
      <c r="AQ26" s="21"/>
      <c r="BE26" s="194"/>
    </row>
    <row r="27" spans="2:57" ht="14.25" customHeight="1">
      <c r="B27" s="19"/>
      <c r="C27" s="20"/>
      <c r="D27" s="31" t="s">
        <v>43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29">
        <f>ROUND(AG96,2)</f>
        <v>0</v>
      </c>
      <c r="AL27" s="221"/>
      <c r="AM27" s="221"/>
      <c r="AN27" s="221"/>
      <c r="AO27" s="221"/>
      <c r="AP27" s="20"/>
      <c r="AQ27" s="21"/>
      <c r="BE27" s="194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223"/>
    </row>
    <row r="29" spans="2:57" s="1" customFormat="1" ht="25.5" customHeight="1">
      <c r="B29" s="32"/>
      <c r="C29" s="33"/>
      <c r="D29" s="35" t="s">
        <v>44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30">
        <f>ROUND(AK26+AK27,2)</f>
        <v>0</v>
      </c>
      <c r="AL29" s="231"/>
      <c r="AM29" s="231"/>
      <c r="AN29" s="231"/>
      <c r="AO29" s="231"/>
      <c r="AP29" s="33"/>
      <c r="AQ29" s="34"/>
      <c r="BE29" s="223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223"/>
    </row>
    <row r="31" spans="2:57" s="2" customFormat="1" ht="14.25" customHeight="1">
      <c r="B31" s="37"/>
      <c r="C31" s="38"/>
      <c r="D31" s="39" t="s">
        <v>45</v>
      </c>
      <c r="E31" s="38"/>
      <c r="F31" s="39" t="s">
        <v>46</v>
      </c>
      <c r="G31" s="38"/>
      <c r="H31" s="38"/>
      <c r="I31" s="38"/>
      <c r="J31" s="38"/>
      <c r="K31" s="38"/>
      <c r="L31" s="215">
        <v>0.21</v>
      </c>
      <c r="M31" s="216"/>
      <c r="N31" s="216"/>
      <c r="O31" s="216"/>
      <c r="P31" s="38"/>
      <c r="Q31" s="38"/>
      <c r="R31" s="38"/>
      <c r="S31" s="38"/>
      <c r="T31" s="41" t="s">
        <v>47</v>
      </c>
      <c r="U31" s="38"/>
      <c r="V31" s="38"/>
      <c r="W31" s="217">
        <f>ROUND(AZ87+SUM(CD97:CD101),2)</f>
        <v>0</v>
      </c>
      <c r="X31" s="216"/>
      <c r="Y31" s="216"/>
      <c r="Z31" s="216"/>
      <c r="AA31" s="216"/>
      <c r="AB31" s="216"/>
      <c r="AC31" s="216"/>
      <c r="AD31" s="216"/>
      <c r="AE31" s="216"/>
      <c r="AF31" s="38"/>
      <c r="AG31" s="38"/>
      <c r="AH31" s="38"/>
      <c r="AI31" s="38"/>
      <c r="AJ31" s="38"/>
      <c r="AK31" s="217">
        <f>ROUND(AV87+SUM(BY97:BY101),2)</f>
        <v>0</v>
      </c>
      <c r="AL31" s="216"/>
      <c r="AM31" s="216"/>
      <c r="AN31" s="216"/>
      <c r="AO31" s="216"/>
      <c r="AP31" s="38"/>
      <c r="AQ31" s="42"/>
      <c r="BE31" s="224"/>
    </row>
    <row r="32" spans="2:57" s="2" customFormat="1" ht="14.25" customHeight="1">
      <c r="B32" s="37"/>
      <c r="C32" s="38"/>
      <c r="D32" s="38"/>
      <c r="E32" s="38"/>
      <c r="F32" s="39" t="s">
        <v>48</v>
      </c>
      <c r="G32" s="38"/>
      <c r="H32" s="38"/>
      <c r="I32" s="38"/>
      <c r="J32" s="38"/>
      <c r="K32" s="38"/>
      <c r="L32" s="215">
        <v>0.15</v>
      </c>
      <c r="M32" s="216"/>
      <c r="N32" s="216"/>
      <c r="O32" s="216"/>
      <c r="P32" s="38"/>
      <c r="Q32" s="38"/>
      <c r="R32" s="38"/>
      <c r="S32" s="38"/>
      <c r="T32" s="41" t="s">
        <v>47</v>
      </c>
      <c r="U32" s="38"/>
      <c r="V32" s="38"/>
      <c r="W32" s="217">
        <f>ROUND(BA87+SUM(CE97:CE101),2)</f>
        <v>0</v>
      </c>
      <c r="X32" s="216"/>
      <c r="Y32" s="216"/>
      <c r="Z32" s="216"/>
      <c r="AA32" s="216"/>
      <c r="AB32" s="216"/>
      <c r="AC32" s="216"/>
      <c r="AD32" s="216"/>
      <c r="AE32" s="216"/>
      <c r="AF32" s="38"/>
      <c r="AG32" s="38"/>
      <c r="AH32" s="38"/>
      <c r="AI32" s="38"/>
      <c r="AJ32" s="38"/>
      <c r="AK32" s="217">
        <f>ROUND(AW87+SUM(BZ97:BZ101),2)</f>
        <v>0</v>
      </c>
      <c r="AL32" s="216"/>
      <c r="AM32" s="216"/>
      <c r="AN32" s="216"/>
      <c r="AO32" s="216"/>
      <c r="AP32" s="38"/>
      <c r="AQ32" s="42"/>
      <c r="BE32" s="224"/>
    </row>
    <row r="33" spans="2:57" s="2" customFormat="1" ht="14.25" customHeight="1" hidden="1">
      <c r="B33" s="37"/>
      <c r="C33" s="38"/>
      <c r="D33" s="38"/>
      <c r="E33" s="38"/>
      <c r="F33" s="39" t="s">
        <v>49</v>
      </c>
      <c r="G33" s="38"/>
      <c r="H33" s="38"/>
      <c r="I33" s="38"/>
      <c r="J33" s="38"/>
      <c r="K33" s="38"/>
      <c r="L33" s="215">
        <v>0.21</v>
      </c>
      <c r="M33" s="216"/>
      <c r="N33" s="216"/>
      <c r="O33" s="216"/>
      <c r="P33" s="38"/>
      <c r="Q33" s="38"/>
      <c r="R33" s="38"/>
      <c r="S33" s="38"/>
      <c r="T33" s="41" t="s">
        <v>47</v>
      </c>
      <c r="U33" s="38"/>
      <c r="V33" s="38"/>
      <c r="W33" s="217">
        <f>ROUND(BB87+SUM(CF97:CF101),2)</f>
        <v>0</v>
      </c>
      <c r="X33" s="216"/>
      <c r="Y33" s="216"/>
      <c r="Z33" s="216"/>
      <c r="AA33" s="216"/>
      <c r="AB33" s="216"/>
      <c r="AC33" s="216"/>
      <c r="AD33" s="216"/>
      <c r="AE33" s="216"/>
      <c r="AF33" s="38"/>
      <c r="AG33" s="38"/>
      <c r="AH33" s="38"/>
      <c r="AI33" s="38"/>
      <c r="AJ33" s="38"/>
      <c r="AK33" s="217">
        <v>0</v>
      </c>
      <c r="AL33" s="216"/>
      <c r="AM33" s="216"/>
      <c r="AN33" s="216"/>
      <c r="AO33" s="216"/>
      <c r="AP33" s="38"/>
      <c r="AQ33" s="42"/>
      <c r="BE33" s="224"/>
    </row>
    <row r="34" spans="2:57" s="2" customFormat="1" ht="14.25" customHeight="1" hidden="1">
      <c r="B34" s="37"/>
      <c r="C34" s="38"/>
      <c r="D34" s="38"/>
      <c r="E34" s="38"/>
      <c r="F34" s="39" t="s">
        <v>50</v>
      </c>
      <c r="G34" s="38"/>
      <c r="H34" s="38"/>
      <c r="I34" s="38"/>
      <c r="J34" s="38"/>
      <c r="K34" s="38"/>
      <c r="L34" s="215">
        <v>0.15</v>
      </c>
      <c r="M34" s="216"/>
      <c r="N34" s="216"/>
      <c r="O34" s="216"/>
      <c r="P34" s="38"/>
      <c r="Q34" s="38"/>
      <c r="R34" s="38"/>
      <c r="S34" s="38"/>
      <c r="T34" s="41" t="s">
        <v>47</v>
      </c>
      <c r="U34" s="38"/>
      <c r="V34" s="38"/>
      <c r="W34" s="217">
        <f>ROUND(BC87+SUM(CG97:CG101),2)</f>
        <v>0</v>
      </c>
      <c r="X34" s="216"/>
      <c r="Y34" s="216"/>
      <c r="Z34" s="216"/>
      <c r="AA34" s="216"/>
      <c r="AB34" s="216"/>
      <c r="AC34" s="216"/>
      <c r="AD34" s="216"/>
      <c r="AE34" s="216"/>
      <c r="AF34" s="38"/>
      <c r="AG34" s="38"/>
      <c r="AH34" s="38"/>
      <c r="AI34" s="38"/>
      <c r="AJ34" s="38"/>
      <c r="AK34" s="217">
        <v>0</v>
      </c>
      <c r="AL34" s="216"/>
      <c r="AM34" s="216"/>
      <c r="AN34" s="216"/>
      <c r="AO34" s="216"/>
      <c r="AP34" s="38"/>
      <c r="AQ34" s="42"/>
      <c r="BE34" s="224"/>
    </row>
    <row r="35" spans="2:43" s="2" customFormat="1" ht="14.25" customHeight="1" hidden="1">
      <c r="B35" s="37"/>
      <c r="C35" s="38"/>
      <c r="D35" s="38"/>
      <c r="E35" s="38"/>
      <c r="F35" s="39" t="s">
        <v>51</v>
      </c>
      <c r="G35" s="38"/>
      <c r="H35" s="38"/>
      <c r="I35" s="38"/>
      <c r="J35" s="38"/>
      <c r="K35" s="38"/>
      <c r="L35" s="215">
        <v>0</v>
      </c>
      <c r="M35" s="216"/>
      <c r="N35" s="216"/>
      <c r="O35" s="216"/>
      <c r="P35" s="38"/>
      <c r="Q35" s="38"/>
      <c r="R35" s="38"/>
      <c r="S35" s="38"/>
      <c r="T35" s="41" t="s">
        <v>47</v>
      </c>
      <c r="U35" s="38"/>
      <c r="V35" s="38"/>
      <c r="W35" s="217">
        <f>ROUND(BD87+SUM(CH97:CH101),2)</f>
        <v>0</v>
      </c>
      <c r="X35" s="216"/>
      <c r="Y35" s="216"/>
      <c r="Z35" s="216"/>
      <c r="AA35" s="216"/>
      <c r="AB35" s="216"/>
      <c r="AC35" s="216"/>
      <c r="AD35" s="216"/>
      <c r="AE35" s="216"/>
      <c r="AF35" s="38"/>
      <c r="AG35" s="38"/>
      <c r="AH35" s="38"/>
      <c r="AI35" s="38"/>
      <c r="AJ35" s="38"/>
      <c r="AK35" s="217">
        <v>0</v>
      </c>
      <c r="AL35" s="216"/>
      <c r="AM35" s="216"/>
      <c r="AN35" s="216"/>
      <c r="AO35" s="216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52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53</v>
      </c>
      <c r="U37" s="45"/>
      <c r="V37" s="45"/>
      <c r="W37" s="45"/>
      <c r="X37" s="218" t="s">
        <v>54</v>
      </c>
      <c r="Y37" s="205"/>
      <c r="Z37" s="205"/>
      <c r="AA37" s="205"/>
      <c r="AB37" s="205"/>
      <c r="AC37" s="45"/>
      <c r="AD37" s="45"/>
      <c r="AE37" s="45"/>
      <c r="AF37" s="45"/>
      <c r="AG37" s="45"/>
      <c r="AH37" s="45"/>
      <c r="AI37" s="45"/>
      <c r="AJ37" s="45"/>
      <c r="AK37" s="219">
        <f>SUM(AK29:AK35)</f>
        <v>0</v>
      </c>
      <c r="AL37" s="205"/>
      <c r="AM37" s="205"/>
      <c r="AN37" s="205"/>
      <c r="AO37" s="207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32"/>
      <c r="C49" s="33"/>
      <c r="D49" s="47" t="s">
        <v>55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3.5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3.5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3.5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3.5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3.5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3.5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3.5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5">
      <c r="B58" s="32"/>
      <c r="C58" s="33"/>
      <c r="D58" s="52" t="s">
        <v>57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58</v>
      </c>
      <c r="AN58" s="53"/>
      <c r="AO58" s="55"/>
      <c r="AP58" s="33"/>
      <c r="AQ58" s="34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32"/>
      <c r="C60" s="33"/>
      <c r="D60" s="47" t="s">
        <v>59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60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3.5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3.5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3.5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3.5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3.5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3.5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3.5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5">
      <c r="B69" s="32"/>
      <c r="C69" s="33"/>
      <c r="D69" s="52" t="s">
        <v>57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58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208" t="s">
        <v>61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4"/>
    </row>
    <row r="77" spans="2:43" s="3" customFormat="1" ht="14.25" customHeight="1">
      <c r="B77" s="62"/>
      <c r="C77" s="27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M3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09" t="str">
        <f>K6</f>
        <v>Plešivec - chodníky za MŠ, Český Krumlov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7" t="s">
        <v>24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Český Krumlov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26</v>
      </c>
      <c r="AJ80" s="33"/>
      <c r="AK80" s="33"/>
      <c r="AL80" s="33"/>
      <c r="AM80" s="70" t="str">
        <f>IF(AN8="","",AN8)</f>
        <v>7.6.2016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7" t="s">
        <v>30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Město Český Krumlov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36</v>
      </c>
      <c r="AJ82" s="33"/>
      <c r="AK82" s="33"/>
      <c r="AL82" s="33"/>
      <c r="AM82" s="211" t="str">
        <f>IF(E17="","",E17)</f>
        <v>ing. Martin Jáchym, Akiprojekt, s.r.o.</v>
      </c>
      <c r="AN82" s="197"/>
      <c r="AO82" s="197"/>
      <c r="AP82" s="197"/>
      <c r="AQ82" s="34"/>
      <c r="AS82" s="212" t="s">
        <v>62</v>
      </c>
      <c r="AT82" s="213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7" t="s">
        <v>34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39</v>
      </c>
      <c r="AJ83" s="33"/>
      <c r="AK83" s="33"/>
      <c r="AL83" s="33"/>
      <c r="AM83" s="211" t="str">
        <f>IF(E20="","",E20)</f>
        <v> </v>
      </c>
      <c r="AN83" s="197"/>
      <c r="AO83" s="197"/>
      <c r="AP83" s="197"/>
      <c r="AQ83" s="34"/>
      <c r="AS83" s="214"/>
      <c r="AT83" s="197"/>
      <c r="AU83" s="33"/>
      <c r="AV83" s="33"/>
      <c r="AW83" s="33"/>
      <c r="AX83" s="33"/>
      <c r="AY83" s="33"/>
      <c r="AZ83" s="33"/>
      <c r="BA83" s="33"/>
      <c r="BB83" s="33"/>
      <c r="BC83" s="33"/>
      <c r="BD83" s="72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14"/>
      <c r="AT84" s="197"/>
      <c r="AU84" s="33"/>
      <c r="AV84" s="33"/>
      <c r="AW84" s="33"/>
      <c r="AX84" s="33"/>
      <c r="AY84" s="33"/>
      <c r="AZ84" s="33"/>
      <c r="BA84" s="33"/>
      <c r="BB84" s="33"/>
      <c r="BC84" s="33"/>
      <c r="BD84" s="72"/>
    </row>
    <row r="85" spans="2:56" s="1" customFormat="1" ht="29.25" customHeight="1">
      <c r="B85" s="32"/>
      <c r="C85" s="204" t="s">
        <v>63</v>
      </c>
      <c r="D85" s="205"/>
      <c r="E85" s="205"/>
      <c r="F85" s="205"/>
      <c r="G85" s="205"/>
      <c r="H85" s="45"/>
      <c r="I85" s="206" t="s">
        <v>64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65</v>
      </c>
      <c r="AH85" s="205"/>
      <c r="AI85" s="205"/>
      <c r="AJ85" s="205"/>
      <c r="AK85" s="205"/>
      <c r="AL85" s="205"/>
      <c r="AM85" s="205"/>
      <c r="AN85" s="206" t="s">
        <v>66</v>
      </c>
      <c r="AO85" s="205"/>
      <c r="AP85" s="207"/>
      <c r="AQ85" s="34"/>
      <c r="AS85" s="73" t="s">
        <v>67</v>
      </c>
      <c r="AT85" s="74" t="s">
        <v>68</v>
      </c>
      <c r="AU85" s="74" t="s">
        <v>69</v>
      </c>
      <c r="AV85" s="74" t="s">
        <v>70</v>
      </c>
      <c r="AW85" s="74" t="s">
        <v>71</v>
      </c>
      <c r="AX85" s="74" t="s">
        <v>72</v>
      </c>
      <c r="AY85" s="74" t="s">
        <v>73</v>
      </c>
      <c r="AZ85" s="74" t="s">
        <v>74</v>
      </c>
      <c r="BA85" s="74" t="s">
        <v>75</v>
      </c>
      <c r="BB85" s="74" t="s">
        <v>76</v>
      </c>
      <c r="BC85" s="74" t="s">
        <v>77</v>
      </c>
      <c r="BD85" s="75" t="s">
        <v>78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79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5">
        <f>ROUND(SUM(AG88:AG94),2)</f>
        <v>0</v>
      </c>
      <c r="AH87" s="195"/>
      <c r="AI87" s="195"/>
      <c r="AJ87" s="195"/>
      <c r="AK87" s="195"/>
      <c r="AL87" s="195"/>
      <c r="AM87" s="195"/>
      <c r="AN87" s="196">
        <f aca="true" t="shared" si="0" ref="AN87:AN94">SUM(AG87,AT87)</f>
        <v>0</v>
      </c>
      <c r="AO87" s="196"/>
      <c r="AP87" s="196"/>
      <c r="AQ87" s="68"/>
      <c r="AS87" s="79">
        <f>ROUND(SUM(AS88:AS94),2)</f>
        <v>0</v>
      </c>
      <c r="AT87" s="80">
        <f aca="true" t="shared" si="1" ref="AT87:AT94">ROUND(SUM(AV87:AW87),2)</f>
        <v>0</v>
      </c>
      <c r="AU87" s="81">
        <f>ROUND(SUM(AU88:AU94),5)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ROUND(SUM(AZ88:AZ94),2)</f>
        <v>0</v>
      </c>
      <c r="BA87" s="80">
        <f>ROUND(SUM(BA88:BA94),2)</f>
        <v>0</v>
      </c>
      <c r="BB87" s="80">
        <f>ROUND(SUM(BB88:BB94),2)</f>
        <v>0</v>
      </c>
      <c r="BC87" s="80">
        <f>ROUND(SUM(BC88:BC94),2)</f>
        <v>0</v>
      </c>
      <c r="BD87" s="82">
        <f>ROUND(SUM(BD88:BD94),2)</f>
        <v>0</v>
      </c>
      <c r="BS87" s="83" t="s">
        <v>80</v>
      </c>
      <c r="BT87" s="83" t="s">
        <v>81</v>
      </c>
      <c r="BU87" s="84" t="s">
        <v>82</v>
      </c>
      <c r="BV87" s="83" t="s">
        <v>83</v>
      </c>
      <c r="BW87" s="83" t="s">
        <v>84</v>
      </c>
      <c r="BX87" s="83" t="s">
        <v>85</v>
      </c>
    </row>
    <row r="88" spans="1:76" s="5" customFormat="1" ht="27" customHeight="1">
      <c r="A88" s="186" t="s">
        <v>603</v>
      </c>
      <c r="B88" s="85"/>
      <c r="C88" s="86"/>
      <c r="D88" s="203" t="s">
        <v>86</v>
      </c>
      <c r="E88" s="202"/>
      <c r="F88" s="202"/>
      <c r="G88" s="202"/>
      <c r="H88" s="202"/>
      <c r="I88" s="87"/>
      <c r="J88" s="203" t="s">
        <v>23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1">
        <f>'S.O. 101 - 1'!M30</f>
        <v>0</v>
      </c>
      <c r="AH88" s="202"/>
      <c r="AI88" s="202"/>
      <c r="AJ88" s="202"/>
      <c r="AK88" s="202"/>
      <c r="AL88" s="202"/>
      <c r="AM88" s="202"/>
      <c r="AN88" s="201">
        <f t="shared" si="0"/>
        <v>0</v>
      </c>
      <c r="AO88" s="202"/>
      <c r="AP88" s="202"/>
      <c r="AQ88" s="88"/>
      <c r="AS88" s="89">
        <f>'S.O. 101 - 1'!M28</f>
        <v>0</v>
      </c>
      <c r="AT88" s="90">
        <f t="shared" si="1"/>
        <v>0</v>
      </c>
      <c r="AU88" s="91">
        <f>'S.O. 101 - 1'!W123</f>
        <v>0</v>
      </c>
      <c r="AV88" s="90">
        <f>'S.O. 101 - 1'!M32</f>
        <v>0</v>
      </c>
      <c r="AW88" s="90">
        <f>'S.O. 101 - 1'!M33</f>
        <v>0</v>
      </c>
      <c r="AX88" s="90">
        <f>'S.O. 101 - 1'!M34</f>
        <v>0</v>
      </c>
      <c r="AY88" s="90">
        <f>'S.O. 101 - 1'!M35</f>
        <v>0</v>
      </c>
      <c r="AZ88" s="90">
        <f>'S.O. 101 - 1'!H32</f>
        <v>0</v>
      </c>
      <c r="BA88" s="90">
        <f>'S.O. 101 - 1'!H33</f>
        <v>0</v>
      </c>
      <c r="BB88" s="90">
        <f>'S.O. 101 - 1'!H34</f>
        <v>0</v>
      </c>
      <c r="BC88" s="90">
        <f>'S.O. 101 - 1'!H35</f>
        <v>0</v>
      </c>
      <c r="BD88" s="92">
        <f>'S.O. 101 - 1'!H36</f>
        <v>0</v>
      </c>
      <c r="BT88" s="93" t="s">
        <v>23</v>
      </c>
      <c r="BV88" s="93" t="s">
        <v>83</v>
      </c>
      <c r="BW88" s="93" t="s">
        <v>87</v>
      </c>
      <c r="BX88" s="93" t="s">
        <v>84</v>
      </c>
    </row>
    <row r="89" spans="1:76" s="5" customFormat="1" ht="27" customHeight="1">
      <c r="A89" s="186" t="s">
        <v>603</v>
      </c>
      <c r="B89" s="85"/>
      <c r="C89" s="86"/>
      <c r="D89" s="203" t="s">
        <v>88</v>
      </c>
      <c r="E89" s="202"/>
      <c r="F89" s="202"/>
      <c r="G89" s="202"/>
      <c r="H89" s="202"/>
      <c r="I89" s="87"/>
      <c r="J89" s="203" t="s">
        <v>89</v>
      </c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1">
        <f>'S.O. 102 - 2'!M30</f>
        <v>0</v>
      </c>
      <c r="AH89" s="202"/>
      <c r="AI89" s="202"/>
      <c r="AJ89" s="202"/>
      <c r="AK89" s="202"/>
      <c r="AL89" s="202"/>
      <c r="AM89" s="202"/>
      <c r="AN89" s="201">
        <f t="shared" si="0"/>
        <v>0</v>
      </c>
      <c r="AO89" s="202"/>
      <c r="AP89" s="202"/>
      <c r="AQ89" s="88"/>
      <c r="AS89" s="89">
        <f>'S.O. 102 - 2'!M28</f>
        <v>0</v>
      </c>
      <c r="AT89" s="90">
        <f t="shared" si="1"/>
        <v>0</v>
      </c>
      <c r="AU89" s="91">
        <f>'S.O. 102 - 2'!W122</f>
        <v>0</v>
      </c>
      <c r="AV89" s="90">
        <f>'S.O. 102 - 2'!M32</f>
        <v>0</v>
      </c>
      <c r="AW89" s="90">
        <f>'S.O. 102 - 2'!M33</f>
        <v>0</v>
      </c>
      <c r="AX89" s="90">
        <f>'S.O. 102 - 2'!M34</f>
        <v>0</v>
      </c>
      <c r="AY89" s="90">
        <f>'S.O. 102 - 2'!M35</f>
        <v>0</v>
      </c>
      <c r="AZ89" s="90">
        <f>'S.O. 102 - 2'!H32</f>
        <v>0</v>
      </c>
      <c r="BA89" s="90">
        <f>'S.O. 102 - 2'!H33</f>
        <v>0</v>
      </c>
      <c r="BB89" s="90">
        <f>'S.O. 102 - 2'!H34</f>
        <v>0</v>
      </c>
      <c r="BC89" s="90">
        <f>'S.O. 102 - 2'!H35</f>
        <v>0</v>
      </c>
      <c r="BD89" s="92">
        <f>'S.O. 102 - 2'!H36</f>
        <v>0</v>
      </c>
      <c r="BT89" s="93" t="s">
        <v>23</v>
      </c>
      <c r="BV89" s="93" t="s">
        <v>83</v>
      </c>
      <c r="BW89" s="93" t="s">
        <v>90</v>
      </c>
      <c r="BX89" s="93" t="s">
        <v>84</v>
      </c>
    </row>
    <row r="90" spans="1:76" s="5" customFormat="1" ht="27" customHeight="1">
      <c r="A90" s="186" t="s">
        <v>603</v>
      </c>
      <c r="B90" s="85"/>
      <c r="C90" s="86"/>
      <c r="D90" s="203" t="s">
        <v>91</v>
      </c>
      <c r="E90" s="202"/>
      <c r="F90" s="202"/>
      <c r="G90" s="202"/>
      <c r="H90" s="202"/>
      <c r="I90" s="87"/>
      <c r="J90" s="203" t="s">
        <v>92</v>
      </c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1">
        <f>'S.O. 103 - 3'!M30</f>
        <v>0</v>
      </c>
      <c r="AH90" s="202"/>
      <c r="AI90" s="202"/>
      <c r="AJ90" s="202"/>
      <c r="AK90" s="202"/>
      <c r="AL90" s="202"/>
      <c r="AM90" s="202"/>
      <c r="AN90" s="201">
        <f t="shared" si="0"/>
        <v>0</v>
      </c>
      <c r="AO90" s="202"/>
      <c r="AP90" s="202"/>
      <c r="AQ90" s="88"/>
      <c r="AS90" s="89">
        <f>'S.O. 103 - 3'!M28</f>
        <v>0</v>
      </c>
      <c r="AT90" s="90">
        <f t="shared" si="1"/>
        <v>0</v>
      </c>
      <c r="AU90" s="91">
        <f>'S.O. 103 - 3'!W124</f>
        <v>0</v>
      </c>
      <c r="AV90" s="90">
        <f>'S.O. 103 - 3'!M32</f>
        <v>0</v>
      </c>
      <c r="AW90" s="90">
        <f>'S.O. 103 - 3'!M33</f>
        <v>0</v>
      </c>
      <c r="AX90" s="90">
        <f>'S.O. 103 - 3'!M34</f>
        <v>0</v>
      </c>
      <c r="AY90" s="90">
        <f>'S.O. 103 - 3'!M35</f>
        <v>0</v>
      </c>
      <c r="AZ90" s="90">
        <f>'S.O. 103 - 3'!H32</f>
        <v>0</v>
      </c>
      <c r="BA90" s="90">
        <f>'S.O. 103 - 3'!H33</f>
        <v>0</v>
      </c>
      <c r="BB90" s="90">
        <f>'S.O. 103 - 3'!H34</f>
        <v>0</v>
      </c>
      <c r="BC90" s="90">
        <f>'S.O. 103 - 3'!H35</f>
        <v>0</v>
      </c>
      <c r="BD90" s="92">
        <f>'S.O. 103 - 3'!H36</f>
        <v>0</v>
      </c>
      <c r="BT90" s="93" t="s">
        <v>23</v>
      </c>
      <c r="BV90" s="93" t="s">
        <v>83</v>
      </c>
      <c r="BW90" s="93" t="s">
        <v>93</v>
      </c>
      <c r="BX90" s="93" t="s">
        <v>84</v>
      </c>
    </row>
    <row r="91" spans="1:76" s="5" customFormat="1" ht="27" customHeight="1">
      <c r="A91" s="186" t="s">
        <v>603</v>
      </c>
      <c r="B91" s="85"/>
      <c r="C91" s="86"/>
      <c r="D91" s="203" t="s">
        <v>94</v>
      </c>
      <c r="E91" s="202"/>
      <c r="F91" s="202"/>
      <c r="G91" s="202"/>
      <c r="H91" s="202"/>
      <c r="I91" s="87"/>
      <c r="J91" s="203" t="s">
        <v>95</v>
      </c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1">
        <f>'S.O. 104 - 4'!M30</f>
        <v>0</v>
      </c>
      <c r="AH91" s="202"/>
      <c r="AI91" s="202"/>
      <c r="AJ91" s="202"/>
      <c r="AK91" s="202"/>
      <c r="AL91" s="202"/>
      <c r="AM91" s="202"/>
      <c r="AN91" s="201">
        <f t="shared" si="0"/>
        <v>0</v>
      </c>
      <c r="AO91" s="202"/>
      <c r="AP91" s="202"/>
      <c r="AQ91" s="88"/>
      <c r="AS91" s="89">
        <f>'S.O. 104 - 4'!M28</f>
        <v>0</v>
      </c>
      <c r="AT91" s="90">
        <f t="shared" si="1"/>
        <v>0</v>
      </c>
      <c r="AU91" s="91">
        <f>'S.O. 104 - 4'!W124</f>
        <v>0</v>
      </c>
      <c r="AV91" s="90">
        <f>'S.O. 104 - 4'!M32</f>
        <v>0</v>
      </c>
      <c r="AW91" s="90">
        <f>'S.O. 104 - 4'!M33</f>
        <v>0</v>
      </c>
      <c r="AX91" s="90">
        <f>'S.O. 104 - 4'!M34</f>
        <v>0</v>
      </c>
      <c r="AY91" s="90">
        <f>'S.O. 104 - 4'!M35</f>
        <v>0</v>
      </c>
      <c r="AZ91" s="90">
        <f>'S.O. 104 - 4'!H32</f>
        <v>0</v>
      </c>
      <c r="BA91" s="90">
        <f>'S.O. 104 - 4'!H33</f>
        <v>0</v>
      </c>
      <c r="BB91" s="90">
        <f>'S.O. 104 - 4'!H34</f>
        <v>0</v>
      </c>
      <c r="BC91" s="90">
        <f>'S.O. 104 - 4'!H35</f>
        <v>0</v>
      </c>
      <c r="BD91" s="92">
        <f>'S.O. 104 - 4'!H36</f>
        <v>0</v>
      </c>
      <c r="BT91" s="93" t="s">
        <v>23</v>
      </c>
      <c r="BV91" s="93" t="s">
        <v>83</v>
      </c>
      <c r="BW91" s="93" t="s">
        <v>96</v>
      </c>
      <c r="BX91" s="93" t="s">
        <v>84</v>
      </c>
    </row>
    <row r="92" spans="1:76" s="5" customFormat="1" ht="27" customHeight="1">
      <c r="A92" s="186" t="s">
        <v>603</v>
      </c>
      <c r="B92" s="85"/>
      <c r="C92" s="86"/>
      <c r="D92" s="203" t="s">
        <v>97</v>
      </c>
      <c r="E92" s="202"/>
      <c r="F92" s="202"/>
      <c r="G92" s="202"/>
      <c r="H92" s="202"/>
      <c r="I92" s="87"/>
      <c r="J92" s="203" t="s">
        <v>98</v>
      </c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1">
        <f>'S.O. 401 - Veřejné osvětlení'!M30</f>
        <v>0</v>
      </c>
      <c r="AH92" s="202"/>
      <c r="AI92" s="202"/>
      <c r="AJ92" s="202"/>
      <c r="AK92" s="202"/>
      <c r="AL92" s="202"/>
      <c r="AM92" s="202"/>
      <c r="AN92" s="201">
        <f t="shared" si="0"/>
        <v>0</v>
      </c>
      <c r="AO92" s="202"/>
      <c r="AP92" s="202"/>
      <c r="AQ92" s="88"/>
      <c r="AS92" s="89">
        <f>'S.O. 401 - Veřejné osvětlení'!M28</f>
        <v>0</v>
      </c>
      <c r="AT92" s="90">
        <f t="shared" si="1"/>
        <v>0</v>
      </c>
      <c r="AU92" s="91">
        <f>'S.O. 401 - Veřejné osvětlení'!W118</f>
        <v>0</v>
      </c>
      <c r="AV92" s="90">
        <f>'S.O. 401 - Veřejné osvětlení'!M32</f>
        <v>0</v>
      </c>
      <c r="AW92" s="90">
        <f>'S.O. 401 - Veřejné osvětlení'!M33</f>
        <v>0</v>
      </c>
      <c r="AX92" s="90">
        <f>'S.O. 401 - Veřejné osvětlení'!M34</f>
        <v>0</v>
      </c>
      <c r="AY92" s="90">
        <f>'S.O. 401 - Veřejné osvětlení'!M35</f>
        <v>0</v>
      </c>
      <c r="AZ92" s="90">
        <f>'S.O. 401 - Veřejné osvětlení'!H32</f>
        <v>0</v>
      </c>
      <c r="BA92" s="90">
        <f>'S.O. 401 - Veřejné osvětlení'!H33</f>
        <v>0</v>
      </c>
      <c r="BB92" s="90">
        <f>'S.O. 401 - Veřejné osvětlení'!H34</f>
        <v>0</v>
      </c>
      <c r="BC92" s="90">
        <f>'S.O. 401 - Veřejné osvětlení'!H35</f>
        <v>0</v>
      </c>
      <c r="BD92" s="92">
        <f>'S.O. 401 - Veřejné osvětlení'!H36</f>
        <v>0</v>
      </c>
      <c r="BT92" s="93" t="s">
        <v>23</v>
      </c>
      <c r="BV92" s="93" t="s">
        <v>83</v>
      </c>
      <c r="BW92" s="93" t="s">
        <v>99</v>
      </c>
      <c r="BX92" s="93" t="s">
        <v>84</v>
      </c>
    </row>
    <row r="93" spans="1:76" s="5" customFormat="1" ht="27" customHeight="1">
      <c r="A93" s="186" t="s">
        <v>603</v>
      </c>
      <c r="B93" s="85"/>
      <c r="C93" s="86"/>
      <c r="D93" s="203" t="s">
        <v>100</v>
      </c>
      <c r="E93" s="202"/>
      <c r="F93" s="202"/>
      <c r="G93" s="202"/>
      <c r="H93" s="202"/>
      <c r="I93" s="87"/>
      <c r="J93" s="203" t="s">
        <v>101</v>
      </c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1">
        <f>'S.O. 199 - Dopravně inžen...'!M30</f>
        <v>0</v>
      </c>
      <c r="AH93" s="202"/>
      <c r="AI93" s="202"/>
      <c r="AJ93" s="202"/>
      <c r="AK93" s="202"/>
      <c r="AL93" s="202"/>
      <c r="AM93" s="202"/>
      <c r="AN93" s="201">
        <f t="shared" si="0"/>
        <v>0</v>
      </c>
      <c r="AO93" s="202"/>
      <c r="AP93" s="202"/>
      <c r="AQ93" s="88"/>
      <c r="AS93" s="89">
        <f>'S.O. 199 - Dopravně inžen...'!M28</f>
        <v>0</v>
      </c>
      <c r="AT93" s="90">
        <f t="shared" si="1"/>
        <v>0</v>
      </c>
      <c r="AU93" s="91">
        <f>'S.O. 199 - Dopravně inžen...'!W118</f>
        <v>0</v>
      </c>
      <c r="AV93" s="90">
        <f>'S.O. 199 - Dopravně inžen...'!M32</f>
        <v>0</v>
      </c>
      <c r="AW93" s="90">
        <f>'S.O. 199 - Dopravně inžen...'!M33</f>
        <v>0</v>
      </c>
      <c r="AX93" s="90">
        <f>'S.O. 199 - Dopravně inžen...'!M34</f>
        <v>0</v>
      </c>
      <c r="AY93" s="90">
        <f>'S.O. 199 - Dopravně inžen...'!M35</f>
        <v>0</v>
      </c>
      <c r="AZ93" s="90">
        <f>'S.O. 199 - Dopravně inžen...'!H32</f>
        <v>0</v>
      </c>
      <c r="BA93" s="90">
        <f>'S.O. 199 - Dopravně inžen...'!H33</f>
        <v>0</v>
      </c>
      <c r="BB93" s="90">
        <f>'S.O. 199 - Dopravně inžen...'!H34</f>
        <v>0</v>
      </c>
      <c r="BC93" s="90">
        <f>'S.O. 199 - Dopravně inžen...'!H35</f>
        <v>0</v>
      </c>
      <c r="BD93" s="92">
        <f>'S.O. 199 - Dopravně inžen...'!H36</f>
        <v>0</v>
      </c>
      <c r="BT93" s="93" t="s">
        <v>23</v>
      </c>
      <c r="BV93" s="93" t="s">
        <v>83</v>
      </c>
      <c r="BW93" s="93" t="s">
        <v>102</v>
      </c>
      <c r="BX93" s="93" t="s">
        <v>84</v>
      </c>
    </row>
    <row r="94" spans="1:76" s="5" customFormat="1" ht="27" customHeight="1">
      <c r="A94" s="186" t="s">
        <v>603</v>
      </c>
      <c r="B94" s="85"/>
      <c r="C94" s="86"/>
      <c r="D94" s="203" t="s">
        <v>103</v>
      </c>
      <c r="E94" s="202"/>
      <c r="F94" s="202"/>
      <c r="G94" s="202"/>
      <c r="H94" s="202"/>
      <c r="I94" s="87"/>
      <c r="J94" s="203" t="s">
        <v>104</v>
      </c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1">
        <f>'SO - VRN'!M30</f>
        <v>0</v>
      </c>
      <c r="AH94" s="202"/>
      <c r="AI94" s="202"/>
      <c r="AJ94" s="202"/>
      <c r="AK94" s="202"/>
      <c r="AL94" s="202"/>
      <c r="AM94" s="202"/>
      <c r="AN94" s="201">
        <f t="shared" si="0"/>
        <v>0</v>
      </c>
      <c r="AO94" s="202"/>
      <c r="AP94" s="202"/>
      <c r="AQ94" s="88"/>
      <c r="AS94" s="94">
        <f>'SO - VRN'!M28</f>
        <v>0</v>
      </c>
      <c r="AT94" s="95">
        <f t="shared" si="1"/>
        <v>0</v>
      </c>
      <c r="AU94" s="96">
        <f>'SO - VRN'!W120</f>
        <v>0</v>
      </c>
      <c r="AV94" s="95">
        <f>'SO - VRN'!M32</f>
        <v>0</v>
      </c>
      <c r="AW94" s="95">
        <f>'SO - VRN'!M33</f>
        <v>0</v>
      </c>
      <c r="AX94" s="95">
        <f>'SO - VRN'!M34</f>
        <v>0</v>
      </c>
      <c r="AY94" s="95">
        <f>'SO - VRN'!M35</f>
        <v>0</v>
      </c>
      <c r="AZ94" s="95">
        <f>'SO - VRN'!H32</f>
        <v>0</v>
      </c>
      <c r="BA94" s="95">
        <f>'SO - VRN'!H33</f>
        <v>0</v>
      </c>
      <c r="BB94" s="95">
        <f>'SO - VRN'!H34</f>
        <v>0</v>
      </c>
      <c r="BC94" s="95">
        <f>'SO - VRN'!H35</f>
        <v>0</v>
      </c>
      <c r="BD94" s="97">
        <f>'SO - VRN'!H36</f>
        <v>0</v>
      </c>
      <c r="BT94" s="93" t="s">
        <v>23</v>
      </c>
      <c r="BV94" s="93" t="s">
        <v>83</v>
      </c>
      <c r="BW94" s="93" t="s">
        <v>105</v>
      </c>
      <c r="BX94" s="93" t="s">
        <v>84</v>
      </c>
    </row>
    <row r="95" spans="2:43" ht="13.5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1"/>
    </row>
    <row r="96" spans="2:48" s="1" customFormat="1" ht="30" customHeight="1">
      <c r="B96" s="32"/>
      <c r="C96" s="77" t="s">
        <v>106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96">
        <f>ROUND(SUM(AG97:AG100),2)</f>
        <v>0</v>
      </c>
      <c r="AH96" s="197"/>
      <c r="AI96" s="197"/>
      <c r="AJ96" s="197"/>
      <c r="AK96" s="197"/>
      <c r="AL96" s="197"/>
      <c r="AM96" s="197"/>
      <c r="AN96" s="196">
        <f>ROUND(SUM(AN97:AN100),2)</f>
        <v>0</v>
      </c>
      <c r="AO96" s="197"/>
      <c r="AP96" s="197"/>
      <c r="AQ96" s="34"/>
      <c r="AS96" s="73" t="s">
        <v>107</v>
      </c>
      <c r="AT96" s="74" t="s">
        <v>108</v>
      </c>
      <c r="AU96" s="74" t="s">
        <v>45</v>
      </c>
      <c r="AV96" s="75" t="s">
        <v>68</v>
      </c>
    </row>
    <row r="97" spans="2:89" s="1" customFormat="1" ht="19.5" customHeight="1">
      <c r="B97" s="32"/>
      <c r="C97" s="33"/>
      <c r="D97" s="98" t="s">
        <v>109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99">
        <f>ROUND(AG87*AS97,2)</f>
        <v>0</v>
      </c>
      <c r="AH97" s="197"/>
      <c r="AI97" s="197"/>
      <c r="AJ97" s="197"/>
      <c r="AK97" s="197"/>
      <c r="AL97" s="197"/>
      <c r="AM97" s="197"/>
      <c r="AN97" s="200">
        <f>ROUND(AG97+AV97,2)</f>
        <v>0</v>
      </c>
      <c r="AO97" s="197"/>
      <c r="AP97" s="197"/>
      <c r="AQ97" s="34"/>
      <c r="AS97" s="99">
        <v>0</v>
      </c>
      <c r="AT97" s="100" t="s">
        <v>110</v>
      </c>
      <c r="AU97" s="100" t="s">
        <v>46</v>
      </c>
      <c r="AV97" s="101">
        <f>ROUND(IF(AU97="základní",AG97*L31,IF(AU97="snížená",AG97*L32,0)),2)</f>
        <v>0</v>
      </c>
      <c r="BV97" s="15" t="s">
        <v>111</v>
      </c>
      <c r="BY97" s="102">
        <f>IF(AU97="základní",AV97,0)</f>
        <v>0</v>
      </c>
      <c r="BZ97" s="102">
        <f>IF(AU97="snížená",AV97,0)</f>
        <v>0</v>
      </c>
      <c r="CA97" s="102">
        <v>0</v>
      </c>
      <c r="CB97" s="102">
        <v>0</v>
      </c>
      <c r="CC97" s="102">
        <v>0</v>
      </c>
      <c r="CD97" s="102">
        <f>IF(AU97="základní",AG97,0)</f>
        <v>0</v>
      </c>
      <c r="CE97" s="102">
        <f>IF(AU97="snížená",AG97,0)</f>
        <v>0</v>
      </c>
      <c r="CF97" s="102">
        <f>IF(AU97="zákl. přenesená",AG97,0)</f>
        <v>0</v>
      </c>
      <c r="CG97" s="102">
        <f>IF(AU97="sníž. přenesená",AG97,0)</f>
        <v>0</v>
      </c>
      <c r="CH97" s="102">
        <f>IF(AU97="nulová",AG97,0)</f>
        <v>0</v>
      </c>
      <c r="CI97" s="15">
        <f>IF(AU97="základní",1,IF(AU97="snížená",2,IF(AU97="zákl. přenesená",4,IF(AU97="sníž. přenesená",5,3))))</f>
        <v>1</v>
      </c>
      <c r="CJ97" s="15">
        <f>IF(AT97="stavební čast",1,IF(8897="investiční čast",2,3))</f>
        <v>1</v>
      </c>
      <c r="CK97" s="15" t="str">
        <f>IF(D97="Vyplň vlastní","","x")</f>
        <v>x</v>
      </c>
    </row>
    <row r="98" spans="2:89" s="1" customFormat="1" ht="19.5" customHeight="1">
      <c r="B98" s="32"/>
      <c r="C98" s="33"/>
      <c r="D98" s="198" t="s">
        <v>112</v>
      </c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33"/>
      <c r="AD98" s="33"/>
      <c r="AE98" s="33"/>
      <c r="AF98" s="33"/>
      <c r="AG98" s="199">
        <f>AG87*AS98</f>
        <v>0</v>
      </c>
      <c r="AH98" s="197"/>
      <c r="AI98" s="197"/>
      <c r="AJ98" s="197"/>
      <c r="AK98" s="197"/>
      <c r="AL98" s="197"/>
      <c r="AM98" s="197"/>
      <c r="AN98" s="200">
        <f>AG98+AV98</f>
        <v>0</v>
      </c>
      <c r="AO98" s="197"/>
      <c r="AP98" s="197"/>
      <c r="AQ98" s="34"/>
      <c r="AS98" s="103">
        <v>0</v>
      </c>
      <c r="AT98" s="104" t="s">
        <v>110</v>
      </c>
      <c r="AU98" s="104" t="s">
        <v>46</v>
      </c>
      <c r="AV98" s="105">
        <f>ROUND(IF(AU98="nulová",0,IF(OR(AU98="základní",AU98="zákl. přenesená"),AG98*L31,AG98*L32)),2)</f>
        <v>0</v>
      </c>
      <c r="BV98" s="15" t="s">
        <v>113</v>
      </c>
      <c r="BY98" s="102">
        <f>IF(AU98="základní",AV98,0)</f>
        <v>0</v>
      </c>
      <c r="BZ98" s="102">
        <f>IF(AU98="snížená",AV98,0)</f>
        <v>0</v>
      </c>
      <c r="CA98" s="102">
        <f>IF(AU98="zákl. přenesená",AV98,0)</f>
        <v>0</v>
      </c>
      <c r="CB98" s="102">
        <f>IF(AU98="sníž. přenesená",AV98,0)</f>
        <v>0</v>
      </c>
      <c r="CC98" s="102">
        <f>IF(AU98="nulová",AV98,0)</f>
        <v>0</v>
      </c>
      <c r="CD98" s="102">
        <f>IF(AU98="základní",AG98,0)</f>
        <v>0</v>
      </c>
      <c r="CE98" s="102">
        <f>IF(AU98="snížená",AG98,0)</f>
        <v>0</v>
      </c>
      <c r="CF98" s="102">
        <f>IF(AU98="zákl. přenesená",AG98,0)</f>
        <v>0</v>
      </c>
      <c r="CG98" s="102">
        <f>IF(AU98="sníž. přenesená",AG98,0)</f>
        <v>0</v>
      </c>
      <c r="CH98" s="102">
        <f>IF(AU98="nulová",AG98,0)</f>
        <v>0</v>
      </c>
      <c r="CI98" s="15">
        <f>IF(AU98="základní",1,IF(AU98="snížená",2,IF(AU98="zákl. přenesená",4,IF(AU98="sníž. přenesená",5,3))))</f>
        <v>1</v>
      </c>
      <c r="CJ98" s="15">
        <f>IF(AT98="stavební čast",1,IF(8898="investiční čast",2,3))</f>
        <v>1</v>
      </c>
      <c r="CK98" s="15">
        <f>IF(D98="Vyplň vlastní","","x")</f>
      </c>
    </row>
    <row r="99" spans="2:89" s="1" customFormat="1" ht="19.5" customHeight="1">
      <c r="B99" s="32"/>
      <c r="C99" s="33"/>
      <c r="D99" s="198" t="s">
        <v>112</v>
      </c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33"/>
      <c r="AD99" s="33"/>
      <c r="AE99" s="33"/>
      <c r="AF99" s="33"/>
      <c r="AG99" s="199">
        <f>AG87*AS99</f>
        <v>0</v>
      </c>
      <c r="AH99" s="197"/>
      <c r="AI99" s="197"/>
      <c r="AJ99" s="197"/>
      <c r="AK99" s="197"/>
      <c r="AL99" s="197"/>
      <c r="AM99" s="197"/>
      <c r="AN99" s="200">
        <f>AG99+AV99</f>
        <v>0</v>
      </c>
      <c r="AO99" s="197"/>
      <c r="AP99" s="197"/>
      <c r="AQ99" s="34"/>
      <c r="AS99" s="103">
        <v>0</v>
      </c>
      <c r="AT99" s="104" t="s">
        <v>110</v>
      </c>
      <c r="AU99" s="104" t="s">
        <v>46</v>
      </c>
      <c r="AV99" s="105">
        <f>ROUND(IF(AU99="nulová",0,IF(OR(AU99="základní",AU99="zákl. přenesená"),AG99*L31,AG99*L32)),2)</f>
        <v>0</v>
      </c>
      <c r="BV99" s="15" t="s">
        <v>113</v>
      </c>
      <c r="BY99" s="102">
        <f>IF(AU99="základní",AV99,0)</f>
        <v>0</v>
      </c>
      <c r="BZ99" s="102">
        <f>IF(AU99="snížená",AV99,0)</f>
        <v>0</v>
      </c>
      <c r="CA99" s="102">
        <f>IF(AU99="zákl. přenesená",AV99,0)</f>
        <v>0</v>
      </c>
      <c r="CB99" s="102">
        <f>IF(AU99="sníž. přenesená",AV99,0)</f>
        <v>0</v>
      </c>
      <c r="CC99" s="102">
        <f>IF(AU99="nulová",AV99,0)</f>
        <v>0</v>
      </c>
      <c r="CD99" s="102">
        <f>IF(AU99="základní",AG99,0)</f>
        <v>0</v>
      </c>
      <c r="CE99" s="102">
        <f>IF(AU99="snížená",AG99,0)</f>
        <v>0</v>
      </c>
      <c r="CF99" s="102">
        <f>IF(AU99="zákl. přenesená",AG99,0)</f>
        <v>0</v>
      </c>
      <c r="CG99" s="102">
        <f>IF(AU99="sníž. přenesená",AG99,0)</f>
        <v>0</v>
      </c>
      <c r="CH99" s="102">
        <f>IF(AU99="nulová",AG99,0)</f>
        <v>0</v>
      </c>
      <c r="CI99" s="15">
        <f>IF(AU99="základní",1,IF(AU99="snížená",2,IF(AU99="zákl. přenesená",4,IF(AU99="sníž. přenesená",5,3))))</f>
        <v>1</v>
      </c>
      <c r="CJ99" s="15">
        <f>IF(AT99="stavební čast",1,IF(8899="investiční čast",2,3))</f>
        <v>1</v>
      </c>
      <c r="CK99" s="15">
        <f>IF(D99="Vyplň vlastní","","x")</f>
      </c>
    </row>
    <row r="100" spans="2:89" s="1" customFormat="1" ht="19.5" customHeight="1">
      <c r="B100" s="32"/>
      <c r="C100" s="33"/>
      <c r="D100" s="198" t="s">
        <v>112</v>
      </c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33"/>
      <c r="AD100" s="33"/>
      <c r="AE100" s="33"/>
      <c r="AF100" s="33"/>
      <c r="AG100" s="199">
        <f>AG87*AS100</f>
        <v>0</v>
      </c>
      <c r="AH100" s="197"/>
      <c r="AI100" s="197"/>
      <c r="AJ100" s="197"/>
      <c r="AK100" s="197"/>
      <c r="AL100" s="197"/>
      <c r="AM100" s="197"/>
      <c r="AN100" s="200">
        <f>AG100+AV100</f>
        <v>0</v>
      </c>
      <c r="AO100" s="197"/>
      <c r="AP100" s="197"/>
      <c r="AQ100" s="34"/>
      <c r="AS100" s="106">
        <v>0</v>
      </c>
      <c r="AT100" s="107" t="s">
        <v>110</v>
      </c>
      <c r="AU100" s="107" t="s">
        <v>46</v>
      </c>
      <c r="AV100" s="108">
        <f>ROUND(IF(AU100="nulová",0,IF(OR(AU100="základní",AU100="zákl. přenesená"),AG100*L31,AG100*L32)),2)</f>
        <v>0</v>
      </c>
      <c r="BV100" s="15" t="s">
        <v>113</v>
      </c>
      <c r="BY100" s="102">
        <f>IF(AU100="základní",AV100,0)</f>
        <v>0</v>
      </c>
      <c r="BZ100" s="102">
        <f>IF(AU100="snížená",AV100,0)</f>
        <v>0</v>
      </c>
      <c r="CA100" s="102">
        <f>IF(AU100="zákl. přenesená",AV100,0)</f>
        <v>0</v>
      </c>
      <c r="CB100" s="102">
        <f>IF(AU100="sníž. přenesená",AV100,0)</f>
        <v>0</v>
      </c>
      <c r="CC100" s="102">
        <f>IF(AU100="nulová",AV100,0)</f>
        <v>0</v>
      </c>
      <c r="CD100" s="102">
        <f>IF(AU100="základní",AG100,0)</f>
        <v>0</v>
      </c>
      <c r="CE100" s="102">
        <f>IF(AU100="snížená",AG100,0)</f>
        <v>0</v>
      </c>
      <c r="CF100" s="102">
        <f>IF(AU100="zákl. přenesená",AG100,0)</f>
        <v>0</v>
      </c>
      <c r="CG100" s="102">
        <f>IF(AU100="sníž. přenesená",AG100,0)</f>
        <v>0</v>
      </c>
      <c r="CH100" s="102">
        <f>IF(AU100="nulová",AG100,0)</f>
        <v>0</v>
      </c>
      <c r="CI100" s="15">
        <f>IF(AU100="základní",1,IF(AU100="snížená",2,IF(AU100="zákl. přenesená",4,IF(AU100="sníž. přenesená",5,3))))</f>
        <v>1</v>
      </c>
      <c r="CJ100" s="15">
        <f>IF(AT100="stavební čast",1,IF(88100="investiční čast",2,3))</f>
        <v>1</v>
      </c>
      <c r="CK100" s="15">
        <f>IF(D100="Vyplň vlastní","","x")</f>
      </c>
    </row>
    <row r="101" spans="2:43" s="1" customFormat="1" ht="10.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4"/>
    </row>
    <row r="102" spans="2:43" s="1" customFormat="1" ht="30" customHeight="1">
      <c r="B102" s="32"/>
      <c r="C102" s="109" t="s">
        <v>114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192">
        <f>ROUND(AG87+AG96,2)</f>
        <v>0</v>
      </c>
      <c r="AH102" s="192"/>
      <c r="AI102" s="192"/>
      <c r="AJ102" s="192"/>
      <c r="AK102" s="192"/>
      <c r="AL102" s="192"/>
      <c r="AM102" s="192"/>
      <c r="AN102" s="192">
        <f>AN87+AN96</f>
        <v>0</v>
      </c>
      <c r="AO102" s="192"/>
      <c r="AP102" s="192"/>
      <c r="AQ102" s="34"/>
    </row>
    <row r="103" spans="2:43" s="1" customFormat="1" ht="6.75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8"/>
    </row>
  </sheetData>
  <sheetProtection password="CC35" sheet="1" objects="1" scenarios="1" formatColumns="0" formatRows="0" sort="0" autoFilter="0"/>
  <mergeCells count="8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S82:AT84"/>
    <mergeCell ref="AM83:AP83"/>
    <mergeCell ref="L35:O35"/>
    <mergeCell ref="W35:AE35"/>
    <mergeCell ref="AK35:AO35"/>
    <mergeCell ref="X37:AB37"/>
    <mergeCell ref="AK37:AO37"/>
    <mergeCell ref="C85:G85"/>
    <mergeCell ref="I85:AF85"/>
    <mergeCell ref="AG85:AM85"/>
    <mergeCell ref="AN85:AP85"/>
    <mergeCell ref="C76:AP76"/>
    <mergeCell ref="L78:AO78"/>
    <mergeCell ref="AM82:AP82"/>
    <mergeCell ref="AN89:AP89"/>
    <mergeCell ref="AG89:AM89"/>
    <mergeCell ref="D89:H89"/>
    <mergeCell ref="J89:AF89"/>
    <mergeCell ref="AN88:AP88"/>
    <mergeCell ref="AG88:AM88"/>
    <mergeCell ref="D88:H88"/>
    <mergeCell ref="J88:AF88"/>
    <mergeCell ref="AN91:AP91"/>
    <mergeCell ref="AG91:AM91"/>
    <mergeCell ref="D91:H91"/>
    <mergeCell ref="J91:AF91"/>
    <mergeCell ref="AN90:AP90"/>
    <mergeCell ref="AG90:AM90"/>
    <mergeCell ref="D90:H90"/>
    <mergeCell ref="J90:AF90"/>
    <mergeCell ref="AG93:AM93"/>
    <mergeCell ref="D93:H93"/>
    <mergeCell ref="J93:AF93"/>
    <mergeCell ref="AN92:AP92"/>
    <mergeCell ref="AG92:AM92"/>
    <mergeCell ref="D92:H92"/>
    <mergeCell ref="J92:AF92"/>
    <mergeCell ref="D98:AB98"/>
    <mergeCell ref="AG98:AM98"/>
    <mergeCell ref="AN98:AP98"/>
    <mergeCell ref="AN94:AP94"/>
    <mergeCell ref="AG94:AM94"/>
    <mergeCell ref="D94:H94"/>
    <mergeCell ref="J94:AF94"/>
    <mergeCell ref="D99:AB99"/>
    <mergeCell ref="AG99:AM99"/>
    <mergeCell ref="AN99:AP99"/>
    <mergeCell ref="D100:AB100"/>
    <mergeCell ref="AG100:AM100"/>
    <mergeCell ref="AN100:AP100"/>
    <mergeCell ref="AG102:AM102"/>
    <mergeCell ref="AN102:AP102"/>
    <mergeCell ref="AR2:BE2"/>
    <mergeCell ref="AG87:AM87"/>
    <mergeCell ref="AN87:AP87"/>
    <mergeCell ref="AG96:AM96"/>
    <mergeCell ref="AN96:AP96"/>
    <mergeCell ref="AG97:AM97"/>
    <mergeCell ref="AN97:AP97"/>
    <mergeCell ref="AN93:AP93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7:AT101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.O. 101 - 1'!C2" tooltip="S.O. 101 - 1" display="/"/>
    <hyperlink ref="A89" location="'S.O. 102 - 2'!C2" tooltip="S.O. 102 - 2" display="/"/>
    <hyperlink ref="A90" location="'S.O. 103 - 3'!C2" tooltip="S.O. 103 - 3" display="/"/>
    <hyperlink ref="A91" location="'S.O. 104 - 4'!C2" tooltip="S.O. 104 - 4" display="/"/>
    <hyperlink ref="A92" location="'S.O. 401 - Veřejné osvětlení'!C2" tooltip="S.O. 401 - Veřejné osvětlení" display="/"/>
    <hyperlink ref="A93" location="'S.O. 199 - Dopravně inžen...'!C2" tooltip="S.O. 199 - Dopravně inžen..." display="/"/>
    <hyperlink ref="A94" location="'SO - VRN'!C2" tooltip="SO - VRN" display="/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604</v>
      </c>
      <c r="G1" s="190"/>
      <c r="H1" s="234" t="s">
        <v>605</v>
      </c>
      <c r="I1" s="234"/>
      <c r="J1" s="234"/>
      <c r="K1" s="234"/>
      <c r="L1" s="190" t="s">
        <v>606</v>
      </c>
      <c r="M1" s="188"/>
      <c r="N1" s="188"/>
      <c r="O1" s="189" t="s">
        <v>115</v>
      </c>
      <c r="P1" s="188"/>
      <c r="Q1" s="188"/>
      <c r="R1" s="188"/>
      <c r="S1" s="190" t="s">
        <v>607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87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89</v>
      </c>
    </row>
    <row r="4" spans="2:46" ht="36.75" customHeight="1">
      <c r="B4" s="19"/>
      <c r="C4" s="208" t="s">
        <v>116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67" t="str">
        <f>'Rekapitulace stavby'!K6</f>
        <v>Plešivec - chodníky za MŠ, Český Krumlov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117</v>
      </c>
      <c r="E7" s="33"/>
      <c r="F7" s="226" t="s">
        <v>118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75" t="str">
        <f>'Rekapitulace stavby'!AN8</f>
        <v>7.6.2016</v>
      </c>
      <c r="P9" s="19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225" t="s">
        <v>21</v>
      </c>
      <c r="P11" s="197"/>
      <c r="Q11" s="33"/>
      <c r="R11" s="34"/>
    </row>
    <row r="12" spans="2:18" s="1" customFormat="1" ht="18" customHeight="1">
      <c r="B12" s="32"/>
      <c r="C12" s="33"/>
      <c r="D12" s="33"/>
      <c r="E12" s="25" t="s">
        <v>32</v>
      </c>
      <c r="F12" s="33"/>
      <c r="G12" s="33"/>
      <c r="H12" s="33"/>
      <c r="I12" s="33"/>
      <c r="J12" s="33"/>
      <c r="K12" s="33"/>
      <c r="L12" s="33"/>
      <c r="M12" s="27" t="s">
        <v>33</v>
      </c>
      <c r="N12" s="33"/>
      <c r="O12" s="225" t="s">
        <v>21</v>
      </c>
      <c r="P12" s="19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74" t="str">
        <f>IF('Rekapitulace stavby'!AN13="","",'Rekapitulace stavby'!AN13)</f>
        <v>Vyplň údaj</v>
      </c>
      <c r="P14" s="197"/>
      <c r="Q14" s="33"/>
      <c r="R14" s="34"/>
    </row>
    <row r="15" spans="2:18" s="1" customFormat="1" ht="18" customHeight="1">
      <c r="B15" s="32"/>
      <c r="C15" s="33"/>
      <c r="D15" s="33"/>
      <c r="E15" s="274" t="str">
        <f>IF('Rekapitulace stavby'!E14="","",'Rekapitulace stavby'!E14)</f>
        <v>Vyplň údaj</v>
      </c>
      <c r="F15" s="197"/>
      <c r="G15" s="197"/>
      <c r="H15" s="197"/>
      <c r="I15" s="197"/>
      <c r="J15" s="197"/>
      <c r="K15" s="197"/>
      <c r="L15" s="197"/>
      <c r="M15" s="27" t="s">
        <v>33</v>
      </c>
      <c r="N15" s="33"/>
      <c r="O15" s="274" t="str">
        <f>IF('Rekapitulace stavby'!AN14="","",'Rekapitulace stavby'!AN14)</f>
        <v>Vyplň údaj</v>
      </c>
      <c r="P15" s="19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36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225" t="s">
        <v>21</v>
      </c>
      <c r="P17" s="197"/>
      <c r="Q17" s="33"/>
      <c r="R17" s="34"/>
    </row>
    <row r="18" spans="2:18" s="1" customFormat="1" ht="18" customHeight="1">
      <c r="B18" s="32"/>
      <c r="C18" s="33"/>
      <c r="D18" s="33"/>
      <c r="E18" s="25" t="s">
        <v>37</v>
      </c>
      <c r="F18" s="33"/>
      <c r="G18" s="33"/>
      <c r="H18" s="33"/>
      <c r="I18" s="33"/>
      <c r="J18" s="33"/>
      <c r="K18" s="33"/>
      <c r="L18" s="33"/>
      <c r="M18" s="27" t="s">
        <v>33</v>
      </c>
      <c r="N18" s="33"/>
      <c r="O18" s="225" t="s">
        <v>21</v>
      </c>
      <c r="P18" s="19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39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225">
        <f>IF('Rekapitulace stavby'!AN19="","",'Rekapitulace stavby'!AN19)</f>
      </c>
      <c r="P20" s="197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IF('Rekapitulace stavby'!E20="","",'Rekapitulace stavby'!E20)</f>
        <v> </v>
      </c>
      <c r="F21" s="33"/>
      <c r="G21" s="33"/>
      <c r="H21" s="33"/>
      <c r="I21" s="33"/>
      <c r="J21" s="33"/>
      <c r="K21" s="33"/>
      <c r="L21" s="33"/>
      <c r="M21" s="27" t="s">
        <v>33</v>
      </c>
      <c r="N21" s="33"/>
      <c r="O21" s="225">
        <f>IF('Rekapitulace stavby'!AN20="","",'Rekapitulace stavby'!AN20)</f>
      </c>
      <c r="P21" s="19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21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0" t="s">
        <v>119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7"/>
      <c r="O27" s="197"/>
      <c r="P27" s="197"/>
      <c r="Q27" s="33"/>
      <c r="R27" s="34"/>
    </row>
    <row r="28" spans="2:18" s="1" customFormat="1" ht="14.25" customHeight="1">
      <c r="B28" s="32"/>
      <c r="C28" s="33"/>
      <c r="D28" s="31" t="s">
        <v>109</v>
      </c>
      <c r="E28" s="33"/>
      <c r="F28" s="33"/>
      <c r="G28" s="33"/>
      <c r="H28" s="33"/>
      <c r="I28" s="33"/>
      <c r="J28" s="33"/>
      <c r="K28" s="33"/>
      <c r="L28" s="33"/>
      <c r="M28" s="229">
        <f>N98</f>
        <v>0</v>
      </c>
      <c r="N28" s="197"/>
      <c r="O28" s="197"/>
      <c r="P28" s="19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1" t="s">
        <v>44</v>
      </c>
      <c r="E30" s="33"/>
      <c r="F30" s="33"/>
      <c r="G30" s="33"/>
      <c r="H30" s="33"/>
      <c r="I30" s="33"/>
      <c r="J30" s="33"/>
      <c r="K30" s="33"/>
      <c r="L30" s="33"/>
      <c r="M30" s="273">
        <f>ROUND(M27+M28,2)</f>
        <v>0</v>
      </c>
      <c r="N30" s="197"/>
      <c r="O30" s="197"/>
      <c r="P30" s="19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45</v>
      </c>
      <c r="E32" s="39" t="s">
        <v>46</v>
      </c>
      <c r="F32" s="40">
        <v>0.21</v>
      </c>
      <c r="G32" s="112" t="s">
        <v>47</v>
      </c>
      <c r="H32" s="272">
        <f>ROUND((((SUM(BE98:BE105)+SUM(BE123:BE187))+SUM(BE189:BE193))),2)</f>
        <v>0</v>
      </c>
      <c r="I32" s="197"/>
      <c r="J32" s="197"/>
      <c r="K32" s="33"/>
      <c r="L32" s="33"/>
      <c r="M32" s="272">
        <f>ROUND(((ROUND((SUM(BE98:BE105)+SUM(BE123:BE187)),2)*F32)+SUM(BE189:BE193)*F32),2)</f>
        <v>0</v>
      </c>
      <c r="N32" s="197"/>
      <c r="O32" s="197"/>
      <c r="P32" s="197"/>
      <c r="Q32" s="33"/>
      <c r="R32" s="34"/>
    </row>
    <row r="33" spans="2:18" s="1" customFormat="1" ht="14.25" customHeight="1">
      <c r="B33" s="32"/>
      <c r="C33" s="33"/>
      <c r="D33" s="33"/>
      <c r="E33" s="39" t="s">
        <v>48</v>
      </c>
      <c r="F33" s="40">
        <v>0.15</v>
      </c>
      <c r="G33" s="112" t="s">
        <v>47</v>
      </c>
      <c r="H33" s="272">
        <f>ROUND((((SUM(BF98:BF105)+SUM(BF123:BF187))+SUM(BF189:BF193))),2)</f>
        <v>0</v>
      </c>
      <c r="I33" s="197"/>
      <c r="J33" s="197"/>
      <c r="K33" s="33"/>
      <c r="L33" s="33"/>
      <c r="M33" s="272">
        <f>ROUND(((ROUND((SUM(BF98:BF105)+SUM(BF123:BF187)),2)*F33)+SUM(BF189:BF193)*F33),2)</f>
        <v>0</v>
      </c>
      <c r="N33" s="197"/>
      <c r="O33" s="197"/>
      <c r="P33" s="19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0.21</v>
      </c>
      <c r="G34" s="112" t="s">
        <v>47</v>
      </c>
      <c r="H34" s="272">
        <f>ROUND((((SUM(BG98:BG105)+SUM(BG123:BG187))+SUM(BG189:BG193))),2)</f>
        <v>0</v>
      </c>
      <c r="I34" s="197"/>
      <c r="J34" s="197"/>
      <c r="K34" s="33"/>
      <c r="L34" s="33"/>
      <c r="M34" s="272">
        <v>0</v>
      </c>
      <c r="N34" s="197"/>
      <c r="O34" s="197"/>
      <c r="P34" s="19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0.15</v>
      </c>
      <c r="G35" s="112" t="s">
        <v>47</v>
      </c>
      <c r="H35" s="272">
        <f>ROUND((((SUM(BH98:BH105)+SUM(BH123:BH187))+SUM(BH189:BH193))),2)</f>
        <v>0</v>
      </c>
      <c r="I35" s="197"/>
      <c r="J35" s="197"/>
      <c r="K35" s="33"/>
      <c r="L35" s="33"/>
      <c r="M35" s="272">
        <v>0</v>
      </c>
      <c r="N35" s="197"/>
      <c r="O35" s="197"/>
      <c r="P35" s="19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</v>
      </c>
      <c r="G36" s="112" t="s">
        <v>47</v>
      </c>
      <c r="H36" s="272">
        <f>ROUND((((SUM(BI98:BI105)+SUM(BI123:BI187))+SUM(BI189:BI193))),2)</f>
        <v>0</v>
      </c>
      <c r="I36" s="197"/>
      <c r="J36" s="197"/>
      <c r="K36" s="33"/>
      <c r="L36" s="33"/>
      <c r="M36" s="272">
        <v>0</v>
      </c>
      <c r="N36" s="197"/>
      <c r="O36" s="197"/>
      <c r="P36" s="19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52</v>
      </c>
      <c r="E38" s="45"/>
      <c r="F38" s="45"/>
      <c r="G38" s="113" t="s">
        <v>53</v>
      </c>
      <c r="H38" s="46" t="s">
        <v>54</v>
      </c>
      <c r="I38" s="45"/>
      <c r="J38" s="45"/>
      <c r="K38" s="45"/>
      <c r="L38" s="219">
        <f>SUM(M30:M36)</f>
        <v>0</v>
      </c>
      <c r="M38" s="205"/>
      <c r="N38" s="205"/>
      <c r="O38" s="205"/>
      <c r="P38" s="207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8" t="s">
        <v>120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7" t="str">
        <f>F6</f>
        <v>Plešivec - chodníky za MŠ, Český Krumlov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3"/>
      <c r="R78" s="34"/>
    </row>
    <row r="79" spans="2:18" s="1" customFormat="1" ht="36.75" customHeight="1">
      <c r="B79" s="32"/>
      <c r="C79" s="66" t="s">
        <v>117</v>
      </c>
      <c r="D79" s="33"/>
      <c r="E79" s="33"/>
      <c r="F79" s="209" t="str">
        <f>F7</f>
        <v>S.O. 101 - 1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Český Krumlov</v>
      </c>
      <c r="G81" s="33"/>
      <c r="H81" s="33"/>
      <c r="I81" s="33"/>
      <c r="J81" s="33"/>
      <c r="K81" s="27" t="s">
        <v>26</v>
      </c>
      <c r="L81" s="33"/>
      <c r="M81" s="264" t="str">
        <f>IF(O9="","",O9)</f>
        <v>7.6.2016</v>
      </c>
      <c r="N81" s="197"/>
      <c r="O81" s="197"/>
      <c r="P81" s="19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30</v>
      </c>
      <c r="D83" s="33"/>
      <c r="E83" s="33"/>
      <c r="F83" s="25" t="str">
        <f>E12</f>
        <v>Město Český Krumlov</v>
      </c>
      <c r="G83" s="33"/>
      <c r="H83" s="33"/>
      <c r="I83" s="33"/>
      <c r="J83" s="33"/>
      <c r="K83" s="27" t="s">
        <v>36</v>
      </c>
      <c r="L83" s="33"/>
      <c r="M83" s="225" t="str">
        <f>E18</f>
        <v>ing. Martin Jáchym, Akiprojekt, s.r.o.</v>
      </c>
      <c r="N83" s="197"/>
      <c r="O83" s="197"/>
      <c r="P83" s="197"/>
      <c r="Q83" s="197"/>
      <c r="R83" s="34"/>
    </row>
    <row r="84" spans="2:18" s="1" customFormat="1" ht="14.25" customHeight="1">
      <c r="B84" s="32"/>
      <c r="C84" s="27" t="s">
        <v>34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39</v>
      </c>
      <c r="L84" s="33"/>
      <c r="M84" s="225" t="str">
        <f>E21</f>
        <v> </v>
      </c>
      <c r="N84" s="197"/>
      <c r="O84" s="197"/>
      <c r="P84" s="197"/>
      <c r="Q84" s="19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71" t="s">
        <v>121</v>
      </c>
      <c r="D86" s="266"/>
      <c r="E86" s="266"/>
      <c r="F86" s="266"/>
      <c r="G86" s="266"/>
      <c r="H86" s="43"/>
      <c r="I86" s="43"/>
      <c r="J86" s="43"/>
      <c r="K86" s="43"/>
      <c r="L86" s="43"/>
      <c r="M86" s="43"/>
      <c r="N86" s="271" t="s">
        <v>122</v>
      </c>
      <c r="O86" s="197"/>
      <c r="P86" s="197"/>
      <c r="Q86" s="19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N123</f>
        <v>0</v>
      </c>
      <c r="O88" s="197"/>
      <c r="P88" s="197"/>
      <c r="Q88" s="197"/>
      <c r="R88" s="34"/>
      <c r="AU88" s="15" t="s">
        <v>124</v>
      </c>
    </row>
    <row r="89" spans="2:18" s="6" customFormat="1" ht="24.75" customHeight="1">
      <c r="B89" s="115"/>
      <c r="C89" s="116"/>
      <c r="D89" s="117" t="s">
        <v>125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N124</f>
        <v>0</v>
      </c>
      <c r="O89" s="268"/>
      <c r="P89" s="268"/>
      <c r="Q89" s="268"/>
      <c r="R89" s="118"/>
    </row>
    <row r="90" spans="2:18" s="7" customFormat="1" ht="19.5" customHeight="1">
      <c r="B90" s="119"/>
      <c r="C90" s="120"/>
      <c r="D90" s="98" t="s">
        <v>126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0">
        <f>N125</f>
        <v>0</v>
      </c>
      <c r="O90" s="270"/>
      <c r="P90" s="270"/>
      <c r="Q90" s="270"/>
      <c r="R90" s="121"/>
    </row>
    <row r="91" spans="2:18" s="7" customFormat="1" ht="19.5" customHeight="1">
      <c r="B91" s="119"/>
      <c r="C91" s="120"/>
      <c r="D91" s="98" t="s">
        <v>127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00">
        <f>N162</f>
        <v>0</v>
      </c>
      <c r="O91" s="270"/>
      <c r="P91" s="270"/>
      <c r="Q91" s="270"/>
      <c r="R91" s="121"/>
    </row>
    <row r="92" spans="2:18" s="7" customFormat="1" ht="19.5" customHeight="1">
      <c r="B92" s="119"/>
      <c r="C92" s="120"/>
      <c r="D92" s="98" t="s">
        <v>128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00">
        <f>N166</f>
        <v>0</v>
      </c>
      <c r="O92" s="270"/>
      <c r="P92" s="270"/>
      <c r="Q92" s="270"/>
      <c r="R92" s="121"/>
    </row>
    <row r="93" spans="2:18" s="7" customFormat="1" ht="19.5" customHeight="1">
      <c r="B93" s="119"/>
      <c r="C93" s="120"/>
      <c r="D93" s="98" t="s">
        <v>129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00">
        <f>N174</f>
        <v>0</v>
      </c>
      <c r="O93" s="270"/>
      <c r="P93" s="270"/>
      <c r="Q93" s="270"/>
      <c r="R93" s="121"/>
    </row>
    <row r="94" spans="2:18" s="7" customFormat="1" ht="19.5" customHeight="1">
      <c r="B94" s="119"/>
      <c r="C94" s="120"/>
      <c r="D94" s="98" t="s">
        <v>130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00">
        <f>N181</f>
        <v>0</v>
      </c>
      <c r="O94" s="270"/>
      <c r="P94" s="270"/>
      <c r="Q94" s="270"/>
      <c r="R94" s="121"/>
    </row>
    <row r="95" spans="2:18" s="7" customFormat="1" ht="19.5" customHeight="1">
      <c r="B95" s="119"/>
      <c r="C95" s="120"/>
      <c r="D95" s="98" t="s">
        <v>131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00">
        <f>N186</f>
        <v>0</v>
      </c>
      <c r="O95" s="270"/>
      <c r="P95" s="270"/>
      <c r="Q95" s="270"/>
      <c r="R95" s="121"/>
    </row>
    <row r="96" spans="2:18" s="6" customFormat="1" ht="21.75" customHeight="1">
      <c r="B96" s="115"/>
      <c r="C96" s="116"/>
      <c r="D96" s="117" t="s">
        <v>132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42">
        <f>N188</f>
        <v>0</v>
      </c>
      <c r="O96" s="268"/>
      <c r="P96" s="268"/>
      <c r="Q96" s="268"/>
      <c r="R96" s="118"/>
    </row>
    <row r="97" spans="2:18" s="1" customFormat="1" ht="21.75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21" s="1" customFormat="1" ht="29.25" customHeight="1">
      <c r="B98" s="32"/>
      <c r="C98" s="114" t="s">
        <v>133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69">
        <f>ROUND(N99+N100+N101+N102+N103+N104,2)</f>
        <v>0</v>
      </c>
      <c r="O98" s="197"/>
      <c r="P98" s="197"/>
      <c r="Q98" s="197"/>
      <c r="R98" s="34"/>
      <c r="T98" s="122"/>
      <c r="U98" s="123" t="s">
        <v>45</v>
      </c>
    </row>
    <row r="99" spans="2:65" s="1" customFormat="1" ht="18" customHeight="1">
      <c r="B99" s="124"/>
      <c r="C99" s="125"/>
      <c r="D99" s="198" t="s">
        <v>134</v>
      </c>
      <c r="E99" s="265"/>
      <c r="F99" s="265"/>
      <c r="G99" s="265"/>
      <c r="H99" s="265"/>
      <c r="I99" s="125"/>
      <c r="J99" s="125"/>
      <c r="K99" s="125"/>
      <c r="L99" s="125"/>
      <c r="M99" s="125"/>
      <c r="N99" s="199">
        <f>ROUND(N88*T99,2)</f>
        <v>0</v>
      </c>
      <c r="O99" s="265"/>
      <c r="P99" s="265"/>
      <c r="Q99" s="265"/>
      <c r="R99" s="126"/>
      <c r="S99" s="127"/>
      <c r="T99" s="128"/>
      <c r="U99" s="129" t="s">
        <v>46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1" t="s">
        <v>104</v>
      </c>
      <c r="AZ99" s="130"/>
      <c r="BA99" s="130"/>
      <c r="BB99" s="130"/>
      <c r="BC99" s="130"/>
      <c r="BD99" s="130"/>
      <c r="BE99" s="132">
        <f aca="true" t="shared" si="0" ref="BE99:BE104">IF(U99="základní",N99,0)</f>
        <v>0</v>
      </c>
      <c r="BF99" s="132">
        <f aca="true" t="shared" si="1" ref="BF99:BF104">IF(U99="snížená",N99,0)</f>
        <v>0</v>
      </c>
      <c r="BG99" s="132">
        <f aca="true" t="shared" si="2" ref="BG99:BG104">IF(U99="zákl. přenesená",N99,0)</f>
        <v>0</v>
      </c>
      <c r="BH99" s="132">
        <f aca="true" t="shared" si="3" ref="BH99:BH104">IF(U99="sníž. přenesená",N99,0)</f>
        <v>0</v>
      </c>
      <c r="BI99" s="132">
        <f aca="true" t="shared" si="4" ref="BI99:BI104">IF(U99="nulová",N99,0)</f>
        <v>0</v>
      </c>
      <c r="BJ99" s="131" t="s">
        <v>23</v>
      </c>
      <c r="BK99" s="130"/>
      <c r="BL99" s="130"/>
      <c r="BM99" s="130"/>
    </row>
    <row r="100" spans="2:65" s="1" customFormat="1" ht="18" customHeight="1">
      <c r="B100" s="124"/>
      <c r="C100" s="125"/>
      <c r="D100" s="198" t="s">
        <v>135</v>
      </c>
      <c r="E100" s="265"/>
      <c r="F100" s="265"/>
      <c r="G100" s="265"/>
      <c r="H100" s="265"/>
      <c r="I100" s="125"/>
      <c r="J100" s="125"/>
      <c r="K100" s="125"/>
      <c r="L100" s="125"/>
      <c r="M100" s="125"/>
      <c r="N100" s="199">
        <f>ROUND(N88*T100,2)</f>
        <v>0</v>
      </c>
      <c r="O100" s="265"/>
      <c r="P100" s="265"/>
      <c r="Q100" s="265"/>
      <c r="R100" s="126"/>
      <c r="S100" s="127"/>
      <c r="T100" s="128"/>
      <c r="U100" s="129" t="s">
        <v>46</v>
      </c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1" t="s">
        <v>104</v>
      </c>
      <c r="AZ100" s="130"/>
      <c r="BA100" s="130"/>
      <c r="BB100" s="130"/>
      <c r="BC100" s="130"/>
      <c r="BD100" s="130"/>
      <c r="BE100" s="132">
        <f t="shared" si="0"/>
        <v>0</v>
      </c>
      <c r="BF100" s="132">
        <f t="shared" si="1"/>
        <v>0</v>
      </c>
      <c r="BG100" s="132">
        <f t="shared" si="2"/>
        <v>0</v>
      </c>
      <c r="BH100" s="132">
        <f t="shared" si="3"/>
        <v>0</v>
      </c>
      <c r="BI100" s="132">
        <f t="shared" si="4"/>
        <v>0</v>
      </c>
      <c r="BJ100" s="131" t="s">
        <v>23</v>
      </c>
      <c r="BK100" s="130"/>
      <c r="BL100" s="130"/>
      <c r="BM100" s="130"/>
    </row>
    <row r="101" spans="2:65" s="1" customFormat="1" ht="18" customHeight="1">
      <c r="B101" s="124"/>
      <c r="C101" s="125"/>
      <c r="D101" s="198" t="s">
        <v>136</v>
      </c>
      <c r="E101" s="265"/>
      <c r="F101" s="265"/>
      <c r="G101" s="265"/>
      <c r="H101" s="265"/>
      <c r="I101" s="125"/>
      <c r="J101" s="125"/>
      <c r="K101" s="125"/>
      <c r="L101" s="125"/>
      <c r="M101" s="125"/>
      <c r="N101" s="199">
        <f>ROUND(N88*T101,2)</f>
        <v>0</v>
      </c>
      <c r="O101" s="265"/>
      <c r="P101" s="265"/>
      <c r="Q101" s="265"/>
      <c r="R101" s="126"/>
      <c r="S101" s="127"/>
      <c r="T101" s="128"/>
      <c r="U101" s="129" t="s">
        <v>46</v>
      </c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1" t="s">
        <v>104</v>
      </c>
      <c r="AZ101" s="130"/>
      <c r="BA101" s="130"/>
      <c r="BB101" s="130"/>
      <c r="BC101" s="130"/>
      <c r="BD101" s="130"/>
      <c r="BE101" s="132">
        <f t="shared" si="0"/>
        <v>0</v>
      </c>
      <c r="BF101" s="132">
        <f t="shared" si="1"/>
        <v>0</v>
      </c>
      <c r="BG101" s="132">
        <f t="shared" si="2"/>
        <v>0</v>
      </c>
      <c r="BH101" s="132">
        <f t="shared" si="3"/>
        <v>0</v>
      </c>
      <c r="BI101" s="132">
        <f t="shared" si="4"/>
        <v>0</v>
      </c>
      <c r="BJ101" s="131" t="s">
        <v>23</v>
      </c>
      <c r="BK101" s="130"/>
      <c r="BL101" s="130"/>
      <c r="BM101" s="130"/>
    </row>
    <row r="102" spans="2:65" s="1" customFormat="1" ht="18" customHeight="1">
      <c r="B102" s="124"/>
      <c r="C102" s="125"/>
      <c r="D102" s="198" t="s">
        <v>137</v>
      </c>
      <c r="E102" s="265"/>
      <c r="F102" s="265"/>
      <c r="G102" s="265"/>
      <c r="H102" s="265"/>
      <c r="I102" s="125"/>
      <c r="J102" s="125"/>
      <c r="K102" s="125"/>
      <c r="L102" s="125"/>
      <c r="M102" s="125"/>
      <c r="N102" s="199">
        <f>ROUND(N88*T102,2)</f>
        <v>0</v>
      </c>
      <c r="O102" s="265"/>
      <c r="P102" s="265"/>
      <c r="Q102" s="265"/>
      <c r="R102" s="126"/>
      <c r="S102" s="127"/>
      <c r="T102" s="128"/>
      <c r="U102" s="129" t="s">
        <v>46</v>
      </c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1" t="s">
        <v>104</v>
      </c>
      <c r="AZ102" s="130"/>
      <c r="BA102" s="130"/>
      <c r="BB102" s="130"/>
      <c r="BC102" s="130"/>
      <c r="BD102" s="130"/>
      <c r="BE102" s="132">
        <f t="shared" si="0"/>
        <v>0</v>
      </c>
      <c r="BF102" s="132">
        <f t="shared" si="1"/>
        <v>0</v>
      </c>
      <c r="BG102" s="132">
        <f t="shared" si="2"/>
        <v>0</v>
      </c>
      <c r="BH102" s="132">
        <f t="shared" si="3"/>
        <v>0</v>
      </c>
      <c r="BI102" s="132">
        <f t="shared" si="4"/>
        <v>0</v>
      </c>
      <c r="BJ102" s="131" t="s">
        <v>23</v>
      </c>
      <c r="BK102" s="130"/>
      <c r="BL102" s="130"/>
      <c r="BM102" s="130"/>
    </row>
    <row r="103" spans="2:65" s="1" customFormat="1" ht="18" customHeight="1">
      <c r="B103" s="124"/>
      <c r="C103" s="125"/>
      <c r="D103" s="198" t="s">
        <v>138</v>
      </c>
      <c r="E103" s="265"/>
      <c r="F103" s="265"/>
      <c r="G103" s="265"/>
      <c r="H103" s="265"/>
      <c r="I103" s="125"/>
      <c r="J103" s="125"/>
      <c r="K103" s="125"/>
      <c r="L103" s="125"/>
      <c r="M103" s="125"/>
      <c r="N103" s="199">
        <f>ROUND(N88*T103,2)</f>
        <v>0</v>
      </c>
      <c r="O103" s="265"/>
      <c r="P103" s="265"/>
      <c r="Q103" s="265"/>
      <c r="R103" s="126"/>
      <c r="S103" s="127"/>
      <c r="T103" s="128"/>
      <c r="U103" s="129" t="s">
        <v>46</v>
      </c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1" t="s">
        <v>104</v>
      </c>
      <c r="AZ103" s="130"/>
      <c r="BA103" s="130"/>
      <c r="BB103" s="130"/>
      <c r="BC103" s="130"/>
      <c r="BD103" s="130"/>
      <c r="BE103" s="132">
        <f t="shared" si="0"/>
        <v>0</v>
      </c>
      <c r="BF103" s="132">
        <f t="shared" si="1"/>
        <v>0</v>
      </c>
      <c r="BG103" s="132">
        <f t="shared" si="2"/>
        <v>0</v>
      </c>
      <c r="BH103" s="132">
        <f t="shared" si="3"/>
        <v>0</v>
      </c>
      <c r="BI103" s="132">
        <f t="shared" si="4"/>
        <v>0</v>
      </c>
      <c r="BJ103" s="131" t="s">
        <v>23</v>
      </c>
      <c r="BK103" s="130"/>
      <c r="BL103" s="130"/>
      <c r="BM103" s="130"/>
    </row>
    <row r="104" spans="2:65" s="1" customFormat="1" ht="18" customHeight="1">
      <c r="B104" s="124"/>
      <c r="C104" s="125"/>
      <c r="D104" s="133" t="s">
        <v>139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199">
        <f>ROUND(N88*T104,2)</f>
        <v>0</v>
      </c>
      <c r="O104" s="265"/>
      <c r="P104" s="265"/>
      <c r="Q104" s="265"/>
      <c r="R104" s="126"/>
      <c r="S104" s="127"/>
      <c r="T104" s="134"/>
      <c r="U104" s="135" t="s">
        <v>46</v>
      </c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1" t="s">
        <v>140</v>
      </c>
      <c r="AZ104" s="130"/>
      <c r="BA104" s="130"/>
      <c r="BB104" s="130"/>
      <c r="BC104" s="130"/>
      <c r="BD104" s="130"/>
      <c r="BE104" s="132">
        <f t="shared" si="0"/>
        <v>0</v>
      </c>
      <c r="BF104" s="132">
        <f t="shared" si="1"/>
        <v>0</v>
      </c>
      <c r="BG104" s="132">
        <f t="shared" si="2"/>
        <v>0</v>
      </c>
      <c r="BH104" s="132">
        <f t="shared" si="3"/>
        <v>0</v>
      </c>
      <c r="BI104" s="132">
        <f t="shared" si="4"/>
        <v>0</v>
      </c>
      <c r="BJ104" s="131" t="s">
        <v>23</v>
      </c>
      <c r="BK104" s="130"/>
      <c r="BL104" s="130"/>
      <c r="BM104" s="130"/>
    </row>
    <row r="105" spans="2:18" s="1" customFormat="1" ht="13.5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29.25" customHeight="1">
      <c r="B106" s="32"/>
      <c r="C106" s="109" t="s">
        <v>114</v>
      </c>
      <c r="D106" s="43"/>
      <c r="E106" s="43"/>
      <c r="F106" s="43"/>
      <c r="G106" s="43"/>
      <c r="H106" s="43"/>
      <c r="I106" s="43"/>
      <c r="J106" s="43"/>
      <c r="K106" s="43"/>
      <c r="L106" s="192">
        <f>ROUND(SUM(N88+N98),2)</f>
        <v>0</v>
      </c>
      <c r="M106" s="266"/>
      <c r="N106" s="266"/>
      <c r="O106" s="266"/>
      <c r="P106" s="266"/>
      <c r="Q106" s="266"/>
      <c r="R106" s="34"/>
    </row>
    <row r="107" spans="2:18" s="1" customFormat="1" ht="6.7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18" s="1" customFormat="1" ht="6.7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18" s="1" customFormat="1" ht="36.75" customHeight="1">
      <c r="B112" s="32"/>
      <c r="C112" s="208" t="s">
        <v>141</v>
      </c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34"/>
    </row>
    <row r="113" spans="2:18" s="1" customFormat="1" ht="6.7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30" customHeight="1">
      <c r="B114" s="32"/>
      <c r="C114" s="27" t="s">
        <v>17</v>
      </c>
      <c r="D114" s="33"/>
      <c r="E114" s="33"/>
      <c r="F114" s="267" t="str">
        <f>F6</f>
        <v>Plešivec - chodníky za MŠ, Český Krumlov</v>
      </c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33"/>
      <c r="R114" s="34"/>
    </row>
    <row r="115" spans="2:18" s="1" customFormat="1" ht="36.75" customHeight="1">
      <c r="B115" s="32"/>
      <c r="C115" s="66" t="s">
        <v>117</v>
      </c>
      <c r="D115" s="33"/>
      <c r="E115" s="33"/>
      <c r="F115" s="209" t="str">
        <f>F7</f>
        <v>S.O. 101 - 1</v>
      </c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33"/>
      <c r="R115" s="34"/>
    </row>
    <row r="116" spans="2:18" s="1" customFormat="1" ht="6.7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8" customHeight="1">
      <c r="B117" s="32"/>
      <c r="C117" s="27" t="s">
        <v>24</v>
      </c>
      <c r="D117" s="33"/>
      <c r="E117" s="33"/>
      <c r="F117" s="25" t="str">
        <f>F9</f>
        <v>Český Krumlov</v>
      </c>
      <c r="G117" s="33"/>
      <c r="H117" s="33"/>
      <c r="I117" s="33"/>
      <c r="J117" s="33"/>
      <c r="K117" s="27" t="s">
        <v>26</v>
      </c>
      <c r="L117" s="33"/>
      <c r="M117" s="264" t="str">
        <f>IF(O9="","",O9)</f>
        <v>7.6.2016</v>
      </c>
      <c r="N117" s="197"/>
      <c r="O117" s="197"/>
      <c r="P117" s="197"/>
      <c r="Q117" s="33"/>
      <c r="R117" s="34"/>
    </row>
    <row r="118" spans="2:18" s="1" customFormat="1" ht="6.7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5">
      <c r="B119" s="32"/>
      <c r="C119" s="27" t="s">
        <v>30</v>
      </c>
      <c r="D119" s="33"/>
      <c r="E119" s="33"/>
      <c r="F119" s="25" t="str">
        <f>E12</f>
        <v>Město Český Krumlov</v>
      </c>
      <c r="G119" s="33"/>
      <c r="H119" s="33"/>
      <c r="I119" s="33"/>
      <c r="J119" s="33"/>
      <c r="K119" s="27" t="s">
        <v>36</v>
      </c>
      <c r="L119" s="33"/>
      <c r="M119" s="225" t="str">
        <f>E18</f>
        <v>ing. Martin Jáchym, Akiprojekt, s.r.o.</v>
      </c>
      <c r="N119" s="197"/>
      <c r="O119" s="197"/>
      <c r="P119" s="197"/>
      <c r="Q119" s="197"/>
      <c r="R119" s="34"/>
    </row>
    <row r="120" spans="2:18" s="1" customFormat="1" ht="14.25" customHeight="1">
      <c r="B120" s="32"/>
      <c r="C120" s="27" t="s">
        <v>34</v>
      </c>
      <c r="D120" s="33"/>
      <c r="E120" s="33"/>
      <c r="F120" s="25" t="str">
        <f>IF(E15="","",E15)</f>
        <v>Vyplň údaj</v>
      </c>
      <c r="G120" s="33"/>
      <c r="H120" s="33"/>
      <c r="I120" s="33"/>
      <c r="J120" s="33"/>
      <c r="K120" s="27" t="s">
        <v>39</v>
      </c>
      <c r="L120" s="33"/>
      <c r="M120" s="225" t="str">
        <f>E21</f>
        <v> </v>
      </c>
      <c r="N120" s="197"/>
      <c r="O120" s="197"/>
      <c r="P120" s="197"/>
      <c r="Q120" s="197"/>
      <c r="R120" s="34"/>
    </row>
    <row r="121" spans="2:18" s="1" customFormat="1" ht="9.7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27" s="8" customFormat="1" ht="29.25" customHeight="1">
      <c r="B122" s="136"/>
      <c r="C122" s="137" t="s">
        <v>142</v>
      </c>
      <c r="D122" s="138" t="s">
        <v>143</v>
      </c>
      <c r="E122" s="138" t="s">
        <v>63</v>
      </c>
      <c r="F122" s="260" t="s">
        <v>144</v>
      </c>
      <c r="G122" s="261"/>
      <c r="H122" s="261"/>
      <c r="I122" s="261"/>
      <c r="J122" s="138" t="s">
        <v>145</v>
      </c>
      <c r="K122" s="138" t="s">
        <v>146</v>
      </c>
      <c r="L122" s="262" t="s">
        <v>147</v>
      </c>
      <c r="M122" s="261"/>
      <c r="N122" s="260" t="s">
        <v>122</v>
      </c>
      <c r="O122" s="261"/>
      <c r="P122" s="261"/>
      <c r="Q122" s="263"/>
      <c r="R122" s="139"/>
      <c r="T122" s="73" t="s">
        <v>148</v>
      </c>
      <c r="U122" s="74" t="s">
        <v>45</v>
      </c>
      <c r="V122" s="74" t="s">
        <v>149</v>
      </c>
      <c r="W122" s="74" t="s">
        <v>150</v>
      </c>
      <c r="X122" s="74" t="s">
        <v>151</v>
      </c>
      <c r="Y122" s="74" t="s">
        <v>152</v>
      </c>
      <c r="Z122" s="74" t="s">
        <v>153</v>
      </c>
      <c r="AA122" s="75" t="s">
        <v>154</v>
      </c>
    </row>
    <row r="123" spans="2:63" s="1" customFormat="1" ht="29.25" customHeight="1">
      <c r="B123" s="32"/>
      <c r="C123" s="77" t="s">
        <v>119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40">
        <f>BK123</f>
        <v>0</v>
      </c>
      <c r="O123" s="241"/>
      <c r="P123" s="241"/>
      <c r="Q123" s="241"/>
      <c r="R123" s="34"/>
      <c r="T123" s="76"/>
      <c r="U123" s="48"/>
      <c r="V123" s="48"/>
      <c r="W123" s="140">
        <f>W124+W188</f>
        <v>0</v>
      </c>
      <c r="X123" s="48"/>
      <c r="Y123" s="140">
        <f>Y124+Y188</f>
        <v>8.145896</v>
      </c>
      <c r="Z123" s="48"/>
      <c r="AA123" s="141">
        <f>AA124+AA188</f>
        <v>1.72125</v>
      </c>
      <c r="AT123" s="15" t="s">
        <v>80</v>
      </c>
      <c r="AU123" s="15" t="s">
        <v>124</v>
      </c>
      <c r="BK123" s="142">
        <f>BK124+BK188</f>
        <v>0</v>
      </c>
    </row>
    <row r="124" spans="2:63" s="9" customFormat="1" ht="36.75" customHeight="1">
      <c r="B124" s="143"/>
      <c r="C124" s="144"/>
      <c r="D124" s="145" t="s">
        <v>125</v>
      </c>
      <c r="E124" s="145"/>
      <c r="F124" s="145"/>
      <c r="G124" s="145"/>
      <c r="H124" s="145"/>
      <c r="I124" s="145"/>
      <c r="J124" s="145"/>
      <c r="K124" s="145"/>
      <c r="L124" s="145"/>
      <c r="M124" s="145"/>
      <c r="N124" s="242">
        <f>BK124</f>
        <v>0</v>
      </c>
      <c r="O124" s="243"/>
      <c r="P124" s="243"/>
      <c r="Q124" s="243"/>
      <c r="R124" s="146"/>
      <c r="T124" s="147"/>
      <c r="U124" s="144"/>
      <c r="V124" s="144"/>
      <c r="W124" s="148">
        <f>W125+W162+W166+W174+W181+W186</f>
        <v>0</v>
      </c>
      <c r="X124" s="144"/>
      <c r="Y124" s="148">
        <f>Y125+Y162+Y166+Y174+Y181+Y186</f>
        <v>8.145896</v>
      </c>
      <c r="Z124" s="144"/>
      <c r="AA124" s="149">
        <f>AA125+AA162+AA166+AA174+AA181+AA186</f>
        <v>1.72125</v>
      </c>
      <c r="AR124" s="150" t="s">
        <v>23</v>
      </c>
      <c r="AT124" s="151" t="s">
        <v>80</v>
      </c>
      <c r="AU124" s="151" t="s">
        <v>81</v>
      </c>
      <c r="AY124" s="150" t="s">
        <v>155</v>
      </c>
      <c r="BK124" s="152">
        <f>BK125+BK162+BK166+BK174+BK181+BK186</f>
        <v>0</v>
      </c>
    </row>
    <row r="125" spans="2:63" s="9" customFormat="1" ht="19.5" customHeight="1">
      <c r="B125" s="143"/>
      <c r="C125" s="144"/>
      <c r="D125" s="153" t="s">
        <v>126</v>
      </c>
      <c r="E125" s="153"/>
      <c r="F125" s="153"/>
      <c r="G125" s="153"/>
      <c r="H125" s="153"/>
      <c r="I125" s="153"/>
      <c r="J125" s="153"/>
      <c r="K125" s="153"/>
      <c r="L125" s="153"/>
      <c r="M125" s="153"/>
      <c r="N125" s="244">
        <f>BK125</f>
        <v>0</v>
      </c>
      <c r="O125" s="245"/>
      <c r="P125" s="245"/>
      <c r="Q125" s="245"/>
      <c r="R125" s="146"/>
      <c r="T125" s="147"/>
      <c r="U125" s="144"/>
      <c r="V125" s="144"/>
      <c r="W125" s="148">
        <f>SUM(W126:W161)</f>
        <v>0</v>
      </c>
      <c r="X125" s="144"/>
      <c r="Y125" s="148">
        <f>SUM(Y126:Y161)</f>
        <v>0.000308</v>
      </c>
      <c r="Z125" s="144"/>
      <c r="AA125" s="149">
        <f>SUM(AA126:AA161)</f>
        <v>1.72125</v>
      </c>
      <c r="AR125" s="150" t="s">
        <v>23</v>
      </c>
      <c r="AT125" s="151" t="s">
        <v>80</v>
      </c>
      <c r="AU125" s="151" t="s">
        <v>23</v>
      </c>
      <c r="AY125" s="150" t="s">
        <v>155</v>
      </c>
      <c r="BK125" s="152">
        <f>SUM(BK126:BK161)</f>
        <v>0</v>
      </c>
    </row>
    <row r="126" spans="2:65" s="1" customFormat="1" ht="31.5" customHeight="1">
      <c r="B126" s="124"/>
      <c r="C126" s="154" t="s">
        <v>23</v>
      </c>
      <c r="D126" s="154" t="s">
        <v>156</v>
      </c>
      <c r="E126" s="155" t="s">
        <v>157</v>
      </c>
      <c r="F126" s="248" t="s">
        <v>158</v>
      </c>
      <c r="G126" s="249"/>
      <c r="H126" s="249"/>
      <c r="I126" s="249"/>
      <c r="J126" s="156" t="s">
        <v>159</v>
      </c>
      <c r="K126" s="157">
        <v>6.75</v>
      </c>
      <c r="L126" s="237">
        <v>0</v>
      </c>
      <c r="M126" s="249"/>
      <c r="N126" s="250">
        <f>ROUND(L126*K126,2)</f>
        <v>0</v>
      </c>
      <c r="O126" s="249"/>
      <c r="P126" s="249"/>
      <c r="Q126" s="249"/>
      <c r="R126" s="126"/>
      <c r="T126" s="158" t="s">
        <v>21</v>
      </c>
      <c r="U126" s="41" t="s">
        <v>46</v>
      </c>
      <c r="V126" s="33"/>
      <c r="W126" s="159">
        <f>V126*K126</f>
        <v>0</v>
      </c>
      <c r="X126" s="159">
        <v>0</v>
      </c>
      <c r="Y126" s="159">
        <f>X126*K126</f>
        <v>0</v>
      </c>
      <c r="Z126" s="159">
        <v>0.255</v>
      </c>
      <c r="AA126" s="160">
        <f>Z126*K126</f>
        <v>1.72125</v>
      </c>
      <c r="AR126" s="15" t="s">
        <v>95</v>
      </c>
      <c r="AT126" s="15" t="s">
        <v>156</v>
      </c>
      <c r="AU126" s="15" t="s">
        <v>89</v>
      </c>
      <c r="AY126" s="15" t="s">
        <v>155</v>
      </c>
      <c r="BE126" s="102">
        <f>IF(U126="základní",N126,0)</f>
        <v>0</v>
      </c>
      <c r="BF126" s="102">
        <f>IF(U126="snížená",N126,0)</f>
        <v>0</v>
      </c>
      <c r="BG126" s="102">
        <f>IF(U126="zákl. přenesená",N126,0)</f>
        <v>0</v>
      </c>
      <c r="BH126" s="102">
        <f>IF(U126="sníž. přenesená",N126,0)</f>
        <v>0</v>
      </c>
      <c r="BI126" s="102">
        <f>IF(U126="nulová",N126,0)</f>
        <v>0</v>
      </c>
      <c r="BJ126" s="15" t="s">
        <v>23</v>
      </c>
      <c r="BK126" s="102">
        <f>ROUND(L126*K126,2)</f>
        <v>0</v>
      </c>
      <c r="BL126" s="15" t="s">
        <v>95</v>
      </c>
      <c r="BM126" s="15" t="s">
        <v>160</v>
      </c>
    </row>
    <row r="127" spans="2:51" s="10" customFormat="1" ht="22.5" customHeight="1">
      <c r="B127" s="161"/>
      <c r="C127" s="162"/>
      <c r="D127" s="162"/>
      <c r="E127" s="163" t="s">
        <v>21</v>
      </c>
      <c r="F127" s="251" t="s">
        <v>161</v>
      </c>
      <c r="G127" s="252"/>
      <c r="H127" s="252"/>
      <c r="I127" s="252"/>
      <c r="J127" s="162"/>
      <c r="K127" s="164">
        <v>6.75</v>
      </c>
      <c r="L127" s="162"/>
      <c r="M127" s="162"/>
      <c r="N127" s="162"/>
      <c r="O127" s="162"/>
      <c r="P127" s="162"/>
      <c r="Q127" s="162"/>
      <c r="R127" s="165"/>
      <c r="T127" s="166"/>
      <c r="U127" s="162"/>
      <c r="V127" s="162"/>
      <c r="W127" s="162"/>
      <c r="X127" s="162"/>
      <c r="Y127" s="162"/>
      <c r="Z127" s="162"/>
      <c r="AA127" s="167"/>
      <c r="AT127" s="168" t="s">
        <v>162</v>
      </c>
      <c r="AU127" s="168" t="s">
        <v>89</v>
      </c>
      <c r="AV127" s="10" t="s">
        <v>89</v>
      </c>
      <c r="AW127" s="10" t="s">
        <v>38</v>
      </c>
      <c r="AX127" s="10" t="s">
        <v>23</v>
      </c>
      <c r="AY127" s="168" t="s">
        <v>155</v>
      </c>
    </row>
    <row r="128" spans="2:65" s="1" customFormat="1" ht="31.5" customHeight="1">
      <c r="B128" s="124"/>
      <c r="C128" s="154" t="s">
        <v>89</v>
      </c>
      <c r="D128" s="154" t="s">
        <v>156</v>
      </c>
      <c r="E128" s="155" t="s">
        <v>163</v>
      </c>
      <c r="F128" s="248" t="s">
        <v>164</v>
      </c>
      <c r="G128" s="249"/>
      <c r="H128" s="249"/>
      <c r="I128" s="249"/>
      <c r="J128" s="156" t="s">
        <v>165</v>
      </c>
      <c r="K128" s="157">
        <v>2.05</v>
      </c>
      <c r="L128" s="237">
        <v>0</v>
      </c>
      <c r="M128" s="249"/>
      <c r="N128" s="250">
        <f>ROUND(L128*K128,2)</f>
        <v>0</v>
      </c>
      <c r="O128" s="249"/>
      <c r="P128" s="249"/>
      <c r="Q128" s="249"/>
      <c r="R128" s="126"/>
      <c r="T128" s="158" t="s">
        <v>21</v>
      </c>
      <c r="U128" s="41" t="s">
        <v>46</v>
      </c>
      <c r="V128" s="33"/>
      <c r="W128" s="159">
        <f>V128*K128</f>
        <v>0</v>
      </c>
      <c r="X128" s="159">
        <v>0</v>
      </c>
      <c r="Y128" s="159">
        <f>X128*K128</f>
        <v>0</v>
      </c>
      <c r="Z128" s="159">
        <v>0</v>
      </c>
      <c r="AA128" s="160">
        <f>Z128*K128</f>
        <v>0</v>
      </c>
      <c r="AR128" s="15" t="s">
        <v>95</v>
      </c>
      <c r="AT128" s="15" t="s">
        <v>156</v>
      </c>
      <c r="AU128" s="15" t="s">
        <v>89</v>
      </c>
      <c r="AY128" s="15" t="s">
        <v>155</v>
      </c>
      <c r="BE128" s="102">
        <f>IF(U128="základní",N128,0)</f>
        <v>0</v>
      </c>
      <c r="BF128" s="102">
        <f>IF(U128="snížená",N128,0)</f>
        <v>0</v>
      </c>
      <c r="BG128" s="102">
        <f>IF(U128="zákl. přenesená",N128,0)</f>
        <v>0</v>
      </c>
      <c r="BH128" s="102">
        <f>IF(U128="sníž. přenesená",N128,0)</f>
        <v>0</v>
      </c>
      <c r="BI128" s="102">
        <f>IF(U128="nulová",N128,0)</f>
        <v>0</v>
      </c>
      <c r="BJ128" s="15" t="s">
        <v>23</v>
      </c>
      <c r="BK128" s="102">
        <f>ROUND(L128*K128,2)</f>
        <v>0</v>
      </c>
      <c r="BL128" s="15" t="s">
        <v>95</v>
      </c>
      <c r="BM128" s="15" t="s">
        <v>166</v>
      </c>
    </row>
    <row r="129" spans="2:51" s="10" customFormat="1" ht="22.5" customHeight="1">
      <c r="B129" s="161"/>
      <c r="C129" s="162"/>
      <c r="D129" s="162"/>
      <c r="E129" s="163" t="s">
        <v>21</v>
      </c>
      <c r="F129" s="251" t="s">
        <v>167</v>
      </c>
      <c r="G129" s="252"/>
      <c r="H129" s="252"/>
      <c r="I129" s="252"/>
      <c r="J129" s="162"/>
      <c r="K129" s="164">
        <v>2.05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162</v>
      </c>
      <c r="AU129" s="168" t="s">
        <v>89</v>
      </c>
      <c r="AV129" s="10" t="s">
        <v>89</v>
      </c>
      <c r="AW129" s="10" t="s">
        <v>38</v>
      </c>
      <c r="AX129" s="10" t="s">
        <v>23</v>
      </c>
      <c r="AY129" s="168" t="s">
        <v>155</v>
      </c>
    </row>
    <row r="130" spans="2:65" s="1" customFormat="1" ht="31.5" customHeight="1">
      <c r="B130" s="124"/>
      <c r="C130" s="154" t="s">
        <v>92</v>
      </c>
      <c r="D130" s="154" t="s">
        <v>156</v>
      </c>
      <c r="E130" s="155" t="s">
        <v>168</v>
      </c>
      <c r="F130" s="248" t="s">
        <v>169</v>
      </c>
      <c r="G130" s="249"/>
      <c r="H130" s="249"/>
      <c r="I130" s="249"/>
      <c r="J130" s="156" t="s">
        <v>165</v>
      </c>
      <c r="K130" s="157">
        <v>3.15</v>
      </c>
      <c r="L130" s="237">
        <v>0</v>
      </c>
      <c r="M130" s="249"/>
      <c r="N130" s="250">
        <f>ROUND(L130*K130,2)</f>
        <v>0</v>
      </c>
      <c r="O130" s="249"/>
      <c r="P130" s="249"/>
      <c r="Q130" s="249"/>
      <c r="R130" s="126"/>
      <c r="T130" s="158" t="s">
        <v>21</v>
      </c>
      <c r="U130" s="41" t="s">
        <v>46</v>
      </c>
      <c r="V130" s="33"/>
      <c r="W130" s="159">
        <f>V130*K130</f>
        <v>0</v>
      </c>
      <c r="X130" s="159">
        <v>0</v>
      </c>
      <c r="Y130" s="159">
        <f>X130*K130</f>
        <v>0</v>
      </c>
      <c r="Z130" s="159">
        <v>0</v>
      </c>
      <c r="AA130" s="160">
        <f>Z130*K130</f>
        <v>0</v>
      </c>
      <c r="AR130" s="15" t="s">
        <v>95</v>
      </c>
      <c r="AT130" s="15" t="s">
        <v>156</v>
      </c>
      <c r="AU130" s="15" t="s">
        <v>89</v>
      </c>
      <c r="AY130" s="15" t="s">
        <v>155</v>
      </c>
      <c r="BE130" s="102">
        <f>IF(U130="základní",N130,0)</f>
        <v>0</v>
      </c>
      <c r="BF130" s="102">
        <f>IF(U130="snížená",N130,0)</f>
        <v>0</v>
      </c>
      <c r="BG130" s="102">
        <f>IF(U130="zákl. přenesená",N130,0)</f>
        <v>0</v>
      </c>
      <c r="BH130" s="102">
        <f>IF(U130="sníž. přenesená",N130,0)</f>
        <v>0</v>
      </c>
      <c r="BI130" s="102">
        <f>IF(U130="nulová",N130,0)</f>
        <v>0</v>
      </c>
      <c r="BJ130" s="15" t="s">
        <v>23</v>
      </c>
      <c r="BK130" s="102">
        <f>ROUND(L130*K130,2)</f>
        <v>0</v>
      </c>
      <c r="BL130" s="15" t="s">
        <v>95</v>
      </c>
      <c r="BM130" s="15" t="s">
        <v>170</v>
      </c>
    </row>
    <row r="131" spans="2:51" s="10" customFormat="1" ht="22.5" customHeight="1">
      <c r="B131" s="161"/>
      <c r="C131" s="162"/>
      <c r="D131" s="162"/>
      <c r="E131" s="163" t="s">
        <v>21</v>
      </c>
      <c r="F131" s="251" t="s">
        <v>171</v>
      </c>
      <c r="G131" s="252"/>
      <c r="H131" s="252"/>
      <c r="I131" s="252"/>
      <c r="J131" s="162"/>
      <c r="K131" s="164">
        <v>1.1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162</v>
      </c>
      <c r="AU131" s="168" t="s">
        <v>89</v>
      </c>
      <c r="AV131" s="10" t="s">
        <v>89</v>
      </c>
      <c r="AW131" s="10" t="s">
        <v>38</v>
      </c>
      <c r="AX131" s="10" t="s">
        <v>81</v>
      </c>
      <c r="AY131" s="168" t="s">
        <v>155</v>
      </c>
    </row>
    <row r="132" spans="2:51" s="10" customFormat="1" ht="22.5" customHeight="1">
      <c r="B132" s="161"/>
      <c r="C132" s="162"/>
      <c r="D132" s="162"/>
      <c r="E132" s="163" t="s">
        <v>21</v>
      </c>
      <c r="F132" s="257" t="s">
        <v>172</v>
      </c>
      <c r="G132" s="252"/>
      <c r="H132" s="252"/>
      <c r="I132" s="252"/>
      <c r="J132" s="162"/>
      <c r="K132" s="164">
        <v>2.05</v>
      </c>
      <c r="L132" s="162"/>
      <c r="M132" s="162"/>
      <c r="N132" s="162"/>
      <c r="O132" s="162"/>
      <c r="P132" s="162"/>
      <c r="Q132" s="162"/>
      <c r="R132" s="165"/>
      <c r="T132" s="166"/>
      <c r="U132" s="162"/>
      <c r="V132" s="162"/>
      <c r="W132" s="162"/>
      <c r="X132" s="162"/>
      <c r="Y132" s="162"/>
      <c r="Z132" s="162"/>
      <c r="AA132" s="167"/>
      <c r="AT132" s="168" t="s">
        <v>162</v>
      </c>
      <c r="AU132" s="168" t="s">
        <v>89</v>
      </c>
      <c r="AV132" s="10" t="s">
        <v>89</v>
      </c>
      <c r="AW132" s="10" t="s">
        <v>38</v>
      </c>
      <c r="AX132" s="10" t="s">
        <v>81</v>
      </c>
      <c r="AY132" s="168" t="s">
        <v>155</v>
      </c>
    </row>
    <row r="133" spans="2:51" s="11" customFormat="1" ht="22.5" customHeight="1">
      <c r="B133" s="169"/>
      <c r="C133" s="170"/>
      <c r="D133" s="170"/>
      <c r="E133" s="171" t="s">
        <v>21</v>
      </c>
      <c r="F133" s="258" t="s">
        <v>173</v>
      </c>
      <c r="G133" s="259"/>
      <c r="H133" s="259"/>
      <c r="I133" s="259"/>
      <c r="J133" s="170"/>
      <c r="K133" s="172">
        <v>3.15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162</v>
      </c>
      <c r="AU133" s="176" t="s">
        <v>89</v>
      </c>
      <c r="AV133" s="11" t="s">
        <v>95</v>
      </c>
      <c r="AW133" s="11" t="s">
        <v>38</v>
      </c>
      <c r="AX133" s="11" t="s">
        <v>23</v>
      </c>
      <c r="AY133" s="176" t="s">
        <v>155</v>
      </c>
    </row>
    <row r="134" spans="2:65" s="1" customFormat="1" ht="31.5" customHeight="1">
      <c r="B134" s="124"/>
      <c r="C134" s="154" t="s">
        <v>95</v>
      </c>
      <c r="D134" s="154" t="s">
        <v>156</v>
      </c>
      <c r="E134" s="155" t="s">
        <v>174</v>
      </c>
      <c r="F134" s="248" t="s">
        <v>175</v>
      </c>
      <c r="G134" s="249"/>
      <c r="H134" s="249"/>
      <c r="I134" s="249"/>
      <c r="J134" s="156" t="s">
        <v>165</v>
      </c>
      <c r="K134" s="157">
        <v>9</v>
      </c>
      <c r="L134" s="237">
        <v>0</v>
      </c>
      <c r="M134" s="249"/>
      <c r="N134" s="250">
        <f>ROUND(L134*K134,2)</f>
        <v>0</v>
      </c>
      <c r="O134" s="249"/>
      <c r="P134" s="249"/>
      <c r="Q134" s="249"/>
      <c r="R134" s="126"/>
      <c r="T134" s="158" t="s">
        <v>21</v>
      </c>
      <c r="U134" s="41" t="s">
        <v>46</v>
      </c>
      <c r="V134" s="33"/>
      <c r="W134" s="159">
        <f>V134*K134</f>
        <v>0</v>
      </c>
      <c r="X134" s="159">
        <v>0</v>
      </c>
      <c r="Y134" s="159">
        <f>X134*K134</f>
        <v>0</v>
      </c>
      <c r="Z134" s="159">
        <v>0</v>
      </c>
      <c r="AA134" s="160">
        <f>Z134*K134</f>
        <v>0</v>
      </c>
      <c r="AR134" s="15" t="s">
        <v>95</v>
      </c>
      <c r="AT134" s="15" t="s">
        <v>156</v>
      </c>
      <c r="AU134" s="15" t="s">
        <v>89</v>
      </c>
      <c r="AY134" s="15" t="s">
        <v>155</v>
      </c>
      <c r="BE134" s="102">
        <f>IF(U134="základní",N134,0)</f>
        <v>0</v>
      </c>
      <c r="BF134" s="102">
        <f>IF(U134="snížená",N134,0)</f>
        <v>0</v>
      </c>
      <c r="BG134" s="102">
        <f>IF(U134="zákl. přenesená",N134,0)</f>
        <v>0</v>
      </c>
      <c r="BH134" s="102">
        <f>IF(U134="sníž. přenesená",N134,0)</f>
        <v>0</v>
      </c>
      <c r="BI134" s="102">
        <f>IF(U134="nulová",N134,0)</f>
        <v>0</v>
      </c>
      <c r="BJ134" s="15" t="s">
        <v>23</v>
      </c>
      <c r="BK134" s="102">
        <f>ROUND(L134*K134,2)</f>
        <v>0</v>
      </c>
      <c r="BL134" s="15" t="s">
        <v>95</v>
      </c>
      <c r="BM134" s="15" t="s">
        <v>176</v>
      </c>
    </row>
    <row r="135" spans="2:51" s="10" customFormat="1" ht="22.5" customHeight="1">
      <c r="B135" s="161"/>
      <c r="C135" s="162"/>
      <c r="D135" s="162"/>
      <c r="E135" s="163" t="s">
        <v>21</v>
      </c>
      <c r="F135" s="251" t="s">
        <v>177</v>
      </c>
      <c r="G135" s="252"/>
      <c r="H135" s="252"/>
      <c r="I135" s="252"/>
      <c r="J135" s="162"/>
      <c r="K135" s="164">
        <v>9</v>
      </c>
      <c r="L135" s="162"/>
      <c r="M135" s="162"/>
      <c r="N135" s="162"/>
      <c r="O135" s="162"/>
      <c r="P135" s="162"/>
      <c r="Q135" s="162"/>
      <c r="R135" s="165"/>
      <c r="T135" s="166"/>
      <c r="U135" s="162"/>
      <c r="V135" s="162"/>
      <c r="W135" s="162"/>
      <c r="X135" s="162"/>
      <c r="Y135" s="162"/>
      <c r="Z135" s="162"/>
      <c r="AA135" s="167"/>
      <c r="AT135" s="168" t="s">
        <v>162</v>
      </c>
      <c r="AU135" s="168" t="s">
        <v>89</v>
      </c>
      <c r="AV135" s="10" t="s">
        <v>89</v>
      </c>
      <c r="AW135" s="10" t="s">
        <v>38</v>
      </c>
      <c r="AX135" s="10" t="s">
        <v>23</v>
      </c>
      <c r="AY135" s="168" t="s">
        <v>155</v>
      </c>
    </row>
    <row r="136" spans="2:65" s="1" customFormat="1" ht="31.5" customHeight="1">
      <c r="B136" s="124"/>
      <c r="C136" s="154" t="s">
        <v>178</v>
      </c>
      <c r="D136" s="154" t="s">
        <v>156</v>
      </c>
      <c r="E136" s="155" t="s">
        <v>179</v>
      </c>
      <c r="F136" s="248" t="s">
        <v>180</v>
      </c>
      <c r="G136" s="249"/>
      <c r="H136" s="249"/>
      <c r="I136" s="249"/>
      <c r="J136" s="156" t="s">
        <v>165</v>
      </c>
      <c r="K136" s="157">
        <v>4.5</v>
      </c>
      <c r="L136" s="237">
        <v>0</v>
      </c>
      <c r="M136" s="249"/>
      <c r="N136" s="250">
        <f>ROUND(L136*K136,2)</f>
        <v>0</v>
      </c>
      <c r="O136" s="249"/>
      <c r="P136" s="249"/>
      <c r="Q136" s="249"/>
      <c r="R136" s="126"/>
      <c r="T136" s="158" t="s">
        <v>21</v>
      </c>
      <c r="U136" s="41" t="s">
        <v>46</v>
      </c>
      <c r="V136" s="33"/>
      <c r="W136" s="159">
        <f>V136*K136</f>
        <v>0</v>
      </c>
      <c r="X136" s="159">
        <v>0</v>
      </c>
      <c r="Y136" s="159">
        <f>X136*K136</f>
        <v>0</v>
      </c>
      <c r="Z136" s="159">
        <v>0</v>
      </c>
      <c r="AA136" s="160">
        <f>Z136*K136</f>
        <v>0</v>
      </c>
      <c r="AR136" s="15" t="s">
        <v>95</v>
      </c>
      <c r="AT136" s="15" t="s">
        <v>156</v>
      </c>
      <c r="AU136" s="15" t="s">
        <v>89</v>
      </c>
      <c r="AY136" s="15" t="s">
        <v>155</v>
      </c>
      <c r="BE136" s="102">
        <f>IF(U136="základní",N136,0)</f>
        <v>0</v>
      </c>
      <c r="BF136" s="102">
        <f>IF(U136="snížená",N136,0)</f>
        <v>0</v>
      </c>
      <c r="BG136" s="102">
        <f>IF(U136="zákl. přenesená",N136,0)</f>
        <v>0</v>
      </c>
      <c r="BH136" s="102">
        <f>IF(U136="sníž. přenesená",N136,0)</f>
        <v>0</v>
      </c>
      <c r="BI136" s="102">
        <f>IF(U136="nulová",N136,0)</f>
        <v>0</v>
      </c>
      <c r="BJ136" s="15" t="s">
        <v>23</v>
      </c>
      <c r="BK136" s="102">
        <f>ROUND(L136*K136,2)</f>
        <v>0</v>
      </c>
      <c r="BL136" s="15" t="s">
        <v>95</v>
      </c>
      <c r="BM136" s="15" t="s">
        <v>181</v>
      </c>
    </row>
    <row r="137" spans="2:51" s="10" customFormat="1" ht="22.5" customHeight="1">
      <c r="B137" s="161"/>
      <c r="C137" s="162"/>
      <c r="D137" s="162"/>
      <c r="E137" s="163" t="s">
        <v>21</v>
      </c>
      <c r="F137" s="251" t="s">
        <v>182</v>
      </c>
      <c r="G137" s="252"/>
      <c r="H137" s="252"/>
      <c r="I137" s="252"/>
      <c r="J137" s="162"/>
      <c r="K137" s="164">
        <v>4.5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162</v>
      </c>
      <c r="AU137" s="168" t="s">
        <v>89</v>
      </c>
      <c r="AV137" s="10" t="s">
        <v>89</v>
      </c>
      <c r="AW137" s="10" t="s">
        <v>38</v>
      </c>
      <c r="AX137" s="10" t="s">
        <v>23</v>
      </c>
      <c r="AY137" s="168" t="s">
        <v>155</v>
      </c>
    </row>
    <row r="138" spans="2:65" s="1" customFormat="1" ht="31.5" customHeight="1">
      <c r="B138" s="124"/>
      <c r="C138" s="154" t="s">
        <v>183</v>
      </c>
      <c r="D138" s="154" t="s">
        <v>156</v>
      </c>
      <c r="E138" s="155" t="s">
        <v>184</v>
      </c>
      <c r="F138" s="248" t="s">
        <v>185</v>
      </c>
      <c r="G138" s="249"/>
      <c r="H138" s="249"/>
      <c r="I138" s="249"/>
      <c r="J138" s="156" t="s">
        <v>165</v>
      </c>
      <c r="K138" s="157">
        <v>6.3</v>
      </c>
      <c r="L138" s="237">
        <v>0</v>
      </c>
      <c r="M138" s="249"/>
      <c r="N138" s="250">
        <f>ROUND(L138*K138,2)</f>
        <v>0</v>
      </c>
      <c r="O138" s="249"/>
      <c r="P138" s="249"/>
      <c r="Q138" s="249"/>
      <c r="R138" s="126"/>
      <c r="T138" s="158" t="s">
        <v>21</v>
      </c>
      <c r="U138" s="41" t="s">
        <v>46</v>
      </c>
      <c r="V138" s="33"/>
      <c r="W138" s="159">
        <f>V138*K138</f>
        <v>0</v>
      </c>
      <c r="X138" s="159">
        <v>0</v>
      </c>
      <c r="Y138" s="159">
        <f>X138*K138</f>
        <v>0</v>
      </c>
      <c r="Z138" s="159">
        <v>0</v>
      </c>
      <c r="AA138" s="160">
        <f>Z138*K138</f>
        <v>0</v>
      </c>
      <c r="AR138" s="15" t="s">
        <v>95</v>
      </c>
      <c r="AT138" s="15" t="s">
        <v>156</v>
      </c>
      <c r="AU138" s="15" t="s">
        <v>89</v>
      </c>
      <c r="AY138" s="15" t="s">
        <v>155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15" t="s">
        <v>23</v>
      </c>
      <c r="BK138" s="102">
        <f>ROUND(L138*K138,2)</f>
        <v>0</v>
      </c>
      <c r="BL138" s="15" t="s">
        <v>95</v>
      </c>
      <c r="BM138" s="15" t="s">
        <v>186</v>
      </c>
    </row>
    <row r="139" spans="2:51" s="10" customFormat="1" ht="22.5" customHeight="1">
      <c r="B139" s="161"/>
      <c r="C139" s="162"/>
      <c r="D139" s="162"/>
      <c r="E139" s="163" t="s">
        <v>21</v>
      </c>
      <c r="F139" s="251" t="s">
        <v>187</v>
      </c>
      <c r="G139" s="252"/>
      <c r="H139" s="252"/>
      <c r="I139" s="252"/>
      <c r="J139" s="162"/>
      <c r="K139" s="164">
        <v>1.1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162</v>
      </c>
      <c r="AU139" s="168" t="s">
        <v>89</v>
      </c>
      <c r="AV139" s="10" t="s">
        <v>89</v>
      </c>
      <c r="AW139" s="10" t="s">
        <v>38</v>
      </c>
      <c r="AX139" s="10" t="s">
        <v>81</v>
      </c>
      <c r="AY139" s="168" t="s">
        <v>155</v>
      </c>
    </row>
    <row r="140" spans="2:51" s="10" customFormat="1" ht="22.5" customHeight="1">
      <c r="B140" s="161"/>
      <c r="C140" s="162"/>
      <c r="D140" s="162"/>
      <c r="E140" s="163" t="s">
        <v>21</v>
      </c>
      <c r="F140" s="257" t="s">
        <v>188</v>
      </c>
      <c r="G140" s="252"/>
      <c r="H140" s="252"/>
      <c r="I140" s="252"/>
      <c r="J140" s="162"/>
      <c r="K140" s="164">
        <v>4.1</v>
      </c>
      <c r="L140" s="162"/>
      <c r="M140" s="162"/>
      <c r="N140" s="162"/>
      <c r="O140" s="162"/>
      <c r="P140" s="162"/>
      <c r="Q140" s="162"/>
      <c r="R140" s="165"/>
      <c r="T140" s="166"/>
      <c r="U140" s="162"/>
      <c r="V140" s="162"/>
      <c r="W140" s="162"/>
      <c r="X140" s="162"/>
      <c r="Y140" s="162"/>
      <c r="Z140" s="162"/>
      <c r="AA140" s="167"/>
      <c r="AT140" s="168" t="s">
        <v>162</v>
      </c>
      <c r="AU140" s="168" t="s">
        <v>89</v>
      </c>
      <c r="AV140" s="10" t="s">
        <v>89</v>
      </c>
      <c r="AW140" s="10" t="s">
        <v>38</v>
      </c>
      <c r="AX140" s="10" t="s">
        <v>81</v>
      </c>
      <c r="AY140" s="168" t="s">
        <v>155</v>
      </c>
    </row>
    <row r="141" spans="2:51" s="10" customFormat="1" ht="22.5" customHeight="1">
      <c r="B141" s="161"/>
      <c r="C141" s="162"/>
      <c r="D141" s="162"/>
      <c r="E141" s="163" t="s">
        <v>21</v>
      </c>
      <c r="F141" s="257" t="s">
        <v>189</v>
      </c>
      <c r="G141" s="252"/>
      <c r="H141" s="252"/>
      <c r="I141" s="252"/>
      <c r="J141" s="162"/>
      <c r="K141" s="164">
        <v>1.1</v>
      </c>
      <c r="L141" s="162"/>
      <c r="M141" s="162"/>
      <c r="N141" s="162"/>
      <c r="O141" s="162"/>
      <c r="P141" s="162"/>
      <c r="Q141" s="162"/>
      <c r="R141" s="165"/>
      <c r="T141" s="166"/>
      <c r="U141" s="162"/>
      <c r="V141" s="162"/>
      <c r="W141" s="162"/>
      <c r="X141" s="162"/>
      <c r="Y141" s="162"/>
      <c r="Z141" s="162"/>
      <c r="AA141" s="167"/>
      <c r="AT141" s="168" t="s">
        <v>162</v>
      </c>
      <c r="AU141" s="168" t="s">
        <v>89</v>
      </c>
      <c r="AV141" s="10" t="s">
        <v>89</v>
      </c>
      <c r="AW141" s="10" t="s">
        <v>38</v>
      </c>
      <c r="AX141" s="10" t="s">
        <v>81</v>
      </c>
      <c r="AY141" s="168" t="s">
        <v>155</v>
      </c>
    </row>
    <row r="142" spans="2:51" s="11" customFormat="1" ht="22.5" customHeight="1">
      <c r="B142" s="169"/>
      <c r="C142" s="170"/>
      <c r="D142" s="170"/>
      <c r="E142" s="171" t="s">
        <v>21</v>
      </c>
      <c r="F142" s="258" t="s">
        <v>173</v>
      </c>
      <c r="G142" s="259"/>
      <c r="H142" s="259"/>
      <c r="I142" s="259"/>
      <c r="J142" s="170"/>
      <c r="K142" s="172">
        <v>6.3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162</v>
      </c>
      <c r="AU142" s="176" t="s">
        <v>89</v>
      </c>
      <c r="AV142" s="11" t="s">
        <v>95</v>
      </c>
      <c r="AW142" s="11" t="s">
        <v>38</v>
      </c>
      <c r="AX142" s="11" t="s">
        <v>23</v>
      </c>
      <c r="AY142" s="176" t="s">
        <v>155</v>
      </c>
    </row>
    <row r="143" spans="2:65" s="1" customFormat="1" ht="31.5" customHeight="1">
      <c r="B143" s="124"/>
      <c r="C143" s="154" t="s">
        <v>190</v>
      </c>
      <c r="D143" s="154" t="s">
        <v>156</v>
      </c>
      <c r="E143" s="155" t="s">
        <v>191</v>
      </c>
      <c r="F143" s="248" t="s">
        <v>192</v>
      </c>
      <c r="G143" s="249"/>
      <c r="H143" s="249"/>
      <c r="I143" s="249"/>
      <c r="J143" s="156" t="s">
        <v>165</v>
      </c>
      <c r="K143" s="157">
        <v>7.9</v>
      </c>
      <c r="L143" s="237">
        <v>0</v>
      </c>
      <c r="M143" s="249"/>
      <c r="N143" s="250">
        <f>ROUND(L143*K143,2)</f>
        <v>0</v>
      </c>
      <c r="O143" s="249"/>
      <c r="P143" s="249"/>
      <c r="Q143" s="249"/>
      <c r="R143" s="126"/>
      <c r="T143" s="158" t="s">
        <v>21</v>
      </c>
      <c r="U143" s="41" t="s">
        <v>46</v>
      </c>
      <c r="V143" s="33"/>
      <c r="W143" s="159">
        <f>V143*K143</f>
        <v>0</v>
      </c>
      <c r="X143" s="159">
        <v>0</v>
      </c>
      <c r="Y143" s="159">
        <f>X143*K143</f>
        <v>0</v>
      </c>
      <c r="Z143" s="159">
        <v>0</v>
      </c>
      <c r="AA143" s="160">
        <f>Z143*K143</f>
        <v>0</v>
      </c>
      <c r="AR143" s="15" t="s">
        <v>95</v>
      </c>
      <c r="AT143" s="15" t="s">
        <v>156</v>
      </c>
      <c r="AU143" s="15" t="s">
        <v>89</v>
      </c>
      <c r="AY143" s="15" t="s">
        <v>155</v>
      </c>
      <c r="BE143" s="102">
        <f>IF(U143="základní",N143,0)</f>
        <v>0</v>
      </c>
      <c r="BF143" s="102">
        <f>IF(U143="snížená",N143,0)</f>
        <v>0</v>
      </c>
      <c r="BG143" s="102">
        <f>IF(U143="zákl. přenesená",N143,0)</f>
        <v>0</v>
      </c>
      <c r="BH143" s="102">
        <f>IF(U143="sníž. přenesená",N143,0)</f>
        <v>0</v>
      </c>
      <c r="BI143" s="102">
        <f>IF(U143="nulová",N143,0)</f>
        <v>0</v>
      </c>
      <c r="BJ143" s="15" t="s">
        <v>23</v>
      </c>
      <c r="BK143" s="102">
        <f>ROUND(L143*K143,2)</f>
        <v>0</v>
      </c>
      <c r="BL143" s="15" t="s">
        <v>95</v>
      </c>
      <c r="BM143" s="15" t="s">
        <v>193</v>
      </c>
    </row>
    <row r="144" spans="2:51" s="10" customFormat="1" ht="22.5" customHeight="1">
      <c r="B144" s="161"/>
      <c r="C144" s="162"/>
      <c r="D144" s="162"/>
      <c r="E144" s="163" t="s">
        <v>21</v>
      </c>
      <c r="F144" s="251" t="s">
        <v>194</v>
      </c>
      <c r="G144" s="252"/>
      <c r="H144" s="252"/>
      <c r="I144" s="252"/>
      <c r="J144" s="162"/>
      <c r="K144" s="164">
        <v>7.9</v>
      </c>
      <c r="L144" s="162"/>
      <c r="M144" s="162"/>
      <c r="N144" s="162"/>
      <c r="O144" s="162"/>
      <c r="P144" s="162"/>
      <c r="Q144" s="162"/>
      <c r="R144" s="165"/>
      <c r="T144" s="166"/>
      <c r="U144" s="162"/>
      <c r="V144" s="162"/>
      <c r="W144" s="162"/>
      <c r="X144" s="162"/>
      <c r="Y144" s="162"/>
      <c r="Z144" s="162"/>
      <c r="AA144" s="167"/>
      <c r="AT144" s="168" t="s">
        <v>162</v>
      </c>
      <c r="AU144" s="168" t="s">
        <v>89</v>
      </c>
      <c r="AV144" s="10" t="s">
        <v>89</v>
      </c>
      <c r="AW144" s="10" t="s">
        <v>38</v>
      </c>
      <c r="AX144" s="10" t="s">
        <v>23</v>
      </c>
      <c r="AY144" s="168" t="s">
        <v>155</v>
      </c>
    </row>
    <row r="145" spans="2:65" s="1" customFormat="1" ht="44.25" customHeight="1">
      <c r="B145" s="124"/>
      <c r="C145" s="154" t="s">
        <v>195</v>
      </c>
      <c r="D145" s="154" t="s">
        <v>156</v>
      </c>
      <c r="E145" s="155" t="s">
        <v>196</v>
      </c>
      <c r="F145" s="248" t="s">
        <v>197</v>
      </c>
      <c r="G145" s="249"/>
      <c r="H145" s="249"/>
      <c r="I145" s="249"/>
      <c r="J145" s="156" t="s">
        <v>165</v>
      </c>
      <c r="K145" s="157">
        <v>31.6</v>
      </c>
      <c r="L145" s="237">
        <v>0</v>
      </c>
      <c r="M145" s="249"/>
      <c r="N145" s="250">
        <f>ROUND(L145*K145,2)</f>
        <v>0</v>
      </c>
      <c r="O145" s="249"/>
      <c r="P145" s="249"/>
      <c r="Q145" s="249"/>
      <c r="R145" s="126"/>
      <c r="T145" s="158" t="s">
        <v>21</v>
      </c>
      <c r="U145" s="41" t="s">
        <v>46</v>
      </c>
      <c r="V145" s="33"/>
      <c r="W145" s="159">
        <f>V145*K145</f>
        <v>0</v>
      </c>
      <c r="X145" s="159">
        <v>0</v>
      </c>
      <c r="Y145" s="159">
        <f>X145*K145</f>
        <v>0</v>
      </c>
      <c r="Z145" s="159">
        <v>0</v>
      </c>
      <c r="AA145" s="160">
        <f>Z145*K145</f>
        <v>0</v>
      </c>
      <c r="AR145" s="15" t="s">
        <v>95</v>
      </c>
      <c r="AT145" s="15" t="s">
        <v>156</v>
      </c>
      <c r="AU145" s="15" t="s">
        <v>89</v>
      </c>
      <c r="AY145" s="15" t="s">
        <v>155</v>
      </c>
      <c r="BE145" s="102">
        <f>IF(U145="základní",N145,0)</f>
        <v>0</v>
      </c>
      <c r="BF145" s="102">
        <f>IF(U145="snížená",N145,0)</f>
        <v>0</v>
      </c>
      <c r="BG145" s="102">
        <f>IF(U145="zákl. přenesená",N145,0)</f>
        <v>0</v>
      </c>
      <c r="BH145" s="102">
        <f>IF(U145="sníž. přenesená",N145,0)</f>
        <v>0</v>
      </c>
      <c r="BI145" s="102">
        <f>IF(U145="nulová",N145,0)</f>
        <v>0</v>
      </c>
      <c r="BJ145" s="15" t="s">
        <v>23</v>
      </c>
      <c r="BK145" s="102">
        <f>ROUND(L145*K145,2)</f>
        <v>0</v>
      </c>
      <c r="BL145" s="15" t="s">
        <v>95</v>
      </c>
      <c r="BM145" s="15" t="s">
        <v>198</v>
      </c>
    </row>
    <row r="146" spans="2:51" s="10" customFormat="1" ht="22.5" customHeight="1">
      <c r="B146" s="161"/>
      <c r="C146" s="162"/>
      <c r="D146" s="162"/>
      <c r="E146" s="163" t="s">
        <v>21</v>
      </c>
      <c r="F146" s="251" t="s">
        <v>199</v>
      </c>
      <c r="G146" s="252"/>
      <c r="H146" s="252"/>
      <c r="I146" s="252"/>
      <c r="J146" s="162"/>
      <c r="K146" s="164">
        <v>31.6</v>
      </c>
      <c r="L146" s="162"/>
      <c r="M146" s="162"/>
      <c r="N146" s="162"/>
      <c r="O146" s="162"/>
      <c r="P146" s="162"/>
      <c r="Q146" s="162"/>
      <c r="R146" s="165"/>
      <c r="T146" s="166"/>
      <c r="U146" s="162"/>
      <c r="V146" s="162"/>
      <c r="W146" s="162"/>
      <c r="X146" s="162"/>
      <c r="Y146" s="162"/>
      <c r="Z146" s="162"/>
      <c r="AA146" s="167"/>
      <c r="AT146" s="168" t="s">
        <v>162</v>
      </c>
      <c r="AU146" s="168" t="s">
        <v>89</v>
      </c>
      <c r="AV146" s="10" t="s">
        <v>89</v>
      </c>
      <c r="AW146" s="10" t="s">
        <v>38</v>
      </c>
      <c r="AX146" s="10" t="s">
        <v>23</v>
      </c>
      <c r="AY146" s="168" t="s">
        <v>155</v>
      </c>
    </row>
    <row r="147" spans="2:65" s="1" customFormat="1" ht="31.5" customHeight="1">
      <c r="B147" s="124"/>
      <c r="C147" s="154" t="s">
        <v>200</v>
      </c>
      <c r="D147" s="154" t="s">
        <v>156</v>
      </c>
      <c r="E147" s="155" t="s">
        <v>201</v>
      </c>
      <c r="F147" s="248" t="s">
        <v>202</v>
      </c>
      <c r="G147" s="249"/>
      <c r="H147" s="249"/>
      <c r="I147" s="249"/>
      <c r="J147" s="156" t="s">
        <v>165</v>
      </c>
      <c r="K147" s="157">
        <v>1.1</v>
      </c>
      <c r="L147" s="237">
        <v>0</v>
      </c>
      <c r="M147" s="249"/>
      <c r="N147" s="250">
        <f>ROUND(L147*K147,2)</f>
        <v>0</v>
      </c>
      <c r="O147" s="249"/>
      <c r="P147" s="249"/>
      <c r="Q147" s="249"/>
      <c r="R147" s="126"/>
      <c r="T147" s="158" t="s">
        <v>21</v>
      </c>
      <c r="U147" s="41" t="s">
        <v>46</v>
      </c>
      <c r="V147" s="33"/>
      <c r="W147" s="159">
        <f>V147*K147</f>
        <v>0</v>
      </c>
      <c r="X147" s="159">
        <v>0</v>
      </c>
      <c r="Y147" s="159">
        <f>X147*K147</f>
        <v>0</v>
      </c>
      <c r="Z147" s="159">
        <v>0</v>
      </c>
      <c r="AA147" s="160">
        <f>Z147*K147</f>
        <v>0</v>
      </c>
      <c r="AR147" s="15" t="s">
        <v>95</v>
      </c>
      <c r="AT147" s="15" t="s">
        <v>156</v>
      </c>
      <c r="AU147" s="15" t="s">
        <v>89</v>
      </c>
      <c r="AY147" s="15" t="s">
        <v>155</v>
      </c>
      <c r="BE147" s="102">
        <f>IF(U147="základní",N147,0)</f>
        <v>0</v>
      </c>
      <c r="BF147" s="102">
        <f>IF(U147="snížená",N147,0)</f>
        <v>0</v>
      </c>
      <c r="BG147" s="102">
        <f>IF(U147="zákl. přenesená",N147,0)</f>
        <v>0</v>
      </c>
      <c r="BH147" s="102">
        <f>IF(U147="sníž. přenesená",N147,0)</f>
        <v>0</v>
      </c>
      <c r="BI147" s="102">
        <f>IF(U147="nulová",N147,0)</f>
        <v>0</v>
      </c>
      <c r="BJ147" s="15" t="s">
        <v>23</v>
      </c>
      <c r="BK147" s="102">
        <f>ROUND(L147*K147,2)</f>
        <v>0</v>
      </c>
      <c r="BL147" s="15" t="s">
        <v>95</v>
      </c>
      <c r="BM147" s="15" t="s">
        <v>203</v>
      </c>
    </row>
    <row r="148" spans="2:65" s="1" customFormat="1" ht="22.5" customHeight="1">
      <c r="B148" s="124"/>
      <c r="C148" s="154" t="s">
        <v>28</v>
      </c>
      <c r="D148" s="154" t="s">
        <v>156</v>
      </c>
      <c r="E148" s="155" t="s">
        <v>204</v>
      </c>
      <c r="F148" s="248" t="s">
        <v>205</v>
      </c>
      <c r="G148" s="249"/>
      <c r="H148" s="249"/>
      <c r="I148" s="249"/>
      <c r="J148" s="156" t="s">
        <v>165</v>
      </c>
      <c r="K148" s="157">
        <v>11.05</v>
      </c>
      <c r="L148" s="237">
        <v>0</v>
      </c>
      <c r="M148" s="249"/>
      <c r="N148" s="250">
        <f>ROUND(L148*K148,2)</f>
        <v>0</v>
      </c>
      <c r="O148" s="249"/>
      <c r="P148" s="249"/>
      <c r="Q148" s="249"/>
      <c r="R148" s="126"/>
      <c r="T148" s="158" t="s">
        <v>21</v>
      </c>
      <c r="U148" s="41" t="s">
        <v>46</v>
      </c>
      <c r="V148" s="33"/>
      <c r="W148" s="159">
        <f>V148*K148</f>
        <v>0</v>
      </c>
      <c r="X148" s="159">
        <v>0</v>
      </c>
      <c r="Y148" s="159">
        <f>X148*K148</f>
        <v>0</v>
      </c>
      <c r="Z148" s="159">
        <v>0</v>
      </c>
      <c r="AA148" s="160">
        <f>Z148*K148</f>
        <v>0</v>
      </c>
      <c r="AR148" s="15" t="s">
        <v>95</v>
      </c>
      <c r="AT148" s="15" t="s">
        <v>156</v>
      </c>
      <c r="AU148" s="15" t="s">
        <v>89</v>
      </c>
      <c r="AY148" s="15" t="s">
        <v>155</v>
      </c>
      <c r="BE148" s="102">
        <f>IF(U148="základní",N148,0)</f>
        <v>0</v>
      </c>
      <c r="BF148" s="102">
        <f>IF(U148="snížená",N148,0)</f>
        <v>0</v>
      </c>
      <c r="BG148" s="102">
        <f>IF(U148="zákl. přenesená",N148,0)</f>
        <v>0</v>
      </c>
      <c r="BH148" s="102">
        <f>IF(U148="sníž. přenesená",N148,0)</f>
        <v>0</v>
      </c>
      <c r="BI148" s="102">
        <f>IF(U148="nulová",N148,0)</f>
        <v>0</v>
      </c>
      <c r="BJ148" s="15" t="s">
        <v>23</v>
      </c>
      <c r="BK148" s="102">
        <f>ROUND(L148*K148,2)</f>
        <v>0</v>
      </c>
      <c r="BL148" s="15" t="s">
        <v>95</v>
      </c>
      <c r="BM148" s="15" t="s">
        <v>206</v>
      </c>
    </row>
    <row r="149" spans="2:51" s="10" customFormat="1" ht="22.5" customHeight="1">
      <c r="B149" s="161"/>
      <c r="C149" s="162"/>
      <c r="D149" s="162"/>
      <c r="E149" s="163" t="s">
        <v>21</v>
      </c>
      <c r="F149" s="251" t="s">
        <v>207</v>
      </c>
      <c r="G149" s="252"/>
      <c r="H149" s="252"/>
      <c r="I149" s="252"/>
      <c r="J149" s="162"/>
      <c r="K149" s="164">
        <v>3.15</v>
      </c>
      <c r="L149" s="162"/>
      <c r="M149" s="162"/>
      <c r="N149" s="162"/>
      <c r="O149" s="162"/>
      <c r="P149" s="162"/>
      <c r="Q149" s="162"/>
      <c r="R149" s="165"/>
      <c r="T149" s="166"/>
      <c r="U149" s="162"/>
      <c r="V149" s="162"/>
      <c r="W149" s="162"/>
      <c r="X149" s="162"/>
      <c r="Y149" s="162"/>
      <c r="Z149" s="162"/>
      <c r="AA149" s="167"/>
      <c r="AT149" s="168" t="s">
        <v>162</v>
      </c>
      <c r="AU149" s="168" t="s">
        <v>89</v>
      </c>
      <c r="AV149" s="10" t="s">
        <v>89</v>
      </c>
      <c r="AW149" s="10" t="s">
        <v>38</v>
      </c>
      <c r="AX149" s="10" t="s">
        <v>81</v>
      </c>
      <c r="AY149" s="168" t="s">
        <v>155</v>
      </c>
    </row>
    <row r="150" spans="2:51" s="10" customFormat="1" ht="22.5" customHeight="1">
      <c r="B150" s="161"/>
      <c r="C150" s="162"/>
      <c r="D150" s="162"/>
      <c r="E150" s="163" t="s">
        <v>21</v>
      </c>
      <c r="F150" s="257" t="s">
        <v>208</v>
      </c>
      <c r="G150" s="252"/>
      <c r="H150" s="252"/>
      <c r="I150" s="252"/>
      <c r="J150" s="162"/>
      <c r="K150" s="164">
        <v>7.9</v>
      </c>
      <c r="L150" s="162"/>
      <c r="M150" s="162"/>
      <c r="N150" s="162"/>
      <c r="O150" s="162"/>
      <c r="P150" s="162"/>
      <c r="Q150" s="162"/>
      <c r="R150" s="165"/>
      <c r="T150" s="166"/>
      <c r="U150" s="162"/>
      <c r="V150" s="162"/>
      <c r="W150" s="162"/>
      <c r="X150" s="162"/>
      <c r="Y150" s="162"/>
      <c r="Z150" s="162"/>
      <c r="AA150" s="167"/>
      <c r="AT150" s="168" t="s">
        <v>162</v>
      </c>
      <c r="AU150" s="168" t="s">
        <v>89</v>
      </c>
      <c r="AV150" s="10" t="s">
        <v>89</v>
      </c>
      <c r="AW150" s="10" t="s">
        <v>38</v>
      </c>
      <c r="AX150" s="10" t="s">
        <v>81</v>
      </c>
      <c r="AY150" s="168" t="s">
        <v>155</v>
      </c>
    </row>
    <row r="151" spans="2:51" s="11" customFormat="1" ht="22.5" customHeight="1">
      <c r="B151" s="169"/>
      <c r="C151" s="170"/>
      <c r="D151" s="170"/>
      <c r="E151" s="171" t="s">
        <v>21</v>
      </c>
      <c r="F151" s="258" t="s">
        <v>173</v>
      </c>
      <c r="G151" s="259"/>
      <c r="H151" s="259"/>
      <c r="I151" s="259"/>
      <c r="J151" s="170"/>
      <c r="K151" s="172">
        <v>11.05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162</v>
      </c>
      <c r="AU151" s="176" t="s">
        <v>89</v>
      </c>
      <c r="AV151" s="11" t="s">
        <v>95</v>
      </c>
      <c r="AW151" s="11" t="s">
        <v>38</v>
      </c>
      <c r="AX151" s="11" t="s">
        <v>23</v>
      </c>
      <c r="AY151" s="176" t="s">
        <v>155</v>
      </c>
    </row>
    <row r="152" spans="2:65" s="1" customFormat="1" ht="31.5" customHeight="1">
      <c r="B152" s="124"/>
      <c r="C152" s="154" t="s">
        <v>209</v>
      </c>
      <c r="D152" s="154" t="s">
        <v>156</v>
      </c>
      <c r="E152" s="155" t="s">
        <v>210</v>
      </c>
      <c r="F152" s="248" t="s">
        <v>211</v>
      </c>
      <c r="G152" s="249"/>
      <c r="H152" s="249"/>
      <c r="I152" s="249"/>
      <c r="J152" s="156" t="s">
        <v>212</v>
      </c>
      <c r="K152" s="157">
        <v>14.22</v>
      </c>
      <c r="L152" s="237">
        <v>0</v>
      </c>
      <c r="M152" s="249"/>
      <c r="N152" s="250">
        <f>ROUND(L152*K152,2)</f>
        <v>0</v>
      </c>
      <c r="O152" s="249"/>
      <c r="P152" s="249"/>
      <c r="Q152" s="249"/>
      <c r="R152" s="126"/>
      <c r="T152" s="158" t="s">
        <v>21</v>
      </c>
      <c r="U152" s="41" t="s">
        <v>46</v>
      </c>
      <c r="V152" s="33"/>
      <c r="W152" s="159">
        <f>V152*K152</f>
        <v>0</v>
      </c>
      <c r="X152" s="159">
        <v>0</v>
      </c>
      <c r="Y152" s="159">
        <f>X152*K152</f>
        <v>0</v>
      </c>
      <c r="Z152" s="159">
        <v>0</v>
      </c>
      <c r="AA152" s="160">
        <f>Z152*K152</f>
        <v>0</v>
      </c>
      <c r="AR152" s="15" t="s">
        <v>95</v>
      </c>
      <c r="AT152" s="15" t="s">
        <v>156</v>
      </c>
      <c r="AU152" s="15" t="s">
        <v>89</v>
      </c>
      <c r="AY152" s="15" t="s">
        <v>155</v>
      </c>
      <c r="BE152" s="102">
        <f>IF(U152="základní",N152,0)</f>
        <v>0</v>
      </c>
      <c r="BF152" s="102">
        <f>IF(U152="snížená",N152,0)</f>
        <v>0</v>
      </c>
      <c r="BG152" s="102">
        <f>IF(U152="zákl. přenesená",N152,0)</f>
        <v>0</v>
      </c>
      <c r="BH152" s="102">
        <f>IF(U152="sníž. přenesená",N152,0)</f>
        <v>0</v>
      </c>
      <c r="BI152" s="102">
        <f>IF(U152="nulová",N152,0)</f>
        <v>0</v>
      </c>
      <c r="BJ152" s="15" t="s">
        <v>23</v>
      </c>
      <c r="BK152" s="102">
        <f>ROUND(L152*K152,2)</f>
        <v>0</v>
      </c>
      <c r="BL152" s="15" t="s">
        <v>95</v>
      </c>
      <c r="BM152" s="15" t="s">
        <v>213</v>
      </c>
    </row>
    <row r="153" spans="2:51" s="10" customFormat="1" ht="22.5" customHeight="1">
      <c r="B153" s="161"/>
      <c r="C153" s="162"/>
      <c r="D153" s="162"/>
      <c r="E153" s="163" t="s">
        <v>21</v>
      </c>
      <c r="F153" s="251" t="s">
        <v>214</v>
      </c>
      <c r="G153" s="252"/>
      <c r="H153" s="252"/>
      <c r="I153" s="252"/>
      <c r="J153" s="162"/>
      <c r="K153" s="164">
        <v>14.22</v>
      </c>
      <c r="L153" s="162"/>
      <c r="M153" s="162"/>
      <c r="N153" s="162"/>
      <c r="O153" s="162"/>
      <c r="P153" s="162"/>
      <c r="Q153" s="162"/>
      <c r="R153" s="165"/>
      <c r="T153" s="166"/>
      <c r="U153" s="162"/>
      <c r="V153" s="162"/>
      <c r="W153" s="162"/>
      <c r="X153" s="162"/>
      <c r="Y153" s="162"/>
      <c r="Z153" s="162"/>
      <c r="AA153" s="167"/>
      <c r="AT153" s="168" t="s">
        <v>162</v>
      </c>
      <c r="AU153" s="168" t="s">
        <v>89</v>
      </c>
      <c r="AV153" s="10" t="s">
        <v>89</v>
      </c>
      <c r="AW153" s="10" t="s">
        <v>38</v>
      </c>
      <c r="AX153" s="10" t="s">
        <v>23</v>
      </c>
      <c r="AY153" s="168" t="s">
        <v>155</v>
      </c>
    </row>
    <row r="154" spans="2:65" s="1" customFormat="1" ht="22.5" customHeight="1">
      <c r="B154" s="124"/>
      <c r="C154" s="154" t="s">
        <v>215</v>
      </c>
      <c r="D154" s="154" t="s">
        <v>156</v>
      </c>
      <c r="E154" s="155" t="s">
        <v>216</v>
      </c>
      <c r="F154" s="248" t="s">
        <v>217</v>
      </c>
      <c r="G154" s="249"/>
      <c r="H154" s="249"/>
      <c r="I154" s="249"/>
      <c r="J154" s="156" t="s">
        <v>165</v>
      </c>
      <c r="K154" s="157">
        <v>1.1</v>
      </c>
      <c r="L154" s="237">
        <v>0</v>
      </c>
      <c r="M154" s="249"/>
      <c r="N154" s="250">
        <f>ROUND(L154*K154,2)</f>
        <v>0</v>
      </c>
      <c r="O154" s="249"/>
      <c r="P154" s="249"/>
      <c r="Q154" s="249"/>
      <c r="R154" s="126"/>
      <c r="T154" s="158" t="s">
        <v>21</v>
      </c>
      <c r="U154" s="41" t="s">
        <v>46</v>
      </c>
      <c r="V154" s="33"/>
      <c r="W154" s="159">
        <f>V154*K154</f>
        <v>0</v>
      </c>
      <c r="X154" s="159">
        <v>0</v>
      </c>
      <c r="Y154" s="159">
        <f>X154*K154</f>
        <v>0</v>
      </c>
      <c r="Z154" s="159">
        <v>0</v>
      </c>
      <c r="AA154" s="160">
        <f>Z154*K154</f>
        <v>0</v>
      </c>
      <c r="AR154" s="15" t="s">
        <v>95</v>
      </c>
      <c r="AT154" s="15" t="s">
        <v>156</v>
      </c>
      <c r="AU154" s="15" t="s">
        <v>89</v>
      </c>
      <c r="AY154" s="15" t="s">
        <v>155</v>
      </c>
      <c r="BE154" s="102">
        <f>IF(U154="základní",N154,0)</f>
        <v>0</v>
      </c>
      <c r="BF154" s="102">
        <f>IF(U154="snížená",N154,0)</f>
        <v>0</v>
      </c>
      <c r="BG154" s="102">
        <f>IF(U154="zákl. přenesená",N154,0)</f>
        <v>0</v>
      </c>
      <c r="BH154" s="102">
        <f>IF(U154="sníž. přenesená",N154,0)</f>
        <v>0</v>
      </c>
      <c r="BI154" s="102">
        <f>IF(U154="nulová",N154,0)</f>
        <v>0</v>
      </c>
      <c r="BJ154" s="15" t="s">
        <v>23</v>
      </c>
      <c r="BK154" s="102">
        <f>ROUND(L154*K154,2)</f>
        <v>0</v>
      </c>
      <c r="BL154" s="15" t="s">
        <v>95</v>
      </c>
      <c r="BM154" s="15" t="s">
        <v>218</v>
      </c>
    </row>
    <row r="155" spans="2:65" s="1" customFormat="1" ht="31.5" customHeight="1">
      <c r="B155" s="124"/>
      <c r="C155" s="154" t="s">
        <v>219</v>
      </c>
      <c r="D155" s="154" t="s">
        <v>156</v>
      </c>
      <c r="E155" s="155" t="s">
        <v>220</v>
      </c>
      <c r="F155" s="248" t="s">
        <v>221</v>
      </c>
      <c r="G155" s="249"/>
      <c r="H155" s="249"/>
      <c r="I155" s="249"/>
      <c r="J155" s="156" t="s">
        <v>159</v>
      </c>
      <c r="K155" s="157">
        <v>20.5</v>
      </c>
      <c r="L155" s="237">
        <v>0</v>
      </c>
      <c r="M155" s="249"/>
      <c r="N155" s="250">
        <f>ROUND(L155*K155,2)</f>
        <v>0</v>
      </c>
      <c r="O155" s="249"/>
      <c r="P155" s="249"/>
      <c r="Q155" s="249"/>
      <c r="R155" s="126"/>
      <c r="T155" s="158" t="s">
        <v>21</v>
      </c>
      <c r="U155" s="41" t="s">
        <v>46</v>
      </c>
      <c r="V155" s="33"/>
      <c r="W155" s="159">
        <f>V155*K155</f>
        <v>0</v>
      </c>
      <c r="X155" s="159">
        <v>0</v>
      </c>
      <c r="Y155" s="159">
        <f>X155*K155</f>
        <v>0</v>
      </c>
      <c r="Z155" s="159">
        <v>0</v>
      </c>
      <c r="AA155" s="160">
        <f>Z155*K155</f>
        <v>0</v>
      </c>
      <c r="AR155" s="15" t="s">
        <v>95</v>
      </c>
      <c r="AT155" s="15" t="s">
        <v>156</v>
      </c>
      <c r="AU155" s="15" t="s">
        <v>89</v>
      </c>
      <c r="AY155" s="15" t="s">
        <v>155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15" t="s">
        <v>23</v>
      </c>
      <c r="BK155" s="102">
        <f>ROUND(L155*K155,2)</f>
        <v>0</v>
      </c>
      <c r="BL155" s="15" t="s">
        <v>95</v>
      </c>
      <c r="BM155" s="15" t="s">
        <v>222</v>
      </c>
    </row>
    <row r="156" spans="2:65" s="1" customFormat="1" ht="31.5" customHeight="1">
      <c r="B156" s="124"/>
      <c r="C156" s="154" t="s">
        <v>223</v>
      </c>
      <c r="D156" s="154" t="s">
        <v>156</v>
      </c>
      <c r="E156" s="155" t="s">
        <v>224</v>
      </c>
      <c r="F156" s="248" t="s">
        <v>225</v>
      </c>
      <c r="G156" s="249"/>
      <c r="H156" s="249"/>
      <c r="I156" s="249"/>
      <c r="J156" s="156" t="s">
        <v>159</v>
      </c>
      <c r="K156" s="157">
        <v>20.5</v>
      </c>
      <c r="L156" s="237">
        <v>0</v>
      </c>
      <c r="M156" s="249"/>
      <c r="N156" s="250">
        <f>ROUND(L156*K156,2)</f>
        <v>0</v>
      </c>
      <c r="O156" s="249"/>
      <c r="P156" s="249"/>
      <c r="Q156" s="249"/>
      <c r="R156" s="126"/>
      <c r="T156" s="158" t="s">
        <v>21</v>
      </c>
      <c r="U156" s="41" t="s">
        <v>46</v>
      </c>
      <c r="V156" s="33"/>
      <c r="W156" s="159">
        <f>V156*K156</f>
        <v>0</v>
      </c>
      <c r="X156" s="159">
        <v>0</v>
      </c>
      <c r="Y156" s="159">
        <f>X156*K156</f>
        <v>0</v>
      </c>
      <c r="Z156" s="159">
        <v>0</v>
      </c>
      <c r="AA156" s="160">
        <f>Z156*K156</f>
        <v>0</v>
      </c>
      <c r="AR156" s="15" t="s">
        <v>95</v>
      </c>
      <c r="AT156" s="15" t="s">
        <v>156</v>
      </c>
      <c r="AU156" s="15" t="s">
        <v>89</v>
      </c>
      <c r="AY156" s="15" t="s">
        <v>155</v>
      </c>
      <c r="BE156" s="102">
        <f>IF(U156="základní",N156,0)</f>
        <v>0</v>
      </c>
      <c r="BF156" s="102">
        <f>IF(U156="snížená",N156,0)</f>
        <v>0</v>
      </c>
      <c r="BG156" s="102">
        <f>IF(U156="zákl. přenesená",N156,0)</f>
        <v>0</v>
      </c>
      <c r="BH156" s="102">
        <f>IF(U156="sníž. přenesená",N156,0)</f>
        <v>0</v>
      </c>
      <c r="BI156" s="102">
        <f>IF(U156="nulová",N156,0)</f>
        <v>0</v>
      </c>
      <c r="BJ156" s="15" t="s">
        <v>23</v>
      </c>
      <c r="BK156" s="102">
        <f>ROUND(L156*K156,2)</f>
        <v>0</v>
      </c>
      <c r="BL156" s="15" t="s">
        <v>95</v>
      </c>
      <c r="BM156" s="15" t="s">
        <v>226</v>
      </c>
    </row>
    <row r="157" spans="2:65" s="1" customFormat="1" ht="22.5" customHeight="1">
      <c r="B157" s="124"/>
      <c r="C157" s="177" t="s">
        <v>9</v>
      </c>
      <c r="D157" s="177" t="s">
        <v>227</v>
      </c>
      <c r="E157" s="178" t="s">
        <v>228</v>
      </c>
      <c r="F157" s="253" t="s">
        <v>229</v>
      </c>
      <c r="G157" s="254"/>
      <c r="H157" s="254"/>
      <c r="I157" s="254"/>
      <c r="J157" s="179" t="s">
        <v>230</v>
      </c>
      <c r="K157" s="180">
        <v>0.308</v>
      </c>
      <c r="L157" s="255">
        <v>0</v>
      </c>
      <c r="M157" s="254"/>
      <c r="N157" s="256">
        <f>ROUND(L157*K157,2)</f>
        <v>0</v>
      </c>
      <c r="O157" s="249"/>
      <c r="P157" s="249"/>
      <c r="Q157" s="249"/>
      <c r="R157" s="126"/>
      <c r="T157" s="158" t="s">
        <v>21</v>
      </c>
      <c r="U157" s="41" t="s">
        <v>46</v>
      </c>
      <c r="V157" s="33"/>
      <c r="W157" s="159">
        <f>V157*K157</f>
        <v>0</v>
      </c>
      <c r="X157" s="159">
        <v>0.001</v>
      </c>
      <c r="Y157" s="159">
        <f>X157*K157</f>
        <v>0.000308</v>
      </c>
      <c r="Z157" s="159">
        <v>0</v>
      </c>
      <c r="AA157" s="160">
        <f>Z157*K157</f>
        <v>0</v>
      </c>
      <c r="AR157" s="15" t="s">
        <v>195</v>
      </c>
      <c r="AT157" s="15" t="s">
        <v>227</v>
      </c>
      <c r="AU157" s="15" t="s">
        <v>89</v>
      </c>
      <c r="AY157" s="15" t="s">
        <v>155</v>
      </c>
      <c r="BE157" s="102">
        <f>IF(U157="základní",N157,0)</f>
        <v>0</v>
      </c>
      <c r="BF157" s="102">
        <f>IF(U157="snížená",N157,0)</f>
        <v>0</v>
      </c>
      <c r="BG157" s="102">
        <f>IF(U157="zákl. přenesená",N157,0)</f>
        <v>0</v>
      </c>
      <c r="BH157" s="102">
        <f>IF(U157="sníž. přenesená",N157,0)</f>
        <v>0</v>
      </c>
      <c r="BI157" s="102">
        <f>IF(U157="nulová",N157,0)</f>
        <v>0</v>
      </c>
      <c r="BJ157" s="15" t="s">
        <v>23</v>
      </c>
      <c r="BK157" s="102">
        <f>ROUND(L157*K157,2)</f>
        <v>0</v>
      </c>
      <c r="BL157" s="15" t="s">
        <v>95</v>
      </c>
      <c r="BM157" s="15" t="s">
        <v>231</v>
      </c>
    </row>
    <row r="158" spans="2:51" s="10" customFormat="1" ht="22.5" customHeight="1">
      <c r="B158" s="161"/>
      <c r="C158" s="162"/>
      <c r="D158" s="162"/>
      <c r="E158" s="163" t="s">
        <v>21</v>
      </c>
      <c r="F158" s="251" t="s">
        <v>232</v>
      </c>
      <c r="G158" s="252"/>
      <c r="H158" s="252"/>
      <c r="I158" s="252"/>
      <c r="J158" s="162"/>
      <c r="K158" s="164">
        <v>0.308</v>
      </c>
      <c r="L158" s="162"/>
      <c r="M158" s="162"/>
      <c r="N158" s="162"/>
      <c r="O158" s="162"/>
      <c r="P158" s="162"/>
      <c r="Q158" s="162"/>
      <c r="R158" s="165"/>
      <c r="T158" s="166"/>
      <c r="U158" s="162"/>
      <c r="V158" s="162"/>
      <c r="W158" s="162"/>
      <c r="X158" s="162"/>
      <c r="Y158" s="162"/>
      <c r="Z158" s="162"/>
      <c r="AA158" s="167"/>
      <c r="AT158" s="168" t="s">
        <v>162</v>
      </c>
      <c r="AU158" s="168" t="s">
        <v>89</v>
      </c>
      <c r="AV158" s="10" t="s">
        <v>89</v>
      </c>
      <c r="AW158" s="10" t="s">
        <v>38</v>
      </c>
      <c r="AX158" s="10" t="s">
        <v>23</v>
      </c>
      <c r="AY158" s="168" t="s">
        <v>155</v>
      </c>
    </row>
    <row r="159" spans="2:65" s="1" customFormat="1" ht="22.5" customHeight="1">
      <c r="B159" s="124"/>
      <c r="C159" s="154" t="s">
        <v>233</v>
      </c>
      <c r="D159" s="154" t="s">
        <v>156</v>
      </c>
      <c r="E159" s="155" t="s">
        <v>234</v>
      </c>
      <c r="F159" s="248" t="s">
        <v>235</v>
      </c>
      <c r="G159" s="249"/>
      <c r="H159" s="249"/>
      <c r="I159" s="249"/>
      <c r="J159" s="156" t="s">
        <v>159</v>
      </c>
      <c r="K159" s="157">
        <v>20.5</v>
      </c>
      <c r="L159" s="237">
        <v>0</v>
      </c>
      <c r="M159" s="249"/>
      <c r="N159" s="250">
        <f>ROUND(L159*K159,2)</f>
        <v>0</v>
      </c>
      <c r="O159" s="249"/>
      <c r="P159" s="249"/>
      <c r="Q159" s="249"/>
      <c r="R159" s="126"/>
      <c r="T159" s="158" t="s">
        <v>21</v>
      </c>
      <c r="U159" s="41" t="s">
        <v>46</v>
      </c>
      <c r="V159" s="33"/>
      <c r="W159" s="159">
        <f>V159*K159</f>
        <v>0</v>
      </c>
      <c r="X159" s="159">
        <v>0</v>
      </c>
      <c r="Y159" s="159">
        <f>X159*K159</f>
        <v>0</v>
      </c>
      <c r="Z159" s="159">
        <v>0</v>
      </c>
      <c r="AA159" s="160">
        <f>Z159*K159</f>
        <v>0</v>
      </c>
      <c r="AR159" s="15" t="s">
        <v>95</v>
      </c>
      <c r="AT159" s="15" t="s">
        <v>156</v>
      </c>
      <c r="AU159" s="15" t="s">
        <v>89</v>
      </c>
      <c r="AY159" s="15" t="s">
        <v>155</v>
      </c>
      <c r="BE159" s="102">
        <f>IF(U159="základní",N159,0)</f>
        <v>0</v>
      </c>
      <c r="BF159" s="102">
        <f>IF(U159="snížená",N159,0)</f>
        <v>0</v>
      </c>
      <c r="BG159" s="102">
        <f>IF(U159="zákl. přenesená",N159,0)</f>
        <v>0</v>
      </c>
      <c r="BH159" s="102">
        <f>IF(U159="sníž. přenesená",N159,0)</f>
        <v>0</v>
      </c>
      <c r="BI159" s="102">
        <f>IF(U159="nulová",N159,0)</f>
        <v>0</v>
      </c>
      <c r="BJ159" s="15" t="s">
        <v>23</v>
      </c>
      <c r="BK159" s="102">
        <f>ROUND(L159*K159,2)</f>
        <v>0</v>
      </c>
      <c r="BL159" s="15" t="s">
        <v>95</v>
      </c>
      <c r="BM159" s="15" t="s">
        <v>236</v>
      </c>
    </row>
    <row r="160" spans="2:65" s="1" customFormat="1" ht="22.5" customHeight="1">
      <c r="B160" s="124"/>
      <c r="C160" s="154" t="s">
        <v>237</v>
      </c>
      <c r="D160" s="154" t="s">
        <v>156</v>
      </c>
      <c r="E160" s="155" t="s">
        <v>238</v>
      </c>
      <c r="F160" s="248" t="s">
        <v>239</v>
      </c>
      <c r="G160" s="249"/>
      <c r="H160" s="249"/>
      <c r="I160" s="249"/>
      <c r="J160" s="156" t="s">
        <v>159</v>
      </c>
      <c r="K160" s="157">
        <v>22.2</v>
      </c>
      <c r="L160" s="237">
        <v>0</v>
      </c>
      <c r="M160" s="249"/>
      <c r="N160" s="250">
        <f>ROUND(L160*K160,2)</f>
        <v>0</v>
      </c>
      <c r="O160" s="249"/>
      <c r="P160" s="249"/>
      <c r="Q160" s="249"/>
      <c r="R160" s="126"/>
      <c r="T160" s="158" t="s">
        <v>21</v>
      </c>
      <c r="U160" s="41" t="s">
        <v>46</v>
      </c>
      <c r="V160" s="33"/>
      <c r="W160" s="159">
        <f>V160*K160</f>
        <v>0</v>
      </c>
      <c r="X160" s="159">
        <v>0</v>
      </c>
      <c r="Y160" s="159">
        <f>X160*K160</f>
        <v>0</v>
      </c>
      <c r="Z160" s="159">
        <v>0</v>
      </c>
      <c r="AA160" s="160">
        <f>Z160*K160</f>
        <v>0</v>
      </c>
      <c r="AR160" s="15" t="s">
        <v>95</v>
      </c>
      <c r="AT160" s="15" t="s">
        <v>156</v>
      </c>
      <c r="AU160" s="15" t="s">
        <v>89</v>
      </c>
      <c r="AY160" s="15" t="s">
        <v>155</v>
      </c>
      <c r="BE160" s="102">
        <f>IF(U160="základní",N160,0)</f>
        <v>0</v>
      </c>
      <c r="BF160" s="102">
        <f>IF(U160="snížená",N160,0)</f>
        <v>0</v>
      </c>
      <c r="BG160" s="102">
        <f>IF(U160="zákl. přenesená",N160,0)</f>
        <v>0</v>
      </c>
      <c r="BH160" s="102">
        <f>IF(U160="sníž. přenesená",N160,0)</f>
        <v>0</v>
      </c>
      <c r="BI160" s="102">
        <f>IF(U160="nulová",N160,0)</f>
        <v>0</v>
      </c>
      <c r="BJ160" s="15" t="s">
        <v>23</v>
      </c>
      <c r="BK160" s="102">
        <f>ROUND(L160*K160,2)</f>
        <v>0</v>
      </c>
      <c r="BL160" s="15" t="s">
        <v>95</v>
      </c>
      <c r="BM160" s="15" t="s">
        <v>240</v>
      </c>
    </row>
    <row r="161" spans="2:65" s="1" customFormat="1" ht="22.5" customHeight="1">
      <c r="B161" s="124"/>
      <c r="C161" s="154" t="s">
        <v>241</v>
      </c>
      <c r="D161" s="154" t="s">
        <v>156</v>
      </c>
      <c r="E161" s="155" t="s">
        <v>242</v>
      </c>
      <c r="F161" s="248" t="s">
        <v>243</v>
      </c>
      <c r="G161" s="249"/>
      <c r="H161" s="249"/>
      <c r="I161" s="249"/>
      <c r="J161" s="156" t="s">
        <v>244</v>
      </c>
      <c r="K161" s="157">
        <v>10</v>
      </c>
      <c r="L161" s="237">
        <v>0</v>
      </c>
      <c r="M161" s="249"/>
      <c r="N161" s="250">
        <f>ROUND(L161*K161,2)</f>
        <v>0</v>
      </c>
      <c r="O161" s="249"/>
      <c r="P161" s="249"/>
      <c r="Q161" s="249"/>
      <c r="R161" s="126"/>
      <c r="T161" s="158" t="s">
        <v>21</v>
      </c>
      <c r="U161" s="41" t="s">
        <v>46</v>
      </c>
      <c r="V161" s="33"/>
      <c r="W161" s="159">
        <f>V161*K161</f>
        <v>0</v>
      </c>
      <c r="X161" s="159">
        <v>0</v>
      </c>
      <c r="Y161" s="159">
        <f>X161*K161</f>
        <v>0</v>
      </c>
      <c r="Z161" s="159">
        <v>0</v>
      </c>
      <c r="AA161" s="160">
        <f>Z161*K161</f>
        <v>0</v>
      </c>
      <c r="AR161" s="15" t="s">
        <v>95</v>
      </c>
      <c r="AT161" s="15" t="s">
        <v>156</v>
      </c>
      <c r="AU161" s="15" t="s">
        <v>89</v>
      </c>
      <c r="AY161" s="15" t="s">
        <v>155</v>
      </c>
      <c r="BE161" s="102">
        <f>IF(U161="základní",N161,0)</f>
        <v>0</v>
      </c>
      <c r="BF161" s="102">
        <f>IF(U161="snížená",N161,0)</f>
        <v>0</v>
      </c>
      <c r="BG161" s="102">
        <f>IF(U161="zákl. přenesená",N161,0)</f>
        <v>0</v>
      </c>
      <c r="BH161" s="102">
        <f>IF(U161="sníž. přenesená",N161,0)</f>
        <v>0</v>
      </c>
      <c r="BI161" s="102">
        <f>IF(U161="nulová",N161,0)</f>
        <v>0</v>
      </c>
      <c r="BJ161" s="15" t="s">
        <v>23</v>
      </c>
      <c r="BK161" s="102">
        <f>ROUND(L161*K161,2)</f>
        <v>0</v>
      </c>
      <c r="BL161" s="15" t="s">
        <v>95</v>
      </c>
      <c r="BM161" s="15" t="s">
        <v>245</v>
      </c>
    </row>
    <row r="162" spans="2:63" s="9" customFormat="1" ht="29.25" customHeight="1">
      <c r="B162" s="143"/>
      <c r="C162" s="144"/>
      <c r="D162" s="153" t="s">
        <v>127</v>
      </c>
      <c r="E162" s="153"/>
      <c r="F162" s="153"/>
      <c r="G162" s="153"/>
      <c r="H162" s="153"/>
      <c r="I162" s="153"/>
      <c r="J162" s="153"/>
      <c r="K162" s="153"/>
      <c r="L162" s="153"/>
      <c r="M162" s="153"/>
      <c r="N162" s="246">
        <f>BK162</f>
        <v>0</v>
      </c>
      <c r="O162" s="247"/>
      <c r="P162" s="247"/>
      <c r="Q162" s="247"/>
      <c r="R162" s="146"/>
      <c r="T162" s="147"/>
      <c r="U162" s="144"/>
      <c r="V162" s="144"/>
      <c r="W162" s="148">
        <f>SUM(W163:W165)</f>
        <v>0</v>
      </c>
      <c r="X162" s="144"/>
      <c r="Y162" s="148">
        <f>SUM(Y163:Y165)</f>
        <v>3.64982</v>
      </c>
      <c r="Z162" s="144"/>
      <c r="AA162" s="149">
        <f>SUM(AA163:AA165)</f>
        <v>0</v>
      </c>
      <c r="AR162" s="150" t="s">
        <v>23</v>
      </c>
      <c r="AT162" s="151" t="s">
        <v>80</v>
      </c>
      <c r="AU162" s="151" t="s">
        <v>23</v>
      </c>
      <c r="AY162" s="150" t="s">
        <v>155</v>
      </c>
      <c r="BK162" s="152">
        <f>SUM(BK163:BK165)</f>
        <v>0</v>
      </c>
    </row>
    <row r="163" spans="2:65" s="1" customFormat="1" ht="31.5" customHeight="1">
      <c r="B163" s="124"/>
      <c r="C163" s="154" t="s">
        <v>246</v>
      </c>
      <c r="D163" s="154" t="s">
        <v>156</v>
      </c>
      <c r="E163" s="155" t="s">
        <v>247</v>
      </c>
      <c r="F163" s="248" t="s">
        <v>248</v>
      </c>
      <c r="G163" s="249"/>
      <c r="H163" s="249"/>
      <c r="I163" s="249"/>
      <c r="J163" s="156" t="s">
        <v>249</v>
      </c>
      <c r="K163" s="157">
        <v>82</v>
      </c>
      <c r="L163" s="237">
        <v>0</v>
      </c>
      <c r="M163" s="249"/>
      <c r="N163" s="250">
        <f>ROUND(L163*K163,2)</f>
        <v>0</v>
      </c>
      <c r="O163" s="249"/>
      <c r="P163" s="249"/>
      <c r="Q163" s="249"/>
      <c r="R163" s="126"/>
      <c r="T163" s="158" t="s">
        <v>21</v>
      </c>
      <c r="U163" s="41" t="s">
        <v>46</v>
      </c>
      <c r="V163" s="33"/>
      <c r="W163" s="159">
        <f>V163*K163</f>
        <v>0</v>
      </c>
      <c r="X163" s="159">
        <v>0.03351</v>
      </c>
      <c r="Y163" s="159">
        <f>X163*K163</f>
        <v>2.74782</v>
      </c>
      <c r="Z163" s="159">
        <v>0</v>
      </c>
      <c r="AA163" s="160">
        <f>Z163*K163</f>
        <v>0</v>
      </c>
      <c r="AR163" s="15" t="s">
        <v>95</v>
      </c>
      <c r="AT163" s="15" t="s">
        <v>156</v>
      </c>
      <c r="AU163" s="15" t="s">
        <v>89</v>
      </c>
      <c r="AY163" s="15" t="s">
        <v>155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15" t="s">
        <v>23</v>
      </c>
      <c r="BK163" s="102">
        <f>ROUND(L163*K163,2)</f>
        <v>0</v>
      </c>
      <c r="BL163" s="15" t="s">
        <v>95</v>
      </c>
      <c r="BM163" s="15" t="s">
        <v>250</v>
      </c>
    </row>
    <row r="164" spans="2:51" s="10" customFormat="1" ht="22.5" customHeight="1">
      <c r="B164" s="161"/>
      <c r="C164" s="162"/>
      <c r="D164" s="162"/>
      <c r="E164" s="163" t="s">
        <v>21</v>
      </c>
      <c r="F164" s="251" t="s">
        <v>251</v>
      </c>
      <c r="G164" s="252"/>
      <c r="H164" s="252"/>
      <c r="I164" s="252"/>
      <c r="J164" s="162"/>
      <c r="K164" s="164">
        <v>82</v>
      </c>
      <c r="L164" s="162"/>
      <c r="M164" s="162"/>
      <c r="N164" s="162"/>
      <c r="O164" s="162"/>
      <c r="P164" s="162"/>
      <c r="Q164" s="162"/>
      <c r="R164" s="165"/>
      <c r="T164" s="166"/>
      <c r="U164" s="162"/>
      <c r="V164" s="162"/>
      <c r="W164" s="162"/>
      <c r="X164" s="162"/>
      <c r="Y164" s="162"/>
      <c r="Z164" s="162"/>
      <c r="AA164" s="167"/>
      <c r="AT164" s="168" t="s">
        <v>162</v>
      </c>
      <c r="AU164" s="168" t="s">
        <v>89</v>
      </c>
      <c r="AV164" s="10" t="s">
        <v>89</v>
      </c>
      <c r="AW164" s="10" t="s">
        <v>38</v>
      </c>
      <c r="AX164" s="10" t="s">
        <v>23</v>
      </c>
      <c r="AY164" s="168" t="s">
        <v>155</v>
      </c>
    </row>
    <row r="165" spans="2:65" s="1" customFormat="1" ht="22.5" customHeight="1">
      <c r="B165" s="124"/>
      <c r="C165" s="177" t="s">
        <v>252</v>
      </c>
      <c r="D165" s="177" t="s">
        <v>227</v>
      </c>
      <c r="E165" s="178" t="s">
        <v>253</v>
      </c>
      <c r="F165" s="253" t="s">
        <v>254</v>
      </c>
      <c r="G165" s="254"/>
      <c r="H165" s="254"/>
      <c r="I165" s="254"/>
      <c r="J165" s="179" t="s">
        <v>249</v>
      </c>
      <c r="K165" s="180">
        <v>82</v>
      </c>
      <c r="L165" s="255">
        <v>0</v>
      </c>
      <c r="M165" s="254"/>
      <c r="N165" s="256">
        <f>ROUND(L165*K165,2)</f>
        <v>0</v>
      </c>
      <c r="O165" s="249"/>
      <c r="P165" s="249"/>
      <c r="Q165" s="249"/>
      <c r="R165" s="126"/>
      <c r="T165" s="158" t="s">
        <v>21</v>
      </c>
      <c r="U165" s="41" t="s">
        <v>46</v>
      </c>
      <c r="V165" s="33"/>
      <c r="W165" s="159">
        <f>V165*K165</f>
        <v>0</v>
      </c>
      <c r="X165" s="159">
        <v>0.011</v>
      </c>
      <c r="Y165" s="159">
        <f>X165*K165</f>
        <v>0.9019999999999999</v>
      </c>
      <c r="Z165" s="159">
        <v>0</v>
      </c>
      <c r="AA165" s="160">
        <f>Z165*K165</f>
        <v>0</v>
      </c>
      <c r="AR165" s="15" t="s">
        <v>195</v>
      </c>
      <c r="AT165" s="15" t="s">
        <v>227</v>
      </c>
      <c r="AU165" s="15" t="s">
        <v>89</v>
      </c>
      <c r="AY165" s="15" t="s">
        <v>155</v>
      </c>
      <c r="BE165" s="102">
        <f>IF(U165="základní",N165,0)</f>
        <v>0</v>
      </c>
      <c r="BF165" s="102">
        <f>IF(U165="snížená",N165,0)</f>
        <v>0</v>
      </c>
      <c r="BG165" s="102">
        <f>IF(U165="zákl. přenesená",N165,0)</f>
        <v>0</v>
      </c>
      <c r="BH165" s="102">
        <f>IF(U165="sníž. přenesená",N165,0)</f>
        <v>0</v>
      </c>
      <c r="BI165" s="102">
        <f>IF(U165="nulová",N165,0)</f>
        <v>0</v>
      </c>
      <c r="BJ165" s="15" t="s">
        <v>23</v>
      </c>
      <c r="BK165" s="102">
        <f>ROUND(L165*K165,2)</f>
        <v>0</v>
      </c>
      <c r="BL165" s="15" t="s">
        <v>95</v>
      </c>
      <c r="BM165" s="15" t="s">
        <v>255</v>
      </c>
    </row>
    <row r="166" spans="2:63" s="9" customFormat="1" ht="29.25" customHeight="1">
      <c r="B166" s="143"/>
      <c r="C166" s="144"/>
      <c r="D166" s="153" t="s">
        <v>128</v>
      </c>
      <c r="E166" s="153"/>
      <c r="F166" s="153"/>
      <c r="G166" s="153"/>
      <c r="H166" s="153"/>
      <c r="I166" s="153"/>
      <c r="J166" s="153"/>
      <c r="K166" s="153"/>
      <c r="L166" s="153"/>
      <c r="M166" s="153"/>
      <c r="N166" s="246">
        <f>BK166</f>
        <v>0</v>
      </c>
      <c r="O166" s="247"/>
      <c r="P166" s="247"/>
      <c r="Q166" s="247"/>
      <c r="R166" s="146"/>
      <c r="T166" s="147"/>
      <c r="U166" s="144"/>
      <c r="V166" s="144"/>
      <c r="W166" s="148">
        <f>SUM(W167:W173)</f>
        <v>0</v>
      </c>
      <c r="X166" s="144"/>
      <c r="Y166" s="148">
        <f>SUM(Y167:Y173)</f>
        <v>0.380826</v>
      </c>
      <c r="Z166" s="144"/>
      <c r="AA166" s="149">
        <f>SUM(AA167:AA173)</f>
        <v>0</v>
      </c>
      <c r="AR166" s="150" t="s">
        <v>23</v>
      </c>
      <c r="AT166" s="151" t="s">
        <v>80</v>
      </c>
      <c r="AU166" s="151" t="s">
        <v>23</v>
      </c>
      <c r="AY166" s="150" t="s">
        <v>155</v>
      </c>
      <c r="BK166" s="152">
        <f>SUM(BK167:BK173)</f>
        <v>0</v>
      </c>
    </row>
    <row r="167" spans="2:65" s="1" customFormat="1" ht="22.5" customHeight="1">
      <c r="B167" s="124"/>
      <c r="C167" s="154" t="s">
        <v>8</v>
      </c>
      <c r="D167" s="154" t="s">
        <v>156</v>
      </c>
      <c r="E167" s="155" t="s">
        <v>256</v>
      </c>
      <c r="F167" s="248" t="s">
        <v>257</v>
      </c>
      <c r="G167" s="249"/>
      <c r="H167" s="249"/>
      <c r="I167" s="249"/>
      <c r="J167" s="156" t="s">
        <v>159</v>
      </c>
      <c r="K167" s="157">
        <v>22.2</v>
      </c>
      <c r="L167" s="237">
        <v>0</v>
      </c>
      <c r="M167" s="249"/>
      <c r="N167" s="250">
        <f aca="true" t="shared" si="5" ref="N167:N172">ROUND(L167*K167,2)</f>
        <v>0</v>
      </c>
      <c r="O167" s="249"/>
      <c r="P167" s="249"/>
      <c r="Q167" s="249"/>
      <c r="R167" s="126"/>
      <c r="T167" s="158" t="s">
        <v>21</v>
      </c>
      <c r="U167" s="41" t="s">
        <v>46</v>
      </c>
      <c r="V167" s="33"/>
      <c r="W167" s="159">
        <f aca="true" t="shared" si="6" ref="W167:W172">V167*K167</f>
        <v>0</v>
      </c>
      <c r="X167" s="159">
        <v>0</v>
      </c>
      <c r="Y167" s="159">
        <f aca="true" t="shared" si="7" ref="Y167:Y172">X167*K167</f>
        <v>0</v>
      </c>
      <c r="Z167" s="159">
        <v>0</v>
      </c>
      <c r="AA167" s="160">
        <f aca="true" t="shared" si="8" ref="AA167:AA172">Z167*K167</f>
        <v>0</v>
      </c>
      <c r="AR167" s="15" t="s">
        <v>95</v>
      </c>
      <c r="AT167" s="15" t="s">
        <v>156</v>
      </c>
      <c r="AU167" s="15" t="s">
        <v>89</v>
      </c>
      <c r="AY167" s="15" t="s">
        <v>155</v>
      </c>
      <c r="BE167" s="102">
        <f aca="true" t="shared" si="9" ref="BE167:BE172">IF(U167="základní",N167,0)</f>
        <v>0</v>
      </c>
      <c r="BF167" s="102">
        <f aca="true" t="shared" si="10" ref="BF167:BF172">IF(U167="snížená",N167,0)</f>
        <v>0</v>
      </c>
      <c r="BG167" s="102">
        <f aca="true" t="shared" si="11" ref="BG167:BG172">IF(U167="zákl. přenesená",N167,0)</f>
        <v>0</v>
      </c>
      <c r="BH167" s="102">
        <f aca="true" t="shared" si="12" ref="BH167:BH172">IF(U167="sníž. přenesená",N167,0)</f>
        <v>0</v>
      </c>
      <c r="BI167" s="102">
        <f aca="true" t="shared" si="13" ref="BI167:BI172">IF(U167="nulová",N167,0)</f>
        <v>0</v>
      </c>
      <c r="BJ167" s="15" t="s">
        <v>23</v>
      </c>
      <c r="BK167" s="102">
        <f aca="true" t="shared" si="14" ref="BK167:BK172">ROUND(L167*K167,2)</f>
        <v>0</v>
      </c>
      <c r="BL167" s="15" t="s">
        <v>95</v>
      </c>
      <c r="BM167" s="15" t="s">
        <v>258</v>
      </c>
    </row>
    <row r="168" spans="2:65" s="1" customFormat="1" ht="22.5" customHeight="1">
      <c r="B168" s="124"/>
      <c r="C168" s="154" t="s">
        <v>259</v>
      </c>
      <c r="D168" s="154" t="s">
        <v>156</v>
      </c>
      <c r="E168" s="155" t="s">
        <v>260</v>
      </c>
      <c r="F168" s="248" t="s">
        <v>261</v>
      </c>
      <c r="G168" s="249"/>
      <c r="H168" s="249"/>
      <c r="I168" s="249"/>
      <c r="J168" s="156" t="s">
        <v>159</v>
      </c>
      <c r="K168" s="157">
        <v>21</v>
      </c>
      <c r="L168" s="237">
        <v>0</v>
      </c>
      <c r="M168" s="249"/>
      <c r="N168" s="250">
        <f t="shared" si="5"/>
        <v>0</v>
      </c>
      <c r="O168" s="249"/>
      <c r="P168" s="249"/>
      <c r="Q168" s="249"/>
      <c r="R168" s="126"/>
      <c r="T168" s="158" t="s">
        <v>21</v>
      </c>
      <c r="U168" s="41" t="s">
        <v>46</v>
      </c>
      <c r="V168" s="33"/>
      <c r="W168" s="159">
        <f t="shared" si="6"/>
        <v>0</v>
      </c>
      <c r="X168" s="159">
        <v>0</v>
      </c>
      <c r="Y168" s="159">
        <f t="shared" si="7"/>
        <v>0</v>
      </c>
      <c r="Z168" s="159">
        <v>0</v>
      </c>
      <c r="AA168" s="160">
        <f t="shared" si="8"/>
        <v>0</v>
      </c>
      <c r="AR168" s="15" t="s">
        <v>95</v>
      </c>
      <c r="AT168" s="15" t="s">
        <v>156</v>
      </c>
      <c r="AU168" s="15" t="s">
        <v>89</v>
      </c>
      <c r="AY168" s="15" t="s">
        <v>155</v>
      </c>
      <c r="BE168" s="102">
        <f t="shared" si="9"/>
        <v>0</v>
      </c>
      <c r="BF168" s="102">
        <f t="shared" si="10"/>
        <v>0</v>
      </c>
      <c r="BG168" s="102">
        <f t="shared" si="11"/>
        <v>0</v>
      </c>
      <c r="BH168" s="102">
        <f t="shared" si="12"/>
        <v>0</v>
      </c>
      <c r="BI168" s="102">
        <f t="shared" si="13"/>
        <v>0</v>
      </c>
      <c r="BJ168" s="15" t="s">
        <v>23</v>
      </c>
      <c r="BK168" s="102">
        <f t="shared" si="14"/>
        <v>0</v>
      </c>
      <c r="BL168" s="15" t="s">
        <v>95</v>
      </c>
      <c r="BM168" s="15" t="s">
        <v>262</v>
      </c>
    </row>
    <row r="169" spans="2:65" s="1" customFormat="1" ht="31.5" customHeight="1">
      <c r="B169" s="124"/>
      <c r="C169" s="154" t="s">
        <v>263</v>
      </c>
      <c r="D169" s="154" t="s">
        <v>156</v>
      </c>
      <c r="E169" s="155" t="s">
        <v>264</v>
      </c>
      <c r="F169" s="248" t="s">
        <v>265</v>
      </c>
      <c r="G169" s="249"/>
      <c r="H169" s="249"/>
      <c r="I169" s="249"/>
      <c r="J169" s="156" t="s">
        <v>159</v>
      </c>
      <c r="K169" s="157">
        <v>21</v>
      </c>
      <c r="L169" s="237">
        <v>0</v>
      </c>
      <c r="M169" s="249"/>
      <c r="N169" s="250">
        <f t="shared" si="5"/>
        <v>0</v>
      </c>
      <c r="O169" s="249"/>
      <c r="P169" s="249"/>
      <c r="Q169" s="249"/>
      <c r="R169" s="126"/>
      <c r="T169" s="158" t="s">
        <v>21</v>
      </c>
      <c r="U169" s="41" t="s">
        <v>46</v>
      </c>
      <c r="V169" s="33"/>
      <c r="W169" s="159">
        <f t="shared" si="6"/>
        <v>0</v>
      </c>
      <c r="X169" s="159">
        <v>0.00561</v>
      </c>
      <c r="Y169" s="159">
        <f t="shared" si="7"/>
        <v>0.11781000000000001</v>
      </c>
      <c r="Z169" s="159">
        <v>0</v>
      </c>
      <c r="AA169" s="160">
        <f t="shared" si="8"/>
        <v>0</v>
      </c>
      <c r="AR169" s="15" t="s">
        <v>95</v>
      </c>
      <c r="AT169" s="15" t="s">
        <v>156</v>
      </c>
      <c r="AU169" s="15" t="s">
        <v>89</v>
      </c>
      <c r="AY169" s="15" t="s">
        <v>155</v>
      </c>
      <c r="BE169" s="102">
        <f t="shared" si="9"/>
        <v>0</v>
      </c>
      <c r="BF169" s="102">
        <f t="shared" si="10"/>
        <v>0</v>
      </c>
      <c r="BG169" s="102">
        <f t="shared" si="11"/>
        <v>0</v>
      </c>
      <c r="BH169" s="102">
        <f t="shared" si="12"/>
        <v>0</v>
      </c>
      <c r="BI169" s="102">
        <f t="shared" si="13"/>
        <v>0</v>
      </c>
      <c r="BJ169" s="15" t="s">
        <v>23</v>
      </c>
      <c r="BK169" s="102">
        <f t="shared" si="14"/>
        <v>0</v>
      </c>
      <c r="BL169" s="15" t="s">
        <v>95</v>
      </c>
      <c r="BM169" s="15" t="s">
        <v>266</v>
      </c>
    </row>
    <row r="170" spans="2:65" s="1" customFormat="1" ht="31.5" customHeight="1">
      <c r="B170" s="124"/>
      <c r="C170" s="154" t="s">
        <v>267</v>
      </c>
      <c r="D170" s="154" t="s">
        <v>156</v>
      </c>
      <c r="E170" s="155" t="s">
        <v>268</v>
      </c>
      <c r="F170" s="248" t="s">
        <v>269</v>
      </c>
      <c r="G170" s="249"/>
      <c r="H170" s="249"/>
      <c r="I170" s="249"/>
      <c r="J170" s="156" t="s">
        <v>159</v>
      </c>
      <c r="K170" s="157">
        <v>21</v>
      </c>
      <c r="L170" s="237">
        <v>0</v>
      </c>
      <c r="M170" s="249"/>
      <c r="N170" s="250">
        <f t="shared" si="5"/>
        <v>0</v>
      </c>
      <c r="O170" s="249"/>
      <c r="P170" s="249"/>
      <c r="Q170" s="249"/>
      <c r="R170" s="126"/>
      <c r="T170" s="158" t="s">
        <v>21</v>
      </c>
      <c r="U170" s="41" t="s">
        <v>46</v>
      </c>
      <c r="V170" s="33"/>
      <c r="W170" s="159">
        <f t="shared" si="6"/>
        <v>0</v>
      </c>
      <c r="X170" s="159">
        <v>0</v>
      </c>
      <c r="Y170" s="159">
        <f t="shared" si="7"/>
        <v>0</v>
      </c>
      <c r="Z170" s="159">
        <v>0</v>
      </c>
      <c r="AA170" s="160">
        <f t="shared" si="8"/>
        <v>0</v>
      </c>
      <c r="AR170" s="15" t="s">
        <v>95</v>
      </c>
      <c r="AT170" s="15" t="s">
        <v>156</v>
      </c>
      <c r="AU170" s="15" t="s">
        <v>89</v>
      </c>
      <c r="AY170" s="15" t="s">
        <v>155</v>
      </c>
      <c r="BE170" s="102">
        <f t="shared" si="9"/>
        <v>0</v>
      </c>
      <c r="BF170" s="102">
        <f t="shared" si="10"/>
        <v>0</v>
      </c>
      <c r="BG170" s="102">
        <f t="shared" si="11"/>
        <v>0</v>
      </c>
      <c r="BH170" s="102">
        <f t="shared" si="12"/>
        <v>0</v>
      </c>
      <c r="BI170" s="102">
        <f t="shared" si="13"/>
        <v>0</v>
      </c>
      <c r="BJ170" s="15" t="s">
        <v>23</v>
      </c>
      <c r="BK170" s="102">
        <f t="shared" si="14"/>
        <v>0</v>
      </c>
      <c r="BL170" s="15" t="s">
        <v>95</v>
      </c>
      <c r="BM170" s="15" t="s">
        <v>270</v>
      </c>
    </row>
    <row r="171" spans="2:65" s="1" customFormat="1" ht="31.5" customHeight="1">
      <c r="B171" s="124"/>
      <c r="C171" s="154" t="s">
        <v>271</v>
      </c>
      <c r="D171" s="154" t="s">
        <v>156</v>
      </c>
      <c r="E171" s="155" t="s">
        <v>272</v>
      </c>
      <c r="F171" s="248" t="s">
        <v>273</v>
      </c>
      <c r="G171" s="249"/>
      <c r="H171" s="249"/>
      <c r="I171" s="249"/>
      <c r="J171" s="156" t="s">
        <v>159</v>
      </c>
      <c r="K171" s="157">
        <v>1.2</v>
      </c>
      <c r="L171" s="237">
        <v>0</v>
      </c>
      <c r="M171" s="249"/>
      <c r="N171" s="250">
        <f t="shared" si="5"/>
        <v>0</v>
      </c>
      <c r="O171" s="249"/>
      <c r="P171" s="249"/>
      <c r="Q171" s="249"/>
      <c r="R171" s="126"/>
      <c r="T171" s="158" t="s">
        <v>21</v>
      </c>
      <c r="U171" s="41" t="s">
        <v>46</v>
      </c>
      <c r="V171" s="33"/>
      <c r="W171" s="159">
        <f t="shared" si="6"/>
        <v>0</v>
      </c>
      <c r="X171" s="159">
        <v>0.08425</v>
      </c>
      <c r="Y171" s="159">
        <f t="shared" si="7"/>
        <v>0.10110000000000001</v>
      </c>
      <c r="Z171" s="159">
        <v>0</v>
      </c>
      <c r="AA171" s="160">
        <f t="shared" si="8"/>
        <v>0</v>
      </c>
      <c r="AR171" s="15" t="s">
        <v>95</v>
      </c>
      <c r="AT171" s="15" t="s">
        <v>156</v>
      </c>
      <c r="AU171" s="15" t="s">
        <v>89</v>
      </c>
      <c r="AY171" s="15" t="s">
        <v>155</v>
      </c>
      <c r="BE171" s="102">
        <f t="shared" si="9"/>
        <v>0</v>
      </c>
      <c r="BF171" s="102">
        <f t="shared" si="10"/>
        <v>0</v>
      </c>
      <c r="BG171" s="102">
        <f t="shared" si="11"/>
        <v>0</v>
      </c>
      <c r="BH171" s="102">
        <f t="shared" si="12"/>
        <v>0</v>
      </c>
      <c r="BI171" s="102">
        <f t="shared" si="13"/>
        <v>0</v>
      </c>
      <c r="BJ171" s="15" t="s">
        <v>23</v>
      </c>
      <c r="BK171" s="102">
        <f t="shared" si="14"/>
        <v>0</v>
      </c>
      <c r="BL171" s="15" t="s">
        <v>95</v>
      </c>
      <c r="BM171" s="15" t="s">
        <v>274</v>
      </c>
    </row>
    <row r="172" spans="2:65" s="1" customFormat="1" ht="22.5" customHeight="1">
      <c r="B172" s="124"/>
      <c r="C172" s="177" t="s">
        <v>275</v>
      </c>
      <c r="D172" s="177" t="s">
        <v>227</v>
      </c>
      <c r="E172" s="178" t="s">
        <v>276</v>
      </c>
      <c r="F172" s="253" t="s">
        <v>277</v>
      </c>
      <c r="G172" s="254"/>
      <c r="H172" s="254"/>
      <c r="I172" s="254"/>
      <c r="J172" s="179" t="s">
        <v>159</v>
      </c>
      <c r="K172" s="180">
        <v>1.236</v>
      </c>
      <c r="L172" s="255">
        <v>0</v>
      </c>
      <c r="M172" s="254"/>
      <c r="N172" s="256">
        <f t="shared" si="5"/>
        <v>0</v>
      </c>
      <c r="O172" s="249"/>
      <c r="P172" s="249"/>
      <c r="Q172" s="249"/>
      <c r="R172" s="126"/>
      <c r="T172" s="158" t="s">
        <v>21</v>
      </c>
      <c r="U172" s="41" t="s">
        <v>46</v>
      </c>
      <c r="V172" s="33"/>
      <c r="W172" s="159">
        <f t="shared" si="6"/>
        <v>0</v>
      </c>
      <c r="X172" s="159">
        <v>0.131</v>
      </c>
      <c r="Y172" s="159">
        <f t="shared" si="7"/>
        <v>0.161916</v>
      </c>
      <c r="Z172" s="159">
        <v>0</v>
      </c>
      <c r="AA172" s="160">
        <f t="shared" si="8"/>
        <v>0</v>
      </c>
      <c r="AR172" s="15" t="s">
        <v>195</v>
      </c>
      <c r="AT172" s="15" t="s">
        <v>227</v>
      </c>
      <c r="AU172" s="15" t="s">
        <v>89</v>
      </c>
      <c r="AY172" s="15" t="s">
        <v>155</v>
      </c>
      <c r="BE172" s="102">
        <f t="shared" si="9"/>
        <v>0</v>
      </c>
      <c r="BF172" s="102">
        <f t="shared" si="10"/>
        <v>0</v>
      </c>
      <c r="BG172" s="102">
        <f t="shared" si="11"/>
        <v>0</v>
      </c>
      <c r="BH172" s="102">
        <f t="shared" si="12"/>
        <v>0</v>
      </c>
      <c r="BI172" s="102">
        <f t="shared" si="13"/>
        <v>0</v>
      </c>
      <c r="BJ172" s="15" t="s">
        <v>23</v>
      </c>
      <c r="BK172" s="102">
        <f t="shared" si="14"/>
        <v>0</v>
      </c>
      <c r="BL172" s="15" t="s">
        <v>95</v>
      </c>
      <c r="BM172" s="15" t="s">
        <v>278</v>
      </c>
    </row>
    <row r="173" spans="2:51" s="10" customFormat="1" ht="22.5" customHeight="1">
      <c r="B173" s="161"/>
      <c r="C173" s="162"/>
      <c r="D173" s="162"/>
      <c r="E173" s="163" t="s">
        <v>21</v>
      </c>
      <c r="F173" s="251" t="s">
        <v>279</v>
      </c>
      <c r="G173" s="252"/>
      <c r="H173" s="252"/>
      <c r="I173" s="252"/>
      <c r="J173" s="162"/>
      <c r="K173" s="164">
        <v>1.236</v>
      </c>
      <c r="L173" s="162"/>
      <c r="M173" s="162"/>
      <c r="N173" s="162"/>
      <c r="O173" s="162"/>
      <c r="P173" s="162"/>
      <c r="Q173" s="162"/>
      <c r="R173" s="165"/>
      <c r="T173" s="166"/>
      <c r="U173" s="162"/>
      <c r="V173" s="162"/>
      <c r="W173" s="162"/>
      <c r="X173" s="162"/>
      <c r="Y173" s="162"/>
      <c r="Z173" s="162"/>
      <c r="AA173" s="167"/>
      <c r="AT173" s="168" t="s">
        <v>162</v>
      </c>
      <c r="AU173" s="168" t="s">
        <v>89</v>
      </c>
      <c r="AV173" s="10" t="s">
        <v>89</v>
      </c>
      <c r="AW173" s="10" t="s">
        <v>38</v>
      </c>
      <c r="AX173" s="10" t="s">
        <v>23</v>
      </c>
      <c r="AY173" s="168" t="s">
        <v>155</v>
      </c>
    </row>
    <row r="174" spans="2:63" s="9" customFormat="1" ht="29.25" customHeight="1">
      <c r="B174" s="143"/>
      <c r="C174" s="144"/>
      <c r="D174" s="153" t="s">
        <v>129</v>
      </c>
      <c r="E174" s="153"/>
      <c r="F174" s="153"/>
      <c r="G174" s="153"/>
      <c r="H174" s="153"/>
      <c r="I174" s="153"/>
      <c r="J174" s="153"/>
      <c r="K174" s="153"/>
      <c r="L174" s="153"/>
      <c r="M174" s="153"/>
      <c r="N174" s="244">
        <f>BK174</f>
        <v>0</v>
      </c>
      <c r="O174" s="245"/>
      <c r="P174" s="245"/>
      <c r="Q174" s="245"/>
      <c r="R174" s="146"/>
      <c r="T174" s="147"/>
      <c r="U174" s="144"/>
      <c r="V174" s="144"/>
      <c r="W174" s="148">
        <f>SUM(W175:W180)</f>
        <v>0</v>
      </c>
      <c r="X174" s="144"/>
      <c r="Y174" s="148">
        <f>SUM(Y175:Y180)</f>
        <v>4.114942</v>
      </c>
      <c r="Z174" s="144"/>
      <c r="AA174" s="149">
        <f>SUM(AA175:AA180)</f>
        <v>0</v>
      </c>
      <c r="AR174" s="150" t="s">
        <v>23</v>
      </c>
      <c r="AT174" s="151" t="s">
        <v>80</v>
      </c>
      <c r="AU174" s="151" t="s">
        <v>23</v>
      </c>
      <c r="AY174" s="150" t="s">
        <v>155</v>
      </c>
      <c r="BK174" s="152">
        <f>SUM(BK175:BK180)</f>
        <v>0</v>
      </c>
    </row>
    <row r="175" spans="2:65" s="1" customFormat="1" ht="31.5" customHeight="1">
      <c r="B175" s="124"/>
      <c r="C175" s="154" t="s">
        <v>280</v>
      </c>
      <c r="D175" s="154" t="s">
        <v>156</v>
      </c>
      <c r="E175" s="155" t="s">
        <v>281</v>
      </c>
      <c r="F175" s="248" t="s">
        <v>282</v>
      </c>
      <c r="G175" s="249"/>
      <c r="H175" s="249"/>
      <c r="I175" s="249"/>
      <c r="J175" s="156" t="s">
        <v>244</v>
      </c>
      <c r="K175" s="157">
        <v>28</v>
      </c>
      <c r="L175" s="237">
        <v>0</v>
      </c>
      <c r="M175" s="249"/>
      <c r="N175" s="250">
        <f>ROUND(L175*K175,2)</f>
        <v>0</v>
      </c>
      <c r="O175" s="249"/>
      <c r="P175" s="249"/>
      <c r="Q175" s="249"/>
      <c r="R175" s="126"/>
      <c r="T175" s="158" t="s">
        <v>21</v>
      </c>
      <c r="U175" s="41" t="s">
        <v>46</v>
      </c>
      <c r="V175" s="33"/>
      <c r="W175" s="159">
        <f>V175*K175</f>
        <v>0</v>
      </c>
      <c r="X175" s="159">
        <v>0.10095</v>
      </c>
      <c r="Y175" s="159">
        <f>X175*K175</f>
        <v>2.8266</v>
      </c>
      <c r="Z175" s="159">
        <v>0</v>
      </c>
      <c r="AA175" s="160">
        <f>Z175*K175</f>
        <v>0</v>
      </c>
      <c r="AR175" s="15" t="s">
        <v>95</v>
      </c>
      <c r="AT175" s="15" t="s">
        <v>156</v>
      </c>
      <c r="AU175" s="15" t="s">
        <v>89</v>
      </c>
      <c r="AY175" s="15" t="s">
        <v>155</v>
      </c>
      <c r="BE175" s="102">
        <f>IF(U175="základní",N175,0)</f>
        <v>0</v>
      </c>
      <c r="BF175" s="102">
        <f>IF(U175="snížená",N175,0)</f>
        <v>0</v>
      </c>
      <c r="BG175" s="102">
        <f>IF(U175="zákl. přenesená",N175,0)</f>
        <v>0</v>
      </c>
      <c r="BH175" s="102">
        <f>IF(U175="sníž. přenesená",N175,0)</f>
        <v>0</v>
      </c>
      <c r="BI175" s="102">
        <f>IF(U175="nulová",N175,0)</f>
        <v>0</v>
      </c>
      <c r="BJ175" s="15" t="s">
        <v>23</v>
      </c>
      <c r="BK175" s="102">
        <f>ROUND(L175*K175,2)</f>
        <v>0</v>
      </c>
      <c r="BL175" s="15" t="s">
        <v>95</v>
      </c>
      <c r="BM175" s="15" t="s">
        <v>283</v>
      </c>
    </row>
    <row r="176" spans="2:65" s="1" customFormat="1" ht="31.5" customHeight="1">
      <c r="B176" s="124"/>
      <c r="C176" s="177" t="s">
        <v>284</v>
      </c>
      <c r="D176" s="177" t="s">
        <v>227</v>
      </c>
      <c r="E176" s="178" t="s">
        <v>285</v>
      </c>
      <c r="F176" s="253" t="s">
        <v>286</v>
      </c>
      <c r="G176" s="254"/>
      <c r="H176" s="254"/>
      <c r="I176" s="254"/>
      <c r="J176" s="179" t="s">
        <v>249</v>
      </c>
      <c r="K176" s="180">
        <v>56</v>
      </c>
      <c r="L176" s="255">
        <v>0</v>
      </c>
      <c r="M176" s="254"/>
      <c r="N176" s="256">
        <f>ROUND(L176*K176,2)</f>
        <v>0</v>
      </c>
      <c r="O176" s="249"/>
      <c r="P176" s="249"/>
      <c r="Q176" s="249"/>
      <c r="R176" s="126"/>
      <c r="T176" s="158" t="s">
        <v>21</v>
      </c>
      <c r="U176" s="41" t="s">
        <v>46</v>
      </c>
      <c r="V176" s="33"/>
      <c r="W176" s="159">
        <f>V176*K176</f>
        <v>0</v>
      </c>
      <c r="X176" s="159">
        <v>0.023</v>
      </c>
      <c r="Y176" s="159">
        <f>X176*K176</f>
        <v>1.288</v>
      </c>
      <c r="Z176" s="159">
        <v>0</v>
      </c>
      <c r="AA176" s="160">
        <f>Z176*K176</f>
        <v>0</v>
      </c>
      <c r="AR176" s="15" t="s">
        <v>195</v>
      </c>
      <c r="AT176" s="15" t="s">
        <v>227</v>
      </c>
      <c r="AU176" s="15" t="s">
        <v>89</v>
      </c>
      <c r="AY176" s="15" t="s">
        <v>155</v>
      </c>
      <c r="BE176" s="102">
        <f>IF(U176="základní",N176,0)</f>
        <v>0</v>
      </c>
      <c r="BF176" s="102">
        <f>IF(U176="snížená",N176,0)</f>
        <v>0</v>
      </c>
      <c r="BG176" s="102">
        <f>IF(U176="zákl. přenesená",N176,0)</f>
        <v>0</v>
      </c>
      <c r="BH176" s="102">
        <f>IF(U176="sníž. přenesená",N176,0)</f>
        <v>0</v>
      </c>
      <c r="BI176" s="102">
        <f>IF(U176="nulová",N176,0)</f>
        <v>0</v>
      </c>
      <c r="BJ176" s="15" t="s">
        <v>23</v>
      </c>
      <c r="BK176" s="102">
        <f>ROUND(L176*K176,2)</f>
        <v>0</v>
      </c>
      <c r="BL176" s="15" t="s">
        <v>95</v>
      </c>
      <c r="BM176" s="15" t="s">
        <v>287</v>
      </c>
    </row>
    <row r="177" spans="2:51" s="10" customFormat="1" ht="22.5" customHeight="1">
      <c r="B177" s="161"/>
      <c r="C177" s="162"/>
      <c r="D177" s="162"/>
      <c r="E177" s="163" t="s">
        <v>21</v>
      </c>
      <c r="F177" s="251" t="s">
        <v>288</v>
      </c>
      <c r="G177" s="252"/>
      <c r="H177" s="252"/>
      <c r="I177" s="252"/>
      <c r="J177" s="162"/>
      <c r="K177" s="164">
        <v>56</v>
      </c>
      <c r="L177" s="162"/>
      <c r="M177" s="162"/>
      <c r="N177" s="162"/>
      <c r="O177" s="162"/>
      <c r="P177" s="162"/>
      <c r="Q177" s="162"/>
      <c r="R177" s="165"/>
      <c r="T177" s="166"/>
      <c r="U177" s="162"/>
      <c r="V177" s="162"/>
      <c r="W177" s="162"/>
      <c r="X177" s="162"/>
      <c r="Y177" s="162"/>
      <c r="Z177" s="162"/>
      <c r="AA177" s="167"/>
      <c r="AT177" s="168" t="s">
        <v>162</v>
      </c>
      <c r="AU177" s="168" t="s">
        <v>89</v>
      </c>
      <c r="AV177" s="10" t="s">
        <v>89</v>
      </c>
      <c r="AW177" s="10" t="s">
        <v>38</v>
      </c>
      <c r="AX177" s="10" t="s">
        <v>23</v>
      </c>
      <c r="AY177" s="168" t="s">
        <v>155</v>
      </c>
    </row>
    <row r="178" spans="2:65" s="1" customFormat="1" ht="31.5" customHeight="1">
      <c r="B178" s="124"/>
      <c r="C178" s="154" t="s">
        <v>289</v>
      </c>
      <c r="D178" s="154" t="s">
        <v>156</v>
      </c>
      <c r="E178" s="155" t="s">
        <v>290</v>
      </c>
      <c r="F178" s="248" t="s">
        <v>291</v>
      </c>
      <c r="G178" s="249"/>
      <c r="H178" s="249"/>
      <c r="I178" s="249"/>
      <c r="J178" s="156" t="s">
        <v>244</v>
      </c>
      <c r="K178" s="157">
        <v>5.7</v>
      </c>
      <c r="L178" s="237">
        <v>0</v>
      </c>
      <c r="M178" s="249"/>
      <c r="N178" s="250">
        <f>ROUND(L178*K178,2)</f>
        <v>0</v>
      </c>
      <c r="O178" s="249"/>
      <c r="P178" s="249"/>
      <c r="Q178" s="249"/>
      <c r="R178" s="126"/>
      <c r="T178" s="158" t="s">
        <v>21</v>
      </c>
      <c r="U178" s="41" t="s">
        <v>46</v>
      </c>
      <c r="V178" s="33"/>
      <c r="W178" s="159">
        <f>V178*K178</f>
        <v>0</v>
      </c>
      <c r="X178" s="159">
        <v>0</v>
      </c>
      <c r="Y178" s="159">
        <f>X178*K178</f>
        <v>0</v>
      </c>
      <c r="Z178" s="159">
        <v>0</v>
      </c>
      <c r="AA178" s="160">
        <f>Z178*K178</f>
        <v>0</v>
      </c>
      <c r="AR178" s="15" t="s">
        <v>95</v>
      </c>
      <c r="AT178" s="15" t="s">
        <v>156</v>
      </c>
      <c r="AU178" s="15" t="s">
        <v>89</v>
      </c>
      <c r="AY178" s="15" t="s">
        <v>155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15" t="s">
        <v>23</v>
      </c>
      <c r="BK178" s="102">
        <f>ROUND(L178*K178,2)</f>
        <v>0</v>
      </c>
      <c r="BL178" s="15" t="s">
        <v>95</v>
      </c>
      <c r="BM178" s="15" t="s">
        <v>292</v>
      </c>
    </row>
    <row r="179" spans="2:65" s="1" customFormat="1" ht="31.5" customHeight="1">
      <c r="B179" s="124"/>
      <c r="C179" s="154" t="s">
        <v>293</v>
      </c>
      <c r="D179" s="154" t="s">
        <v>156</v>
      </c>
      <c r="E179" s="155" t="s">
        <v>294</v>
      </c>
      <c r="F179" s="248" t="s">
        <v>295</v>
      </c>
      <c r="G179" s="249"/>
      <c r="H179" s="249"/>
      <c r="I179" s="249"/>
      <c r="J179" s="156" t="s">
        <v>244</v>
      </c>
      <c r="K179" s="157">
        <v>5.7</v>
      </c>
      <c r="L179" s="237">
        <v>0</v>
      </c>
      <c r="M179" s="249"/>
      <c r="N179" s="250">
        <f>ROUND(L179*K179,2)</f>
        <v>0</v>
      </c>
      <c r="O179" s="249"/>
      <c r="P179" s="249"/>
      <c r="Q179" s="249"/>
      <c r="R179" s="126"/>
      <c r="T179" s="158" t="s">
        <v>21</v>
      </c>
      <c r="U179" s="41" t="s">
        <v>46</v>
      </c>
      <c r="V179" s="33"/>
      <c r="W179" s="159">
        <f>V179*K179</f>
        <v>0</v>
      </c>
      <c r="X179" s="159">
        <v>6E-05</v>
      </c>
      <c r="Y179" s="159">
        <f>X179*K179</f>
        <v>0.000342</v>
      </c>
      <c r="Z179" s="159">
        <v>0</v>
      </c>
      <c r="AA179" s="160">
        <f>Z179*K179</f>
        <v>0</v>
      </c>
      <c r="AR179" s="15" t="s">
        <v>95</v>
      </c>
      <c r="AT179" s="15" t="s">
        <v>156</v>
      </c>
      <c r="AU179" s="15" t="s">
        <v>89</v>
      </c>
      <c r="AY179" s="15" t="s">
        <v>155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15" t="s">
        <v>23</v>
      </c>
      <c r="BK179" s="102">
        <f>ROUND(L179*K179,2)</f>
        <v>0</v>
      </c>
      <c r="BL179" s="15" t="s">
        <v>95</v>
      </c>
      <c r="BM179" s="15" t="s">
        <v>296</v>
      </c>
    </row>
    <row r="180" spans="2:65" s="1" customFormat="1" ht="22.5" customHeight="1">
      <c r="B180" s="124"/>
      <c r="C180" s="154" t="s">
        <v>297</v>
      </c>
      <c r="D180" s="154" t="s">
        <v>156</v>
      </c>
      <c r="E180" s="155" t="s">
        <v>298</v>
      </c>
      <c r="F180" s="248" t="s">
        <v>299</v>
      </c>
      <c r="G180" s="249"/>
      <c r="H180" s="249"/>
      <c r="I180" s="249"/>
      <c r="J180" s="156" t="s">
        <v>244</v>
      </c>
      <c r="K180" s="157">
        <v>7</v>
      </c>
      <c r="L180" s="237">
        <v>0</v>
      </c>
      <c r="M180" s="249"/>
      <c r="N180" s="250">
        <f>ROUND(L180*K180,2)</f>
        <v>0</v>
      </c>
      <c r="O180" s="249"/>
      <c r="P180" s="249"/>
      <c r="Q180" s="249"/>
      <c r="R180" s="126"/>
      <c r="T180" s="158" t="s">
        <v>21</v>
      </c>
      <c r="U180" s="41" t="s">
        <v>46</v>
      </c>
      <c r="V180" s="33"/>
      <c r="W180" s="159">
        <f>V180*K180</f>
        <v>0</v>
      </c>
      <c r="X180" s="159">
        <v>0</v>
      </c>
      <c r="Y180" s="159">
        <f>X180*K180</f>
        <v>0</v>
      </c>
      <c r="Z180" s="159">
        <v>0</v>
      </c>
      <c r="AA180" s="160">
        <f>Z180*K180</f>
        <v>0</v>
      </c>
      <c r="AR180" s="15" t="s">
        <v>95</v>
      </c>
      <c r="AT180" s="15" t="s">
        <v>156</v>
      </c>
      <c r="AU180" s="15" t="s">
        <v>89</v>
      </c>
      <c r="AY180" s="15" t="s">
        <v>155</v>
      </c>
      <c r="BE180" s="102">
        <f>IF(U180="základní",N180,0)</f>
        <v>0</v>
      </c>
      <c r="BF180" s="102">
        <f>IF(U180="snížená",N180,0)</f>
        <v>0</v>
      </c>
      <c r="BG180" s="102">
        <f>IF(U180="zákl. přenesená",N180,0)</f>
        <v>0</v>
      </c>
      <c r="BH180" s="102">
        <f>IF(U180="sníž. přenesená",N180,0)</f>
        <v>0</v>
      </c>
      <c r="BI180" s="102">
        <f>IF(U180="nulová",N180,0)</f>
        <v>0</v>
      </c>
      <c r="BJ180" s="15" t="s">
        <v>23</v>
      </c>
      <c r="BK180" s="102">
        <f>ROUND(L180*K180,2)</f>
        <v>0</v>
      </c>
      <c r="BL180" s="15" t="s">
        <v>95</v>
      </c>
      <c r="BM180" s="15" t="s">
        <v>300</v>
      </c>
    </row>
    <row r="181" spans="2:63" s="9" customFormat="1" ht="29.25" customHeight="1">
      <c r="B181" s="143"/>
      <c r="C181" s="144"/>
      <c r="D181" s="153" t="s">
        <v>130</v>
      </c>
      <c r="E181" s="153"/>
      <c r="F181" s="153"/>
      <c r="G181" s="153"/>
      <c r="H181" s="153"/>
      <c r="I181" s="153"/>
      <c r="J181" s="153"/>
      <c r="K181" s="153"/>
      <c r="L181" s="153"/>
      <c r="M181" s="153"/>
      <c r="N181" s="246">
        <f>BK181</f>
        <v>0</v>
      </c>
      <c r="O181" s="247"/>
      <c r="P181" s="247"/>
      <c r="Q181" s="247"/>
      <c r="R181" s="146"/>
      <c r="T181" s="147"/>
      <c r="U181" s="144"/>
      <c r="V181" s="144"/>
      <c r="W181" s="148">
        <f>SUM(W182:W185)</f>
        <v>0</v>
      </c>
      <c r="X181" s="144"/>
      <c r="Y181" s="148">
        <f>SUM(Y182:Y185)</f>
        <v>0</v>
      </c>
      <c r="Z181" s="144"/>
      <c r="AA181" s="149">
        <f>SUM(AA182:AA185)</f>
        <v>0</v>
      </c>
      <c r="AR181" s="150" t="s">
        <v>23</v>
      </c>
      <c r="AT181" s="151" t="s">
        <v>80</v>
      </c>
      <c r="AU181" s="151" t="s">
        <v>23</v>
      </c>
      <c r="AY181" s="150" t="s">
        <v>155</v>
      </c>
      <c r="BK181" s="152">
        <f>SUM(BK182:BK185)</f>
        <v>0</v>
      </c>
    </row>
    <row r="182" spans="2:65" s="1" customFormat="1" ht="22.5" customHeight="1">
      <c r="B182" s="124"/>
      <c r="C182" s="154" t="s">
        <v>301</v>
      </c>
      <c r="D182" s="154" t="s">
        <v>156</v>
      </c>
      <c r="E182" s="155" t="s">
        <v>302</v>
      </c>
      <c r="F182" s="248" t="s">
        <v>303</v>
      </c>
      <c r="G182" s="249"/>
      <c r="H182" s="249"/>
      <c r="I182" s="249"/>
      <c r="J182" s="156" t="s">
        <v>212</v>
      </c>
      <c r="K182" s="157">
        <v>1.721</v>
      </c>
      <c r="L182" s="237">
        <v>0</v>
      </c>
      <c r="M182" s="249"/>
      <c r="N182" s="250">
        <f>ROUND(L182*K182,2)</f>
        <v>0</v>
      </c>
      <c r="O182" s="249"/>
      <c r="P182" s="249"/>
      <c r="Q182" s="249"/>
      <c r="R182" s="126"/>
      <c r="T182" s="158" t="s">
        <v>21</v>
      </c>
      <c r="U182" s="41" t="s">
        <v>46</v>
      </c>
      <c r="V182" s="33"/>
      <c r="W182" s="159">
        <f>V182*K182</f>
        <v>0</v>
      </c>
      <c r="X182" s="159">
        <v>0</v>
      </c>
      <c r="Y182" s="159">
        <f>X182*K182</f>
        <v>0</v>
      </c>
      <c r="Z182" s="159">
        <v>0</v>
      </c>
      <c r="AA182" s="160">
        <f>Z182*K182</f>
        <v>0</v>
      </c>
      <c r="AR182" s="15" t="s">
        <v>95</v>
      </c>
      <c r="AT182" s="15" t="s">
        <v>156</v>
      </c>
      <c r="AU182" s="15" t="s">
        <v>89</v>
      </c>
      <c r="AY182" s="15" t="s">
        <v>155</v>
      </c>
      <c r="BE182" s="102">
        <f>IF(U182="základní",N182,0)</f>
        <v>0</v>
      </c>
      <c r="BF182" s="102">
        <f>IF(U182="snížená",N182,0)</f>
        <v>0</v>
      </c>
      <c r="BG182" s="102">
        <f>IF(U182="zákl. přenesená",N182,0)</f>
        <v>0</v>
      </c>
      <c r="BH182" s="102">
        <f>IF(U182="sníž. přenesená",N182,0)</f>
        <v>0</v>
      </c>
      <c r="BI182" s="102">
        <f>IF(U182="nulová",N182,0)</f>
        <v>0</v>
      </c>
      <c r="BJ182" s="15" t="s">
        <v>23</v>
      </c>
      <c r="BK182" s="102">
        <f>ROUND(L182*K182,2)</f>
        <v>0</v>
      </c>
      <c r="BL182" s="15" t="s">
        <v>95</v>
      </c>
      <c r="BM182" s="15" t="s">
        <v>304</v>
      </c>
    </row>
    <row r="183" spans="2:65" s="1" customFormat="1" ht="31.5" customHeight="1">
      <c r="B183" s="124"/>
      <c r="C183" s="154" t="s">
        <v>305</v>
      </c>
      <c r="D183" s="154" t="s">
        <v>156</v>
      </c>
      <c r="E183" s="155" t="s">
        <v>306</v>
      </c>
      <c r="F183" s="248" t="s">
        <v>307</v>
      </c>
      <c r="G183" s="249"/>
      <c r="H183" s="249"/>
      <c r="I183" s="249"/>
      <c r="J183" s="156" t="s">
        <v>212</v>
      </c>
      <c r="K183" s="157">
        <v>24.094</v>
      </c>
      <c r="L183" s="237">
        <v>0</v>
      </c>
      <c r="M183" s="249"/>
      <c r="N183" s="250">
        <f>ROUND(L183*K183,2)</f>
        <v>0</v>
      </c>
      <c r="O183" s="249"/>
      <c r="P183" s="249"/>
      <c r="Q183" s="249"/>
      <c r="R183" s="126"/>
      <c r="T183" s="158" t="s">
        <v>21</v>
      </c>
      <c r="U183" s="41" t="s">
        <v>46</v>
      </c>
      <c r="V183" s="33"/>
      <c r="W183" s="159">
        <f>V183*K183</f>
        <v>0</v>
      </c>
      <c r="X183" s="159">
        <v>0</v>
      </c>
      <c r="Y183" s="159">
        <f>X183*K183</f>
        <v>0</v>
      </c>
      <c r="Z183" s="159">
        <v>0</v>
      </c>
      <c r="AA183" s="160">
        <f>Z183*K183</f>
        <v>0</v>
      </c>
      <c r="AR183" s="15" t="s">
        <v>95</v>
      </c>
      <c r="AT183" s="15" t="s">
        <v>156</v>
      </c>
      <c r="AU183" s="15" t="s">
        <v>89</v>
      </c>
      <c r="AY183" s="15" t="s">
        <v>155</v>
      </c>
      <c r="BE183" s="102">
        <f>IF(U183="základní",N183,0)</f>
        <v>0</v>
      </c>
      <c r="BF183" s="102">
        <f>IF(U183="snížená",N183,0)</f>
        <v>0</v>
      </c>
      <c r="BG183" s="102">
        <f>IF(U183="zákl. přenesená",N183,0)</f>
        <v>0</v>
      </c>
      <c r="BH183" s="102">
        <f>IF(U183="sníž. přenesená",N183,0)</f>
        <v>0</v>
      </c>
      <c r="BI183" s="102">
        <f>IF(U183="nulová",N183,0)</f>
        <v>0</v>
      </c>
      <c r="BJ183" s="15" t="s">
        <v>23</v>
      </c>
      <c r="BK183" s="102">
        <f>ROUND(L183*K183,2)</f>
        <v>0</v>
      </c>
      <c r="BL183" s="15" t="s">
        <v>95</v>
      </c>
      <c r="BM183" s="15" t="s">
        <v>308</v>
      </c>
    </row>
    <row r="184" spans="2:51" s="10" customFormat="1" ht="22.5" customHeight="1">
      <c r="B184" s="161"/>
      <c r="C184" s="162"/>
      <c r="D184" s="162"/>
      <c r="E184" s="163" t="s">
        <v>21</v>
      </c>
      <c r="F184" s="251" t="s">
        <v>309</v>
      </c>
      <c r="G184" s="252"/>
      <c r="H184" s="252"/>
      <c r="I184" s="252"/>
      <c r="J184" s="162"/>
      <c r="K184" s="164">
        <v>24.094</v>
      </c>
      <c r="L184" s="162"/>
      <c r="M184" s="162"/>
      <c r="N184" s="162"/>
      <c r="O184" s="162"/>
      <c r="P184" s="162"/>
      <c r="Q184" s="162"/>
      <c r="R184" s="165"/>
      <c r="T184" s="166"/>
      <c r="U184" s="162"/>
      <c r="V184" s="162"/>
      <c r="W184" s="162"/>
      <c r="X184" s="162"/>
      <c r="Y184" s="162"/>
      <c r="Z184" s="162"/>
      <c r="AA184" s="167"/>
      <c r="AT184" s="168" t="s">
        <v>162</v>
      </c>
      <c r="AU184" s="168" t="s">
        <v>89</v>
      </c>
      <c r="AV184" s="10" t="s">
        <v>89</v>
      </c>
      <c r="AW184" s="10" t="s">
        <v>38</v>
      </c>
      <c r="AX184" s="10" t="s">
        <v>23</v>
      </c>
      <c r="AY184" s="168" t="s">
        <v>155</v>
      </c>
    </row>
    <row r="185" spans="2:65" s="1" customFormat="1" ht="31.5" customHeight="1">
      <c r="B185" s="124"/>
      <c r="C185" s="154" t="s">
        <v>310</v>
      </c>
      <c r="D185" s="154" t="s">
        <v>156</v>
      </c>
      <c r="E185" s="155" t="s">
        <v>311</v>
      </c>
      <c r="F185" s="248" t="s">
        <v>312</v>
      </c>
      <c r="G185" s="249"/>
      <c r="H185" s="249"/>
      <c r="I185" s="249"/>
      <c r="J185" s="156" t="s">
        <v>212</v>
      </c>
      <c r="K185" s="157">
        <v>1.721</v>
      </c>
      <c r="L185" s="237">
        <v>0</v>
      </c>
      <c r="M185" s="249"/>
      <c r="N185" s="250">
        <f>ROUND(L185*K185,2)</f>
        <v>0</v>
      </c>
      <c r="O185" s="249"/>
      <c r="P185" s="249"/>
      <c r="Q185" s="249"/>
      <c r="R185" s="126"/>
      <c r="T185" s="158" t="s">
        <v>21</v>
      </c>
      <c r="U185" s="41" t="s">
        <v>46</v>
      </c>
      <c r="V185" s="33"/>
      <c r="W185" s="159">
        <f>V185*K185</f>
        <v>0</v>
      </c>
      <c r="X185" s="159">
        <v>0</v>
      </c>
      <c r="Y185" s="159">
        <f>X185*K185</f>
        <v>0</v>
      </c>
      <c r="Z185" s="159">
        <v>0</v>
      </c>
      <c r="AA185" s="160">
        <f>Z185*K185</f>
        <v>0</v>
      </c>
      <c r="AR185" s="15" t="s">
        <v>95</v>
      </c>
      <c r="AT185" s="15" t="s">
        <v>156</v>
      </c>
      <c r="AU185" s="15" t="s">
        <v>89</v>
      </c>
      <c r="AY185" s="15" t="s">
        <v>155</v>
      </c>
      <c r="BE185" s="102">
        <f>IF(U185="základní",N185,0)</f>
        <v>0</v>
      </c>
      <c r="BF185" s="102">
        <f>IF(U185="snížená",N185,0)</f>
        <v>0</v>
      </c>
      <c r="BG185" s="102">
        <f>IF(U185="zákl. přenesená",N185,0)</f>
        <v>0</v>
      </c>
      <c r="BH185" s="102">
        <f>IF(U185="sníž. přenesená",N185,0)</f>
        <v>0</v>
      </c>
      <c r="BI185" s="102">
        <f>IF(U185="nulová",N185,0)</f>
        <v>0</v>
      </c>
      <c r="BJ185" s="15" t="s">
        <v>23</v>
      </c>
      <c r="BK185" s="102">
        <f>ROUND(L185*K185,2)</f>
        <v>0</v>
      </c>
      <c r="BL185" s="15" t="s">
        <v>95</v>
      </c>
      <c r="BM185" s="15" t="s">
        <v>313</v>
      </c>
    </row>
    <row r="186" spans="2:63" s="9" customFormat="1" ht="29.25" customHeight="1">
      <c r="B186" s="143"/>
      <c r="C186" s="144"/>
      <c r="D186" s="153" t="s">
        <v>131</v>
      </c>
      <c r="E186" s="153"/>
      <c r="F186" s="153"/>
      <c r="G186" s="153"/>
      <c r="H186" s="153"/>
      <c r="I186" s="153"/>
      <c r="J186" s="153"/>
      <c r="K186" s="153"/>
      <c r="L186" s="153"/>
      <c r="M186" s="153"/>
      <c r="N186" s="246">
        <f>BK186</f>
        <v>0</v>
      </c>
      <c r="O186" s="247"/>
      <c r="P186" s="247"/>
      <c r="Q186" s="247"/>
      <c r="R186" s="146"/>
      <c r="T186" s="147"/>
      <c r="U186" s="144"/>
      <c r="V186" s="144"/>
      <c r="W186" s="148">
        <f>W187</f>
        <v>0</v>
      </c>
      <c r="X186" s="144"/>
      <c r="Y186" s="148">
        <f>Y187</f>
        <v>0</v>
      </c>
      <c r="Z186" s="144"/>
      <c r="AA186" s="149">
        <f>AA187</f>
        <v>0</v>
      </c>
      <c r="AR186" s="150" t="s">
        <v>23</v>
      </c>
      <c r="AT186" s="151" t="s">
        <v>80</v>
      </c>
      <c r="AU186" s="151" t="s">
        <v>23</v>
      </c>
      <c r="AY186" s="150" t="s">
        <v>155</v>
      </c>
      <c r="BK186" s="152">
        <f>BK187</f>
        <v>0</v>
      </c>
    </row>
    <row r="187" spans="2:65" s="1" customFormat="1" ht="31.5" customHeight="1">
      <c r="B187" s="124"/>
      <c r="C187" s="154" t="s">
        <v>314</v>
      </c>
      <c r="D187" s="154" t="s">
        <v>156</v>
      </c>
      <c r="E187" s="155" t="s">
        <v>315</v>
      </c>
      <c r="F187" s="248" t="s">
        <v>316</v>
      </c>
      <c r="G187" s="249"/>
      <c r="H187" s="249"/>
      <c r="I187" s="249"/>
      <c r="J187" s="156" t="s">
        <v>212</v>
      </c>
      <c r="K187" s="157">
        <v>8.146</v>
      </c>
      <c r="L187" s="237">
        <v>0</v>
      </c>
      <c r="M187" s="249"/>
      <c r="N187" s="250">
        <f>ROUND(L187*K187,2)</f>
        <v>0</v>
      </c>
      <c r="O187" s="249"/>
      <c r="P187" s="249"/>
      <c r="Q187" s="249"/>
      <c r="R187" s="126"/>
      <c r="T187" s="158" t="s">
        <v>21</v>
      </c>
      <c r="U187" s="41" t="s">
        <v>46</v>
      </c>
      <c r="V187" s="33"/>
      <c r="W187" s="159">
        <f>V187*K187</f>
        <v>0</v>
      </c>
      <c r="X187" s="159">
        <v>0</v>
      </c>
      <c r="Y187" s="159">
        <f>X187*K187</f>
        <v>0</v>
      </c>
      <c r="Z187" s="159">
        <v>0</v>
      </c>
      <c r="AA187" s="160">
        <f>Z187*K187</f>
        <v>0</v>
      </c>
      <c r="AR187" s="15" t="s">
        <v>95</v>
      </c>
      <c r="AT187" s="15" t="s">
        <v>156</v>
      </c>
      <c r="AU187" s="15" t="s">
        <v>89</v>
      </c>
      <c r="AY187" s="15" t="s">
        <v>155</v>
      </c>
      <c r="BE187" s="102">
        <f>IF(U187="základní",N187,0)</f>
        <v>0</v>
      </c>
      <c r="BF187" s="102">
        <f>IF(U187="snížená",N187,0)</f>
        <v>0</v>
      </c>
      <c r="BG187" s="102">
        <f>IF(U187="zákl. přenesená",N187,0)</f>
        <v>0</v>
      </c>
      <c r="BH187" s="102">
        <f>IF(U187="sníž. přenesená",N187,0)</f>
        <v>0</v>
      </c>
      <c r="BI187" s="102">
        <f>IF(U187="nulová",N187,0)</f>
        <v>0</v>
      </c>
      <c r="BJ187" s="15" t="s">
        <v>23</v>
      </c>
      <c r="BK187" s="102">
        <f>ROUND(L187*K187,2)</f>
        <v>0</v>
      </c>
      <c r="BL187" s="15" t="s">
        <v>95</v>
      </c>
      <c r="BM187" s="15" t="s">
        <v>317</v>
      </c>
    </row>
    <row r="188" spans="2:63" s="1" customFormat="1" ht="49.5" customHeight="1">
      <c r="B188" s="32"/>
      <c r="C188" s="33"/>
      <c r="D188" s="145" t="s">
        <v>318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232">
        <f aca="true" t="shared" si="15" ref="N188:N193">BK188</f>
        <v>0</v>
      </c>
      <c r="O188" s="233"/>
      <c r="P188" s="233"/>
      <c r="Q188" s="233"/>
      <c r="R188" s="34"/>
      <c r="T188" s="71"/>
      <c r="U188" s="33"/>
      <c r="V188" s="33"/>
      <c r="W188" s="33"/>
      <c r="X188" s="33"/>
      <c r="Y188" s="33"/>
      <c r="Z188" s="33"/>
      <c r="AA188" s="72"/>
      <c r="AT188" s="15" t="s">
        <v>80</v>
      </c>
      <c r="AU188" s="15" t="s">
        <v>81</v>
      </c>
      <c r="AY188" s="15" t="s">
        <v>319</v>
      </c>
      <c r="BK188" s="102">
        <f>SUM(BK189:BK193)</f>
        <v>0</v>
      </c>
    </row>
    <row r="189" spans="2:63" s="1" customFormat="1" ht="21.75" customHeight="1">
      <c r="B189" s="32"/>
      <c r="C189" s="181" t="s">
        <v>21</v>
      </c>
      <c r="D189" s="181" t="s">
        <v>156</v>
      </c>
      <c r="E189" s="182" t="s">
        <v>21</v>
      </c>
      <c r="F189" s="235" t="s">
        <v>21</v>
      </c>
      <c r="G189" s="236"/>
      <c r="H189" s="236"/>
      <c r="I189" s="236"/>
      <c r="J189" s="183" t="s">
        <v>21</v>
      </c>
      <c r="K189" s="184"/>
      <c r="L189" s="237"/>
      <c r="M189" s="238"/>
      <c r="N189" s="239">
        <f t="shared" si="15"/>
        <v>0</v>
      </c>
      <c r="O189" s="238"/>
      <c r="P189" s="238"/>
      <c r="Q189" s="238"/>
      <c r="R189" s="34"/>
      <c r="T189" s="158" t="s">
        <v>21</v>
      </c>
      <c r="U189" s="185" t="s">
        <v>46</v>
      </c>
      <c r="V189" s="33"/>
      <c r="W189" s="33"/>
      <c r="X189" s="33"/>
      <c r="Y189" s="33"/>
      <c r="Z189" s="33"/>
      <c r="AA189" s="72"/>
      <c r="AT189" s="15" t="s">
        <v>319</v>
      </c>
      <c r="AU189" s="15" t="s">
        <v>23</v>
      </c>
      <c r="AY189" s="15" t="s">
        <v>319</v>
      </c>
      <c r="BE189" s="102">
        <f>IF(U189="základní",N189,0)</f>
        <v>0</v>
      </c>
      <c r="BF189" s="102">
        <f>IF(U189="snížená",N189,0)</f>
        <v>0</v>
      </c>
      <c r="BG189" s="102">
        <f>IF(U189="zákl. přenesená",N189,0)</f>
        <v>0</v>
      </c>
      <c r="BH189" s="102">
        <f>IF(U189="sníž. přenesená",N189,0)</f>
        <v>0</v>
      </c>
      <c r="BI189" s="102">
        <f>IF(U189="nulová",N189,0)</f>
        <v>0</v>
      </c>
      <c r="BJ189" s="15" t="s">
        <v>23</v>
      </c>
      <c r="BK189" s="102">
        <f>L189*K189</f>
        <v>0</v>
      </c>
    </row>
    <row r="190" spans="2:63" s="1" customFormat="1" ht="21.75" customHeight="1">
      <c r="B190" s="32"/>
      <c r="C190" s="181" t="s">
        <v>21</v>
      </c>
      <c r="D190" s="181" t="s">
        <v>156</v>
      </c>
      <c r="E190" s="182" t="s">
        <v>21</v>
      </c>
      <c r="F190" s="235" t="s">
        <v>21</v>
      </c>
      <c r="G190" s="236"/>
      <c r="H190" s="236"/>
      <c r="I190" s="236"/>
      <c r="J190" s="183" t="s">
        <v>21</v>
      </c>
      <c r="K190" s="184"/>
      <c r="L190" s="237"/>
      <c r="M190" s="238"/>
      <c r="N190" s="239">
        <f t="shared" si="15"/>
        <v>0</v>
      </c>
      <c r="O190" s="238"/>
      <c r="P190" s="238"/>
      <c r="Q190" s="238"/>
      <c r="R190" s="34"/>
      <c r="T190" s="158" t="s">
        <v>21</v>
      </c>
      <c r="U190" s="185" t="s">
        <v>46</v>
      </c>
      <c r="V190" s="33"/>
      <c r="W190" s="33"/>
      <c r="X190" s="33"/>
      <c r="Y190" s="33"/>
      <c r="Z190" s="33"/>
      <c r="AA190" s="72"/>
      <c r="AT190" s="15" t="s">
        <v>319</v>
      </c>
      <c r="AU190" s="15" t="s">
        <v>23</v>
      </c>
      <c r="AY190" s="15" t="s">
        <v>319</v>
      </c>
      <c r="BE190" s="102">
        <f>IF(U190="základní",N190,0)</f>
        <v>0</v>
      </c>
      <c r="BF190" s="102">
        <f>IF(U190="snížená",N190,0)</f>
        <v>0</v>
      </c>
      <c r="BG190" s="102">
        <f>IF(U190="zákl. přenesená",N190,0)</f>
        <v>0</v>
      </c>
      <c r="BH190" s="102">
        <f>IF(U190="sníž. přenesená",N190,0)</f>
        <v>0</v>
      </c>
      <c r="BI190" s="102">
        <f>IF(U190="nulová",N190,0)</f>
        <v>0</v>
      </c>
      <c r="BJ190" s="15" t="s">
        <v>23</v>
      </c>
      <c r="BK190" s="102">
        <f>L190*K190</f>
        <v>0</v>
      </c>
    </row>
    <row r="191" spans="2:63" s="1" customFormat="1" ht="21.75" customHeight="1">
      <c r="B191" s="32"/>
      <c r="C191" s="181" t="s">
        <v>21</v>
      </c>
      <c r="D191" s="181" t="s">
        <v>156</v>
      </c>
      <c r="E191" s="182" t="s">
        <v>21</v>
      </c>
      <c r="F191" s="235" t="s">
        <v>21</v>
      </c>
      <c r="G191" s="236"/>
      <c r="H191" s="236"/>
      <c r="I191" s="236"/>
      <c r="J191" s="183" t="s">
        <v>21</v>
      </c>
      <c r="K191" s="184"/>
      <c r="L191" s="237"/>
      <c r="M191" s="238"/>
      <c r="N191" s="239">
        <f t="shared" si="15"/>
        <v>0</v>
      </c>
      <c r="O191" s="238"/>
      <c r="P191" s="238"/>
      <c r="Q191" s="238"/>
      <c r="R191" s="34"/>
      <c r="T191" s="158" t="s">
        <v>21</v>
      </c>
      <c r="U191" s="185" t="s">
        <v>46</v>
      </c>
      <c r="V191" s="33"/>
      <c r="W191" s="33"/>
      <c r="X191" s="33"/>
      <c r="Y191" s="33"/>
      <c r="Z191" s="33"/>
      <c r="AA191" s="72"/>
      <c r="AT191" s="15" t="s">
        <v>319</v>
      </c>
      <c r="AU191" s="15" t="s">
        <v>23</v>
      </c>
      <c r="AY191" s="15" t="s">
        <v>319</v>
      </c>
      <c r="BE191" s="102">
        <f>IF(U191="základní",N191,0)</f>
        <v>0</v>
      </c>
      <c r="BF191" s="102">
        <f>IF(U191="snížená",N191,0)</f>
        <v>0</v>
      </c>
      <c r="BG191" s="102">
        <f>IF(U191="zákl. přenesená",N191,0)</f>
        <v>0</v>
      </c>
      <c r="BH191" s="102">
        <f>IF(U191="sníž. přenesená",N191,0)</f>
        <v>0</v>
      </c>
      <c r="BI191" s="102">
        <f>IF(U191="nulová",N191,0)</f>
        <v>0</v>
      </c>
      <c r="BJ191" s="15" t="s">
        <v>23</v>
      </c>
      <c r="BK191" s="102">
        <f>L191*K191</f>
        <v>0</v>
      </c>
    </row>
    <row r="192" spans="2:63" s="1" customFormat="1" ht="21.75" customHeight="1">
      <c r="B192" s="32"/>
      <c r="C192" s="181" t="s">
        <v>21</v>
      </c>
      <c r="D192" s="181" t="s">
        <v>156</v>
      </c>
      <c r="E192" s="182" t="s">
        <v>21</v>
      </c>
      <c r="F192" s="235" t="s">
        <v>21</v>
      </c>
      <c r="G192" s="236"/>
      <c r="H192" s="236"/>
      <c r="I192" s="236"/>
      <c r="J192" s="183" t="s">
        <v>21</v>
      </c>
      <c r="K192" s="184"/>
      <c r="L192" s="237"/>
      <c r="M192" s="238"/>
      <c r="N192" s="239">
        <f t="shared" si="15"/>
        <v>0</v>
      </c>
      <c r="O192" s="238"/>
      <c r="P192" s="238"/>
      <c r="Q192" s="238"/>
      <c r="R192" s="34"/>
      <c r="T192" s="158" t="s">
        <v>21</v>
      </c>
      <c r="U192" s="185" t="s">
        <v>46</v>
      </c>
      <c r="V192" s="33"/>
      <c r="W192" s="33"/>
      <c r="X192" s="33"/>
      <c r="Y192" s="33"/>
      <c r="Z192" s="33"/>
      <c r="AA192" s="72"/>
      <c r="AT192" s="15" t="s">
        <v>319</v>
      </c>
      <c r="AU192" s="15" t="s">
        <v>23</v>
      </c>
      <c r="AY192" s="15" t="s">
        <v>319</v>
      </c>
      <c r="BE192" s="102">
        <f>IF(U192="základní",N192,0)</f>
        <v>0</v>
      </c>
      <c r="BF192" s="102">
        <f>IF(U192="snížená",N192,0)</f>
        <v>0</v>
      </c>
      <c r="BG192" s="102">
        <f>IF(U192="zákl. přenesená",N192,0)</f>
        <v>0</v>
      </c>
      <c r="BH192" s="102">
        <f>IF(U192="sníž. přenesená",N192,0)</f>
        <v>0</v>
      </c>
      <c r="BI192" s="102">
        <f>IF(U192="nulová",N192,0)</f>
        <v>0</v>
      </c>
      <c r="BJ192" s="15" t="s">
        <v>23</v>
      </c>
      <c r="BK192" s="102">
        <f>L192*K192</f>
        <v>0</v>
      </c>
    </row>
    <row r="193" spans="2:63" s="1" customFormat="1" ht="21.75" customHeight="1">
      <c r="B193" s="32"/>
      <c r="C193" s="181" t="s">
        <v>21</v>
      </c>
      <c r="D193" s="181" t="s">
        <v>156</v>
      </c>
      <c r="E193" s="182" t="s">
        <v>21</v>
      </c>
      <c r="F193" s="235" t="s">
        <v>21</v>
      </c>
      <c r="G193" s="236"/>
      <c r="H193" s="236"/>
      <c r="I193" s="236"/>
      <c r="J193" s="183" t="s">
        <v>21</v>
      </c>
      <c r="K193" s="184"/>
      <c r="L193" s="237"/>
      <c r="M193" s="238"/>
      <c r="N193" s="239">
        <f t="shared" si="15"/>
        <v>0</v>
      </c>
      <c r="O193" s="238"/>
      <c r="P193" s="238"/>
      <c r="Q193" s="238"/>
      <c r="R193" s="34"/>
      <c r="T193" s="158" t="s">
        <v>21</v>
      </c>
      <c r="U193" s="185" t="s">
        <v>46</v>
      </c>
      <c r="V193" s="53"/>
      <c r="W193" s="53"/>
      <c r="X193" s="53"/>
      <c r="Y193" s="53"/>
      <c r="Z193" s="53"/>
      <c r="AA193" s="55"/>
      <c r="AT193" s="15" t="s">
        <v>319</v>
      </c>
      <c r="AU193" s="15" t="s">
        <v>23</v>
      </c>
      <c r="AY193" s="15" t="s">
        <v>319</v>
      </c>
      <c r="BE193" s="102">
        <f>IF(U193="základní",N193,0)</f>
        <v>0</v>
      </c>
      <c r="BF193" s="102">
        <f>IF(U193="snížená",N193,0)</f>
        <v>0</v>
      </c>
      <c r="BG193" s="102">
        <f>IF(U193="zákl. přenesená",N193,0)</f>
        <v>0</v>
      </c>
      <c r="BH193" s="102">
        <f>IF(U193="sníž. přenesená",N193,0)</f>
        <v>0</v>
      </c>
      <c r="BI193" s="102">
        <f>IF(U193="nulová",N193,0)</f>
        <v>0</v>
      </c>
      <c r="BJ193" s="15" t="s">
        <v>23</v>
      </c>
      <c r="BK193" s="102">
        <f>L193*K193</f>
        <v>0</v>
      </c>
    </row>
    <row r="194" spans="2:18" s="1" customFormat="1" ht="6.75" customHeight="1">
      <c r="B194" s="56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8"/>
    </row>
  </sheetData>
  <sheetProtection password="CC35" sheet="1" objects="1" scenarios="1" formatColumns="0" formatRows="0" sort="0" autoFilter="0"/>
  <mergeCells count="221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N96:Q96"/>
    <mergeCell ref="N98:Q98"/>
    <mergeCell ref="D99:H99"/>
    <mergeCell ref="N99:Q99"/>
    <mergeCell ref="N92:Q92"/>
    <mergeCell ref="N93:Q93"/>
    <mergeCell ref="N94:Q94"/>
    <mergeCell ref="N95:Q95"/>
    <mergeCell ref="D102:H102"/>
    <mergeCell ref="N102:Q102"/>
    <mergeCell ref="D103:H103"/>
    <mergeCell ref="N103:Q103"/>
    <mergeCell ref="D100:H100"/>
    <mergeCell ref="N100:Q100"/>
    <mergeCell ref="D101:H101"/>
    <mergeCell ref="N101:Q101"/>
    <mergeCell ref="F115:P115"/>
    <mergeCell ref="M117:P117"/>
    <mergeCell ref="M119:Q119"/>
    <mergeCell ref="M120:Q120"/>
    <mergeCell ref="N104:Q104"/>
    <mergeCell ref="L106:Q106"/>
    <mergeCell ref="C112:Q112"/>
    <mergeCell ref="F114:P114"/>
    <mergeCell ref="F122:I122"/>
    <mergeCell ref="L122:M122"/>
    <mergeCell ref="N122:Q122"/>
    <mergeCell ref="F126:I126"/>
    <mergeCell ref="L126:M126"/>
    <mergeCell ref="N126:Q126"/>
    <mergeCell ref="L130:M130"/>
    <mergeCell ref="N130:Q130"/>
    <mergeCell ref="F127:I127"/>
    <mergeCell ref="F128:I128"/>
    <mergeCell ref="L128:M128"/>
    <mergeCell ref="N128:Q128"/>
    <mergeCell ref="F131:I131"/>
    <mergeCell ref="F132:I132"/>
    <mergeCell ref="F133:I133"/>
    <mergeCell ref="F134:I134"/>
    <mergeCell ref="F129:I129"/>
    <mergeCell ref="F130:I130"/>
    <mergeCell ref="F137:I137"/>
    <mergeCell ref="F138:I138"/>
    <mergeCell ref="L138:M138"/>
    <mergeCell ref="N138:Q138"/>
    <mergeCell ref="L134:M134"/>
    <mergeCell ref="N134:Q134"/>
    <mergeCell ref="F135:I135"/>
    <mergeCell ref="F136:I136"/>
    <mergeCell ref="L136:M136"/>
    <mergeCell ref="N136:Q136"/>
    <mergeCell ref="F143:I143"/>
    <mergeCell ref="L143:M143"/>
    <mergeCell ref="N143:Q143"/>
    <mergeCell ref="F144:I144"/>
    <mergeCell ref="F139:I139"/>
    <mergeCell ref="F140:I140"/>
    <mergeCell ref="F141:I141"/>
    <mergeCell ref="F142:I142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F149:I149"/>
    <mergeCell ref="F150:I150"/>
    <mergeCell ref="F151:I151"/>
    <mergeCell ref="F152:I152"/>
    <mergeCell ref="F147:I147"/>
    <mergeCell ref="L147:M147"/>
    <mergeCell ref="L152:M152"/>
    <mergeCell ref="N152:Q152"/>
    <mergeCell ref="F153:I153"/>
    <mergeCell ref="F154:I154"/>
    <mergeCell ref="L154:M154"/>
    <mergeCell ref="N154:Q154"/>
    <mergeCell ref="F157:I157"/>
    <mergeCell ref="L157:M157"/>
    <mergeCell ref="N157:Q157"/>
    <mergeCell ref="F158:I158"/>
    <mergeCell ref="F155:I155"/>
    <mergeCell ref="L155:M155"/>
    <mergeCell ref="N155:Q155"/>
    <mergeCell ref="F156:I156"/>
    <mergeCell ref="L156:M156"/>
    <mergeCell ref="N156:Q156"/>
    <mergeCell ref="F159:I159"/>
    <mergeCell ref="L159:M159"/>
    <mergeCell ref="N159:Q159"/>
    <mergeCell ref="F160:I160"/>
    <mergeCell ref="L160:M160"/>
    <mergeCell ref="N160:Q160"/>
    <mergeCell ref="F164:I164"/>
    <mergeCell ref="F165:I165"/>
    <mergeCell ref="L165:M165"/>
    <mergeCell ref="N165:Q165"/>
    <mergeCell ref="F161:I161"/>
    <mergeCell ref="L161:M161"/>
    <mergeCell ref="N161:Q161"/>
    <mergeCell ref="F163:I163"/>
    <mergeCell ref="L163:M163"/>
    <mergeCell ref="N163:Q163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6:I176"/>
    <mergeCell ref="L176:M176"/>
    <mergeCell ref="N176:Q176"/>
    <mergeCell ref="F177:I177"/>
    <mergeCell ref="F173:I173"/>
    <mergeCell ref="F175:I175"/>
    <mergeCell ref="L175:M175"/>
    <mergeCell ref="N175:Q175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L187:M187"/>
    <mergeCell ref="N187:Q187"/>
    <mergeCell ref="N186:Q186"/>
    <mergeCell ref="F183:I183"/>
    <mergeCell ref="L183:M183"/>
    <mergeCell ref="N183:Q183"/>
    <mergeCell ref="F184:I184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N166:Q166"/>
    <mergeCell ref="N174:Q174"/>
    <mergeCell ref="N181:Q181"/>
    <mergeCell ref="F191:I191"/>
    <mergeCell ref="L191:M191"/>
    <mergeCell ref="N191:Q191"/>
    <mergeCell ref="F185:I185"/>
    <mergeCell ref="L185:M185"/>
    <mergeCell ref="N185:Q185"/>
    <mergeCell ref="F187:I187"/>
    <mergeCell ref="N188:Q188"/>
    <mergeCell ref="H1:K1"/>
    <mergeCell ref="S2:AC2"/>
    <mergeCell ref="F193:I193"/>
    <mergeCell ref="L193:M193"/>
    <mergeCell ref="N193:Q193"/>
    <mergeCell ref="N123:Q123"/>
    <mergeCell ref="N124:Q124"/>
    <mergeCell ref="N125:Q125"/>
    <mergeCell ref="N162:Q162"/>
  </mergeCells>
  <dataValidations count="2">
    <dataValidation type="list" allowBlank="1" showInputMessage="1" showErrorMessage="1" error="Povoleny jsou hodnoty K a M." sqref="D189:D194">
      <formula1>"K,M"</formula1>
    </dataValidation>
    <dataValidation type="list" allowBlank="1" showInputMessage="1" showErrorMessage="1" error="Povoleny jsou hodnoty základní, snížená, zákl. přenesená, sníž. přenesená, nulová." sqref="U189:U19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604</v>
      </c>
      <c r="G1" s="190"/>
      <c r="H1" s="234" t="s">
        <v>605</v>
      </c>
      <c r="I1" s="234"/>
      <c r="J1" s="234"/>
      <c r="K1" s="234"/>
      <c r="L1" s="190" t="s">
        <v>606</v>
      </c>
      <c r="M1" s="188"/>
      <c r="N1" s="188"/>
      <c r="O1" s="189" t="s">
        <v>115</v>
      </c>
      <c r="P1" s="188"/>
      <c r="Q1" s="188"/>
      <c r="R1" s="188"/>
      <c r="S1" s="190" t="s">
        <v>607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90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89</v>
      </c>
    </row>
    <row r="4" spans="2:46" ht="36.75" customHeight="1">
      <c r="B4" s="19"/>
      <c r="C4" s="208" t="s">
        <v>116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67" t="str">
        <f>'Rekapitulace stavby'!K6</f>
        <v>Plešivec - chodníky za MŠ, Český Krumlov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117</v>
      </c>
      <c r="E7" s="33"/>
      <c r="F7" s="226" t="s">
        <v>320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75" t="str">
        <f>'Rekapitulace stavby'!AN8</f>
        <v>7.6.2016</v>
      </c>
      <c r="P9" s="19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225" t="s">
        <v>21</v>
      </c>
      <c r="P11" s="197"/>
      <c r="Q11" s="33"/>
      <c r="R11" s="34"/>
    </row>
    <row r="12" spans="2:18" s="1" customFormat="1" ht="18" customHeight="1">
      <c r="B12" s="32"/>
      <c r="C12" s="33"/>
      <c r="D12" s="33"/>
      <c r="E12" s="25" t="s">
        <v>32</v>
      </c>
      <c r="F12" s="33"/>
      <c r="G12" s="33"/>
      <c r="H12" s="33"/>
      <c r="I12" s="33"/>
      <c r="J12" s="33"/>
      <c r="K12" s="33"/>
      <c r="L12" s="33"/>
      <c r="M12" s="27" t="s">
        <v>33</v>
      </c>
      <c r="N12" s="33"/>
      <c r="O12" s="225" t="s">
        <v>21</v>
      </c>
      <c r="P12" s="19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74" t="str">
        <f>IF('Rekapitulace stavby'!AN13="","",'Rekapitulace stavby'!AN13)</f>
        <v>Vyplň údaj</v>
      </c>
      <c r="P14" s="197"/>
      <c r="Q14" s="33"/>
      <c r="R14" s="34"/>
    </row>
    <row r="15" spans="2:18" s="1" customFormat="1" ht="18" customHeight="1">
      <c r="B15" s="32"/>
      <c r="C15" s="33"/>
      <c r="D15" s="33"/>
      <c r="E15" s="274" t="str">
        <f>IF('Rekapitulace stavby'!E14="","",'Rekapitulace stavby'!E14)</f>
        <v>Vyplň údaj</v>
      </c>
      <c r="F15" s="197"/>
      <c r="G15" s="197"/>
      <c r="H15" s="197"/>
      <c r="I15" s="197"/>
      <c r="J15" s="197"/>
      <c r="K15" s="197"/>
      <c r="L15" s="197"/>
      <c r="M15" s="27" t="s">
        <v>33</v>
      </c>
      <c r="N15" s="33"/>
      <c r="O15" s="274" t="str">
        <f>IF('Rekapitulace stavby'!AN14="","",'Rekapitulace stavby'!AN14)</f>
        <v>Vyplň údaj</v>
      </c>
      <c r="P15" s="19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36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225" t="s">
        <v>21</v>
      </c>
      <c r="P17" s="197"/>
      <c r="Q17" s="33"/>
      <c r="R17" s="34"/>
    </row>
    <row r="18" spans="2:18" s="1" customFormat="1" ht="18" customHeight="1">
      <c r="B18" s="32"/>
      <c r="C18" s="33"/>
      <c r="D18" s="33"/>
      <c r="E18" s="25" t="s">
        <v>37</v>
      </c>
      <c r="F18" s="33"/>
      <c r="G18" s="33"/>
      <c r="H18" s="33"/>
      <c r="I18" s="33"/>
      <c r="J18" s="33"/>
      <c r="K18" s="33"/>
      <c r="L18" s="33"/>
      <c r="M18" s="27" t="s">
        <v>33</v>
      </c>
      <c r="N18" s="33"/>
      <c r="O18" s="225" t="s">
        <v>21</v>
      </c>
      <c r="P18" s="19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39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225">
        <f>IF('Rekapitulace stavby'!AN19="","",'Rekapitulace stavby'!AN19)</f>
      </c>
      <c r="P20" s="197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IF('Rekapitulace stavby'!E20="","",'Rekapitulace stavby'!E20)</f>
        <v> </v>
      </c>
      <c r="F21" s="33"/>
      <c r="G21" s="33"/>
      <c r="H21" s="33"/>
      <c r="I21" s="33"/>
      <c r="J21" s="33"/>
      <c r="K21" s="33"/>
      <c r="L21" s="33"/>
      <c r="M21" s="27" t="s">
        <v>33</v>
      </c>
      <c r="N21" s="33"/>
      <c r="O21" s="225">
        <f>IF('Rekapitulace stavby'!AN20="","",'Rekapitulace stavby'!AN20)</f>
      </c>
      <c r="P21" s="19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21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0" t="s">
        <v>119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7"/>
      <c r="O27" s="197"/>
      <c r="P27" s="197"/>
      <c r="Q27" s="33"/>
      <c r="R27" s="34"/>
    </row>
    <row r="28" spans="2:18" s="1" customFormat="1" ht="14.25" customHeight="1">
      <c r="B28" s="32"/>
      <c r="C28" s="33"/>
      <c r="D28" s="31" t="s">
        <v>109</v>
      </c>
      <c r="E28" s="33"/>
      <c r="F28" s="33"/>
      <c r="G28" s="33"/>
      <c r="H28" s="33"/>
      <c r="I28" s="33"/>
      <c r="J28" s="33"/>
      <c r="K28" s="33"/>
      <c r="L28" s="33"/>
      <c r="M28" s="229">
        <f>N97</f>
        <v>0</v>
      </c>
      <c r="N28" s="197"/>
      <c r="O28" s="197"/>
      <c r="P28" s="19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1" t="s">
        <v>44</v>
      </c>
      <c r="E30" s="33"/>
      <c r="F30" s="33"/>
      <c r="G30" s="33"/>
      <c r="H30" s="33"/>
      <c r="I30" s="33"/>
      <c r="J30" s="33"/>
      <c r="K30" s="33"/>
      <c r="L30" s="33"/>
      <c r="M30" s="273">
        <f>ROUND(M27+M28,2)</f>
        <v>0</v>
      </c>
      <c r="N30" s="197"/>
      <c r="O30" s="197"/>
      <c r="P30" s="19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45</v>
      </c>
      <c r="E32" s="39" t="s">
        <v>46</v>
      </c>
      <c r="F32" s="40">
        <v>0.21</v>
      </c>
      <c r="G32" s="112" t="s">
        <v>47</v>
      </c>
      <c r="H32" s="272">
        <f>ROUND((((SUM(BE97:BE104)+SUM(BE122:BE173))+SUM(BE175:BE179))),2)</f>
        <v>0</v>
      </c>
      <c r="I32" s="197"/>
      <c r="J32" s="197"/>
      <c r="K32" s="33"/>
      <c r="L32" s="33"/>
      <c r="M32" s="272">
        <f>ROUND(((ROUND((SUM(BE97:BE104)+SUM(BE122:BE173)),2)*F32)+SUM(BE175:BE179)*F32),2)</f>
        <v>0</v>
      </c>
      <c r="N32" s="197"/>
      <c r="O32" s="197"/>
      <c r="P32" s="197"/>
      <c r="Q32" s="33"/>
      <c r="R32" s="34"/>
    </row>
    <row r="33" spans="2:18" s="1" customFormat="1" ht="14.25" customHeight="1">
      <c r="B33" s="32"/>
      <c r="C33" s="33"/>
      <c r="D33" s="33"/>
      <c r="E33" s="39" t="s">
        <v>48</v>
      </c>
      <c r="F33" s="40">
        <v>0.15</v>
      </c>
      <c r="G33" s="112" t="s">
        <v>47</v>
      </c>
      <c r="H33" s="272">
        <f>ROUND((((SUM(BF97:BF104)+SUM(BF122:BF173))+SUM(BF175:BF179))),2)</f>
        <v>0</v>
      </c>
      <c r="I33" s="197"/>
      <c r="J33" s="197"/>
      <c r="K33" s="33"/>
      <c r="L33" s="33"/>
      <c r="M33" s="272">
        <f>ROUND(((ROUND((SUM(BF97:BF104)+SUM(BF122:BF173)),2)*F33)+SUM(BF175:BF179)*F33),2)</f>
        <v>0</v>
      </c>
      <c r="N33" s="197"/>
      <c r="O33" s="197"/>
      <c r="P33" s="19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0.21</v>
      </c>
      <c r="G34" s="112" t="s">
        <v>47</v>
      </c>
      <c r="H34" s="272">
        <f>ROUND((((SUM(BG97:BG104)+SUM(BG122:BG173))+SUM(BG175:BG179))),2)</f>
        <v>0</v>
      </c>
      <c r="I34" s="197"/>
      <c r="J34" s="197"/>
      <c r="K34" s="33"/>
      <c r="L34" s="33"/>
      <c r="M34" s="272">
        <v>0</v>
      </c>
      <c r="N34" s="197"/>
      <c r="O34" s="197"/>
      <c r="P34" s="19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0.15</v>
      </c>
      <c r="G35" s="112" t="s">
        <v>47</v>
      </c>
      <c r="H35" s="272">
        <f>ROUND((((SUM(BH97:BH104)+SUM(BH122:BH173))+SUM(BH175:BH179))),2)</f>
        <v>0</v>
      </c>
      <c r="I35" s="197"/>
      <c r="J35" s="197"/>
      <c r="K35" s="33"/>
      <c r="L35" s="33"/>
      <c r="M35" s="272">
        <v>0</v>
      </c>
      <c r="N35" s="197"/>
      <c r="O35" s="197"/>
      <c r="P35" s="19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</v>
      </c>
      <c r="G36" s="112" t="s">
        <v>47</v>
      </c>
      <c r="H36" s="272">
        <f>ROUND((((SUM(BI97:BI104)+SUM(BI122:BI173))+SUM(BI175:BI179))),2)</f>
        <v>0</v>
      </c>
      <c r="I36" s="197"/>
      <c r="J36" s="197"/>
      <c r="K36" s="33"/>
      <c r="L36" s="33"/>
      <c r="M36" s="272">
        <v>0</v>
      </c>
      <c r="N36" s="197"/>
      <c r="O36" s="197"/>
      <c r="P36" s="19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52</v>
      </c>
      <c r="E38" s="45"/>
      <c r="F38" s="45"/>
      <c r="G38" s="113" t="s">
        <v>53</v>
      </c>
      <c r="H38" s="46" t="s">
        <v>54</v>
      </c>
      <c r="I38" s="45"/>
      <c r="J38" s="45"/>
      <c r="K38" s="45"/>
      <c r="L38" s="219">
        <f>SUM(M30:M36)</f>
        <v>0</v>
      </c>
      <c r="M38" s="205"/>
      <c r="N38" s="205"/>
      <c r="O38" s="205"/>
      <c r="P38" s="207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8" t="s">
        <v>120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7" t="str">
        <f>F6</f>
        <v>Plešivec - chodníky za MŠ, Český Krumlov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3"/>
      <c r="R78" s="34"/>
    </row>
    <row r="79" spans="2:18" s="1" customFormat="1" ht="36.75" customHeight="1">
      <c r="B79" s="32"/>
      <c r="C79" s="66" t="s">
        <v>117</v>
      </c>
      <c r="D79" s="33"/>
      <c r="E79" s="33"/>
      <c r="F79" s="209" t="str">
        <f>F7</f>
        <v>S.O. 102 - 2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Český Krumlov</v>
      </c>
      <c r="G81" s="33"/>
      <c r="H81" s="33"/>
      <c r="I81" s="33"/>
      <c r="J81" s="33"/>
      <c r="K81" s="27" t="s">
        <v>26</v>
      </c>
      <c r="L81" s="33"/>
      <c r="M81" s="264" t="str">
        <f>IF(O9="","",O9)</f>
        <v>7.6.2016</v>
      </c>
      <c r="N81" s="197"/>
      <c r="O81" s="197"/>
      <c r="P81" s="19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30</v>
      </c>
      <c r="D83" s="33"/>
      <c r="E83" s="33"/>
      <c r="F83" s="25" t="str">
        <f>E12</f>
        <v>Město Český Krumlov</v>
      </c>
      <c r="G83" s="33"/>
      <c r="H83" s="33"/>
      <c r="I83" s="33"/>
      <c r="J83" s="33"/>
      <c r="K83" s="27" t="s">
        <v>36</v>
      </c>
      <c r="L83" s="33"/>
      <c r="M83" s="225" t="str">
        <f>E18</f>
        <v>ing. Martin Jáchym, Akiprojekt, s.r.o.</v>
      </c>
      <c r="N83" s="197"/>
      <c r="O83" s="197"/>
      <c r="P83" s="197"/>
      <c r="Q83" s="197"/>
      <c r="R83" s="34"/>
    </row>
    <row r="84" spans="2:18" s="1" customFormat="1" ht="14.25" customHeight="1">
      <c r="B84" s="32"/>
      <c r="C84" s="27" t="s">
        <v>34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39</v>
      </c>
      <c r="L84" s="33"/>
      <c r="M84" s="225" t="str">
        <f>E21</f>
        <v> </v>
      </c>
      <c r="N84" s="197"/>
      <c r="O84" s="197"/>
      <c r="P84" s="197"/>
      <c r="Q84" s="19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71" t="s">
        <v>121</v>
      </c>
      <c r="D86" s="266"/>
      <c r="E86" s="266"/>
      <c r="F86" s="266"/>
      <c r="G86" s="266"/>
      <c r="H86" s="43"/>
      <c r="I86" s="43"/>
      <c r="J86" s="43"/>
      <c r="K86" s="43"/>
      <c r="L86" s="43"/>
      <c r="M86" s="43"/>
      <c r="N86" s="271" t="s">
        <v>122</v>
      </c>
      <c r="O86" s="197"/>
      <c r="P86" s="197"/>
      <c r="Q86" s="19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N122</f>
        <v>0</v>
      </c>
      <c r="O88" s="197"/>
      <c r="P88" s="197"/>
      <c r="Q88" s="197"/>
      <c r="R88" s="34"/>
      <c r="AU88" s="15" t="s">
        <v>124</v>
      </c>
    </row>
    <row r="89" spans="2:18" s="6" customFormat="1" ht="24.75" customHeight="1">
      <c r="B89" s="115"/>
      <c r="C89" s="116"/>
      <c r="D89" s="117" t="s">
        <v>125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N123</f>
        <v>0</v>
      </c>
      <c r="O89" s="268"/>
      <c r="P89" s="268"/>
      <c r="Q89" s="268"/>
      <c r="R89" s="118"/>
    </row>
    <row r="90" spans="2:18" s="7" customFormat="1" ht="19.5" customHeight="1">
      <c r="B90" s="119"/>
      <c r="C90" s="120"/>
      <c r="D90" s="98" t="s">
        <v>126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0">
        <f>N124</f>
        <v>0</v>
      </c>
      <c r="O90" s="270"/>
      <c r="P90" s="270"/>
      <c r="Q90" s="270"/>
      <c r="R90" s="121"/>
    </row>
    <row r="91" spans="2:18" s="7" customFormat="1" ht="19.5" customHeight="1">
      <c r="B91" s="119"/>
      <c r="C91" s="120"/>
      <c r="D91" s="98" t="s">
        <v>127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00">
        <f>N158</f>
        <v>0</v>
      </c>
      <c r="O91" s="270"/>
      <c r="P91" s="270"/>
      <c r="Q91" s="270"/>
      <c r="R91" s="121"/>
    </row>
    <row r="92" spans="2:18" s="7" customFormat="1" ht="19.5" customHeight="1">
      <c r="B92" s="119"/>
      <c r="C92" s="120"/>
      <c r="D92" s="98" t="s">
        <v>128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00">
        <f>N160</f>
        <v>0</v>
      </c>
      <c r="O92" s="270"/>
      <c r="P92" s="270"/>
      <c r="Q92" s="270"/>
      <c r="R92" s="121"/>
    </row>
    <row r="93" spans="2:18" s="7" customFormat="1" ht="19.5" customHeight="1">
      <c r="B93" s="119"/>
      <c r="C93" s="120"/>
      <c r="D93" s="98" t="s">
        <v>129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00">
        <f>N167</f>
        <v>0</v>
      </c>
      <c r="O93" s="270"/>
      <c r="P93" s="270"/>
      <c r="Q93" s="270"/>
      <c r="R93" s="121"/>
    </row>
    <row r="94" spans="2:18" s="7" customFormat="1" ht="19.5" customHeight="1">
      <c r="B94" s="119"/>
      <c r="C94" s="120"/>
      <c r="D94" s="98" t="s">
        <v>131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00">
        <f>N172</f>
        <v>0</v>
      </c>
      <c r="O94" s="270"/>
      <c r="P94" s="270"/>
      <c r="Q94" s="270"/>
      <c r="R94" s="121"/>
    </row>
    <row r="95" spans="2:18" s="6" customFormat="1" ht="21.75" customHeight="1">
      <c r="B95" s="115"/>
      <c r="C95" s="116"/>
      <c r="D95" s="117" t="s">
        <v>132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42">
        <f>N174</f>
        <v>0</v>
      </c>
      <c r="O95" s="268"/>
      <c r="P95" s="268"/>
      <c r="Q95" s="268"/>
      <c r="R95" s="118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4" t="s">
        <v>133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69">
        <f>ROUND(N98+N99+N100+N101+N102+N103,2)</f>
        <v>0</v>
      </c>
      <c r="O97" s="197"/>
      <c r="P97" s="197"/>
      <c r="Q97" s="197"/>
      <c r="R97" s="34"/>
      <c r="T97" s="122"/>
      <c r="U97" s="123" t="s">
        <v>45</v>
      </c>
    </row>
    <row r="98" spans="2:65" s="1" customFormat="1" ht="18" customHeight="1">
      <c r="B98" s="124"/>
      <c r="C98" s="125"/>
      <c r="D98" s="198" t="s">
        <v>134</v>
      </c>
      <c r="E98" s="265"/>
      <c r="F98" s="265"/>
      <c r="G98" s="265"/>
      <c r="H98" s="265"/>
      <c r="I98" s="125"/>
      <c r="J98" s="125"/>
      <c r="K98" s="125"/>
      <c r="L98" s="125"/>
      <c r="M98" s="125"/>
      <c r="N98" s="199">
        <f>ROUND(N88*T98,2)</f>
        <v>0</v>
      </c>
      <c r="O98" s="265"/>
      <c r="P98" s="265"/>
      <c r="Q98" s="265"/>
      <c r="R98" s="126"/>
      <c r="S98" s="127"/>
      <c r="T98" s="128"/>
      <c r="U98" s="129" t="s">
        <v>46</v>
      </c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1" t="s">
        <v>104</v>
      </c>
      <c r="AZ98" s="130"/>
      <c r="BA98" s="130"/>
      <c r="BB98" s="130"/>
      <c r="BC98" s="130"/>
      <c r="BD98" s="130"/>
      <c r="BE98" s="132">
        <f aca="true" t="shared" si="0" ref="BE98:BE103">IF(U98="základní",N98,0)</f>
        <v>0</v>
      </c>
      <c r="BF98" s="132">
        <f aca="true" t="shared" si="1" ref="BF98:BF103">IF(U98="snížená",N98,0)</f>
        <v>0</v>
      </c>
      <c r="BG98" s="132">
        <f aca="true" t="shared" si="2" ref="BG98:BG103">IF(U98="zákl. přenesená",N98,0)</f>
        <v>0</v>
      </c>
      <c r="BH98" s="132">
        <f aca="true" t="shared" si="3" ref="BH98:BH103">IF(U98="sníž. přenesená",N98,0)</f>
        <v>0</v>
      </c>
      <c r="BI98" s="132">
        <f aca="true" t="shared" si="4" ref="BI98:BI103">IF(U98="nulová",N98,0)</f>
        <v>0</v>
      </c>
      <c r="BJ98" s="131" t="s">
        <v>23</v>
      </c>
      <c r="BK98" s="130"/>
      <c r="BL98" s="130"/>
      <c r="BM98" s="130"/>
    </row>
    <row r="99" spans="2:65" s="1" customFormat="1" ht="18" customHeight="1">
      <c r="B99" s="124"/>
      <c r="C99" s="125"/>
      <c r="D99" s="198" t="s">
        <v>135</v>
      </c>
      <c r="E99" s="265"/>
      <c r="F99" s="265"/>
      <c r="G99" s="265"/>
      <c r="H99" s="265"/>
      <c r="I99" s="125"/>
      <c r="J99" s="125"/>
      <c r="K99" s="125"/>
      <c r="L99" s="125"/>
      <c r="M99" s="125"/>
      <c r="N99" s="199">
        <f>ROUND(N88*T99,2)</f>
        <v>0</v>
      </c>
      <c r="O99" s="265"/>
      <c r="P99" s="265"/>
      <c r="Q99" s="265"/>
      <c r="R99" s="126"/>
      <c r="S99" s="127"/>
      <c r="T99" s="128"/>
      <c r="U99" s="129" t="s">
        <v>46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1" t="s">
        <v>104</v>
      </c>
      <c r="AZ99" s="130"/>
      <c r="BA99" s="130"/>
      <c r="BB99" s="130"/>
      <c r="BC99" s="130"/>
      <c r="BD99" s="130"/>
      <c r="BE99" s="132">
        <f t="shared" si="0"/>
        <v>0</v>
      </c>
      <c r="BF99" s="132">
        <f t="shared" si="1"/>
        <v>0</v>
      </c>
      <c r="BG99" s="132">
        <f t="shared" si="2"/>
        <v>0</v>
      </c>
      <c r="BH99" s="132">
        <f t="shared" si="3"/>
        <v>0</v>
      </c>
      <c r="BI99" s="132">
        <f t="shared" si="4"/>
        <v>0</v>
      </c>
      <c r="BJ99" s="131" t="s">
        <v>23</v>
      </c>
      <c r="BK99" s="130"/>
      <c r="BL99" s="130"/>
      <c r="BM99" s="130"/>
    </row>
    <row r="100" spans="2:65" s="1" customFormat="1" ht="18" customHeight="1">
      <c r="B100" s="124"/>
      <c r="C100" s="125"/>
      <c r="D100" s="198" t="s">
        <v>136</v>
      </c>
      <c r="E100" s="265"/>
      <c r="F100" s="265"/>
      <c r="G100" s="265"/>
      <c r="H100" s="265"/>
      <c r="I100" s="125"/>
      <c r="J100" s="125"/>
      <c r="K100" s="125"/>
      <c r="L100" s="125"/>
      <c r="M100" s="125"/>
      <c r="N100" s="199">
        <f>ROUND(N88*T100,2)</f>
        <v>0</v>
      </c>
      <c r="O100" s="265"/>
      <c r="P100" s="265"/>
      <c r="Q100" s="265"/>
      <c r="R100" s="126"/>
      <c r="S100" s="127"/>
      <c r="T100" s="128"/>
      <c r="U100" s="129" t="s">
        <v>46</v>
      </c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1" t="s">
        <v>104</v>
      </c>
      <c r="AZ100" s="130"/>
      <c r="BA100" s="130"/>
      <c r="BB100" s="130"/>
      <c r="BC100" s="130"/>
      <c r="BD100" s="130"/>
      <c r="BE100" s="132">
        <f t="shared" si="0"/>
        <v>0</v>
      </c>
      <c r="BF100" s="132">
        <f t="shared" si="1"/>
        <v>0</v>
      </c>
      <c r="BG100" s="132">
        <f t="shared" si="2"/>
        <v>0</v>
      </c>
      <c r="BH100" s="132">
        <f t="shared" si="3"/>
        <v>0</v>
      </c>
      <c r="BI100" s="132">
        <f t="shared" si="4"/>
        <v>0</v>
      </c>
      <c r="BJ100" s="131" t="s">
        <v>23</v>
      </c>
      <c r="BK100" s="130"/>
      <c r="BL100" s="130"/>
      <c r="BM100" s="130"/>
    </row>
    <row r="101" spans="2:65" s="1" customFormat="1" ht="18" customHeight="1">
      <c r="B101" s="124"/>
      <c r="C101" s="125"/>
      <c r="D101" s="198" t="s">
        <v>137</v>
      </c>
      <c r="E101" s="265"/>
      <c r="F101" s="265"/>
      <c r="G101" s="265"/>
      <c r="H101" s="265"/>
      <c r="I101" s="125"/>
      <c r="J101" s="125"/>
      <c r="K101" s="125"/>
      <c r="L101" s="125"/>
      <c r="M101" s="125"/>
      <c r="N101" s="199">
        <f>ROUND(N88*T101,2)</f>
        <v>0</v>
      </c>
      <c r="O101" s="265"/>
      <c r="P101" s="265"/>
      <c r="Q101" s="265"/>
      <c r="R101" s="126"/>
      <c r="S101" s="127"/>
      <c r="T101" s="128"/>
      <c r="U101" s="129" t="s">
        <v>46</v>
      </c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1" t="s">
        <v>104</v>
      </c>
      <c r="AZ101" s="130"/>
      <c r="BA101" s="130"/>
      <c r="BB101" s="130"/>
      <c r="BC101" s="130"/>
      <c r="BD101" s="130"/>
      <c r="BE101" s="132">
        <f t="shared" si="0"/>
        <v>0</v>
      </c>
      <c r="BF101" s="132">
        <f t="shared" si="1"/>
        <v>0</v>
      </c>
      <c r="BG101" s="132">
        <f t="shared" si="2"/>
        <v>0</v>
      </c>
      <c r="BH101" s="132">
        <f t="shared" si="3"/>
        <v>0</v>
      </c>
      <c r="BI101" s="132">
        <f t="shared" si="4"/>
        <v>0</v>
      </c>
      <c r="BJ101" s="131" t="s">
        <v>23</v>
      </c>
      <c r="BK101" s="130"/>
      <c r="BL101" s="130"/>
      <c r="BM101" s="130"/>
    </row>
    <row r="102" spans="2:65" s="1" customFormat="1" ht="18" customHeight="1">
      <c r="B102" s="124"/>
      <c r="C102" s="125"/>
      <c r="D102" s="198" t="s">
        <v>138</v>
      </c>
      <c r="E102" s="265"/>
      <c r="F102" s="265"/>
      <c r="G102" s="265"/>
      <c r="H102" s="265"/>
      <c r="I102" s="125"/>
      <c r="J102" s="125"/>
      <c r="K102" s="125"/>
      <c r="L102" s="125"/>
      <c r="M102" s="125"/>
      <c r="N102" s="199">
        <f>ROUND(N88*T102,2)</f>
        <v>0</v>
      </c>
      <c r="O102" s="265"/>
      <c r="P102" s="265"/>
      <c r="Q102" s="265"/>
      <c r="R102" s="126"/>
      <c r="S102" s="127"/>
      <c r="T102" s="128"/>
      <c r="U102" s="129" t="s">
        <v>46</v>
      </c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1" t="s">
        <v>104</v>
      </c>
      <c r="AZ102" s="130"/>
      <c r="BA102" s="130"/>
      <c r="BB102" s="130"/>
      <c r="BC102" s="130"/>
      <c r="BD102" s="130"/>
      <c r="BE102" s="132">
        <f t="shared" si="0"/>
        <v>0</v>
      </c>
      <c r="BF102" s="132">
        <f t="shared" si="1"/>
        <v>0</v>
      </c>
      <c r="BG102" s="132">
        <f t="shared" si="2"/>
        <v>0</v>
      </c>
      <c r="BH102" s="132">
        <f t="shared" si="3"/>
        <v>0</v>
      </c>
      <c r="BI102" s="132">
        <f t="shared" si="4"/>
        <v>0</v>
      </c>
      <c r="BJ102" s="131" t="s">
        <v>23</v>
      </c>
      <c r="BK102" s="130"/>
      <c r="BL102" s="130"/>
      <c r="BM102" s="130"/>
    </row>
    <row r="103" spans="2:65" s="1" customFormat="1" ht="18" customHeight="1">
      <c r="B103" s="124"/>
      <c r="C103" s="125"/>
      <c r="D103" s="133" t="s">
        <v>139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199">
        <f>ROUND(N88*T103,2)</f>
        <v>0</v>
      </c>
      <c r="O103" s="265"/>
      <c r="P103" s="265"/>
      <c r="Q103" s="265"/>
      <c r="R103" s="126"/>
      <c r="S103" s="127"/>
      <c r="T103" s="134"/>
      <c r="U103" s="135" t="s">
        <v>46</v>
      </c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1" t="s">
        <v>140</v>
      </c>
      <c r="AZ103" s="130"/>
      <c r="BA103" s="130"/>
      <c r="BB103" s="130"/>
      <c r="BC103" s="130"/>
      <c r="BD103" s="130"/>
      <c r="BE103" s="132">
        <f t="shared" si="0"/>
        <v>0</v>
      </c>
      <c r="BF103" s="132">
        <f t="shared" si="1"/>
        <v>0</v>
      </c>
      <c r="BG103" s="132">
        <f t="shared" si="2"/>
        <v>0</v>
      </c>
      <c r="BH103" s="132">
        <f t="shared" si="3"/>
        <v>0</v>
      </c>
      <c r="BI103" s="132">
        <f t="shared" si="4"/>
        <v>0</v>
      </c>
      <c r="BJ103" s="131" t="s">
        <v>23</v>
      </c>
      <c r="BK103" s="130"/>
      <c r="BL103" s="130"/>
      <c r="BM103" s="130"/>
    </row>
    <row r="104" spans="2:18" s="1" customFormat="1" ht="13.5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29.25" customHeight="1">
      <c r="B105" s="32"/>
      <c r="C105" s="109" t="s">
        <v>114</v>
      </c>
      <c r="D105" s="43"/>
      <c r="E105" s="43"/>
      <c r="F105" s="43"/>
      <c r="G105" s="43"/>
      <c r="H105" s="43"/>
      <c r="I105" s="43"/>
      <c r="J105" s="43"/>
      <c r="K105" s="43"/>
      <c r="L105" s="192">
        <f>ROUND(SUM(N88+N97),2)</f>
        <v>0</v>
      </c>
      <c r="M105" s="266"/>
      <c r="N105" s="266"/>
      <c r="O105" s="266"/>
      <c r="P105" s="266"/>
      <c r="Q105" s="266"/>
      <c r="R105" s="34"/>
    </row>
    <row r="106" spans="2:18" s="1" customFormat="1" ht="6.75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10" spans="2:18" s="1" customFormat="1" ht="6.7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2:18" s="1" customFormat="1" ht="36.75" customHeight="1">
      <c r="B111" s="32"/>
      <c r="C111" s="208" t="s">
        <v>141</v>
      </c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34"/>
    </row>
    <row r="112" spans="2:18" s="1" customFormat="1" ht="6.7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30" customHeight="1">
      <c r="B113" s="32"/>
      <c r="C113" s="27" t="s">
        <v>17</v>
      </c>
      <c r="D113" s="33"/>
      <c r="E113" s="33"/>
      <c r="F113" s="267" t="str">
        <f>F6</f>
        <v>Plešivec - chodníky za MŠ, Český Krumlov</v>
      </c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33"/>
      <c r="R113" s="34"/>
    </row>
    <row r="114" spans="2:18" s="1" customFormat="1" ht="36.75" customHeight="1">
      <c r="B114" s="32"/>
      <c r="C114" s="66" t="s">
        <v>117</v>
      </c>
      <c r="D114" s="33"/>
      <c r="E114" s="33"/>
      <c r="F114" s="209" t="str">
        <f>F7</f>
        <v>S.O. 102 - 2</v>
      </c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7" t="s">
        <v>24</v>
      </c>
      <c r="D116" s="33"/>
      <c r="E116" s="33"/>
      <c r="F116" s="25" t="str">
        <f>F9</f>
        <v>Český Krumlov</v>
      </c>
      <c r="G116" s="33"/>
      <c r="H116" s="33"/>
      <c r="I116" s="33"/>
      <c r="J116" s="33"/>
      <c r="K116" s="27" t="s">
        <v>26</v>
      </c>
      <c r="L116" s="33"/>
      <c r="M116" s="264" t="str">
        <f>IF(O9="","",O9)</f>
        <v>7.6.2016</v>
      </c>
      <c r="N116" s="197"/>
      <c r="O116" s="197"/>
      <c r="P116" s="197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5">
      <c r="B118" s="32"/>
      <c r="C118" s="27" t="s">
        <v>30</v>
      </c>
      <c r="D118" s="33"/>
      <c r="E118" s="33"/>
      <c r="F118" s="25" t="str">
        <f>E12</f>
        <v>Město Český Krumlov</v>
      </c>
      <c r="G118" s="33"/>
      <c r="H118" s="33"/>
      <c r="I118" s="33"/>
      <c r="J118" s="33"/>
      <c r="K118" s="27" t="s">
        <v>36</v>
      </c>
      <c r="L118" s="33"/>
      <c r="M118" s="225" t="str">
        <f>E18</f>
        <v>ing. Martin Jáchym, Akiprojekt, s.r.o.</v>
      </c>
      <c r="N118" s="197"/>
      <c r="O118" s="197"/>
      <c r="P118" s="197"/>
      <c r="Q118" s="197"/>
      <c r="R118" s="34"/>
    </row>
    <row r="119" spans="2:18" s="1" customFormat="1" ht="14.25" customHeight="1">
      <c r="B119" s="32"/>
      <c r="C119" s="27" t="s">
        <v>34</v>
      </c>
      <c r="D119" s="33"/>
      <c r="E119" s="33"/>
      <c r="F119" s="25" t="str">
        <f>IF(E15="","",E15)</f>
        <v>Vyplň údaj</v>
      </c>
      <c r="G119" s="33"/>
      <c r="H119" s="33"/>
      <c r="I119" s="33"/>
      <c r="J119" s="33"/>
      <c r="K119" s="27" t="s">
        <v>39</v>
      </c>
      <c r="L119" s="33"/>
      <c r="M119" s="225" t="str">
        <f>E21</f>
        <v> </v>
      </c>
      <c r="N119" s="197"/>
      <c r="O119" s="197"/>
      <c r="P119" s="197"/>
      <c r="Q119" s="197"/>
      <c r="R119" s="34"/>
    </row>
    <row r="120" spans="2:18" s="1" customFormat="1" ht="9.7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8" customFormat="1" ht="29.25" customHeight="1">
      <c r="B121" s="136"/>
      <c r="C121" s="137" t="s">
        <v>142</v>
      </c>
      <c r="D121" s="138" t="s">
        <v>143</v>
      </c>
      <c r="E121" s="138" t="s">
        <v>63</v>
      </c>
      <c r="F121" s="260" t="s">
        <v>144</v>
      </c>
      <c r="G121" s="261"/>
      <c r="H121" s="261"/>
      <c r="I121" s="261"/>
      <c r="J121" s="138" t="s">
        <v>145</v>
      </c>
      <c r="K121" s="138" t="s">
        <v>146</v>
      </c>
      <c r="L121" s="262" t="s">
        <v>147</v>
      </c>
      <c r="M121" s="261"/>
      <c r="N121" s="260" t="s">
        <v>122</v>
      </c>
      <c r="O121" s="261"/>
      <c r="P121" s="261"/>
      <c r="Q121" s="263"/>
      <c r="R121" s="139"/>
      <c r="T121" s="73" t="s">
        <v>148</v>
      </c>
      <c r="U121" s="74" t="s">
        <v>45</v>
      </c>
      <c r="V121" s="74" t="s">
        <v>149</v>
      </c>
      <c r="W121" s="74" t="s">
        <v>150</v>
      </c>
      <c r="X121" s="74" t="s">
        <v>151</v>
      </c>
      <c r="Y121" s="74" t="s">
        <v>152</v>
      </c>
      <c r="Z121" s="74" t="s">
        <v>153</v>
      </c>
      <c r="AA121" s="75" t="s">
        <v>154</v>
      </c>
    </row>
    <row r="122" spans="2:63" s="1" customFormat="1" ht="29.25" customHeight="1">
      <c r="B122" s="32"/>
      <c r="C122" s="77" t="s">
        <v>119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40">
        <f>BK122</f>
        <v>0</v>
      </c>
      <c r="O122" s="241"/>
      <c r="P122" s="241"/>
      <c r="Q122" s="241"/>
      <c r="R122" s="34"/>
      <c r="T122" s="76"/>
      <c r="U122" s="48"/>
      <c r="V122" s="48"/>
      <c r="W122" s="140">
        <f>W123+W174</f>
        <v>0</v>
      </c>
      <c r="X122" s="48"/>
      <c r="Y122" s="140">
        <f>Y123+Y174</f>
        <v>14.586506</v>
      </c>
      <c r="Z122" s="48"/>
      <c r="AA122" s="141">
        <f>AA123+AA174</f>
        <v>0</v>
      </c>
      <c r="AT122" s="15" t="s">
        <v>80</v>
      </c>
      <c r="AU122" s="15" t="s">
        <v>124</v>
      </c>
      <c r="BK122" s="142">
        <f>BK123+BK174</f>
        <v>0</v>
      </c>
    </row>
    <row r="123" spans="2:63" s="9" customFormat="1" ht="36.75" customHeight="1">
      <c r="B123" s="143"/>
      <c r="C123" s="144"/>
      <c r="D123" s="145" t="s">
        <v>125</v>
      </c>
      <c r="E123" s="145"/>
      <c r="F123" s="145"/>
      <c r="G123" s="145"/>
      <c r="H123" s="145"/>
      <c r="I123" s="145"/>
      <c r="J123" s="145"/>
      <c r="K123" s="145"/>
      <c r="L123" s="145"/>
      <c r="M123" s="145"/>
      <c r="N123" s="242">
        <f>BK123</f>
        <v>0</v>
      </c>
      <c r="O123" s="243"/>
      <c r="P123" s="243"/>
      <c r="Q123" s="243"/>
      <c r="R123" s="146"/>
      <c r="T123" s="147"/>
      <c r="U123" s="144"/>
      <c r="V123" s="144"/>
      <c r="W123" s="148">
        <f>W124+W158+W160+W167+W172</f>
        <v>0</v>
      </c>
      <c r="X123" s="144"/>
      <c r="Y123" s="148">
        <f>Y124+Y158+Y160+Y167+Y172</f>
        <v>14.586506</v>
      </c>
      <c r="Z123" s="144"/>
      <c r="AA123" s="149">
        <f>AA124+AA158+AA160+AA167+AA172</f>
        <v>0</v>
      </c>
      <c r="AR123" s="150" t="s">
        <v>23</v>
      </c>
      <c r="AT123" s="151" t="s">
        <v>80</v>
      </c>
      <c r="AU123" s="151" t="s">
        <v>81</v>
      </c>
      <c r="AY123" s="150" t="s">
        <v>155</v>
      </c>
      <c r="BK123" s="152">
        <f>BK124+BK158+BK160+BK167+BK172</f>
        <v>0</v>
      </c>
    </row>
    <row r="124" spans="2:63" s="9" customFormat="1" ht="19.5" customHeight="1">
      <c r="B124" s="143"/>
      <c r="C124" s="144"/>
      <c r="D124" s="153" t="s">
        <v>126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44">
        <f>BK124</f>
        <v>0</v>
      </c>
      <c r="O124" s="245"/>
      <c r="P124" s="245"/>
      <c r="Q124" s="245"/>
      <c r="R124" s="146"/>
      <c r="T124" s="147"/>
      <c r="U124" s="144"/>
      <c r="V124" s="144"/>
      <c r="W124" s="148">
        <f>SUM(W125:W157)</f>
        <v>0</v>
      </c>
      <c r="X124" s="144"/>
      <c r="Y124" s="148">
        <f>SUM(Y125:Y157)</f>
        <v>0.0007650000000000001</v>
      </c>
      <c r="Z124" s="144"/>
      <c r="AA124" s="149">
        <f>SUM(AA125:AA157)</f>
        <v>0</v>
      </c>
      <c r="AR124" s="150" t="s">
        <v>23</v>
      </c>
      <c r="AT124" s="151" t="s">
        <v>80</v>
      </c>
      <c r="AU124" s="151" t="s">
        <v>23</v>
      </c>
      <c r="AY124" s="150" t="s">
        <v>155</v>
      </c>
      <c r="BK124" s="152">
        <f>SUM(BK125:BK157)</f>
        <v>0</v>
      </c>
    </row>
    <row r="125" spans="2:65" s="1" customFormat="1" ht="31.5" customHeight="1">
      <c r="B125" s="124"/>
      <c r="C125" s="154" t="s">
        <v>23</v>
      </c>
      <c r="D125" s="154" t="s">
        <v>156</v>
      </c>
      <c r="E125" s="155" t="s">
        <v>163</v>
      </c>
      <c r="F125" s="248" t="s">
        <v>164</v>
      </c>
      <c r="G125" s="249"/>
      <c r="H125" s="249"/>
      <c r="I125" s="249"/>
      <c r="J125" s="156" t="s">
        <v>165</v>
      </c>
      <c r="K125" s="157">
        <v>7.65</v>
      </c>
      <c r="L125" s="237">
        <v>0</v>
      </c>
      <c r="M125" s="249"/>
      <c r="N125" s="250">
        <f>ROUND(L125*K125,2)</f>
        <v>0</v>
      </c>
      <c r="O125" s="249"/>
      <c r="P125" s="249"/>
      <c r="Q125" s="249"/>
      <c r="R125" s="126"/>
      <c r="T125" s="158" t="s">
        <v>21</v>
      </c>
      <c r="U125" s="41" t="s">
        <v>46</v>
      </c>
      <c r="V125" s="33"/>
      <c r="W125" s="159">
        <f>V125*K125</f>
        <v>0</v>
      </c>
      <c r="X125" s="159">
        <v>0</v>
      </c>
      <c r="Y125" s="159">
        <f>X125*K125</f>
        <v>0</v>
      </c>
      <c r="Z125" s="159">
        <v>0</v>
      </c>
      <c r="AA125" s="160">
        <f>Z125*K125</f>
        <v>0</v>
      </c>
      <c r="AR125" s="15" t="s">
        <v>95</v>
      </c>
      <c r="AT125" s="15" t="s">
        <v>156</v>
      </c>
      <c r="AU125" s="15" t="s">
        <v>89</v>
      </c>
      <c r="AY125" s="15" t="s">
        <v>155</v>
      </c>
      <c r="BE125" s="102">
        <f>IF(U125="základní",N125,0)</f>
        <v>0</v>
      </c>
      <c r="BF125" s="102">
        <f>IF(U125="snížená",N125,0)</f>
        <v>0</v>
      </c>
      <c r="BG125" s="102">
        <f>IF(U125="zákl. přenesená",N125,0)</f>
        <v>0</v>
      </c>
      <c r="BH125" s="102">
        <f>IF(U125="sníž. přenesená",N125,0)</f>
        <v>0</v>
      </c>
      <c r="BI125" s="102">
        <f>IF(U125="nulová",N125,0)</f>
        <v>0</v>
      </c>
      <c r="BJ125" s="15" t="s">
        <v>23</v>
      </c>
      <c r="BK125" s="102">
        <f>ROUND(L125*K125,2)</f>
        <v>0</v>
      </c>
      <c r="BL125" s="15" t="s">
        <v>95</v>
      </c>
      <c r="BM125" s="15" t="s">
        <v>321</v>
      </c>
    </row>
    <row r="126" spans="2:51" s="10" customFormat="1" ht="22.5" customHeight="1">
      <c r="B126" s="161"/>
      <c r="C126" s="162"/>
      <c r="D126" s="162"/>
      <c r="E126" s="163" t="s">
        <v>21</v>
      </c>
      <c r="F126" s="251" t="s">
        <v>322</v>
      </c>
      <c r="G126" s="252"/>
      <c r="H126" s="252"/>
      <c r="I126" s="252"/>
      <c r="J126" s="162"/>
      <c r="K126" s="164">
        <v>7.65</v>
      </c>
      <c r="L126" s="162"/>
      <c r="M126" s="162"/>
      <c r="N126" s="162"/>
      <c r="O126" s="162"/>
      <c r="P126" s="162"/>
      <c r="Q126" s="162"/>
      <c r="R126" s="165"/>
      <c r="T126" s="166"/>
      <c r="U126" s="162"/>
      <c r="V126" s="162"/>
      <c r="W126" s="162"/>
      <c r="X126" s="162"/>
      <c r="Y126" s="162"/>
      <c r="Z126" s="162"/>
      <c r="AA126" s="167"/>
      <c r="AT126" s="168" t="s">
        <v>162</v>
      </c>
      <c r="AU126" s="168" t="s">
        <v>89</v>
      </c>
      <c r="AV126" s="10" t="s">
        <v>89</v>
      </c>
      <c r="AW126" s="10" t="s">
        <v>38</v>
      </c>
      <c r="AX126" s="10" t="s">
        <v>23</v>
      </c>
      <c r="AY126" s="168" t="s">
        <v>155</v>
      </c>
    </row>
    <row r="127" spans="2:65" s="1" customFormat="1" ht="31.5" customHeight="1">
      <c r="B127" s="124"/>
      <c r="C127" s="154" t="s">
        <v>89</v>
      </c>
      <c r="D127" s="154" t="s">
        <v>156</v>
      </c>
      <c r="E127" s="155" t="s">
        <v>168</v>
      </c>
      <c r="F127" s="248" t="s">
        <v>169</v>
      </c>
      <c r="G127" s="249"/>
      <c r="H127" s="249"/>
      <c r="I127" s="249"/>
      <c r="J127" s="156" t="s">
        <v>165</v>
      </c>
      <c r="K127" s="157">
        <v>6.6</v>
      </c>
      <c r="L127" s="237">
        <v>0</v>
      </c>
      <c r="M127" s="249"/>
      <c r="N127" s="250">
        <f>ROUND(L127*K127,2)</f>
        <v>0</v>
      </c>
      <c r="O127" s="249"/>
      <c r="P127" s="249"/>
      <c r="Q127" s="249"/>
      <c r="R127" s="126"/>
      <c r="T127" s="158" t="s">
        <v>21</v>
      </c>
      <c r="U127" s="41" t="s">
        <v>46</v>
      </c>
      <c r="V127" s="33"/>
      <c r="W127" s="159">
        <f>V127*K127</f>
        <v>0</v>
      </c>
      <c r="X127" s="159">
        <v>0</v>
      </c>
      <c r="Y127" s="159">
        <f>X127*K127</f>
        <v>0</v>
      </c>
      <c r="Z127" s="159">
        <v>0</v>
      </c>
      <c r="AA127" s="160">
        <f>Z127*K127</f>
        <v>0</v>
      </c>
      <c r="AR127" s="15" t="s">
        <v>95</v>
      </c>
      <c r="AT127" s="15" t="s">
        <v>156</v>
      </c>
      <c r="AU127" s="15" t="s">
        <v>89</v>
      </c>
      <c r="AY127" s="15" t="s">
        <v>155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5" t="s">
        <v>23</v>
      </c>
      <c r="BK127" s="102">
        <f>ROUND(L127*K127,2)</f>
        <v>0</v>
      </c>
      <c r="BL127" s="15" t="s">
        <v>95</v>
      </c>
      <c r="BM127" s="15" t="s">
        <v>323</v>
      </c>
    </row>
    <row r="128" spans="2:51" s="10" customFormat="1" ht="22.5" customHeight="1">
      <c r="B128" s="161"/>
      <c r="C128" s="162"/>
      <c r="D128" s="162"/>
      <c r="E128" s="163" t="s">
        <v>21</v>
      </c>
      <c r="F128" s="251" t="s">
        <v>324</v>
      </c>
      <c r="G128" s="252"/>
      <c r="H128" s="252"/>
      <c r="I128" s="252"/>
      <c r="J128" s="162"/>
      <c r="K128" s="164">
        <v>1.5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162</v>
      </c>
      <c r="AU128" s="168" t="s">
        <v>89</v>
      </c>
      <c r="AV128" s="10" t="s">
        <v>89</v>
      </c>
      <c r="AW128" s="10" t="s">
        <v>38</v>
      </c>
      <c r="AX128" s="10" t="s">
        <v>81</v>
      </c>
      <c r="AY128" s="168" t="s">
        <v>155</v>
      </c>
    </row>
    <row r="129" spans="2:51" s="10" customFormat="1" ht="22.5" customHeight="1">
      <c r="B129" s="161"/>
      <c r="C129" s="162"/>
      <c r="D129" s="162"/>
      <c r="E129" s="163" t="s">
        <v>21</v>
      </c>
      <c r="F129" s="257" t="s">
        <v>325</v>
      </c>
      <c r="G129" s="252"/>
      <c r="H129" s="252"/>
      <c r="I129" s="252"/>
      <c r="J129" s="162"/>
      <c r="K129" s="164">
        <v>5.1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162</v>
      </c>
      <c r="AU129" s="168" t="s">
        <v>89</v>
      </c>
      <c r="AV129" s="10" t="s">
        <v>89</v>
      </c>
      <c r="AW129" s="10" t="s">
        <v>38</v>
      </c>
      <c r="AX129" s="10" t="s">
        <v>81</v>
      </c>
      <c r="AY129" s="168" t="s">
        <v>155</v>
      </c>
    </row>
    <row r="130" spans="2:51" s="11" customFormat="1" ht="22.5" customHeight="1">
      <c r="B130" s="169"/>
      <c r="C130" s="170"/>
      <c r="D130" s="170"/>
      <c r="E130" s="171" t="s">
        <v>21</v>
      </c>
      <c r="F130" s="258" t="s">
        <v>173</v>
      </c>
      <c r="G130" s="259"/>
      <c r="H130" s="259"/>
      <c r="I130" s="259"/>
      <c r="J130" s="170"/>
      <c r="K130" s="172">
        <v>6.6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162</v>
      </c>
      <c r="AU130" s="176" t="s">
        <v>89</v>
      </c>
      <c r="AV130" s="11" t="s">
        <v>95</v>
      </c>
      <c r="AW130" s="11" t="s">
        <v>38</v>
      </c>
      <c r="AX130" s="11" t="s">
        <v>23</v>
      </c>
      <c r="AY130" s="176" t="s">
        <v>155</v>
      </c>
    </row>
    <row r="131" spans="2:65" s="1" customFormat="1" ht="31.5" customHeight="1">
      <c r="B131" s="124"/>
      <c r="C131" s="154" t="s">
        <v>92</v>
      </c>
      <c r="D131" s="154" t="s">
        <v>156</v>
      </c>
      <c r="E131" s="155" t="s">
        <v>174</v>
      </c>
      <c r="F131" s="248" t="s">
        <v>175</v>
      </c>
      <c r="G131" s="249"/>
      <c r="H131" s="249"/>
      <c r="I131" s="249"/>
      <c r="J131" s="156" t="s">
        <v>165</v>
      </c>
      <c r="K131" s="157">
        <v>26.7</v>
      </c>
      <c r="L131" s="237">
        <v>0</v>
      </c>
      <c r="M131" s="249"/>
      <c r="N131" s="250">
        <f>ROUND(L131*K131,2)</f>
        <v>0</v>
      </c>
      <c r="O131" s="249"/>
      <c r="P131" s="249"/>
      <c r="Q131" s="249"/>
      <c r="R131" s="126"/>
      <c r="T131" s="158" t="s">
        <v>21</v>
      </c>
      <c r="U131" s="41" t="s">
        <v>46</v>
      </c>
      <c r="V131" s="33"/>
      <c r="W131" s="159">
        <f>V131*K131</f>
        <v>0</v>
      </c>
      <c r="X131" s="159">
        <v>0</v>
      </c>
      <c r="Y131" s="159">
        <f>X131*K131</f>
        <v>0</v>
      </c>
      <c r="Z131" s="159">
        <v>0</v>
      </c>
      <c r="AA131" s="160">
        <f>Z131*K131</f>
        <v>0</v>
      </c>
      <c r="AR131" s="15" t="s">
        <v>95</v>
      </c>
      <c r="AT131" s="15" t="s">
        <v>156</v>
      </c>
      <c r="AU131" s="15" t="s">
        <v>89</v>
      </c>
      <c r="AY131" s="15" t="s">
        <v>155</v>
      </c>
      <c r="BE131" s="102">
        <f>IF(U131="základní",N131,0)</f>
        <v>0</v>
      </c>
      <c r="BF131" s="102">
        <f>IF(U131="snížená",N131,0)</f>
        <v>0</v>
      </c>
      <c r="BG131" s="102">
        <f>IF(U131="zákl. přenesená",N131,0)</f>
        <v>0</v>
      </c>
      <c r="BH131" s="102">
        <f>IF(U131="sníž. přenesená",N131,0)</f>
        <v>0</v>
      </c>
      <c r="BI131" s="102">
        <f>IF(U131="nulová",N131,0)</f>
        <v>0</v>
      </c>
      <c r="BJ131" s="15" t="s">
        <v>23</v>
      </c>
      <c r="BK131" s="102">
        <f>ROUND(L131*K131,2)</f>
        <v>0</v>
      </c>
      <c r="BL131" s="15" t="s">
        <v>95</v>
      </c>
      <c r="BM131" s="15" t="s">
        <v>326</v>
      </c>
    </row>
    <row r="132" spans="2:51" s="10" customFormat="1" ht="22.5" customHeight="1">
      <c r="B132" s="161"/>
      <c r="C132" s="162"/>
      <c r="D132" s="162"/>
      <c r="E132" s="163" t="s">
        <v>21</v>
      </c>
      <c r="F132" s="251" t="s">
        <v>327</v>
      </c>
      <c r="G132" s="252"/>
      <c r="H132" s="252"/>
      <c r="I132" s="252"/>
      <c r="J132" s="162"/>
      <c r="K132" s="164">
        <v>26.7</v>
      </c>
      <c r="L132" s="162"/>
      <c r="M132" s="162"/>
      <c r="N132" s="162"/>
      <c r="O132" s="162"/>
      <c r="P132" s="162"/>
      <c r="Q132" s="162"/>
      <c r="R132" s="165"/>
      <c r="T132" s="166"/>
      <c r="U132" s="162"/>
      <c r="V132" s="162"/>
      <c r="W132" s="162"/>
      <c r="X132" s="162"/>
      <c r="Y132" s="162"/>
      <c r="Z132" s="162"/>
      <c r="AA132" s="167"/>
      <c r="AT132" s="168" t="s">
        <v>162</v>
      </c>
      <c r="AU132" s="168" t="s">
        <v>89</v>
      </c>
      <c r="AV132" s="10" t="s">
        <v>89</v>
      </c>
      <c r="AW132" s="10" t="s">
        <v>38</v>
      </c>
      <c r="AX132" s="10" t="s">
        <v>23</v>
      </c>
      <c r="AY132" s="168" t="s">
        <v>155</v>
      </c>
    </row>
    <row r="133" spans="2:65" s="1" customFormat="1" ht="31.5" customHeight="1">
      <c r="B133" s="124"/>
      <c r="C133" s="154" t="s">
        <v>95</v>
      </c>
      <c r="D133" s="154" t="s">
        <v>156</v>
      </c>
      <c r="E133" s="155" t="s">
        <v>179</v>
      </c>
      <c r="F133" s="248" t="s">
        <v>180</v>
      </c>
      <c r="G133" s="249"/>
      <c r="H133" s="249"/>
      <c r="I133" s="249"/>
      <c r="J133" s="156" t="s">
        <v>165</v>
      </c>
      <c r="K133" s="157">
        <v>13.35</v>
      </c>
      <c r="L133" s="237">
        <v>0</v>
      </c>
      <c r="M133" s="249"/>
      <c r="N133" s="250">
        <f>ROUND(L133*K133,2)</f>
        <v>0</v>
      </c>
      <c r="O133" s="249"/>
      <c r="P133" s="249"/>
      <c r="Q133" s="249"/>
      <c r="R133" s="126"/>
      <c r="T133" s="158" t="s">
        <v>21</v>
      </c>
      <c r="U133" s="41" t="s">
        <v>46</v>
      </c>
      <c r="V133" s="33"/>
      <c r="W133" s="159">
        <f>V133*K133</f>
        <v>0</v>
      </c>
      <c r="X133" s="159">
        <v>0</v>
      </c>
      <c r="Y133" s="159">
        <f>X133*K133</f>
        <v>0</v>
      </c>
      <c r="Z133" s="159">
        <v>0</v>
      </c>
      <c r="AA133" s="160">
        <f>Z133*K133</f>
        <v>0</v>
      </c>
      <c r="AR133" s="15" t="s">
        <v>95</v>
      </c>
      <c r="AT133" s="15" t="s">
        <v>156</v>
      </c>
      <c r="AU133" s="15" t="s">
        <v>89</v>
      </c>
      <c r="AY133" s="15" t="s">
        <v>155</v>
      </c>
      <c r="BE133" s="102">
        <f>IF(U133="základní",N133,0)</f>
        <v>0</v>
      </c>
      <c r="BF133" s="102">
        <f>IF(U133="snížená",N133,0)</f>
        <v>0</v>
      </c>
      <c r="BG133" s="102">
        <f>IF(U133="zákl. přenesená",N133,0)</f>
        <v>0</v>
      </c>
      <c r="BH133" s="102">
        <f>IF(U133="sníž. přenesená",N133,0)</f>
        <v>0</v>
      </c>
      <c r="BI133" s="102">
        <f>IF(U133="nulová",N133,0)</f>
        <v>0</v>
      </c>
      <c r="BJ133" s="15" t="s">
        <v>23</v>
      </c>
      <c r="BK133" s="102">
        <f>ROUND(L133*K133,2)</f>
        <v>0</v>
      </c>
      <c r="BL133" s="15" t="s">
        <v>95</v>
      </c>
      <c r="BM133" s="15" t="s">
        <v>328</v>
      </c>
    </row>
    <row r="134" spans="2:51" s="10" customFormat="1" ht="22.5" customHeight="1">
      <c r="B134" s="161"/>
      <c r="C134" s="162"/>
      <c r="D134" s="162"/>
      <c r="E134" s="163" t="s">
        <v>21</v>
      </c>
      <c r="F134" s="251" t="s">
        <v>329</v>
      </c>
      <c r="G134" s="252"/>
      <c r="H134" s="252"/>
      <c r="I134" s="252"/>
      <c r="J134" s="162"/>
      <c r="K134" s="164">
        <v>13.35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162</v>
      </c>
      <c r="AU134" s="168" t="s">
        <v>89</v>
      </c>
      <c r="AV134" s="10" t="s">
        <v>89</v>
      </c>
      <c r="AW134" s="10" t="s">
        <v>38</v>
      </c>
      <c r="AX134" s="10" t="s">
        <v>23</v>
      </c>
      <c r="AY134" s="168" t="s">
        <v>155</v>
      </c>
    </row>
    <row r="135" spans="2:65" s="1" customFormat="1" ht="31.5" customHeight="1">
      <c r="B135" s="124"/>
      <c r="C135" s="154" t="s">
        <v>178</v>
      </c>
      <c r="D135" s="154" t="s">
        <v>156</v>
      </c>
      <c r="E135" s="155" t="s">
        <v>184</v>
      </c>
      <c r="F135" s="248" t="s">
        <v>185</v>
      </c>
      <c r="G135" s="249"/>
      <c r="H135" s="249"/>
      <c r="I135" s="249"/>
      <c r="J135" s="156" t="s">
        <v>165</v>
      </c>
      <c r="K135" s="157">
        <v>15.75</v>
      </c>
      <c r="L135" s="237">
        <v>0</v>
      </c>
      <c r="M135" s="249"/>
      <c r="N135" s="250">
        <f>ROUND(L135*K135,2)</f>
        <v>0</v>
      </c>
      <c r="O135" s="249"/>
      <c r="P135" s="249"/>
      <c r="Q135" s="249"/>
      <c r="R135" s="126"/>
      <c r="T135" s="158" t="s">
        <v>21</v>
      </c>
      <c r="U135" s="41" t="s">
        <v>46</v>
      </c>
      <c r="V135" s="33"/>
      <c r="W135" s="159">
        <f>V135*K135</f>
        <v>0</v>
      </c>
      <c r="X135" s="159">
        <v>0</v>
      </c>
      <c r="Y135" s="159">
        <f>X135*K135</f>
        <v>0</v>
      </c>
      <c r="Z135" s="159">
        <v>0</v>
      </c>
      <c r="AA135" s="160">
        <f>Z135*K135</f>
        <v>0</v>
      </c>
      <c r="AR135" s="15" t="s">
        <v>95</v>
      </c>
      <c r="AT135" s="15" t="s">
        <v>156</v>
      </c>
      <c r="AU135" s="15" t="s">
        <v>89</v>
      </c>
      <c r="AY135" s="15" t="s">
        <v>155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15" t="s">
        <v>23</v>
      </c>
      <c r="BK135" s="102">
        <f>ROUND(L135*K135,2)</f>
        <v>0</v>
      </c>
      <c r="BL135" s="15" t="s">
        <v>95</v>
      </c>
      <c r="BM135" s="15" t="s">
        <v>330</v>
      </c>
    </row>
    <row r="136" spans="2:51" s="10" customFormat="1" ht="22.5" customHeight="1">
      <c r="B136" s="161"/>
      <c r="C136" s="162"/>
      <c r="D136" s="162"/>
      <c r="E136" s="163" t="s">
        <v>21</v>
      </c>
      <c r="F136" s="251" t="s">
        <v>331</v>
      </c>
      <c r="G136" s="252"/>
      <c r="H136" s="252"/>
      <c r="I136" s="252"/>
      <c r="J136" s="162"/>
      <c r="K136" s="164">
        <v>1.5</v>
      </c>
      <c r="L136" s="162"/>
      <c r="M136" s="162"/>
      <c r="N136" s="162"/>
      <c r="O136" s="162"/>
      <c r="P136" s="162"/>
      <c r="Q136" s="162"/>
      <c r="R136" s="165"/>
      <c r="T136" s="166"/>
      <c r="U136" s="162"/>
      <c r="V136" s="162"/>
      <c r="W136" s="162"/>
      <c r="X136" s="162"/>
      <c r="Y136" s="162"/>
      <c r="Z136" s="162"/>
      <c r="AA136" s="167"/>
      <c r="AT136" s="168" t="s">
        <v>162</v>
      </c>
      <c r="AU136" s="168" t="s">
        <v>89</v>
      </c>
      <c r="AV136" s="10" t="s">
        <v>89</v>
      </c>
      <c r="AW136" s="10" t="s">
        <v>38</v>
      </c>
      <c r="AX136" s="10" t="s">
        <v>81</v>
      </c>
      <c r="AY136" s="168" t="s">
        <v>155</v>
      </c>
    </row>
    <row r="137" spans="2:51" s="10" customFormat="1" ht="22.5" customHeight="1">
      <c r="B137" s="161"/>
      <c r="C137" s="162"/>
      <c r="D137" s="162"/>
      <c r="E137" s="163" t="s">
        <v>21</v>
      </c>
      <c r="F137" s="257" t="s">
        <v>332</v>
      </c>
      <c r="G137" s="252"/>
      <c r="H137" s="252"/>
      <c r="I137" s="252"/>
      <c r="J137" s="162"/>
      <c r="K137" s="164">
        <v>12.75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162</v>
      </c>
      <c r="AU137" s="168" t="s">
        <v>89</v>
      </c>
      <c r="AV137" s="10" t="s">
        <v>89</v>
      </c>
      <c r="AW137" s="10" t="s">
        <v>38</v>
      </c>
      <c r="AX137" s="10" t="s">
        <v>81</v>
      </c>
      <c r="AY137" s="168" t="s">
        <v>155</v>
      </c>
    </row>
    <row r="138" spans="2:51" s="10" customFormat="1" ht="22.5" customHeight="1">
      <c r="B138" s="161"/>
      <c r="C138" s="162"/>
      <c r="D138" s="162"/>
      <c r="E138" s="163" t="s">
        <v>21</v>
      </c>
      <c r="F138" s="257" t="s">
        <v>333</v>
      </c>
      <c r="G138" s="252"/>
      <c r="H138" s="252"/>
      <c r="I138" s="252"/>
      <c r="J138" s="162"/>
      <c r="K138" s="164">
        <v>1.5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162</v>
      </c>
      <c r="AU138" s="168" t="s">
        <v>89</v>
      </c>
      <c r="AV138" s="10" t="s">
        <v>89</v>
      </c>
      <c r="AW138" s="10" t="s">
        <v>38</v>
      </c>
      <c r="AX138" s="10" t="s">
        <v>81</v>
      </c>
      <c r="AY138" s="168" t="s">
        <v>155</v>
      </c>
    </row>
    <row r="139" spans="2:51" s="11" customFormat="1" ht="22.5" customHeight="1">
      <c r="B139" s="169"/>
      <c r="C139" s="170"/>
      <c r="D139" s="170"/>
      <c r="E139" s="171" t="s">
        <v>21</v>
      </c>
      <c r="F139" s="258" t="s">
        <v>173</v>
      </c>
      <c r="G139" s="259"/>
      <c r="H139" s="259"/>
      <c r="I139" s="259"/>
      <c r="J139" s="170"/>
      <c r="K139" s="172">
        <v>15.75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162</v>
      </c>
      <c r="AU139" s="176" t="s">
        <v>89</v>
      </c>
      <c r="AV139" s="11" t="s">
        <v>95</v>
      </c>
      <c r="AW139" s="11" t="s">
        <v>38</v>
      </c>
      <c r="AX139" s="11" t="s">
        <v>23</v>
      </c>
      <c r="AY139" s="176" t="s">
        <v>155</v>
      </c>
    </row>
    <row r="140" spans="2:65" s="1" customFormat="1" ht="31.5" customHeight="1">
      <c r="B140" s="124"/>
      <c r="C140" s="154" t="s">
        <v>183</v>
      </c>
      <c r="D140" s="154" t="s">
        <v>156</v>
      </c>
      <c r="E140" s="155" t="s">
        <v>191</v>
      </c>
      <c r="F140" s="248" t="s">
        <v>192</v>
      </c>
      <c r="G140" s="249"/>
      <c r="H140" s="249"/>
      <c r="I140" s="249"/>
      <c r="J140" s="156" t="s">
        <v>165</v>
      </c>
      <c r="K140" s="157">
        <v>25.2</v>
      </c>
      <c r="L140" s="237">
        <v>0</v>
      </c>
      <c r="M140" s="249"/>
      <c r="N140" s="250">
        <f>ROUND(L140*K140,2)</f>
        <v>0</v>
      </c>
      <c r="O140" s="249"/>
      <c r="P140" s="249"/>
      <c r="Q140" s="249"/>
      <c r="R140" s="126"/>
      <c r="T140" s="158" t="s">
        <v>21</v>
      </c>
      <c r="U140" s="41" t="s">
        <v>46</v>
      </c>
      <c r="V140" s="33"/>
      <c r="W140" s="159">
        <f>V140*K140</f>
        <v>0</v>
      </c>
      <c r="X140" s="159">
        <v>0</v>
      </c>
      <c r="Y140" s="159">
        <f>X140*K140</f>
        <v>0</v>
      </c>
      <c r="Z140" s="159">
        <v>0</v>
      </c>
      <c r="AA140" s="160">
        <f>Z140*K140</f>
        <v>0</v>
      </c>
      <c r="AR140" s="15" t="s">
        <v>95</v>
      </c>
      <c r="AT140" s="15" t="s">
        <v>156</v>
      </c>
      <c r="AU140" s="15" t="s">
        <v>89</v>
      </c>
      <c r="AY140" s="15" t="s">
        <v>155</v>
      </c>
      <c r="BE140" s="102">
        <f>IF(U140="základní",N140,0)</f>
        <v>0</v>
      </c>
      <c r="BF140" s="102">
        <f>IF(U140="snížená",N140,0)</f>
        <v>0</v>
      </c>
      <c r="BG140" s="102">
        <f>IF(U140="zákl. přenesená",N140,0)</f>
        <v>0</v>
      </c>
      <c r="BH140" s="102">
        <f>IF(U140="sníž. přenesená",N140,0)</f>
        <v>0</v>
      </c>
      <c r="BI140" s="102">
        <f>IF(U140="nulová",N140,0)</f>
        <v>0</v>
      </c>
      <c r="BJ140" s="15" t="s">
        <v>23</v>
      </c>
      <c r="BK140" s="102">
        <f>ROUND(L140*K140,2)</f>
        <v>0</v>
      </c>
      <c r="BL140" s="15" t="s">
        <v>95</v>
      </c>
      <c r="BM140" s="15" t="s">
        <v>334</v>
      </c>
    </row>
    <row r="141" spans="2:51" s="10" customFormat="1" ht="22.5" customHeight="1">
      <c r="B141" s="161"/>
      <c r="C141" s="162"/>
      <c r="D141" s="162"/>
      <c r="E141" s="163" t="s">
        <v>21</v>
      </c>
      <c r="F141" s="251" t="s">
        <v>335</v>
      </c>
      <c r="G141" s="252"/>
      <c r="H141" s="252"/>
      <c r="I141" s="252"/>
      <c r="J141" s="162"/>
      <c r="K141" s="164">
        <v>25.2</v>
      </c>
      <c r="L141" s="162"/>
      <c r="M141" s="162"/>
      <c r="N141" s="162"/>
      <c r="O141" s="162"/>
      <c r="P141" s="162"/>
      <c r="Q141" s="162"/>
      <c r="R141" s="165"/>
      <c r="T141" s="166"/>
      <c r="U141" s="162"/>
      <c r="V141" s="162"/>
      <c r="W141" s="162"/>
      <c r="X141" s="162"/>
      <c r="Y141" s="162"/>
      <c r="Z141" s="162"/>
      <c r="AA141" s="167"/>
      <c r="AT141" s="168" t="s">
        <v>162</v>
      </c>
      <c r="AU141" s="168" t="s">
        <v>89</v>
      </c>
      <c r="AV141" s="10" t="s">
        <v>89</v>
      </c>
      <c r="AW141" s="10" t="s">
        <v>38</v>
      </c>
      <c r="AX141" s="10" t="s">
        <v>23</v>
      </c>
      <c r="AY141" s="168" t="s">
        <v>155</v>
      </c>
    </row>
    <row r="142" spans="2:65" s="1" customFormat="1" ht="44.25" customHeight="1">
      <c r="B142" s="124"/>
      <c r="C142" s="154" t="s">
        <v>190</v>
      </c>
      <c r="D142" s="154" t="s">
        <v>156</v>
      </c>
      <c r="E142" s="155" t="s">
        <v>196</v>
      </c>
      <c r="F142" s="248" t="s">
        <v>197</v>
      </c>
      <c r="G142" s="249"/>
      <c r="H142" s="249"/>
      <c r="I142" s="249"/>
      <c r="J142" s="156" t="s">
        <v>165</v>
      </c>
      <c r="K142" s="157">
        <v>100.8</v>
      </c>
      <c r="L142" s="237">
        <v>0</v>
      </c>
      <c r="M142" s="249"/>
      <c r="N142" s="250">
        <f>ROUND(L142*K142,2)</f>
        <v>0</v>
      </c>
      <c r="O142" s="249"/>
      <c r="P142" s="249"/>
      <c r="Q142" s="249"/>
      <c r="R142" s="126"/>
      <c r="T142" s="158" t="s">
        <v>21</v>
      </c>
      <c r="U142" s="41" t="s">
        <v>46</v>
      </c>
      <c r="V142" s="33"/>
      <c r="W142" s="159">
        <f>V142*K142</f>
        <v>0</v>
      </c>
      <c r="X142" s="159">
        <v>0</v>
      </c>
      <c r="Y142" s="159">
        <f>X142*K142</f>
        <v>0</v>
      </c>
      <c r="Z142" s="159">
        <v>0</v>
      </c>
      <c r="AA142" s="160">
        <f>Z142*K142</f>
        <v>0</v>
      </c>
      <c r="AR142" s="15" t="s">
        <v>95</v>
      </c>
      <c r="AT142" s="15" t="s">
        <v>156</v>
      </c>
      <c r="AU142" s="15" t="s">
        <v>89</v>
      </c>
      <c r="AY142" s="15" t="s">
        <v>155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15" t="s">
        <v>23</v>
      </c>
      <c r="BK142" s="102">
        <f>ROUND(L142*K142,2)</f>
        <v>0</v>
      </c>
      <c r="BL142" s="15" t="s">
        <v>95</v>
      </c>
      <c r="BM142" s="15" t="s">
        <v>336</v>
      </c>
    </row>
    <row r="143" spans="2:51" s="10" customFormat="1" ht="22.5" customHeight="1">
      <c r="B143" s="161"/>
      <c r="C143" s="162"/>
      <c r="D143" s="162"/>
      <c r="E143" s="163" t="s">
        <v>21</v>
      </c>
      <c r="F143" s="251" t="s">
        <v>337</v>
      </c>
      <c r="G143" s="252"/>
      <c r="H143" s="252"/>
      <c r="I143" s="252"/>
      <c r="J143" s="162"/>
      <c r="K143" s="164">
        <v>100.8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162</v>
      </c>
      <c r="AU143" s="168" t="s">
        <v>89</v>
      </c>
      <c r="AV143" s="10" t="s">
        <v>89</v>
      </c>
      <c r="AW143" s="10" t="s">
        <v>38</v>
      </c>
      <c r="AX143" s="10" t="s">
        <v>23</v>
      </c>
      <c r="AY143" s="168" t="s">
        <v>155</v>
      </c>
    </row>
    <row r="144" spans="2:65" s="1" customFormat="1" ht="31.5" customHeight="1">
      <c r="B144" s="124"/>
      <c r="C144" s="154" t="s">
        <v>195</v>
      </c>
      <c r="D144" s="154" t="s">
        <v>156</v>
      </c>
      <c r="E144" s="155" t="s">
        <v>201</v>
      </c>
      <c r="F144" s="248" t="s">
        <v>202</v>
      </c>
      <c r="G144" s="249"/>
      <c r="H144" s="249"/>
      <c r="I144" s="249"/>
      <c r="J144" s="156" t="s">
        <v>165</v>
      </c>
      <c r="K144" s="157">
        <v>1.5</v>
      </c>
      <c r="L144" s="237">
        <v>0</v>
      </c>
      <c r="M144" s="249"/>
      <c r="N144" s="250">
        <f>ROUND(L144*K144,2)</f>
        <v>0</v>
      </c>
      <c r="O144" s="249"/>
      <c r="P144" s="249"/>
      <c r="Q144" s="249"/>
      <c r="R144" s="126"/>
      <c r="T144" s="158" t="s">
        <v>21</v>
      </c>
      <c r="U144" s="41" t="s">
        <v>46</v>
      </c>
      <c r="V144" s="33"/>
      <c r="W144" s="159">
        <f>V144*K144</f>
        <v>0</v>
      </c>
      <c r="X144" s="159">
        <v>0</v>
      </c>
      <c r="Y144" s="159">
        <f>X144*K144</f>
        <v>0</v>
      </c>
      <c r="Z144" s="159">
        <v>0</v>
      </c>
      <c r="AA144" s="160">
        <f>Z144*K144</f>
        <v>0</v>
      </c>
      <c r="AR144" s="15" t="s">
        <v>95</v>
      </c>
      <c r="AT144" s="15" t="s">
        <v>156</v>
      </c>
      <c r="AU144" s="15" t="s">
        <v>89</v>
      </c>
      <c r="AY144" s="15" t="s">
        <v>155</v>
      </c>
      <c r="BE144" s="102">
        <f>IF(U144="základní",N144,0)</f>
        <v>0</v>
      </c>
      <c r="BF144" s="102">
        <f>IF(U144="snížená",N144,0)</f>
        <v>0</v>
      </c>
      <c r="BG144" s="102">
        <f>IF(U144="zákl. přenesená",N144,0)</f>
        <v>0</v>
      </c>
      <c r="BH144" s="102">
        <f>IF(U144="sníž. přenesená",N144,0)</f>
        <v>0</v>
      </c>
      <c r="BI144" s="102">
        <f>IF(U144="nulová",N144,0)</f>
        <v>0</v>
      </c>
      <c r="BJ144" s="15" t="s">
        <v>23</v>
      </c>
      <c r="BK144" s="102">
        <f>ROUND(L144*K144,2)</f>
        <v>0</v>
      </c>
      <c r="BL144" s="15" t="s">
        <v>95</v>
      </c>
      <c r="BM144" s="15" t="s">
        <v>338</v>
      </c>
    </row>
    <row r="145" spans="2:65" s="1" customFormat="1" ht="22.5" customHeight="1">
      <c r="B145" s="124"/>
      <c r="C145" s="154" t="s">
        <v>200</v>
      </c>
      <c r="D145" s="154" t="s">
        <v>156</v>
      </c>
      <c r="E145" s="155" t="s">
        <v>204</v>
      </c>
      <c r="F145" s="248" t="s">
        <v>205</v>
      </c>
      <c r="G145" s="249"/>
      <c r="H145" s="249"/>
      <c r="I145" s="249"/>
      <c r="J145" s="156" t="s">
        <v>165</v>
      </c>
      <c r="K145" s="157">
        <v>34.35</v>
      </c>
      <c r="L145" s="237">
        <v>0</v>
      </c>
      <c r="M145" s="249"/>
      <c r="N145" s="250">
        <f>ROUND(L145*K145,2)</f>
        <v>0</v>
      </c>
      <c r="O145" s="249"/>
      <c r="P145" s="249"/>
      <c r="Q145" s="249"/>
      <c r="R145" s="126"/>
      <c r="T145" s="158" t="s">
        <v>21</v>
      </c>
      <c r="U145" s="41" t="s">
        <v>46</v>
      </c>
      <c r="V145" s="33"/>
      <c r="W145" s="159">
        <f>V145*K145</f>
        <v>0</v>
      </c>
      <c r="X145" s="159">
        <v>0</v>
      </c>
      <c r="Y145" s="159">
        <f>X145*K145</f>
        <v>0</v>
      </c>
      <c r="Z145" s="159">
        <v>0</v>
      </c>
      <c r="AA145" s="160">
        <f>Z145*K145</f>
        <v>0</v>
      </c>
      <c r="AR145" s="15" t="s">
        <v>95</v>
      </c>
      <c r="AT145" s="15" t="s">
        <v>156</v>
      </c>
      <c r="AU145" s="15" t="s">
        <v>89</v>
      </c>
      <c r="AY145" s="15" t="s">
        <v>155</v>
      </c>
      <c r="BE145" s="102">
        <f>IF(U145="základní",N145,0)</f>
        <v>0</v>
      </c>
      <c r="BF145" s="102">
        <f>IF(U145="snížená",N145,0)</f>
        <v>0</v>
      </c>
      <c r="BG145" s="102">
        <f>IF(U145="zákl. přenesená",N145,0)</f>
        <v>0</v>
      </c>
      <c r="BH145" s="102">
        <f>IF(U145="sníž. přenesená",N145,0)</f>
        <v>0</v>
      </c>
      <c r="BI145" s="102">
        <f>IF(U145="nulová",N145,0)</f>
        <v>0</v>
      </c>
      <c r="BJ145" s="15" t="s">
        <v>23</v>
      </c>
      <c r="BK145" s="102">
        <f>ROUND(L145*K145,2)</f>
        <v>0</v>
      </c>
      <c r="BL145" s="15" t="s">
        <v>95</v>
      </c>
      <c r="BM145" s="15" t="s">
        <v>339</v>
      </c>
    </row>
    <row r="146" spans="2:51" s="10" customFormat="1" ht="22.5" customHeight="1">
      <c r="B146" s="161"/>
      <c r="C146" s="162"/>
      <c r="D146" s="162"/>
      <c r="E146" s="163" t="s">
        <v>21</v>
      </c>
      <c r="F146" s="251" t="s">
        <v>340</v>
      </c>
      <c r="G146" s="252"/>
      <c r="H146" s="252"/>
      <c r="I146" s="252"/>
      <c r="J146" s="162"/>
      <c r="K146" s="164">
        <v>9.15</v>
      </c>
      <c r="L146" s="162"/>
      <c r="M146" s="162"/>
      <c r="N146" s="162"/>
      <c r="O146" s="162"/>
      <c r="P146" s="162"/>
      <c r="Q146" s="162"/>
      <c r="R146" s="165"/>
      <c r="T146" s="166"/>
      <c r="U146" s="162"/>
      <c r="V146" s="162"/>
      <c r="W146" s="162"/>
      <c r="X146" s="162"/>
      <c r="Y146" s="162"/>
      <c r="Z146" s="162"/>
      <c r="AA146" s="167"/>
      <c r="AT146" s="168" t="s">
        <v>162</v>
      </c>
      <c r="AU146" s="168" t="s">
        <v>89</v>
      </c>
      <c r="AV146" s="10" t="s">
        <v>89</v>
      </c>
      <c r="AW146" s="10" t="s">
        <v>38</v>
      </c>
      <c r="AX146" s="10" t="s">
        <v>81</v>
      </c>
      <c r="AY146" s="168" t="s">
        <v>155</v>
      </c>
    </row>
    <row r="147" spans="2:51" s="10" customFormat="1" ht="22.5" customHeight="1">
      <c r="B147" s="161"/>
      <c r="C147" s="162"/>
      <c r="D147" s="162"/>
      <c r="E147" s="163" t="s">
        <v>21</v>
      </c>
      <c r="F147" s="257" t="s">
        <v>341</v>
      </c>
      <c r="G147" s="252"/>
      <c r="H147" s="252"/>
      <c r="I147" s="252"/>
      <c r="J147" s="162"/>
      <c r="K147" s="164">
        <v>25.2</v>
      </c>
      <c r="L147" s="162"/>
      <c r="M147" s="162"/>
      <c r="N147" s="162"/>
      <c r="O147" s="162"/>
      <c r="P147" s="162"/>
      <c r="Q147" s="162"/>
      <c r="R147" s="165"/>
      <c r="T147" s="166"/>
      <c r="U147" s="162"/>
      <c r="V147" s="162"/>
      <c r="W147" s="162"/>
      <c r="X147" s="162"/>
      <c r="Y147" s="162"/>
      <c r="Z147" s="162"/>
      <c r="AA147" s="167"/>
      <c r="AT147" s="168" t="s">
        <v>162</v>
      </c>
      <c r="AU147" s="168" t="s">
        <v>89</v>
      </c>
      <c r="AV147" s="10" t="s">
        <v>89</v>
      </c>
      <c r="AW147" s="10" t="s">
        <v>38</v>
      </c>
      <c r="AX147" s="10" t="s">
        <v>81</v>
      </c>
      <c r="AY147" s="168" t="s">
        <v>155</v>
      </c>
    </row>
    <row r="148" spans="2:51" s="11" customFormat="1" ht="22.5" customHeight="1">
      <c r="B148" s="169"/>
      <c r="C148" s="170"/>
      <c r="D148" s="170"/>
      <c r="E148" s="171" t="s">
        <v>21</v>
      </c>
      <c r="F148" s="258" t="s">
        <v>173</v>
      </c>
      <c r="G148" s="259"/>
      <c r="H148" s="259"/>
      <c r="I148" s="259"/>
      <c r="J148" s="170"/>
      <c r="K148" s="172">
        <v>34.35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162</v>
      </c>
      <c r="AU148" s="176" t="s">
        <v>89</v>
      </c>
      <c r="AV148" s="11" t="s">
        <v>95</v>
      </c>
      <c r="AW148" s="11" t="s">
        <v>38</v>
      </c>
      <c r="AX148" s="11" t="s">
        <v>23</v>
      </c>
      <c r="AY148" s="176" t="s">
        <v>155</v>
      </c>
    </row>
    <row r="149" spans="2:65" s="1" customFormat="1" ht="31.5" customHeight="1">
      <c r="B149" s="124"/>
      <c r="C149" s="154" t="s">
        <v>28</v>
      </c>
      <c r="D149" s="154" t="s">
        <v>156</v>
      </c>
      <c r="E149" s="155" t="s">
        <v>210</v>
      </c>
      <c r="F149" s="248" t="s">
        <v>211</v>
      </c>
      <c r="G149" s="249"/>
      <c r="H149" s="249"/>
      <c r="I149" s="249"/>
      <c r="J149" s="156" t="s">
        <v>212</v>
      </c>
      <c r="K149" s="157">
        <v>45.36</v>
      </c>
      <c r="L149" s="237">
        <v>0</v>
      </c>
      <c r="M149" s="249"/>
      <c r="N149" s="250">
        <f>ROUND(L149*K149,2)</f>
        <v>0</v>
      </c>
      <c r="O149" s="249"/>
      <c r="P149" s="249"/>
      <c r="Q149" s="249"/>
      <c r="R149" s="126"/>
      <c r="T149" s="158" t="s">
        <v>21</v>
      </c>
      <c r="U149" s="41" t="s">
        <v>46</v>
      </c>
      <c r="V149" s="33"/>
      <c r="W149" s="159">
        <f>V149*K149</f>
        <v>0</v>
      </c>
      <c r="X149" s="159">
        <v>0</v>
      </c>
      <c r="Y149" s="159">
        <f>X149*K149</f>
        <v>0</v>
      </c>
      <c r="Z149" s="159">
        <v>0</v>
      </c>
      <c r="AA149" s="160">
        <f>Z149*K149</f>
        <v>0</v>
      </c>
      <c r="AR149" s="15" t="s">
        <v>95</v>
      </c>
      <c r="AT149" s="15" t="s">
        <v>156</v>
      </c>
      <c r="AU149" s="15" t="s">
        <v>89</v>
      </c>
      <c r="AY149" s="15" t="s">
        <v>155</v>
      </c>
      <c r="BE149" s="102">
        <f>IF(U149="základní",N149,0)</f>
        <v>0</v>
      </c>
      <c r="BF149" s="102">
        <f>IF(U149="snížená",N149,0)</f>
        <v>0</v>
      </c>
      <c r="BG149" s="102">
        <f>IF(U149="zákl. přenesená",N149,0)</f>
        <v>0</v>
      </c>
      <c r="BH149" s="102">
        <f>IF(U149="sníž. přenesená",N149,0)</f>
        <v>0</v>
      </c>
      <c r="BI149" s="102">
        <f>IF(U149="nulová",N149,0)</f>
        <v>0</v>
      </c>
      <c r="BJ149" s="15" t="s">
        <v>23</v>
      </c>
      <c r="BK149" s="102">
        <f>ROUND(L149*K149,2)</f>
        <v>0</v>
      </c>
      <c r="BL149" s="15" t="s">
        <v>95</v>
      </c>
      <c r="BM149" s="15" t="s">
        <v>342</v>
      </c>
    </row>
    <row r="150" spans="2:51" s="10" customFormat="1" ht="22.5" customHeight="1">
      <c r="B150" s="161"/>
      <c r="C150" s="162"/>
      <c r="D150" s="162"/>
      <c r="E150" s="163" t="s">
        <v>21</v>
      </c>
      <c r="F150" s="251" t="s">
        <v>343</v>
      </c>
      <c r="G150" s="252"/>
      <c r="H150" s="252"/>
      <c r="I150" s="252"/>
      <c r="J150" s="162"/>
      <c r="K150" s="164">
        <v>45.36</v>
      </c>
      <c r="L150" s="162"/>
      <c r="M150" s="162"/>
      <c r="N150" s="162"/>
      <c r="O150" s="162"/>
      <c r="P150" s="162"/>
      <c r="Q150" s="162"/>
      <c r="R150" s="165"/>
      <c r="T150" s="166"/>
      <c r="U150" s="162"/>
      <c r="V150" s="162"/>
      <c r="W150" s="162"/>
      <c r="X150" s="162"/>
      <c r="Y150" s="162"/>
      <c r="Z150" s="162"/>
      <c r="AA150" s="167"/>
      <c r="AT150" s="168" t="s">
        <v>162</v>
      </c>
      <c r="AU150" s="168" t="s">
        <v>89</v>
      </c>
      <c r="AV150" s="10" t="s">
        <v>89</v>
      </c>
      <c r="AW150" s="10" t="s">
        <v>38</v>
      </c>
      <c r="AX150" s="10" t="s">
        <v>23</v>
      </c>
      <c r="AY150" s="168" t="s">
        <v>155</v>
      </c>
    </row>
    <row r="151" spans="2:65" s="1" customFormat="1" ht="22.5" customHeight="1">
      <c r="B151" s="124"/>
      <c r="C151" s="154" t="s">
        <v>209</v>
      </c>
      <c r="D151" s="154" t="s">
        <v>156</v>
      </c>
      <c r="E151" s="155" t="s">
        <v>216</v>
      </c>
      <c r="F151" s="248" t="s">
        <v>217</v>
      </c>
      <c r="G151" s="249"/>
      <c r="H151" s="249"/>
      <c r="I151" s="249"/>
      <c r="J151" s="156" t="s">
        <v>165</v>
      </c>
      <c r="K151" s="157">
        <v>1.5</v>
      </c>
      <c r="L151" s="237">
        <v>0</v>
      </c>
      <c r="M151" s="249"/>
      <c r="N151" s="250">
        <f>ROUND(L151*K151,2)</f>
        <v>0</v>
      </c>
      <c r="O151" s="249"/>
      <c r="P151" s="249"/>
      <c r="Q151" s="249"/>
      <c r="R151" s="126"/>
      <c r="T151" s="158" t="s">
        <v>21</v>
      </c>
      <c r="U151" s="41" t="s">
        <v>46</v>
      </c>
      <c r="V151" s="33"/>
      <c r="W151" s="159">
        <f>V151*K151</f>
        <v>0</v>
      </c>
      <c r="X151" s="159">
        <v>0</v>
      </c>
      <c r="Y151" s="159">
        <f>X151*K151</f>
        <v>0</v>
      </c>
      <c r="Z151" s="159">
        <v>0</v>
      </c>
      <c r="AA151" s="160">
        <f>Z151*K151</f>
        <v>0</v>
      </c>
      <c r="AR151" s="15" t="s">
        <v>95</v>
      </c>
      <c r="AT151" s="15" t="s">
        <v>156</v>
      </c>
      <c r="AU151" s="15" t="s">
        <v>89</v>
      </c>
      <c r="AY151" s="15" t="s">
        <v>155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5" t="s">
        <v>23</v>
      </c>
      <c r="BK151" s="102">
        <f>ROUND(L151*K151,2)</f>
        <v>0</v>
      </c>
      <c r="BL151" s="15" t="s">
        <v>95</v>
      </c>
      <c r="BM151" s="15" t="s">
        <v>344</v>
      </c>
    </row>
    <row r="152" spans="2:65" s="1" customFormat="1" ht="31.5" customHeight="1">
      <c r="B152" s="124"/>
      <c r="C152" s="154" t="s">
        <v>215</v>
      </c>
      <c r="D152" s="154" t="s">
        <v>156</v>
      </c>
      <c r="E152" s="155" t="s">
        <v>220</v>
      </c>
      <c r="F152" s="248" t="s">
        <v>221</v>
      </c>
      <c r="G152" s="249"/>
      <c r="H152" s="249"/>
      <c r="I152" s="249"/>
      <c r="J152" s="156" t="s">
        <v>159</v>
      </c>
      <c r="K152" s="157">
        <v>51</v>
      </c>
      <c r="L152" s="237">
        <v>0</v>
      </c>
      <c r="M152" s="249"/>
      <c r="N152" s="250">
        <f>ROUND(L152*K152,2)</f>
        <v>0</v>
      </c>
      <c r="O152" s="249"/>
      <c r="P152" s="249"/>
      <c r="Q152" s="249"/>
      <c r="R152" s="126"/>
      <c r="T152" s="158" t="s">
        <v>21</v>
      </c>
      <c r="U152" s="41" t="s">
        <v>46</v>
      </c>
      <c r="V152" s="33"/>
      <c r="W152" s="159">
        <f>V152*K152</f>
        <v>0</v>
      </c>
      <c r="X152" s="159">
        <v>0</v>
      </c>
      <c r="Y152" s="159">
        <f>X152*K152</f>
        <v>0</v>
      </c>
      <c r="Z152" s="159">
        <v>0</v>
      </c>
      <c r="AA152" s="160">
        <f>Z152*K152</f>
        <v>0</v>
      </c>
      <c r="AR152" s="15" t="s">
        <v>95</v>
      </c>
      <c r="AT152" s="15" t="s">
        <v>156</v>
      </c>
      <c r="AU152" s="15" t="s">
        <v>89</v>
      </c>
      <c r="AY152" s="15" t="s">
        <v>155</v>
      </c>
      <c r="BE152" s="102">
        <f>IF(U152="základní",N152,0)</f>
        <v>0</v>
      </c>
      <c r="BF152" s="102">
        <f>IF(U152="snížená",N152,0)</f>
        <v>0</v>
      </c>
      <c r="BG152" s="102">
        <f>IF(U152="zákl. přenesená",N152,0)</f>
        <v>0</v>
      </c>
      <c r="BH152" s="102">
        <f>IF(U152="sníž. přenesená",N152,0)</f>
        <v>0</v>
      </c>
      <c r="BI152" s="102">
        <f>IF(U152="nulová",N152,0)</f>
        <v>0</v>
      </c>
      <c r="BJ152" s="15" t="s">
        <v>23</v>
      </c>
      <c r="BK152" s="102">
        <f>ROUND(L152*K152,2)</f>
        <v>0</v>
      </c>
      <c r="BL152" s="15" t="s">
        <v>95</v>
      </c>
      <c r="BM152" s="15" t="s">
        <v>345</v>
      </c>
    </row>
    <row r="153" spans="2:65" s="1" customFormat="1" ht="31.5" customHeight="1">
      <c r="B153" s="124"/>
      <c r="C153" s="154" t="s">
        <v>219</v>
      </c>
      <c r="D153" s="154" t="s">
        <v>156</v>
      </c>
      <c r="E153" s="155" t="s">
        <v>224</v>
      </c>
      <c r="F153" s="248" t="s">
        <v>225</v>
      </c>
      <c r="G153" s="249"/>
      <c r="H153" s="249"/>
      <c r="I153" s="249"/>
      <c r="J153" s="156" t="s">
        <v>159</v>
      </c>
      <c r="K153" s="157">
        <v>51</v>
      </c>
      <c r="L153" s="237">
        <v>0</v>
      </c>
      <c r="M153" s="249"/>
      <c r="N153" s="250">
        <f>ROUND(L153*K153,2)</f>
        <v>0</v>
      </c>
      <c r="O153" s="249"/>
      <c r="P153" s="249"/>
      <c r="Q153" s="249"/>
      <c r="R153" s="126"/>
      <c r="T153" s="158" t="s">
        <v>21</v>
      </c>
      <c r="U153" s="41" t="s">
        <v>46</v>
      </c>
      <c r="V153" s="33"/>
      <c r="W153" s="159">
        <f>V153*K153</f>
        <v>0</v>
      </c>
      <c r="X153" s="159">
        <v>0</v>
      </c>
      <c r="Y153" s="159">
        <f>X153*K153</f>
        <v>0</v>
      </c>
      <c r="Z153" s="159">
        <v>0</v>
      </c>
      <c r="AA153" s="160">
        <f>Z153*K153</f>
        <v>0</v>
      </c>
      <c r="AR153" s="15" t="s">
        <v>95</v>
      </c>
      <c r="AT153" s="15" t="s">
        <v>156</v>
      </c>
      <c r="AU153" s="15" t="s">
        <v>89</v>
      </c>
      <c r="AY153" s="15" t="s">
        <v>155</v>
      </c>
      <c r="BE153" s="102">
        <f>IF(U153="základní",N153,0)</f>
        <v>0</v>
      </c>
      <c r="BF153" s="102">
        <f>IF(U153="snížená",N153,0)</f>
        <v>0</v>
      </c>
      <c r="BG153" s="102">
        <f>IF(U153="zákl. přenesená",N153,0)</f>
        <v>0</v>
      </c>
      <c r="BH153" s="102">
        <f>IF(U153="sníž. přenesená",N153,0)</f>
        <v>0</v>
      </c>
      <c r="BI153" s="102">
        <f>IF(U153="nulová",N153,0)</f>
        <v>0</v>
      </c>
      <c r="BJ153" s="15" t="s">
        <v>23</v>
      </c>
      <c r="BK153" s="102">
        <f>ROUND(L153*K153,2)</f>
        <v>0</v>
      </c>
      <c r="BL153" s="15" t="s">
        <v>95</v>
      </c>
      <c r="BM153" s="15" t="s">
        <v>346</v>
      </c>
    </row>
    <row r="154" spans="2:65" s="1" customFormat="1" ht="22.5" customHeight="1">
      <c r="B154" s="124"/>
      <c r="C154" s="177" t="s">
        <v>223</v>
      </c>
      <c r="D154" s="177" t="s">
        <v>227</v>
      </c>
      <c r="E154" s="178" t="s">
        <v>228</v>
      </c>
      <c r="F154" s="253" t="s">
        <v>229</v>
      </c>
      <c r="G154" s="254"/>
      <c r="H154" s="254"/>
      <c r="I154" s="254"/>
      <c r="J154" s="179" t="s">
        <v>230</v>
      </c>
      <c r="K154" s="180">
        <v>0.765</v>
      </c>
      <c r="L154" s="255">
        <v>0</v>
      </c>
      <c r="M154" s="254"/>
      <c r="N154" s="256">
        <f>ROUND(L154*K154,2)</f>
        <v>0</v>
      </c>
      <c r="O154" s="249"/>
      <c r="P154" s="249"/>
      <c r="Q154" s="249"/>
      <c r="R154" s="126"/>
      <c r="T154" s="158" t="s">
        <v>21</v>
      </c>
      <c r="U154" s="41" t="s">
        <v>46</v>
      </c>
      <c r="V154" s="33"/>
      <c r="W154" s="159">
        <f>V154*K154</f>
        <v>0</v>
      </c>
      <c r="X154" s="159">
        <v>0.001</v>
      </c>
      <c r="Y154" s="159">
        <f>X154*K154</f>
        <v>0.0007650000000000001</v>
      </c>
      <c r="Z154" s="159">
        <v>0</v>
      </c>
      <c r="AA154" s="160">
        <f>Z154*K154</f>
        <v>0</v>
      </c>
      <c r="AR154" s="15" t="s">
        <v>195</v>
      </c>
      <c r="AT154" s="15" t="s">
        <v>227</v>
      </c>
      <c r="AU154" s="15" t="s">
        <v>89</v>
      </c>
      <c r="AY154" s="15" t="s">
        <v>155</v>
      </c>
      <c r="BE154" s="102">
        <f>IF(U154="základní",N154,0)</f>
        <v>0</v>
      </c>
      <c r="BF154" s="102">
        <f>IF(U154="snížená",N154,0)</f>
        <v>0</v>
      </c>
      <c r="BG154" s="102">
        <f>IF(U154="zákl. přenesená",N154,0)</f>
        <v>0</v>
      </c>
      <c r="BH154" s="102">
        <f>IF(U154="sníž. přenesená",N154,0)</f>
        <v>0</v>
      </c>
      <c r="BI154" s="102">
        <f>IF(U154="nulová",N154,0)</f>
        <v>0</v>
      </c>
      <c r="BJ154" s="15" t="s">
        <v>23</v>
      </c>
      <c r="BK154" s="102">
        <f>ROUND(L154*K154,2)</f>
        <v>0</v>
      </c>
      <c r="BL154" s="15" t="s">
        <v>95</v>
      </c>
      <c r="BM154" s="15" t="s">
        <v>347</v>
      </c>
    </row>
    <row r="155" spans="2:51" s="10" customFormat="1" ht="22.5" customHeight="1">
      <c r="B155" s="161"/>
      <c r="C155" s="162"/>
      <c r="D155" s="162"/>
      <c r="E155" s="163" t="s">
        <v>21</v>
      </c>
      <c r="F155" s="251" t="s">
        <v>348</v>
      </c>
      <c r="G155" s="252"/>
      <c r="H155" s="252"/>
      <c r="I155" s="252"/>
      <c r="J155" s="162"/>
      <c r="K155" s="164">
        <v>0.765</v>
      </c>
      <c r="L155" s="162"/>
      <c r="M155" s="162"/>
      <c r="N155" s="162"/>
      <c r="O155" s="162"/>
      <c r="P155" s="162"/>
      <c r="Q155" s="162"/>
      <c r="R155" s="165"/>
      <c r="T155" s="166"/>
      <c r="U155" s="162"/>
      <c r="V155" s="162"/>
      <c r="W155" s="162"/>
      <c r="X155" s="162"/>
      <c r="Y155" s="162"/>
      <c r="Z155" s="162"/>
      <c r="AA155" s="167"/>
      <c r="AT155" s="168" t="s">
        <v>162</v>
      </c>
      <c r="AU155" s="168" t="s">
        <v>89</v>
      </c>
      <c r="AV155" s="10" t="s">
        <v>89</v>
      </c>
      <c r="AW155" s="10" t="s">
        <v>38</v>
      </c>
      <c r="AX155" s="10" t="s">
        <v>23</v>
      </c>
      <c r="AY155" s="168" t="s">
        <v>155</v>
      </c>
    </row>
    <row r="156" spans="2:65" s="1" customFormat="1" ht="22.5" customHeight="1">
      <c r="B156" s="124"/>
      <c r="C156" s="154" t="s">
        <v>9</v>
      </c>
      <c r="D156" s="154" t="s">
        <v>156</v>
      </c>
      <c r="E156" s="155" t="s">
        <v>234</v>
      </c>
      <c r="F156" s="248" t="s">
        <v>235</v>
      </c>
      <c r="G156" s="249"/>
      <c r="H156" s="249"/>
      <c r="I156" s="249"/>
      <c r="J156" s="156" t="s">
        <v>159</v>
      </c>
      <c r="K156" s="157">
        <v>67.5</v>
      </c>
      <c r="L156" s="237">
        <v>0</v>
      </c>
      <c r="M156" s="249"/>
      <c r="N156" s="250">
        <f>ROUND(L156*K156,2)</f>
        <v>0</v>
      </c>
      <c r="O156" s="249"/>
      <c r="P156" s="249"/>
      <c r="Q156" s="249"/>
      <c r="R156" s="126"/>
      <c r="T156" s="158" t="s">
        <v>21</v>
      </c>
      <c r="U156" s="41" t="s">
        <v>46</v>
      </c>
      <c r="V156" s="33"/>
      <c r="W156" s="159">
        <f>V156*K156</f>
        <v>0</v>
      </c>
      <c r="X156" s="159">
        <v>0</v>
      </c>
      <c r="Y156" s="159">
        <f>X156*K156</f>
        <v>0</v>
      </c>
      <c r="Z156" s="159">
        <v>0</v>
      </c>
      <c r="AA156" s="160">
        <f>Z156*K156</f>
        <v>0</v>
      </c>
      <c r="AR156" s="15" t="s">
        <v>95</v>
      </c>
      <c r="AT156" s="15" t="s">
        <v>156</v>
      </c>
      <c r="AU156" s="15" t="s">
        <v>89</v>
      </c>
      <c r="AY156" s="15" t="s">
        <v>155</v>
      </c>
      <c r="BE156" s="102">
        <f>IF(U156="základní",N156,0)</f>
        <v>0</v>
      </c>
      <c r="BF156" s="102">
        <f>IF(U156="snížená",N156,0)</f>
        <v>0</v>
      </c>
      <c r="BG156" s="102">
        <f>IF(U156="zákl. přenesená",N156,0)</f>
        <v>0</v>
      </c>
      <c r="BH156" s="102">
        <f>IF(U156="sníž. přenesená",N156,0)</f>
        <v>0</v>
      </c>
      <c r="BI156" s="102">
        <f>IF(U156="nulová",N156,0)</f>
        <v>0</v>
      </c>
      <c r="BJ156" s="15" t="s">
        <v>23</v>
      </c>
      <c r="BK156" s="102">
        <f>ROUND(L156*K156,2)</f>
        <v>0</v>
      </c>
      <c r="BL156" s="15" t="s">
        <v>95</v>
      </c>
      <c r="BM156" s="15" t="s">
        <v>349</v>
      </c>
    </row>
    <row r="157" spans="2:65" s="1" customFormat="1" ht="22.5" customHeight="1">
      <c r="B157" s="124"/>
      <c r="C157" s="154" t="s">
        <v>233</v>
      </c>
      <c r="D157" s="154" t="s">
        <v>156</v>
      </c>
      <c r="E157" s="155" t="s">
        <v>238</v>
      </c>
      <c r="F157" s="248" t="s">
        <v>239</v>
      </c>
      <c r="G157" s="249"/>
      <c r="H157" s="249"/>
      <c r="I157" s="249"/>
      <c r="J157" s="156" t="s">
        <v>159</v>
      </c>
      <c r="K157" s="157">
        <v>51</v>
      </c>
      <c r="L157" s="237">
        <v>0</v>
      </c>
      <c r="M157" s="249"/>
      <c r="N157" s="250">
        <f>ROUND(L157*K157,2)</f>
        <v>0</v>
      </c>
      <c r="O157" s="249"/>
      <c r="P157" s="249"/>
      <c r="Q157" s="249"/>
      <c r="R157" s="126"/>
      <c r="T157" s="158" t="s">
        <v>21</v>
      </c>
      <c r="U157" s="41" t="s">
        <v>46</v>
      </c>
      <c r="V157" s="33"/>
      <c r="W157" s="159">
        <f>V157*K157</f>
        <v>0</v>
      </c>
      <c r="X157" s="159">
        <v>0</v>
      </c>
      <c r="Y157" s="159">
        <f>X157*K157</f>
        <v>0</v>
      </c>
      <c r="Z157" s="159">
        <v>0</v>
      </c>
      <c r="AA157" s="160">
        <f>Z157*K157</f>
        <v>0</v>
      </c>
      <c r="AR157" s="15" t="s">
        <v>95</v>
      </c>
      <c r="AT157" s="15" t="s">
        <v>156</v>
      </c>
      <c r="AU157" s="15" t="s">
        <v>89</v>
      </c>
      <c r="AY157" s="15" t="s">
        <v>155</v>
      </c>
      <c r="BE157" s="102">
        <f>IF(U157="základní",N157,0)</f>
        <v>0</v>
      </c>
      <c r="BF157" s="102">
        <f>IF(U157="snížená",N157,0)</f>
        <v>0</v>
      </c>
      <c r="BG157" s="102">
        <f>IF(U157="zákl. přenesená",N157,0)</f>
        <v>0</v>
      </c>
      <c r="BH157" s="102">
        <f>IF(U157="sníž. přenesená",N157,0)</f>
        <v>0</v>
      </c>
      <c r="BI157" s="102">
        <f>IF(U157="nulová",N157,0)</f>
        <v>0</v>
      </c>
      <c r="BJ157" s="15" t="s">
        <v>23</v>
      </c>
      <c r="BK157" s="102">
        <f>ROUND(L157*K157,2)</f>
        <v>0</v>
      </c>
      <c r="BL157" s="15" t="s">
        <v>95</v>
      </c>
      <c r="BM157" s="15" t="s">
        <v>350</v>
      </c>
    </row>
    <row r="158" spans="2:63" s="9" customFormat="1" ht="29.25" customHeight="1">
      <c r="B158" s="143"/>
      <c r="C158" s="144"/>
      <c r="D158" s="153" t="s">
        <v>127</v>
      </c>
      <c r="E158" s="153"/>
      <c r="F158" s="153"/>
      <c r="G158" s="153"/>
      <c r="H158" s="153"/>
      <c r="I158" s="153"/>
      <c r="J158" s="153"/>
      <c r="K158" s="153"/>
      <c r="L158" s="153"/>
      <c r="M158" s="153"/>
      <c r="N158" s="246">
        <f>BK158</f>
        <v>0</v>
      </c>
      <c r="O158" s="247"/>
      <c r="P158" s="247"/>
      <c r="Q158" s="247"/>
      <c r="R158" s="146"/>
      <c r="T158" s="147"/>
      <c r="U158" s="144"/>
      <c r="V158" s="144"/>
      <c r="W158" s="148">
        <f>W159</f>
        <v>0</v>
      </c>
      <c r="X158" s="144"/>
      <c r="Y158" s="148">
        <f>Y159</f>
        <v>0.002821</v>
      </c>
      <c r="Z158" s="144"/>
      <c r="AA158" s="149">
        <f>AA159</f>
        <v>0</v>
      </c>
      <c r="AR158" s="150" t="s">
        <v>23</v>
      </c>
      <c r="AT158" s="151" t="s">
        <v>80</v>
      </c>
      <c r="AU158" s="151" t="s">
        <v>23</v>
      </c>
      <c r="AY158" s="150" t="s">
        <v>155</v>
      </c>
      <c r="BK158" s="152">
        <f>BK159</f>
        <v>0</v>
      </c>
    </row>
    <row r="159" spans="2:65" s="1" customFormat="1" ht="22.5" customHeight="1">
      <c r="B159" s="124"/>
      <c r="C159" s="154" t="s">
        <v>237</v>
      </c>
      <c r="D159" s="154" t="s">
        <v>156</v>
      </c>
      <c r="E159" s="155" t="s">
        <v>351</v>
      </c>
      <c r="F159" s="248" t="s">
        <v>352</v>
      </c>
      <c r="G159" s="249"/>
      <c r="H159" s="249"/>
      <c r="I159" s="249"/>
      <c r="J159" s="156" t="s">
        <v>244</v>
      </c>
      <c r="K159" s="157">
        <v>3.1</v>
      </c>
      <c r="L159" s="237">
        <v>0</v>
      </c>
      <c r="M159" s="249"/>
      <c r="N159" s="250">
        <f>ROUND(L159*K159,2)</f>
        <v>0</v>
      </c>
      <c r="O159" s="249"/>
      <c r="P159" s="249"/>
      <c r="Q159" s="249"/>
      <c r="R159" s="126"/>
      <c r="T159" s="158" t="s">
        <v>21</v>
      </c>
      <c r="U159" s="41" t="s">
        <v>46</v>
      </c>
      <c r="V159" s="33"/>
      <c r="W159" s="159">
        <f>V159*K159</f>
        <v>0</v>
      </c>
      <c r="X159" s="159">
        <v>0.00091</v>
      </c>
      <c r="Y159" s="159">
        <f>X159*K159</f>
        <v>0.002821</v>
      </c>
      <c r="Z159" s="159">
        <v>0</v>
      </c>
      <c r="AA159" s="160">
        <f>Z159*K159</f>
        <v>0</v>
      </c>
      <c r="AR159" s="15" t="s">
        <v>95</v>
      </c>
      <c r="AT159" s="15" t="s">
        <v>156</v>
      </c>
      <c r="AU159" s="15" t="s">
        <v>89</v>
      </c>
      <c r="AY159" s="15" t="s">
        <v>155</v>
      </c>
      <c r="BE159" s="102">
        <f>IF(U159="základní",N159,0)</f>
        <v>0</v>
      </c>
      <c r="BF159" s="102">
        <f>IF(U159="snížená",N159,0)</f>
        <v>0</v>
      </c>
      <c r="BG159" s="102">
        <f>IF(U159="zákl. přenesená",N159,0)</f>
        <v>0</v>
      </c>
      <c r="BH159" s="102">
        <f>IF(U159="sníž. přenesená",N159,0)</f>
        <v>0</v>
      </c>
      <c r="BI159" s="102">
        <f>IF(U159="nulová",N159,0)</f>
        <v>0</v>
      </c>
      <c r="BJ159" s="15" t="s">
        <v>23</v>
      </c>
      <c r="BK159" s="102">
        <f>ROUND(L159*K159,2)</f>
        <v>0</v>
      </c>
      <c r="BL159" s="15" t="s">
        <v>95</v>
      </c>
      <c r="BM159" s="15" t="s">
        <v>353</v>
      </c>
    </row>
    <row r="160" spans="2:63" s="9" customFormat="1" ht="29.25" customHeight="1">
      <c r="B160" s="143"/>
      <c r="C160" s="144"/>
      <c r="D160" s="153" t="s">
        <v>128</v>
      </c>
      <c r="E160" s="153"/>
      <c r="F160" s="153"/>
      <c r="G160" s="153"/>
      <c r="H160" s="153"/>
      <c r="I160" s="153"/>
      <c r="J160" s="153"/>
      <c r="K160" s="153"/>
      <c r="L160" s="153"/>
      <c r="M160" s="153"/>
      <c r="N160" s="246">
        <f>BK160</f>
        <v>0</v>
      </c>
      <c r="O160" s="247"/>
      <c r="P160" s="247"/>
      <c r="Q160" s="247"/>
      <c r="R160" s="146"/>
      <c r="T160" s="147"/>
      <c r="U160" s="144"/>
      <c r="V160" s="144"/>
      <c r="W160" s="148">
        <f>SUM(W161:W166)</f>
        <v>0</v>
      </c>
      <c r="X160" s="144"/>
      <c r="Y160" s="148">
        <f>SUM(Y161:Y166)</f>
        <v>0.32877</v>
      </c>
      <c r="Z160" s="144"/>
      <c r="AA160" s="149">
        <f>SUM(AA161:AA166)</f>
        <v>0</v>
      </c>
      <c r="AR160" s="150" t="s">
        <v>23</v>
      </c>
      <c r="AT160" s="151" t="s">
        <v>80</v>
      </c>
      <c r="AU160" s="151" t="s">
        <v>23</v>
      </c>
      <c r="AY160" s="150" t="s">
        <v>155</v>
      </c>
      <c r="BK160" s="152">
        <f>SUM(BK161:BK166)</f>
        <v>0</v>
      </c>
    </row>
    <row r="161" spans="2:65" s="1" customFormat="1" ht="22.5" customHeight="1">
      <c r="B161" s="124"/>
      <c r="C161" s="154" t="s">
        <v>241</v>
      </c>
      <c r="D161" s="154" t="s">
        <v>156</v>
      </c>
      <c r="E161" s="155" t="s">
        <v>354</v>
      </c>
      <c r="F161" s="248" t="s">
        <v>355</v>
      </c>
      <c r="G161" s="249"/>
      <c r="H161" s="249"/>
      <c r="I161" s="249"/>
      <c r="J161" s="156" t="s">
        <v>159</v>
      </c>
      <c r="K161" s="157">
        <v>66</v>
      </c>
      <c r="L161" s="237">
        <v>0</v>
      </c>
      <c r="M161" s="249"/>
      <c r="N161" s="250">
        <f>ROUND(L161*K161,2)</f>
        <v>0</v>
      </c>
      <c r="O161" s="249"/>
      <c r="P161" s="249"/>
      <c r="Q161" s="249"/>
      <c r="R161" s="126"/>
      <c r="T161" s="158" t="s">
        <v>21</v>
      </c>
      <c r="U161" s="41" t="s">
        <v>46</v>
      </c>
      <c r="V161" s="33"/>
      <c r="W161" s="159">
        <f>V161*K161</f>
        <v>0</v>
      </c>
      <c r="X161" s="159">
        <v>0</v>
      </c>
      <c r="Y161" s="159">
        <f>X161*K161</f>
        <v>0</v>
      </c>
      <c r="Z161" s="159">
        <v>0</v>
      </c>
      <c r="AA161" s="160">
        <f>Z161*K161</f>
        <v>0</v>
      </c>
      <c r="AR161" s="15" t="s">
        <v>95</v>
      </c>
      <c r="AT161" s="15" t="s">
        <v>156</v>
      </c>
      <c r="AU161" s="15" t="s">
        <v>89</v>
      </c>
      <c r="AY161" s="15" t="s">
        <v>155</v>
      </c>
      <c r="BE161" s="102">
        <f>IF(U161="základní",N161,0)</f>
        <v>0</v>
      </c>
      <c r="BF161" s="102">
        <f>IF(U161="snížená",N161,0)</f>
        <v>0</v>
      </c>
      <c r="BG161" s="102">
        <f>IF(U161="zákl. přenesená",N161,0)</f>
        <v>0</v>
      </c>
      <c r="BH161" s="102">
        <f>IF(U161="sníž. přenesená",N161,0)</f>
        <v>0</v>
      </c>
      <c r="BI161" s="102">
        <f>IF(U161="nulová",N161,0)</f>
        <v>0</v>
      </c>
      <c r="BJ161" s="15" t="s">
        <v>23</v>
      </c>
      <c r="BK161" s="102">
        <f>ROUND(L161*K161,2)</f>
        <v>0</v>
      </c>
      <c r="BL161" s="15" t="s">
        <v>95</v>
      </c>
      <c r="BM161" s="15" t="s">
        <v>356</v>
      </c>
    </row>
    <row r="162" spans="2:65" s="1" customFormat="1" ht="22.5" customHeight="1">
      <c r="B162" s="124"/>
      <c r="C162" s="154" t="s">
        <v>246</v>
      </c>
      <c r="D162" s="154" t="s">
        <v>156</v>
      </c>
      <c r="E162" s="155" t="s">
        <v>357</v>
      </c>
      <c r="F162" s="248" t="s">
        <v>358</v>
      </c>
      <c r="G162" s="249"/>
      <c r="H162" s="249"/>
      <c r="I162" s="249"/>
      <c r="J162" s="156" t="s">
        <v>159</v>
      </c>
      <c r="K162" s="157">
        <v>67.5</v>
      </c>
      <c r="L162" s="237">
        <v>0</v>
      </c>
      <c r="M162" s="249"/>
      <c r="N162" s="250">
        <f>ROUND(L162*K162,2)</f>
        <v>0</v>
      </c>
      <c r="O162" s="249"/>
      <c r="P162" s="249"/>
      <c r="Q162" s="249"/>
      <c r="R162" s="126"/>
      <c r="T162" s="158" t="s">
        <v>21</v>
      </c>
      <c r="U162" s="41" t="s">
        <v>46</v>
      </c>
      <c r="V162" s="33"/>
      <c r="W162" s="159">
        <f>V162*K162</f>
        <v>0</v>
      </c>
      <c r="X162" s="159">
        <v>0</v>
      </c>
      <c r="Y162" s="159">
        <f>X162*K162</f>
        <v>0</v>
      </c>
      <c r="Z162" s="159">
        <v>0</v>
      </c>
      <c r="AA162" s="160">
        <f>Z162*K162</f>
        <v>0</v>
      </c>
      <c r="AR162" s="15" t="s">
        <v>95</v>
      </c>
      <c r="AT162" s="15" t="s">
        <v>156</v>
      </c>
      <c r="AU162" s="15" t="s">
        <v>89</v>
      </c>
      <c r="AY162" s="15" t="s">
        <v>155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15" t="s">
        <v>23</v>
      </c>
      <c r="BK162" s="102">
        <f>ROUND(L162*K162,2)</f>
        <v>0</v>
      </c>
      <c r="BL162" s="15" t="s">
        <v>95</v>
      </c>
      <c r="BM162" s="15" t="s">
        <v>359</v>
      </c>
    </row>
    <row r="163" spans="2:65" s="1" customFormat="1" ht="31.5" customHeight="1">
      <c r="B163" s="124"/>
      <c r="C163" s="154" t="s">
        <v>252</v>
      </c>
      <c r="D163" s="154" t="s">
        <v>156</v>
      </c>
      <c r="E163" s="155" t="s">
        <v>360</v>
      </c>
      <c r="F163" s="248" t="s">
        <v>361</v>
      </c>
      <c r="G163" s="249"/>
      <c r="H163" s="249"/>
      <c r="I163" s="249"/>
      <c r="J163" s="156" t="s">
        <v>159</v>
      </c>
      <c r="K163" s="157">
        <v>67.5</v>
      </c>
      <c r="L163" s="237">
        <v>0</v>
      </c>
      <c r="M163" s="249"/>
      <c r="N163" s="250">
        <f>ROUND(L163*K163,2)</f>
        <v>0</v>
      </c>
      <c r="O163" s="249"/>
      <c r="P163" s="249"/>
      <c r="Q163" s="249"/>
      <c r="R163" s="126"/>
      <c r="T163" s="158" t="s">
        <v>21</v>
      </c>
      <c r="U163" s="41" t="s">
        <v>46</v>
      </c>
      <c r="V163" s="33"/>
      <c r="W163" s="159">
        <f>V163*K163</f>
        <v>0</v>
      </c>
      <c r="X163" s="159">
        <v>0</v>
      </c>
      <c r="Y163" s="159">
        <f>X163*K163</f>
        <v>0</v>
      </c>
      <c r="Z163" s="159">
        <v>0</v>
      </c>
      <c r="AA163" s="160">
        <f>Z163*K163</f>
        <v>0</v>
      </c>
      <c r="AR163" s="15" t="s">
        <v>95</v>
      </c>
      <c r="AT163" s="15" t="s">
        <v>156</v>
      </c>
      <c r="AU163" s="15" t="s">
        <v>89</v>
      </c>
      <c r="AY163" s="15" t="s">
        <v>155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15" t="s">
        <v>23</v>
      </c>
      <c r="BK163" s="102">
        <f>ROUND(L163*K163,2)</f>
        <v>0</v>
      </c>
      <c r="BL163" s="15" t="s">
        <v>95</v>
      </c>
      <c r="BM163" s="15" t="s">
        <v>362</v>
      </c>
    </row>
    <row r="164" spans="2:65" s="1" customFormat="1" ht="31.5" customHeight="1">
      <c r="B164" s="124"/>
      <c r="C164" s="154" t="s">
        <v>8</v>
      </c>
      <c r="D164" s="154" t="s">
        <v>156</v>
      </c>
      <c r="E164" s="155" t="s">
        <v>272</v>
      </c>
      <c r="F164" s="248" t="s">
        <v>273</v>
      </c>
      <c r="G164" s="249"/>
      <c r="H164" s="249"/>
      <c r="I164" s="249"/>
      <c r="J164" s="156" t="s">
        <v>159</v>
      </c>
      <c r="K164" s="157">
        <v>1.5</v>
      </c>
      <c r="L164" s="237">
        <v>0</v>
      </c>
      <c r="M164" s="249"/>
      <c r="N164" s="250">
        <f>ROUND(L164*K164,2)</f>
        <v>0</v>
      </c>
      <c r="O164" s="249"/>
      <c r="P164" s="249"/>
      <c r="Q164" s="249"/>
      <c r="R164" s="126"/>
      <c r="T164" s="158" t="s">
        <v>21</v>
      </c>
      <c r="U164" s="41" t="s">
        <v>46</v>
      </c>
      <c r="V164" s="33"/>
      <c r="W164" s="159">
        <f>V164*K164</f>
        <v>0</v>
      </c>
      <c r="X164" s="159">
        <v>0.08425</v>
      </c>
      <c r="Y164" s="159">
        <f>X164*K164</f>
        <v>0.12637500000000002</v>
      </c>
      <c r="Z164" s="159">
        <v>0</v>
      </c>
      <c r="AA164" s="160">
        <f>Z164*K164</f>
        <v>0</v>
      </c>
      <c r="AR164" s="15" t="s">
        <v>95</v>
      </c>
      <c r="AT164" s="15" t="s">
        <v>156</v>
      </c>
      <c r="AU164" s="15" t="s">
        <v>89</v>
      </c>
      <c r="AY164" s="15" t="s">
        <v>155</v>
      </c>
      <c r="BE164" s="102">
        <f>IF(U164="základní",N164,0)</f>
        <v>0</v>
      </c>
      <c r="BF164" s="102">
        <f>IF(U164="snížená",N164,0)</f>
        <v>0</v>
      </c>
      <c r="BG164" s="102">
        <f>IF(U164="zákl. přenesená",N164,0)</f>
        <v>0</v>
      </c>
      <c r="BH164" s="102">
        <f>IF(U164="sníž. přenesená",N164,0)</f>
        <v>0</v>
      </c>
      <c r="BI164" s="102">
        <f>IF(U164="nulová",N164,0)</f>
        <v>0</v>
      </c>
      <c r="BJ164" s="15" t="s">
        <v>23</v>
      </c>
      <c r="BK164" s="102">
        <f>ROUND(L164*K164,2)</f>
        <v>0</v>
      </c>
      <c r="BL164" s="15" t="s">
        <v>95</v>
      </c>
      <c r="BM164" s="15" t="s">
        <v>363</v>
      </c>
    </row>
    <row r="165" spans="2:65" s="1" customFormat="1" ht="22.5" customHeight="1">
      <c r="B165" s="124"/>
      <c r="C165" s="177" t="s">
        <v>259</v>
      </c>
      <c r="D165" s="177" t="s">
        <v>227</v>
      </c>
      <c r="E165" s="178" t="s">
        <v>276</v>
      </c>
      <c r="F165" s="253" t="s">
        <v>364</v>
      </c>
      <c r="G165" s="254"/>
      <c r="H165" s="254"/>
      <c r="I165" s="254"/>
      <c r="J165" s="179" t="s">
        <v>159</v>
      </c>
      <c r="K165" s="180">
        <v>1.545</v>
      </c>
      <c r="L165" s="255">
        <v>0</v>
      </c>
      <c r="M165" s="254"/>
      <c r="N165" s="256">
        <f>ROUND(L165*K165,2)</f>
        <v>0</v>
      </c>
      <c r="O165" s="249"/>
      <c r="P165" s="249"/>
      <c r="Q165" s="249"/>
      <c r="R165" s="126"/>
      <c r="T165" s="158" t="s">
        <v>21</v>
      </c>
      <c r="U165" s="41" t="s">
        <v>46</v>
      </c>
      <c r="V165" s="33"/>
      <c r="W165" s="159">
        <f>V165*K165</f>
        <v>0</v>
      </c>
      <c r="X165" s="159">
        <v>0.131</v>
      </c>
      <c r="Y165" s="159">
        <f>X165*K165</f>
        <v>0.202395</v>
      </c>
      <c r="Z165" s="159">
        <v>0</v>
      </c>
      <c r="AA165" s="160">
        <f>Z165*K165</f>
        <v>0</v>
      </c>
      <c r="AR165" s="15" t="s">
        <v>195</v>
      </c>
      <c r="AT165" s="15" t="s">
        <v>227</v>
      </c>
      <c r="AU165" s="15" t="s">
        <v>89</v>
      </c>
      <c r="AY165" s="15" t="s">
        <v>155</v>
      </c>
      <c r="BE165" s="102">
        <f>IF(U165="základní",N165,0)</f>
        <v>0</v>
      </c>
      <c r="BF165" s="102">
        <f>IF(U165="snížená",N165,0)</f>
        <v>0</v>
      </c>
      <c r="BG165" s="102">
        <f>IF(U165="zákl. přenesená",N165,0)</f>
        <v>0</v>
      </c>
      <c r="BH165" s="102">
        <f>IF(U165="sníž. přenesená",N165,0)</f>
        <v>0</v>
      </c>
      <c r="BI165" s="102">
        <f>IF(U165="nulová",N165,0)</f>
        <v>0</v>
      </c>
      <c r="BJ165" s="15" t="s">
        <v>23</v>
      </c>
      <c r="BK165" s="102">
        <f>ROUND(L165*K165,2)</f>
        <v>0</v>
      </c>
      <c r="BL165" s="15" t="s">
        <v>95</v>
      </c>
      <c r="BM165" s="15" t="s">
        <v>365</v>
      </c>
    </row>
    <row r="166" spans="2:51" s="10" customFormat="1" ht="22.5" customHeight="1">
      <c r="B166" s="161"/>
      <c r="C166" s="162"/>
      <c r="D166" s="162"/>
      <c r="E166" s="163" t="s">
        <v>21</v>
      </c>
      <c r="F166" s="251" t="s">
        <v>366</v>
      </c>
      <c r="G166" s="252"/>
      <c r="H166" s="252"/>
      <c r="I166" s="252"/>
      <c r="J166" s="162"/>
      <c r="K166" s="164">
        <v>1.545</v>
      </c>
      <c r="L166" s="162"/>
      <c r="M166" s="162"/>
      <c r="N166" s="162"/>
      <c r="O166" s="162"/>
      <c r="P166" s="162"/>
      <c r="Q166" s="162"/>
      <c r="R166" s="165"/>
      <c r="T166" s="166"/>
      <c r="U166" s="162"/>
      <c r="V166" s="162"/>
      <c r="W166" s="162"/>
      <c r="X166" s="162"/>
      <c r="Y166" s="162"/>
      <c r="Z166" s="162"/>
      <c r="AA166" s="167"/>
      <c r="AT166" s="168" t="s">
        <v>162</v>
      </c>
      <c r="AU166" s="168" t="s">
        <v>89</v>
      </c>
      <c r="AV166" s="10" t="s">
        <v>89</v>
      </c>
      <c r="AW166" s="10" t="s">
        <v>38</v>
      </c>
      <c r="AX166" s="10" t="s">
        <v>23</v>
      </c>
      <c r="AY166" s="168" t="s">
        <v>155</v>
      </c>
    </row>
    <row r="167" spans="2:63" s="9" customFormat="1" ht="29.25" customHeight="1">
      <c r="B167" s="143"/>
      <c r="C167" s="144"/>
      <c r="D167" s="153" t="s">
        <v>129</v>
      </c>
      <c r="E167" s="153"/>
      <c r="F167" s="153"/>
      <c r="G167" s="153"/>
      <c r="H167" s="153"/>
      <c r="I167" s="153"/>
      <c r="J167" s="153"/>
      <c r="K167" s="153"/>
      <c r="L167" s="153"/>
      <c r="M167" s="153"/>
      <c r="N167" s="244">
        <f>BK167</f>
        <v>0</v>
      </c>
      <c r="O167" s="245"/>
      <c r="P167" s="245"/>
      <c r="Q167" s="245"/>
      <c r="R167" s="146"/>
      <c r="T167" s="147"/>
      <c r="U167" s="144"/>
      <c r="V167" s="144"/>
      <c r="W167" s="148">
        <f>SUM(W168:W171)</f>
        <v>0</v>
      </c>
      <c r="X167" s="144"/>
      <c r="Y167" s="148">
        <f>SUM(Y168:Y171)</f>
        <v>14.25415</v>
      </c>
      <c r="Z167" s="144"/>
      <c r="AA167" s="149">
        <f>SUM(AA168:AA171)</f>
        <v>0</v>
      </c>
      <c r="AR167" s="150" t="s">
        <v>23</v>
      </c>
      <c r="AT167" s="151" t="s">
        <v>80</v>
      </c>
      <c r="AU167" s="151" t="s">
        <v>23</v>
      </c>
      <c r="AY167" s="150" t="s">
        <v>155</v>
      </c>
      <c r="BK167" s="152">
        <f>SUM(BK168:BK171)</f>
        <v>0</v>
      </c>
    </row>
    <row r="168" spans="2:65" s="1" customFormat="1" ht="31.5" customHeight="1">
      <c r="B168" s="124"/>
      <c r="C168" s="177" t="s">
        <v>263</v>
      </c>
      <c r="D168" s="177" t="s">
        <v>227</v>
      </c>
      <c r="E168" s="178" t="s">
        <v>285</v>
      </c>
      <c r="F168" s="253" t="s">
        <v>367</v>
      </c>
      <c r="G168" s="254"/>
      <c r="H168" s="254"/>
      <c r="I168" s="254"/>
      <c r="J168" s="179" t="s">
        <v>249</v>
      </c>
      <c r="K168" s="180">
        <v>194</v>
      </c>
      <c r="L168" s="255">
        <v>0</v>
      </c>
      <c r="M168" s="254"/>
      <c r="N168" s="256">
        <f>ROUND(L168*K168,2)</f>
        <v>0</v>
      </c>
      <c r="O168" s="249"/>
      <c r="P168" s="249"/>
      <c r="Q168" s="249"/>
      <c r="R168" s="126"/>
      <c r="T168" s="158" t="s">
        <v>21</v>
      </c>
      <c r="U168" s="41" t="s">
        <v>46</v>
      </c>
      <c r="V168" s="33"/>
      <c r="W168" s="159">
        <f>V168*K168</f>
        <v>0</v>
      </c>
      <c r="X168" s="159">
        <v>0.023</v>
      </c>
      <c r="Y168" s="159">
        <f>X168*K168</f>
        <v>4.462</v>
      </c>
      <c r="Z168" s="159">
        <v>0</v>
      </c>
      <c r="AA168" s="160">
        <f>Z168*K168</f>
        <v>0</v>
      </c>
      <c r="AR168" s="15" t="s">
        <v>195</v>
      </c>
      <c r="AT168" s="15" t="s">
        <v>227</v>
      </c>
      <c r="AU168" s="15" t="s">
        <v>89</v>
      </c>
      <c r="AY168" s="15" t="s">
        <v>155</v>
      </c>
      <c r="BE168" s="102">
        <f>IF(U168="základní",N168,0)</f>
        <v>0</v>
      </c>
      <c r="BF168" s="102">
        <f>IF(U168="snížená",N168,0)</f>
        <v>0</v>
      </c>
      <c r="BG168" s="102">
        <f>IF(U168="zákl. přenesená",N168,0)</f>
        <v>0</v>
      </c>
      <c r="BH168" s="102">
        <f>IF(U168="sníž. přenesená",N168,0)</f>
        <v>0</v>
      </c>
      <c r="BI168" s="102">
        <f>IF(U168="nulová",N168,0)</f>
        <v>0</v>
      </c>
      <c r="BJ168" s="15" t="s">
        <v>23</v>
      </c>
      <c r="BK168" s="102">
        <f>ROUND(L168*K168,2)</f>
        <v>0</v>
      </c>
      <c r="BL168" s="15" t="s">
        <v>95</v>
      </c>
      <c r="BM168" s="15" t="s">
        <v>368</v>
      </c>
    </row>
    <row r="169" spans="2:51" s="10" customFormat="1" ht="22.5" customHeight="1">
      <c r="B169" s="161"/>
      <c r="C169" s="162"/>
      <c r="D169" s="162"/>
      <c r="E169" s="163" t="s">
        <v>21</v>
      </c>
      <c r="F169" s="251" t="s">
        <v>369</v>
      </c>
      <c r="G169" s="252"/>
      <c r="H169" s="252"/>
      <c r="I169" s="252"/>
      <c r="J169" s="162"/>
      <c r="K169" s="164">
        <v>194</v>
      </c>
      <c r="L169" s="162"/>
      <c r="M169" s="162"/>
      <c r="N169" s="162"/>
      <c r="O169" s="162"/>
      <c r="P169" s="162"/>
      <c r="Q169" s="162"/>
      <c r="R169" s="165"/>
      <c r="T169" s="166"/>
      <c r="U169" s="162"/>
      <c r="V169" s="162"/>
      <c r="W169" s="162"/>
      <c r="X169" s="162"/>
      <c r="Y169" s="162"/>
      <c r="Z169" s="162"/>
      <c r="AA169" s="167"/>
      <c r="AT169" s="168" t="s">
        <v>162</v>
      </c>
      <c r="AU169" s="168" t="s">
        <v>89</v>
      </c>
      <c r="AV169" s="10" t="s">
        <v>89</v>
      </c>
      <c r="AW169" s="10" t="s">
        <v>38</v>
      </c>
      <c r="AX169" s="10" t="s">
        <v>23</v>
      </c>
      <c r="AY169" s="168" t="s">
        <v>155</v>
      </c>
    </row>
    <row r="170" spans="2:65" s="1" customFormat="1" ht="31.5" customHeight="1">
      <c r="B170" s="124"/>
      <c r="C170" s="154" t="s">
        <v>267</v>
      </c>
      <c r="D170" s="154" t="s">
        <v>156</v>
      </c>
      <c r="E170" s="155" t="s">
        <v>281</v>
      </c>
      <c r="F170" s="248" t="s">
        <v>282</v>
      </c>
      <c r="G170" s="249"/>
      <c r="H170" s="249"/>
      <c r="I170" s="249"/>
      <c r="J170" s="156" t="s">
        <v>244</v>
      </c>
      <c r="K170" s="157">
        <v>97</v>
      </c>
      <c r="L170" s="237">
        <v>0</v>
      </c>
      <c r="M170" s="249"/>
      <c r="N170" s="250">
        <f>ROUND(L170*K170,2)</f>
        <v>0</v>
      </c>
      <c r="O170" s="249"/>
      <c r="P170" s="249"/>
      <c r="Q170" s="249"/>
      <c r="R170" s="126"/>
      <c r="T170" s="158" t="s">
        <v>21</v>
      </c>
      <c r="U170" s="41" t="s">
        <v>46</v>
      </c>
      <c r="V170" s="33"/>
      <c r="W170" s="159">
        <f>V170*K170</f>
        <v>0</v>
      </c>
      <c r="X170" s="159">
        <v>0.10095</v>
      </c>
      <c r="Y170" s="159">
        <f>X170*K170</f>
        <v>9.79215</v>
      </c>
      <c r="Z170" s="159">
        <v>0</v>
      </c>
      <c r="AA170" s="160">
        <f>Z170*K170</f>
        <v>0</v>
      </c>
      <c r="AR170" s="15" t="s">
        <v>95</v>
      </c>
      <c r="AT170" s="15" t="s">
        <v>156</v>
      </c>
      <c r="AU170" s="15" t="s">
        <v>89</v>
      </c>
      <c r="AY170" s="15" t="s">
        <v>155</v>
      </c>
      <c r="BE170" s="102">
        <f>IF(U170="základní",N170,0)</f>
        <v>0</v>
      </c>
      <c r="BF170" s="102">
        <f>IF(U170="snížená",N170,0)</f>
        <v>0</v>
      </c>
      <c r="BG170" s="102">
        <f>IF(U170="zákl. přenesená",N170,0)</f>
        <v>0</v>
      </c>
      <c r="BH170" s="102">
        <f>IF(U170="sníž. přenesená",N170,0)</f>
        <v>0</v>
      </c>
      <c r="BI170" s="102">
        <f>IF(U170="nulová",N170,0)</f>
        <v>0</v>
      </c>
      <c r="BJ170" s="15" t="s">
        <v>23</v>
      </c>
      <c r="BK170" s="102">
        <f>ROUND(L170*K170,2)</f>
        <v>0</v>
      </c>
      <c r="BL170" s="15" t="s">
        <v>95</v>
      </c>
      <c r="BM170" s="15" t="s">
        <v>370</v>
      </c>
    </row>
    <row r="171" spans="2:65" s="1" customFormat="1" ht="22.5" customHeight="1">
      <c r="B171" s="124"/>
      <c r="C171" s="154" t="s">
        <v>271</v>
      </c>
      <c r="D171" s="154" t="s">
        <v>156</v>
      </c>
      <c r="E171" s="155" t="s">
        <v>298</v>
      </c>
      <c r="F171" s="248" t="s">
        <v>299</v>
      </c>
      <c r="G171" s="249"/>
      <c r="H171" s="249"/>
      <c r="I171" s="249"/>
      <c r="J171" s="156" t="s">
        <v>244</v>
      </c>
      <c r="K171" s="157">
        <v>2.7</v>
      </c>
      <c r="L171" s="237">
        <v>0</v>
      </c>
      <c r="M171" s="249"/>
      <c r="N171" s="250">
        <f>ROUND(L171*K171,2)</f>
        <v>0</v>
      </c>
      <c r="O171" s="249"/>
      <c r="P171" s="249"/>
      <c r="Q171" s="249"/>
      <c r="R171" s="126"/>
      <c r="T171" s="158" t="s">
        <v>21</v>
      </c>
      <c r="U171" s="41" t="s">
        <v>46</v>
      </c>
      <c r="V171" s="33"/>
      <c r="W171" s="159">
        <f>V171*K171</f>
        <v>0</v>
      </c>
      <c r="X171" s="159">
        <v>0</v>
      </c>
      <c r="Y171" s="159">
        <f>X171*K171</f>
        <v>0</v>
      </c>
      <c r="Z171" s="159">
        <v>0</v>
      </c>
      <c r="AA171" s="160">
        <f>Z171*K171</f>
        <v>0</v>
      </c>
      <c r="AR171" s="15" t="s">
        <v>95</v>
      </c>
      <c r="AT171" s="15" t="s">
        <v>156</v>
      </c>
      <c r="AU171" s="15" t="s">
        <v>89</v>
      </c>
      <c r="AY171" s="15" t="s">
        <v>155</v>
      </c>
      <c r="BE171" s="102">
        <f>IF(U171="základní",N171,0)</f>
        <v>0</v>
      </c>
      <c r="BF171" s="102">
        <f>IF(U171="snížená",N171,0)</f>
        <v>0</v>
      </c>
      <c r="BG171" s="102">
        <f>IF(U171="zákl. přenesená",N171,0)</f>
        <v>0</v>
      </c>
      <c r="BH171" s="102">
        <f>IF(U171="sníž. přenesená",N171,0)</f>
        <v>0</v>
      </c>
      <c r="BI171" s="102">
        <f>IF(U171="nulová",N171,0)</f>
        <v>0</v>
      </c>
      <c r="BJ171" s="15" t="s">
        <v>23</v>
      </c>
      <c r="BK171" s="102">
        <f>ROUND(L171*K171,2)</f>
        <v>0</v>
      </c>
      <c r="BL171" s="15" t="s">
        <v>95</v>
      </c>
      <c r="BM171" s="15" t="s">
        <v>371</v>
      </c>
    </row>
    <row r="172" spans="2:63" s="9" customFormat="1" ht="29.25" customHeight="1">
      <c r="B172" s="143"/>
      <c r="C172" s="144"/>
      <c r="D172" s="153" t="s">
        <v>131</v>
      </c>
      <c r="E172" s="153"/>
      <c r="F172" s="153"/>
      <c r="G172" s="153"/>
      <c r="H172" s="153"/>
      <c r="I172" s="153"/>
      <c r="J172" s="153"/>
      <c r="K172" s="153"/>
      <c r="L172" s="153"/>
      <c r="M172" s="153"/>
      <c r="N172" s="246">
        <f>BK172</f>
        <v>0</v>
      </c>
      <c r="O172" s="247"/>
      <c r="P172" s="247"/>
      <c r="Q172" s="247"/>
      <c r="R172" s="146"/>
      <c r="T172" s="147"/>
      <c r="U172" s="144"/>
      <c r="V172" s="144"/>
      <c r="W172" s="148">
        <f>W173</f>
        <v>0</v>
      </c>
      <c r="X172" s="144"/>
      <c r="Y172" s="148">
        <f>Y173</f>
        <v>0</v>
      </c>
      <c r="Z172" s="144"/>
      <c r="AA172" s="149">
        <f>AA173</f>
        <v>0</v>
      </c>
      <c r="AR172" s="150" t="s">
        <v>23</v>
      </c>
      <c r="AT172" s="151" t="s">
        <v>80</v>
      </c>
      <c r="AU172" s="151" t="s">
        <v>23</v>
      </c>
      <c r="AY172" s="150" t="s">
        <v>155</v>
      </c>
      <c r="BK172" s="152">
        <f>BK173</f>
        <v>0</v>
      </c>
    </row>
    <row r="173" spans="2:65" s="1" customFormat="1" ht="31.5" customHeight="1">
      <c r="B173" s="124"/>
      <c r="C173" s="154" t="s">
        <v>275</v>
      </c>
      <c r="D173" s="154" t="s">
        <v>156</v>
      </c>
      <c r="E173" s="155" t="s">
        <v>315</v>
      </c>
      <c r="F173" s="248" t="s">
        <v>316</v>
      </c>
      <c r="G173" s="249"/>
      <c r="H173" s="249"/>
      <c r="I173" s="249"/>
      <c r="J173" s="156" t="s">
        <v>212</v>
      </c>
      <c r="K173" s="157">
        <v>14.587</v>
      </c>
      <c r="L173" s="237">
        <v>0</v>
      </c>
      <c r="M173" s="249"/>
      <c r="N173" s="250">
        <f>ROUND(L173*K173,2)</f>
        <v>0</v>
      </c>
      <c r="O173" s="249"/>
      <c r="P173" s="249"/>
      <c r="Q173" s="249"/>
      <c r="R173" s="126"/>
      <c r="T173" s="158" t="s">
        <v>21</v>
      </c>
      <c r="U173" s="41" t="s">
        <v>46</v>
      </c>
      <c r="V173" s="33"/>
      <c r="W173" s="159">
        <f>V173*K173</f>
        <v>0</v>
      </c>
      <c r="X173" s="159">
        <v>0</v>
      </c>
      <c r="Y173" s="159">
        <f>X173*K173</f>
        <v>0</v>
      </c>
      <c r="Z173" s="159">
        <v>0</v>
      </c>
      <c r="AA173" s="160">
        <f>Z173*K173</f>
        <v>0</v>
      </c>
      <c r="AR173" s="15" t="s">
        <v>95</v>
      </c>
      <c r="AT173" s="15" t="s">
        <v>156</v>
      </c>
      <c r="AU173" s="15" t="s">
        <v>89</v>
      </c>
      <c r="AY173" s="15" t="s">
        <v>155</v>
      </c>
      <c r="BE173" s="102">
        <f>IF(U173="základní",N173,0)</f>
        <v>0</v>
      </c>
      <c r="BF173" s="102">
        <f>IF(U173="snížená",N173,0)</f>
        <v>0</v>
      </c>
      <c r="BG173" s="102">
        <f>IF(U173="zákl. přenesená",N173,0)</f>
        <v>0</v>
      </c>
      <c r="BH173" s="102">
        <f>IF(U173="sníž. přenesená",N173,0)</f>
        <v>0</v>
      </c>
      <c r="BI173" s="102">
        <f>IF(U173="nulová",N173,0)</f>
        <v>0</v>
      </c>
      <c r="BJ173" s="15" t="s">
        <v>23</v>
      </c>
      <c r="BK173" s="102">
        <f>ROUND(L173*K173,2)</f>
        <v>0</v>
      </c>
      <c r="BL173" s="15" t="s">
        <v>95</v>
      </c>
      <c r="BM173" s="15" t="s">
        <v>372</v>
      </c>
    </row>
    <row r="174" spans="2:63" s="1" customFormat="1" ht="49.5" customHeight="1">
      <c r="B174" s="32"/>
      <c r="C174" s="33"/>
      <c r="D174" s="145" t="s">
        <v>318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232">
        <f aca="true" t="shared" si="5" ref="N174:N179">BK174</f>
        <v>0</v>
      </c>
      <c r="O174" s="233"/>
      <c r="P174" s="233"/>
      <c r="Q174" s="233"/>
      <c r="R174" s="34"/>
      <c r="T174" s="71"/>
      <c r="U174" s="33"/>
      <c r="V174" s="33"/>
      <c r="W174" s="33"/>
      <c r="X174" s="33"/>
      <c r="Y174" s="33"/>
      <c r="Z174" s="33"/>
      <c r="AA174" s="72"/>
      <c r="AT174" s="15" t="s">
        <v>80</v>
      </c>
      <c r="AU174" s="15" t="s">
        <v>81</v>
      </c>
      <c r="AY174" s="15" t="s">
        <v>319</v>
      </c>
      <c r="BK174" s="102">
        <f>SUM(BK175:BK179)</f>
        <v>0</v>
      </c>
    </row>
    <row r="175" spans="2:63" s="1" customFormat="1" ht="21.75" customHeight="1">
      <c r="B175" s="32"/>
      <c r="C175" s="181" t="s">
        <v>21</v>
      </c>
      <c r="D175" s="181" t="s">
        <v>156</v>
      </c>
      <c r="E175" s="182" t="s">
        <v>21</v>
      </c>
      <c r="F175" s="235" t="s">
        <v>21</v>
      </c>
      <c r="G175" s="236"/>
      <c r="H175" s="236"/>
      <c r="I175" s="236"/>
      <c r="J175" s="183" t="s">
        <v>21</v>
      </c>
      <c r="K175" s="184"/>
      <c r="L175" s="237"/>
      <c r="M175" s="238"/>
      <c r="N175" s="239">
        <f t="shared" si="5"/>
        <v>0</v>
      </c>
      <c r="O175" s="238"/>
      <c r="P175" s="238"/>
      <c r="Q175" s="238"/>
      <c r="R175" s="34"/>
      <c r="T175" s="158" t="s">
        <v>21</v>
      </c>
      <c r="U175" s="185" t="s">
        <v>46</v>
      </c>
      <c r="V175" s="33"/>
      <c r="W175" s="33"/>
      <c r="X175" s="33"/>
      <c r="Y175" s="33"/>
      <c r="Z175" s="33"/>
      <c r="AA175" s="72"/>
      <c r="AT175" s="15" t="s">
        <v>319</v>
      </c>
      <c r="AU175" s="15" t="s">
        <v>23</v>
      </c>
      <c r="AY175" s="15" t="s">
        <v>319</v>
      </c>
      <c r="BE175" s="102">
        <f>IF(U175="základní",N175,0)</f>
        <v>0</v>
      </c>
      <c r="BF175" s="102">
        <f>IF(U175="snížená",N175,0)</f>
        <v>0</v>
      </c>
      <c r="BG175" s="102">
        <f>IF(U175="zákl. přenesená",N175,0)</f>
        <v>0</v>
      </c>
      <c r="BH175" s="102">
        <f>IF(U175="sníž. přenesená",N175,0)</f>
        <v>0</v>
      </c>
      <c r="BI175" s="102">
        <f>IF(U175="nulová",N175,0)</f>
        <v>0</v>
      </c>
      <c r="BJ175" s="15" t="s">
        <v>23</v>
      </c>
      <c r="BK175" s="102">
        <f>L175*K175</f>
        <v>0</v>
      </c>
    </row>
    <row r="176" spans="2:63" s="1" customFormat="1" ht="21.75" customHeight="1">
      <c r="B176" s="32"/>
      <c r="C176" s="181" t="s">
        <v>21</v>
      </c>
      <c r="D176" s="181" t="s">
        <v>156</v>
      </c>
      <c r="E176" s="182" t="s">
        <v>21</v>
      </c>
      <c r="F176" s="235" t="s">
        <v>21</v>
      </c>
      <c r="G176" s="236"/>
      <c r="H176" s="236"/>
      <c r="I176" s="236"/>
      <c r="J176" s="183" t="s">
        <v>21</v>
      </c>
      <c r="K176" s="184"/>
      <c r="L176" s="237"/>
      <c r="M176" s="238"/>
      <c r="N176" s="239">
        <f t="shared" si="5"/>
        <v>0</v>
      </c>
      <c r="O176" s="238"/>
      <c r="P176" s="238"/>
      <c r="Q176" s="238"/>
      <c r="R176" s="34"/>
      <c r="T176" s="158" t="s">
        <v>21</v>
      </c>
      <c r="U176" s="185" t="s">
        <v>46</v>
      </c>
      <c r="V176" s="33"/>
      <c r="W176" s="33"/>
      <c r="X176" s="33"/>
      <c r="Y176" s="33"/>
      <c r="Z176" s="33"/>
      <c r="AA176" s="72"/>
      <c r="AT176" s="15" t="s">
        <v>319</v>
      </c>
      <c r="AU176" s="15" t="s">
        <v>23</v>
      </c>
      <c r="AY176" s="15" t="s">
        <v>319</v>
      </c>
      <c r="BE176" s="102">
        <f>IF(U176="základní",N176,0)</f>
        <v>0</v>
      </c>
      <c r="BF176" s="102">
        <f>IF(U176="snížená",N176,0)</f>
        <v>0</v>
      </c>
      <c r="BG176" s="102">
        <f>IF(U176="zákl. přenesená",N176,0)</f>
        <v>0</v>
      </c>
      <c r="BH176" s="102">
        <f>IF(U176="sníž. přenesená",N176,0)</f>
        <v>0</v>
      </c>
      <c r="BI176" s="102">
        <f>IF(U176="nulová",N176,0)</f>
        <v>0</v>
      </c>
      <c r="BJ176" s="15" t="s">
        <v>23</v>
      </c>
      <c r="BK176" s="102">
        <f>L176*K176</f>
        <v>0</v>
      </c>
    </row>
    <row r="177" spans="2:63" s="1" customFormat="1" ht="21.75" customHeight="1">
      <c r="B177" s="32"/>
      <c r="C177" s="181" t="s">
        <v>21</v>
      </c>
      <c r="D177" s="181" t="s">
        <v>156</v>
      </c>
      <c r="E177" s="182" t="s">
        <v>21</v>
      </c>
      <c r="F177" s="235" t="s">
        <v>21</v>
      </c>
      <c r="G177" s="236"/>
      <c r="H177" s="236"/>
      <c r="I177" s="236"/>
      <c r="J177" s="183" t="s">
        <v>21</v>
      </c>
      <c r="K177" s="184"/>
      <c r="L177" s="237"/>
      <c r="M177" s="238"/>
      <c r="N177" s="239">
        <f t="shared" si="5"/>
        <v>0</v>
      </c>
      <c r="O177" s="238"/>
      <c r="P177" s="238"/>
      <c r="Q177" s="238"/>
      <c r="R177" s="34"/>
      <c r="T177" s="158" t="s">
        <v>21</v>
      </c>
      <c r="U177" s="185" t="s">
        <v>46</v>
      </c>
      <c r="V177" s="33"/>
      <c r="W177" s="33"/>
      <c r="X177" s="33"/>
      <c r="Y177" s="33"/>
      <c r="Z177" s="33"/>
      <c r="AA177" s="72"/>
      <c r="AT177" s="15" t="s">
        <v>319</v>
      </c>
      <c r="AU177" s="15" t="s">
        <v>23</v>
      </c>
      <c r="AY177" s="15" t="s">
        <v>319</v>
      </c>
      <c r="BE177" s="102">
        <f>IF(U177="základní",N177,0)</f>
        <v>0</v>
      </c>
      <c r="BF177" s="102">
        <f>IF(U177="snížená",N177,0)</f>
        <v>0</v>
      </c>
      <c r="BG177" s="102">
        <f>IF(U177="zákl. přenesená",N177,0)</f>
        <v>0</v>
      </c>
      <c r="BH177" s="102">
        <f>IF(U177="sníž. přenesená",N177,0)</f>
        <v>0</v>
      </c>
      <c r="BI177" s="102">
        <f>IF(U177="nulová",N177,0)</f>
        <v>0</v>
      </c>
      <c r="BJ177" s="15" t="s">
        <v>23</v>
      </c>
      <c r="BK177" s="102">
        <f>L177*K177</f>
        <v>0</v>
      </c>
    </row>
    <row r="178" spans="2:63" s="1" customFormat="1" ht="21.75" customHeight="1">
      <c r="B178" s="32"/>
      <c r="C178" s="181" t="s">
        <v>21</v>
      </c>
      <c r="D178" s="181" t="s">
        <v>156</v>
      </c>
      <c r="E178" s="182" t="s">
        <v>21</v>
      </c>
      <c r="F178" s="235" t="s">
        <v>21</v>
      </c>
      <c r="G178" s="236"/>
      <c r="H178" s="236"/>
      <c r="I178" s="236"/>
      <c r="J178" s="183" t="s">
        <v>21</v>
      </c>
      <c r="K178" s="184"/>
      <c r="L178" s="237"/>
      <c r="M178" s="238"/>
      <c r="N178" s="239">
        <f t="shared" si="5"/>
        <v>0</v>
      </c>
      <c r="O178" s="238"/>
      <c r="P178" s="238"/>
      <c r="Q178" s="238"/>
      <c r="R178" s="34"/>
      <c r="T178" s="158" t="s">
        <v>21</v>
      </c>
      <c r="U178" s="185" t="s">
        <v>46</v>
      </c>
      <c r="V178" s="33"/>
      <c r="W178" s="33"/>
      <c r="X178" s="33"/>
      <c r="Y178" s="33"/>
      <c r="Z178" s="33"/>
      <c r="AA178" s="72"/>
      <c r="AT178" s="15" t="s">
        <v>319</v>
      </c>
      <c r="AU178" s="15" t="s">
        <v>23</v>
      </c>
      <c r="AY178" s="15" t="s">
        <v>319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15" t="s">
        <v>23</v>
      </c>
      <c r="BK178" s="102">
        <f>L178*K178</f>
        <v>0</v>
      </c>
    </row>
    <row r="179" spans="2:63" s="1" customFormat="1" ht="21.75" customHeight="1">
      <c r="B179" s="32"/>
      <c r="C179" s="181" t="s">
        <v>21</v>
      </c>
      <c r="D179" s="181" t="s">
        <v>156</v>
      </c>
      <c r="E179" s="182" t="s">
        <v>21</v>
      </c>
      <c r="F179" s="235" t="s">
        <v>21</v>
      </c>
      <c r="G179" s="236"/>
      <c r="H179" s="236"/>
      <c r="I179" s="236"/>
      <c r="J179" s="183" t="s">
        <v>21</v>
      </c>
      <c r="K179" s="184"/>
      <c r="L179" s="237"/>
      <c r="M179" s="238"/>
      <c r="N179" s="239">
        <f t="shared" si="5"/>
        <v>0</v>
      </c>
      <c r="O179" s="238"/>
      <c r="P179" s="238"/>
      <c r="Q179" s="238"/>
      <c r="R179" s="34"/>
      <c r="T179" s="158" t="s">
        <v>21</v>
      </c>
      <c r="U179" s="185" t="s">
        <v>46</v>
      </c>
      <c r="V179" s="53"/>
      <c r="W179" s="53"/>
      <c r="X179" s="53"/>
      <c r="Y179" s="53"/>
      <c r="Z179" s="53"/>
      <c r="AA179" s="55"/>
      <c r="AT179" s="15" t="s">
        <v>319</v>
      </c>
      <c r="AU179" s="15" t="s">
        <v>23</v>
      </c>
      <c r="AY179" s="15" t="s">
        <v>319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15" t="s">
        <v>23</v>
      </c>
      <c r="BK179" s="102">
        <f>L179*K179</f>
        <v>0</v>
      </c>
    </row>
    <row r="180" spans="2:18" s="1" customFormat="1" ht="6.75" customHeight="1">
      <c r="B180" s="56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8"/>
    </row>
  </sheetData>
  <sheetProtection password="CC35" sheet="1" objects="1" scenarios="1" formatColumns="0" formatRows="0" sort="0" autoFilter="0"/>
  <mergeCells count="189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N97:Q97"/>
    <mergeCell ref="D98:H98"/>
    <mergeCell ref="N98:Q98"/>
    <mergeCell ref="D99:H99"/>
    <mergeCell ref="N99:Q99"/>
    <mergeCell ref="N92:Q92"/>
    <mergeCell ref="N93:Q93"/>
    <mergeCell ref="N94:Q94"/>
    <mergeCell ref="N95:Q95"/>
    <mergeCell ref="D102:H102"/>
    <mergeCell ref="N102:Q102"/>
    <mergeCell ref="N103:Q103"/>
    <mergeCell ref="L105:Q105"/>
    <mergeCell ref="D100:H100"/>
    <mergeCell ref="N100:Q100"/>
    <mergeCell ref="D101:H101"/>
    <mergeCell ref="N101:Q101"/>
    <mergeCell ref="M118:Q118"/>
    <mergeCell ref="M119:Q119"/>
    <mergeCell ref="F121:I121"/>
    <mergeCell ref="L121:M121"/>
    <mergeCell ref="N121:Q121"/>
    <mergeCell ref="C111:Q111"/>
    <mergeCell ref="F113:P113"/>
    <mergeCell ref="F114:P114"/>
    <mergeCell ref="M116:P116"/>
    <mergeCell ref="N127:Q127"/>
    <mergeCell ref="F128:I128"/>
    <mergeCell ref="F125:I125"/>
    <mergeCell ref="L125:M125"/>
    <mergeCell ref="N125:Q125"/>
    <mergeCell ref="F126:I126"/>
    <mergeCell ref="F129:I129"/>
    <mergeCell ref="F130:I130"/>
    <mergeCell ref="F131:I131"/>
    <mergeCell ref="L131:M131"/>
    <mergeCell ref="F127:I127"/>
    <mergeCell ref="L127:M127"/>
    <mergeCell ref="F134:I134"/>
    <mergeCell ref="F135:I135"/>
    <mergeCell ref="L135:M135"/>
    <mergeCell ref="N135:Q135"/>
    <mergeCell ref="N131:Q131"/>
    <mergeCell ref="F132:I132"/>
    <mergeCell ref="F133:I133"/>
    <mergeCell ref="L133:M133"/>
    <mergeCell ref="N133:Q133"/>
    <mergeCell ref="F140:I140"/>
    <mergeCell ref="L140:M140"/>
    <mergeCell ref="N140:Q140"/>
    <mergeCell ref="F141:I141"/>
    <mergeCell ref="F136:I136"/>
    <mergeCell ref="F137:I137"/>
    <mergeCell ref="F138:I138"/>
    <mergeCell ref="F139:I139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F146:I146"/>
    <mergeCell ref="F147:I147"/>
    <mergeCell ref="F148:I148"/>
    <mergeCell ref="F149:I149"/>
    <mergeCell ref="F144:I144"/>
    <mergeCell ref="L144:M144"/>
    <mergeCell ref="L149:M149"/>
    <mergeCell ref="N149:Q149"/>
    <mergeCell ref="F150:I150"/>
    <mergeCell ref="F151:I151"/>
    <mergeCell ref="L151:M151"/>
    <mergeCell ref="N151:Q151"/>
    <mergeCell ref="F154:I154"/>
    <mergeCell ref="L154:M154"/>
    <mergeCell ref="N154:Q154"/>
    <mergeCell ref="F155:I155"/>
    <mergeCell ref="F152:I152"/>
    <mergeCell ref="L152:M152"/>
    <mergeCell ref="N152:Q152"/>
    <mergeCell ref="F153:I153"/>
    <mergeCell ref="L153:M153"/>
    <mergeCell ref="N153:Q153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6:I166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L173:M173"/>
    <mergeCell ref="N173:Q173"/>
    <mergeCell ref="F169:I169"/>
    <mergeCell ref="F170:I170"/>
    <mergeCell ref="L170:M170"/>
    <mergeCell ref="N170:Q170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N160:Q160"/>
    <mergeCell ref="N167:Q167"/>
    <mergeCell ref="N172:Q172"/>
    <mergeCell ref="F177:I177"/>
    <mergeCell ref="L177:M177"/>
    <mergeCell ref="N177:Q177"/>
    <mergeCell ref="F171:I171"/>
    <mergeCell ref="L171:M171"/>
    <mergeCell ref="N171:Q171"/>
    <mergeCell ref="F173:I173"/>
    <mergeCell ref="N174:Q174"/>
    <mergeCell ref="H1:K1"/>
    <mergeCell ref="S2:AC2"/>
    <mergeCell ref="F179:I179"/>
    <mergeCell ref="L179:M179"/>
    <mergeCell ref="N179:Q179"/>
    <mergeCell ref="N122:Q122"/>
    <mergeCell ref="N123:Q123"/>
    <mergeCell ref="N124:Q124"/>
    <mergeCell ref="N158:Q158"/>
  </mergeCells>
  <dataValidations count="2">
    <dataValidation type="list" allowBlank="1" showInputMessage="1" showErrorMessage="1" error="Povoleny jsou hodnoty K a M." sqref="D175:D180">
      <formula1>"K,M"</formula1>
    </dataValidation>
    <dataValidation type="list" allowBlank="1" showInputMessage="1" showErrorMessage="1" error="Povoleny jsou hodnoty základní, snížená, zákl. přenesená, sníž. přenesená, nulová." sqref="U175:U18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604</v>
      </c>
      <c r="G1" s="190"/>
      <c r="H1" s="234" t="s">
        <v>605</v>
      </c>
      <c r="I1" s="234"/>
      <c r="J1" s="234"/>
      <c r="K1" s="234"/>
      <c r="L1" s="190" t="s">
        <v>606</v>
      </c>
      <c r="M1" s="188"/>
      <c r="N1" s="188"/>
      <c r="O1" s="189" t="s">
        <v>115</v>
      </c>
      <c r="P1" s="188"/>
      <c r="Q1" s="188"/>
      <c r="R1" s="188"/>
      <c r="S1" s="190" t="s">
        <v>607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93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89</v>
      </c>
    </row>
    <row r="4" spans="2:46" ht="36.75" customHeight="1">
      <c r="B4" s="19"/>
      <c r="C4" s="208" t="s">
        <v>116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67" t="str">
        <f>'Rekapitulace stavby'!K6</f>
        <v>Plešivec - chodníky za MŠ, Český Krumlov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117</v>
      </c>
      <c r="E7" s="33"/>
      <c r="F7" s="226" t="s">
        <v>373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75" t="str">
        <f>'Rekapitulace stavby'!AN8</f>
        <v>7.6.2016</v>
      </c>
      <c r="P9" s="19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225" t="s">
        <v>21</v>
      </c>
      <c r="P11" s="197"/>
      <c r="Q11" s="33"/>
      <c r="R11" s="34"/>
    </row>
    <row r="12" spans="2:18" s="1" customFormat="1" ht="18" customHeight="1">
      <c r="B12" s="32"/>
      <c r="C12" s="33"/>
      <c r="D12" s="33"/>
      <c r="E12" s="25" t="s">
        <v>32</v>
      </c>
      <c r="F12" s="33"/>
      <c r="G12" s="33"/>
      <c r="H12" s="33"/>
      <c r="I12" s="33"/>
      <c r="J12" s="33"/>
      <c r="K12" s="33"/>
      <c r="L12" s="33"/>
      <c r="M12" s="27" t="s">
        <v>33</v>
      </c>
      <c r="N12" s="33"/>
      <c r="O12" s="225" t="s">
        <v>21</v>
      </c>
      <c r="P12" s="19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74" t="str">
        <f>IF('Rekapitulace stavby'!AN13="","",'Rekapitulace stavby'!AN13)</f>
        <v>Vyplň údaj</v>
      </c>
      <c r="P14" s="197"/>
      <c r="Q14" s="33"/>
      <c r="R14" s="34"/>
    </row>
    <row r="15" spans="2:18" s="1" customFormat="1" ht="18" customHeight="1">
      <c r="B15" s="32"/>
      <c r="C15" s="33"/>
      <c r="D15" s="33"/>
      <c r="E15" s="274" t="str">
        <f>IF('Rekapitulace stavby'!E14="","",'Rekapitulace stavby'!E14)</f>
        <v>Vyplň údaj</v>
      </c>
      <c r="F15" s="197"/>
      <c r="G15" s="197"/>
      <c r="H15" s="197"/>
      <c r="I15" s="197"/>
      <c r="J15" s="197"/>
      <c r="K15" s="197"/>
      <c r="L15" s="197"/>
      <c r="M15" s="27" t="s">
        <v>33</v>
      </c>
      <c r="N15" s="33"/>
      <c r="O15" s="274" t="str">
        <f>IF('Rekapitulace stavby'!AN14="","",'Rekapitulace stavby'!AN14)</f>
        <v>Vyplň údaj</v>
      </c>
      <c r="P15" s="19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36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225" t="s">
        <v>21</v>
      </c>
      <c r="P17" s="197"/>
      <c r="Q17" s="33"/>
      <c r="R17" s="34"/>
    </row>
    <row r="18" spans="2:18" s="1" customFormat="1" ht="18" customHeight="1">
      <c r="B18" s="32"/>
      <c r="C18" s="33"/>
      <c r="D18" s="33"/>
      <c r="E18" s="25" t="s">
        <v>37</v>
      </c>
      <c r="F18" s="33"/>
      <c r="G18" s="33"/>
      <c r="H18" s="33"/>
      <c r="I18" s="33"/>
      <c r="J18" s="33"/>
      <c r="K18" s="33"/>
      <c r="L18" s="33"/>
      <c r="M18" s="27" t="s">
        <v>33</v>
      </c>
      <c r="N18" s="33"/>
      <c r="O18" s="225" t="s">
        <v>21</v>
      </c>
      <c r="P18" s="19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39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225">
        <f>IF('Rekapitulace stavby'!AN19="","",'Rekapitulace stavby'!AN19)</f>
      </c>
      <c r="P20" s="197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IF('Rekapitulace stavby'!E20="","",'Rekapitulace stavby'!E20)</f>
        <v> </v>
      </c>
      <c r="F21" s="33"/>
      <c r="G21" s="33"/>
      <c r="H21" s="33"/>
      <c r="I21" s="33"/>
      <c r="J21" s="33"/>
      <c r="K21" s="33"/>
      <c r="L21" s="33"/>
      <c r="M21" s="27" t="s">
        <v>33</v>
      </c>
      <c r="N21" s="33"/>
      <c r="O21" s="225">
        <f>IF('Rekapitulace stavby'!AN20="","",'Rekapitulace stavby'!AN20)</f>
      </c>
      <c r="P21" s="19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21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0" t="s">
        <v>119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7"/>
      <c r="O27" s="197"/>
      <c r="P27" s="197"/>
      <c r="Q27" s="33"/>
      <c r="R27" s="34"/>
    </row>
    <row r="28" spans="2:18" s="1" customFormat="1" ht="14.25" customHeight="1">
      <c r="B28" s="32"/>
      <c r="C28" s="33"/>
      <c r="D28" s="31" t="s">
        <v>109</v>
      </c>
      <c r="E28" s="33"/>
      <c r="F28" s="33"/>
      <c r="G28" s="33"/>
      <c r="H28" s="33"/>
      <c r="I28" s="33"/>
      <c r="J28" s="33"/>
      <c r="K28" s="33"/>
      <c r="L28" s="33"/>
      <c r="M28" s="229">
        <f>N99</f>
        <v>0</v>
      </c>
      <c r="N28" s="197"/>
      <c r="O28" s="197"/>
      <c r="P28" s="19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1" t="s">
        <v>44</v>
      </c>
      <c r="E30" s="33"/>
      <c r="F30" s="33"/>
      <c r="G30" s="33"/>
      <c r="H30" s="33"/>
      <c r="I30" s="33"/>
      <c r="J30" s="33"/>
      <c r="K30" s="33"/>
      <c r="L30" s="33"/>
      <c r="M30" s="273">
        <f>ROUND(M27+M28,2)</f>
        <v>0</v>
      </c>
      <c r="N30" s="197"/>
      <c r="O30" s="197"/>
      <c r="P30" s="19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45</v>
      </c>
      <c r="E32" s="39" t="s">
        <v>46</v>
      </c>
      <c r="F32" s="40">
        <v>0.21</v>
      </c>
      <c r="G32" s="112" t="s">
        <v>47</v>
      </c>
      <c r="H32" s="272">
        <f>ROUND((((SUM(BE99:BE106)+SUM(BE124:BE192))+SUM(BE194:BE198))),2)</f>
        <v>0</v>
      </c>
      <c r="I32" s="197"/>
      <c r="J32" s="197"/>
      <c r="K32" s="33"/>
      <c r="L32" s="33"/>
      <c r="M32" s="272">
        <f>ROUND(((ROUND((SUM(BE99:BE106)+SUM(BE124:BE192)),2)*F32)+SUM(BE194:BE198)*F32),2)</f>
        <v>0</v>
      </c>
      <c r="N32" s="197"/>
      <c r="O32" s="197"/>
      <c r="P32" s="197"/>
      <c r="Q32" s="33"/>
      <c r="R32" s="34"/>
    </row>
    <row r="33" spans="2:18" s="1" customFormat="1" ht="14.25" customHeight="1">
      <c r="B33" s="32"/>
      <c r="C33" s="33"/>
      <c r="D33" s="33"/>
      <c r="E33" s="39" t="s">
        <v>48</v>
      </c>
      <c r="F33" s="40">
        <v>0.15</v>
      </c>
      <c r="G33" s="112" t="s">
        <v>47</v>
      </c>
      <c r="H33" s="272">
        <f>ROUND((((SUM(BF99:BF106)+SUM(BF124:BF192))+SUM(BF194:BF198))),2)</f>
        <v>0</v>
      </c>
      <c r="I33" s="197"/>
      <c r="J33" s="197"/>
      <c r="K33" s="33"/>
      <c r="L33" s="33"/>
      <c r="M33" s="272">
        <f>ROUND(((ROUND((SUM(BF99:BF106)+SUM(BF124:BF192)),2)*F33)+SUM(BF194:BF198)*F33),2)</f>
        <v>0</v>
      </c>
      <c r="N33" s="197"/>
      <c r="O33" s="197"/>
      <c r="P33" s="19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0.21</v>
      </c>
      <c r="G34" s="112" t="s">
        <v>47</v>
      </c>
      <c r="H34" s="272">
        <f>ROUND((((SUM(BG99:BG106)+SUM(BG124:BG192))+SUM(BG194:BG198))),2)</f>
        <v>0</v>
      </c>
      <c r="I34" s="197"/>
      <c r="J34" s="197"/>
      <c r="K34" s="33"/>
      <c r="L34" s="33"/>
      <c r="M34" s="272">
        <v>0</v>
      </c>
      <c r="N34" s="197"/>
      <c r="O34" s="197"/>
      <c r="P34" s="19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0.15</v>
      </c>
      <c r="G35" s="112" t="s">
        <v>47</v>
      </c>
      <c r="H35" s="272">
        <f>ROUND((((SUM(BH99:BH106)+SUM(BH124:BH192))+SUM(BH194:BH198))),2)</f>
        <v>0</v>
      </c>
      <c r="I35" s="197"/>
      <c r="J35" s="197"/>
      <c r="K35" s="33"/>
      <c r="L35" s="33"/>
      <c r="M35" s="272">
        <v>0</v>
      </c>
      <c r="N35" s="197"/>
      <c r="O35" s="197"/>
      <c r="P35" s="19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</v>
      </c>
      <c r="G36" s="112" t="s">
        <v>47</v>
      </c>
      <c r="H36" s="272">
        <f>ROUND((((SUM(BI99:BI106)+SUM(BI124:BI192))+SUM(BI194:BI198))),2)</f>
        <v>0</v>
      </c>
      <c r="I36" s="197"/>
      <c r="J36" s="197"/>
      <c r="K36" s="33"/>
      <c r="L36" s="33"/>
      <c r="M36" s="272">
        <v>0</v>
      </c>
      <c r="N36" s="197"/>
      <c r="O36" s="197"/>
      <c r="P36" s="19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52</v>
      </c>
      <c r="E38" s="45"/>
      <c r="F38" s="45"/>
      <c r="G38" s="113" t="s">
        <v>53</v>
      </c>
      <c r="H38" s="46" t="s">
        <v>54</v>
      </c>
      <c r="I38" s="45"/>
      <c r="J38" s="45"/>
      <c r="K38" s="45"/>
      <c r="L38" s="219">
        <f>SUM(M30:M36)</f>
        <v>0</v>
      </c>
      <c r="M38" s="205"/>
      <c r="N38" s="205"/>
      <c r="O38" s="205"/>
      <c r="P38" s="207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8" t="s">
        <v>120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7" t="str">
        <f>F6</f>
        <v>Plešivec - chodníky za MŠ, Český Krumlov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3"/>
      <c r="R78" s="34"/>
    </row>
    <row r="79" spans="2:18" s="1" customFormat="1" ht="36.75" customHeight="1">
      <c r="B79" s="32"/>
      <c r="C79" s="66" t="s">
        <v>117</v>
      </c>
      <c r="D79" s="33"/>
      <c r="E79" s="33"/>
      <c r="F79" s="209" t="str">
        <f>F7</f>
        <v>S.O. 103 - 3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Český Krumlov</v>
      </c>
      <c r="G81" s="33"/>
      <c r="H81" s="33"/>
      <c r="I81" s="33"/>
      <c r="J81" s="33"/>
      <c r="K81" s="27" t="s">
        <v>26</v>
      </c>
      <c r="L81" s="33"/>
      <c r="M81" s="264" t="str">
        <f>IF(O9="","",O9)</f>
        <v>7.6.2016</v>
      </c>
      <c r="N81" s="197"/>
      <c r="O81" s="197"/>
      <c r="P81" s="19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30</v>
      </c>
      <c r="D83" s="33"/>
      <c r="E83" s="33"/>
      <c r="F83" s="25" t="str">
        <f>E12</f>
        <v>Město Český Krumlov</v>
      </c>
      <c r="G83" s="33"/>
      <c r="H83" s="33"/>
      <c r="I83" s="33"/>
      <c r="J83" s="33"/>
      <c r="K83" s="27" t="s">
        <v>36</v>
      </c>
      <c r="L83" s="33"/>
      <c r="M83" s="225" t="str">
        <f>E18</f>
        <v>ing. Martin Jáchym, Akiprojekt, s.r.o.</v>
      </c>
      <c r="N83" s="197"/>
      <c r="O83" s="197"/>
      <c r="P83" s="197"/>
      <c r="Q83" s="197"/>
      <c r="R83" s="34"/>
    </row>
    <row r="84" spans="2:18" s="1" customFormat="1" ht="14.25" customHeight="1">
      <c r="B84" s="32"/>
      <c r="C84" s="27" t="s">
        <v>34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39</v>
      </c>
      <c r="L84" s="33"/>
      <c r="M84" s="225" t="str">
        <f>E21</f>
        <v> </v>
      </c>
      <c r="N84" s="197"/>
      <c r="O84" s="197"/>
      <c r="P84" s="197"/>
      <c r="Q84" s="19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71" t="s">
        <v>121</v>
      </c>
      <c r="D86" s="266"/>
      <c r="E86" s="266"/>
      <c r="F86" s="266"/>
      <c r="G86" s="266"/>
      <c r="H86" s="43"/>
      <c r="I86" s="43"/>
      <c r="J86" s="43"/>
      <c r="K86" s="43"/>
      <c r="L86" s="43"/>
      <c r="M86" s="43"/>
      <c r="N86" s="271" t="s">
        <v>122</v>
      </c>
      <c r="O86" s="197"/>
      <c r="P86" s="197"/>
      <c r="Q86" s="19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N124</f>
        <v>0</v>
      </c>
      <c r="O88" s="197"/>
      <c r="P88" s="197"/>
      <c r="Q88" s="197"/>
      <c r="R88" s="34"/>
      <c r="AU88" s="15" t="s">
        <v>124</v>
      </c>
    </row>
    <row r="89" spans="2:18" s="6" customFormat="1" ht="24.75" customHeight="1">
      <c r="B89" s="115"/>
      <c r="C89" s="116"/>
      <c r="D89" s="117" t="s">
        <v>125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N125</f>
        <v>0</v>
      </c>
      <c r="O89" s="268"/>
      <c r="P89" s="268"/>
      <c r="Q89" s="268"/>
      <c r="R89" s="118"/>
    </row>
    <row r="90" spans="2:18" s="7" customFormat="1" ht="19.5" customHeight="1">
      <c r="B90" s="119"/>
      <c r="C90" s="120"/>
      <c r="D90" s="98" t="s">
        <v>126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0">
        <f>N126</f>
        <v>0</v>
      </c>
      <c r="O90" s="270"/>
      <c r="P90" s="270"/>
      <c r="Q90" s="270"/>
      <c r="R90" s="121"/>
    </row>
    <row r="91" spans="2:18" s="7" customFormat="1" ht="19.5" customHeight="1">
      <c r="B91" s="119"/>
      <c r="C91" s="120"/>
      <c r="D91" s="98" t="s">
        <v>374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00">
        <f>N168</f>
        <v>0</v>
      </c>
      <c r="O91" s="270"/>
      <c r="P91" s="270"/>
      <c r="Q91" s="270"/>
      <c r="R91" s="121"/>
    </row>
    <row r="92" spans="2:18" s="7" customFormat="1" ht="19.5" customHeight="1">
      <c r="B92" s="119"/>
      <c r="C92" s="120"/>
      <c r="D92" s="98" t="s">
        <v>127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00">
        <f>N171</f>
        <v>0</v>
      </c>
      <c r="O92" s="270"/>
      <c r="P92" s="270"/>
      <c r="Q92" s="270"/>
      <c r="R92" s="121"/>
    </row>
    <row r="93" spans="2:18" s="7" customFormat="1" ht="19.5" customHeight="1">
      <c r="B93" s="119"/>
      <c r="C93" s="120"/>
      <c r="D93" s="98" t="s">
        <v>128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00">
        <f>N173</f>
        <v>0</v>
      </c>
      <c r="O93" s="270"/>
      <c r="P93" s="270"/>
      <c r="Q93" s="270"/>
      <c r="R93" s="121"/>
    </row>
    <row r="94" spans="2:18" s="7" customFormat="1" ht="19.5" customHeight="1">
      <c r="B94" s="119"/>
      <c r="C94" s="120"/>
      <c r="D94" s="98" t="s">
        <v>129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00">
        <f>N178</f>
        <v>0</v>
      </c>
      <c r="O94" s="270"/>
      <c r="P94" s="270"/>
      <c r="Q94" s="270"/>
      <c r="R94" s="121"/>
    </row>
    <row r="95" spans="2:18" s="7" customFormat="1" ht="19.5" customHeight="1">
      <c r="B95" s="119"/>
      <c r="C95" s="120"/>
      <c r="D95" s="98" t="s">
        <v>130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00">
        <f>N184</f>
        <v>0</v>
      </c>
      <c r="O95" s="270"/>
      <c r="P95" s="270"/>
      <c r="Q95" s="270"/>
      <c r="R95" s="121"/>
    </row>
    <row r="96" spans="2:18" s="7" customFormat="1" ht="19.5" customHeight="1">
      <c r="B96" s="119"/>
      <c r="C96" s="120"/>
      <c r="D96" s="98" t="s">
        <v>131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00">
        <f>N191</f>
        <v>0</v>
      </c>
      <c r="O96" s="270"/>
      <c r="P96" s="270"/>
      <c r="Q96" s="270"/>
      <c r="R96" s="121"/>
    </row>
    <row r="97" spans="2:18" s="6" customFormat="1" ht="21.75" customHeight="1">
      <c r="B97" s="115"/>
      <c r="C97" s="116"/>
      <c r="D97" s="117" t="s">
        <v>132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42">
        <f>N193</f>
        <v>0</v>
      </c>
      <c r="O97" s="268"/>
      <c r="P97" s="268"/>
      <c r="Q97" s="268"/>
      <c r="R97" s="118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4" t="s">
        <v>133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69">
        <f>ROUND(N100+N101+N102+N103+N104+N105,2)</f>
        <v>0</v>
      </c>
      <c r="O99" s="197"/>
      <c r="P99" s="197"/>
      <c r="Q99" s="197"/>
      <c r="R99" s="34"/>
      <c r="T99" s="122"/>
      <c r="U99" s="123" t="s">
        <v>45</v>
      </c>
    </row>
    <row r="100" spans="2:65" s="1" customFormat="1" ht="18" customHeight="1">
      <c r="B100" s="124"/>
      <c r="C100" s="125"/>
      <c r="D100" s="198" t="s">
        <v>134</v>
      </c>
      <c r="E100" s="265"/>
      <c r="F100" s="265"/>
      <c r="G100" s="265"/>
      <c r="H100" s="265"/>
      <c r="I100" s="125"/>
      <c r="J100" s="125"/>
      <c r="K100" s="125"/>
      <c r="L100" s="125"/>
      <c r="M100" s="125"/>
      <c r="N100" s="199">
        <f>ROUND(N88*T100,2)</f>
        <v>0</v>
      </c>
      <c r="O100" s="265"/>
      <c r="P100" s="265"/>
      <c r="Q100" s="265"/>
      <c r="R100" s="126"/>
      <c r="S100" s="127"/>
      <c r="T100" s="128"/>
      <c r="U100" s="129" t="s">
        <v>46</v>
      </c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1" t="s">
        <v>104</v>
      </c>
      <c r="AZ100" s="130"/>
      <c r="BA100" s="130"/>
      <c r="BB100" s="130"/>
      <c r="BC100" s="130"/>
      <c r="BD100" s="130"/>
      <c r="BE100" s="132">
        <f aca="true" t="shared" si="0" ref="BE100:BE105">IF(U100="základní",N100,0)</f>
        <v>0</v>
      </c>
      <c r="BF100" s="132">
        <f aca="true" t="shared" si="1" ref="BF100:BF105">IF(U100="snížená",N100,0)</f>
        <v>0</v>
      </c>
      <c r="BG100" s="132">
        <f aca="true" t="shared" si="2" ref="BG100:BG105">IF(U100="zákl. přenesená",N100,0)</f>
        <v>0</v>
      </c>
      <c r="BH100" s="132">
        <f aca="true" t="shared" si="3" ref="BH100:BH105">IF(U100="sníž. přenesená",N100,0)</f>
        <v>0</v>
      </c>
      <c r="BI100" s="132">
        <f aca="true" t="shared" si="4" ref="BI100:BI105">IF(U100="nulová",N100,0)</f>
        <v>0</v>
      </c>
      <c r="BJ100" s="131" t="s">
        <v>23</v>
      </c>
      <c r="BK100" s="130"/>
      <c r="BL100" s="130"/>
      <c r="BM100" s="130"/>
    </row>
    <row r="101" spans="2:65" s="1" customFormat="1" ht="18" customHeight="1">
      <c r="B101" s="124"/>
      <c r="C101" s="125"/>
      <c r="D101" s="198" t="s">
        <v>135</v>
      </c>
      <c r="E101" s="265"/>
      <c r="F101" s="265"/>
      <c r="G101" s="265"/>
      <c r="H101" s="265"/>
      <c r="I101" s="125"/>
      <c r="J101" s="125"/>
      <c r="K101" s="125"/>
      <c r="L101" s="125"/>
      <c r="M101" s="125"/>
      <c r="N101" s="199">
        <f>ROUND(N88*T101,2)</f>
        <v>0</v>
      </c>
      <c r="O101" s="265"/>
      <c r="P101" s="265"/>
      <c r="Q101" s="265"/>
      <c r="R101" s="126"/>
      <c r="S101" s="127"/>
      <c r="T101" s="128"/>
      <c r="U101" s="129" t="s">
        <v>46</v>
      </c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1" t="s">
        <v>104</v>
      </c>
      <c r="AZ101" s="130"/>
      <c r="BA101" s="130"/>
      <c r="BB101" s="130"/>
      <c r="BC101" s="130"/>
      <c r="BD101" s="130"/>
      <c r="BE101" s="132">
        <f t="shared" si="0"/>
        <v>0</v>
      </c>
      <c r="BF101" s="132">
        <f t="shared" si="1"/>
        <v>0</v>
      </c>
      <c r="BG101" s="132">
        <f t="shared" si="2"/>
        <v>0</v>
      </c>
      <c r="BH101" s="132">
        <f t="shared" si="3"/>
        <v>0</v>
      </c>
      <c r="BI101" s="132">
        <f t="shared" si="4"/>
        <v>0</v>
      </c>
      <c r="BJ101" s="131" t="s">
        <v>23</v>
      </c>
      <c r="BK101" s="130"/>
      <c r="BL101" s="130"/>
      <c r="BM101" s="130"/>
    </row>
    <row r="102" spans="2:65" s="1" customFormat="1" ht="18" customHeight="1">
      <c r="B102" s="124"/>
      <c r="C102" s="125"/>
      <c r="D102" s="198" t="s">
        <v>136</v>
      </c>
      <c r="E102" s="265"/>
      <c r="F102" s="265"/>
      <c r="G102" s="265"/>
      <c r="H102" s="265"/>
      <c r="I102" s="125"/>
      <c r="J102" s="125"/>
      <c r="K102" s="125"/>
      <c r="L102" s="125"/>
      <c r="M102" s="125"/>
      <c r="N102" s="199">
        <f>ROUND(N88*T102,2)</f>
        <v>0</v>
      </c>
      <c r="O102" s="265"/>
      <c r="P102" s="265"/>
      <c r="Q102" s="265"/>
      <c r="R102" s="126"/>
      <c r="S102" s="127"/>
      <c r="T102" s="128"/>
      <c r="U102" s="129" t="s">
        <v>46</v>
      </c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1" t="s">
        <v>104</v>
      </c>
      <c r="AZ102" s="130"/>
      <c r="BA102" s="130"/>
      <c r="BB102" s="130"/>
      <c r="BC102" s="130"/>
      <c r="BD102" s="130"/>
      <c r="BE102" s="132">
        <f t="shared" si="0"/>
        <v>0</v>
      </c>
      <c r="BF102" s="132">
        <f t="shared" si="1"/>
        <v>0</v>
      </c>
      <c r="BG102" s="132">
        <f t="shared" si="2"/>
        <v>0</v>
      </c>
      <c r="BH102" s="132">
        <f t="shared" si="3"/>
        <v>0</v>
      </c>
      <c r="BI102" s="132">
        <f t="shared" si="4"/>
        <v>0</v>
      </c>
      <c r="BJ102" s="131" t="s">
        <v>23</v>
      </c>
      <c r="BK102" s="130"/>
      <c r="BL102" s="130"/>
      <c r="BM102" s="130"/>
    </row>
    <row r="103" spans="2:65" s="1" customFormat="1" ht="18" customHeight="1">
      <c r="B103" s="124"/>
      <c r="C103" s="125"/>
      <c r="D103" s="198" t="s">
        <v>137</v>
      </c>
      <c r="E103" s="265"/>
      <c r="F103" s="265"/>
      <c r="G103" s="265"/>
      <c r="H103" s="265"/>
      <c r="I103" s="125"/>
      <c r="J103" s="125"/>
      <c r="K103" s="125"/>
      <c r="L103" s="125"/>
      <c r="M103" s="125"/>
      <c r="N103" s="199">
        <f>ROUND(N88*T103,2)</f>
        <v>0</v>
      </c>
      <c r="O103" s="265"/>
      <c r="P103" s="265"/>
      <c r="Q103" s="265"/>
      <c r="R103" s="126"/>
      <c r="S103" s="127"/>
      <c r="T103" s="128"/>
      <c r="U103" s="129" t="s">
        <v>46</v>
      </c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1" t="s">
        <v>104</v>
      </c>
      <c r="AZ103" s="130"/>
      <c r="BA103" s="130"/>
      <c r="BB103" s="130"/>
      <c r="BC103" s="130"/>
      <c r="BD103" s="130"/>
      <c r="BE103" s="132">
        <f t="shared" si="0"/>
        <v>0</v>
      </c>
      <c r="BF103" s="132">
        <f t="shared" si="1"/>
        <v>0</v>
      </c>
      <c r="BG103" s="132">
        <f t="shared" si="2"/>
        <v>0</v>
      </c>
      <c r="BH103" s="132">
        <f t="shared" si="3"/>
        <v>0</v>
      </c>
      <c r="BI103" s="132">
        <f t="shared" si="4"/>
        <v>0</v>
      </c>
      <c r="BJ103" s="131" t="s">
        <v>23</v>
      </c>
      <c r="BK103" s="130"/>
      <c r="BL103" s="130"/>
      <c r="BM103" s="130"/>
    </row>
    <row r="104" spans="2:65" s="1" customFormat="1" ht="18" customHeight="1">
      <c r="B104" s="124"/>
      <c r="C104" s="125"/>
      <c r="D104" s="198" t="s">
        <v>138</v>
      </c>
      <c r="E104" s="265"/>
      <c r="F104" s="265"/>
      <c r="G104" s="265"/>
      <c r="H104" s="265"/>
      <c r="I104" s="125"/>
      <c r="J104" s="125"/>
      <c r="K104" s="125"/>
      <c r="L104" s="125"/>
      <c r="M104" s="125"/>
      <c r="N104" s="199">
        <f>ROUND(N88*T104,2)</f>
        <v>0</v>
      </c>
      <c r="O104" s="265"/>
      <c r="P104" s="265"/>
      <c r="Q104" s="265"/>
      <c r="R104" s="126"/>
      <c r="S104" s="127"/>
      <c r="T104" s="128"/>
      <c r="U104" s="129" t="s">
        <v>46</v>
      </c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1" t="s">
        <v>104</v>
      </c>
      <c r="AZ104" s="130"/>
      <c r="BA104" s="130"/>
      <c r="BB104" s="130"/>
      <c r="BC104" s="130"/>
      <c r="BD104" s="130"/>
      <c r="BE104" s="132">
        <f t="shared" si="0"/>
        <v>0</v>
      </c>
      <c r="BF104" s="132">
        <f t="shared" si="1"/>
        <v>0</v>
      </c>
      <c r="BG104" s="132">
        <f t="shared" si="2"/>
        <v>0</v>
      </c>
      <c r="BH104" s="132">
        <f t="shared" si="3"/>
        <v>0</v>
      </c>
      <c r="BI104" s="132">
        <f t="shared" si="4"/>
        <v>0</v>
      </c>
      <c r="BJ104" s="131" t="s">
        <v>23</v>
      </c>
      <c r="BK104" s="130"/>
      <c r="BL104" s="130"/>
      <c r="BM104" s="130"/>
    </row>
    <row r="105" spans="2:65" s="1" customFormat="1" ht="18" customHeight="1">
      <c r="B105" s="124"/>
      <c r="C105" s="125"/>
      <c r="D105" s="133" t="s">
        <v>139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199">
        <f>ROUND(N88*T105,2)</f>
        <v>0</v>
      </c>
      <c r="O105" s="265"/>
      <c r="P105" s="265"/>
      <c r="Q105" s="265"/>
      <c r="R105" s="126"/>
      <c r="S105" s="127"/>
      <c r="T105" s="134"/>
      <c r="U105" s="135" t="s">
        <v>46</v>
      </c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1" t="s">
        <v>140</v>
      </c>
      <c r="AZ105" s="130"/>
      <c r="BA105" s="130"/>
      <c r="BB105" s="130"/>
      <c r="BC105" s="130"/>
      <c r="BD105" s="130"/>
      <c r="BE105" s="132">
        <f t="shared" si="0"/>
        <v>0</v>
      </c>
      <c r="BF105" s="132">
        <f t="shared" si="1"/>
        <v>0</v>
      </c>
      <c r="BG105" s="132">
        <f t="shared" si="2"/>
        <v>0</v>
      </c>
      <c r="BH105" s="132">
        <f t="shared" si="3"/>
        <v>0</v>
      </c>
      <c r="BI105" s="132">
        <f t="shared" si="4"/>
        <v>0</v>
      </c>
      <c r="BJ105" s="131" t="s">
        <v>23</v>
      </c>
      <c r="BK105" s="130"/>
      <c r="BL105" s="130"/>
      <c r="BM105" s="130"/>
    </row>
    <row r="106" spans="2:18" s="1" customFormat="1" ht="13.5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29.25" customHeight="1">
      <c r="B107" s="32"/>
      <c r="C107" s="109" t="s">
        <v>114</v>
      </c>
      <c r="D107" s="43"/>
      <c r="E107" s="43"/>
      <c r="F107" s="43"/>
      <c r="G107" s="43"/>
      <c r="H107" s="43"/>
      <c r="I107" s="43"/>
      <c r="J107" s="43"/>
      <c r="K107" s="43"/>
      <c r="L107" s="192">
        <f>ROUND(SUM(N88+N99),2)</f>
        <v>0</v>
      </c>
      <c r="M107" s="266"/>
      <c r="N107" s="266"/>
      <c r="O107" s="266"/>
      <c r="P107" s="266"/>
      <c r="Q107" s="266"/>
      <c r="R107" s="34"/>
    </row>
    <row r="108" spans="2:18" s="1" customFormat="1" ht="6.75" customHeight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12" spans="2:18" s="1" customFormat="1" ht="6.7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2:18" s="1" customFormat="1" ht="36.75" customHeight="1">
      <c r="B113" s="32"/>
      <c r="C113" s="208" t="s">
        <v>141</v>
      </c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34"/>
    </row>
    <row r="114" spans="2:18" s="1" customFormat="1" ht="6.7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30" customHeight="1">
      <c r="B115" s="32"/>
      <c r="C115" s="27" t="s">
        <v>17</v>
      </c>
      <c r="D115" s="33"/>
      <c r="E115" s="33"/>
      <c r="F115" s="267" t="str">
        <f>F6</f>
        <v>Plešivec - chodníky za MŠ, Český Krumlov</v>
      </c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33"/>
      <c r="R115" s="34"/>
    </row>
    <row r="116" spans="2:18" s="1" customFormat="1" ht="36.75" customHeight="1">
      <c r="B116" s="32"/>
      <c r="C116" s="66" t="s">
        <v>117</v>
      </c>
      <c r="D116" s="33"/>
      <c r="E116" s="33"/>
      <c r="F116" s="209" t="str">
        <f>F7</f>
        <v>S.O. 103 - 3</v>
      </c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8" customHeight="1">
      <c r="B118" s="32"/>
      <c r="C118" s="27" t="s">
        <v>24</v>
      </c>
      <c r="D118" s="33"/>
      <c r="E118" s="33"/>
      <c r="F118" s="25" t="str">
        <f>F9</f>
        <v>Český Krumlov</v>
      </c>
      <c r="G118" s="33"/>
      <c r="H118" s="33"/>
      <c r="I118" s="33"/>
      <c r="J118" s="33"/>
      <c r="K118" s="27" t="s">
        <v>26</v>
      </c>
      <c r="L118" s="33"/>
      <c r="M118" s="264" t="str">
        <f>IF(O9="","",O9)</f>
        <v>7.6.2016</v>
      </c>
      <c r="N118" s="197"/>
      <c r="O118" s="197"/>
      <c r="P118" s="197"/>
      <c r="Q118" s="33"/>
      <c r="R118" s="34"/>
    </row>
    <row r="119" spans="2:18" s="1" customFormat="1" ht="6.7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5">
      <c r="B120" s="32"/>
      <c r="C120" s="27" t="s">
        <v>30</v>
      </c>
      <c r="D120" s="33"/>
      <c r="E120" s="33"/>
      <c r="F120" s="25" t="str">
        <f>E12</f>
        <v>Město Český Krumlov</v>
      </c>
      <c r="G120" s="33"/>
      <c r="H120" s="33"/>
      <c r="I120" s="33"/>
      <c r="J120" s="33"/>
      <c r="K120" s="27" t="s">
        <v>36</v>
      </c>
      <c r="L120" s="33"/>
      <c r="M120" s="225" t="str">
        <f>E18</f>
        <v>ing. Martin Jáchym, Akiprojekt, s.r.o.</v>
      </c>
      <c r="N120" s="197"/>
      <c r="O120" s="197"/>
      <c r="P120" s="197"/>
      <c r="Q120" s="197"/>
      <c r="R120" s="34"/>
    </row>
    <row r="121" spans="2:18" s="1" customFormat="1" ht="14.25" customHeight="1">
      <c r="B121" s="32"/>
      <c r="C121" s="27" t="s">
        <v>34</v>
      </c>
      <c r="D121" s="33"/>
      <c r="E121" s="33"/>
      <c r="F121" s="25" t="str">
        <f>IF(E15="","",E15)</f>
        <v>Vyplň údaj</v>
      </c>
      <c r="G121" s="33"/>
      <c r="H121" s="33"/>
      <c r="I121" s="33"/>
      <c r="J121" s="33"/>
      <c r="K121" s="27" t="s">
        <v>39</v>
      </c>
      <c r="L121" s="33"/>
      <c r="M121" s="225" t="str">
        <f>E21</f>
        <v> </v>
      </c>
      <c r="N121" s="197"/>
      <c r="O121" s="197"/>
      <c r="P121" s="197"/>
      <c r="Q121" s="197"/>
      <c r="R121" s="34"/>
    </row>
    <row r="122" spans="2:18" s="1" customFormat="1" ht="9.75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27" s="8" customFormat="1" ht="29.25" customHeight="1">
      <c r="B123" s="136"/>
      <c r="C123" s="137" t="s">
        <v>142</v>
      </c>
      <c r="D123" s="138" t="s">
        <v>143</v>
      </c>
      <c r="E123" s="138" t="s">
        <v>63</v>
      </c>
      <c r="F123" s="260" t="s">
        <v>144</v>
      </c>
      <c r="G123" s="261"/>
      <c r="H123" s="261"/>
      <c r="I123" s="261"/>
      <c r="J123" s="138" t="s">
        <v>145</v>
      </c>
      <c r="K123" s="138" t="s">
        <v>146</v>
      </c>
      <c r="L123" s="262" t="s">
        <v>147</v>
      </c>
      <c r="M123" s="261"/>
      <c r="N123" s="260" t="s">
        <v>122</v>
      </c>
      <c r="O123" s="261"/>
      <c r="P123" s="261"/>
      <c r="Q123" s="263"/>
      <c r="R123" s="139"/>
      <c r="T123" s="73" t="s">
        <v>148</v>
      </c>
      <c r="U123" s="74" t="s">
        <v>45</v>
      </c>
      <c r="V123" s="74" t="s">
        <v>149</v>
      </c>
      <c r="W123" s="74" t="s">
        <v>150</v>
      </c>
      <c r="X123" s="74" t="s">
        <v>151</v>
      </c>
      <c r="Y123" s="74" t="s">
        <v>152</v>
      </c>
      <c r="Z123" s="74" t="s">
        <v>153</v>
      </c>
      <c r="AA123" s="75" t="s">
        <v>154</v>
      </c>
    </row>
    <row r="124" spans="2:63" s="1" customFormat="1" ht="29.25" customHeight="1">
      <c r="B124" s="32"/>
      <c r="C124" s="77" t="s">
        <v>119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240">
        <f>BK124</f>
        <v>0</v>
      </c>
      <c r="O124" s="241"/>
      <c r="P124" s="241"/>
      <c r="Q124" s="241"/>
      <c r="R124" s="34"/>
      <c r="T124" s="76"/>
      <c r="U124" s="48"/>
      <c r="V124" s="48"/>
      <c r="W124" s="140">
        <f>W125+W193</f>
        <v>0</v>
      </c>
      <c r="X124" s="48"/>
      <c r="Y124" s="140">
        <f>Y125+Y193</f>
        <v>53.197611</v>
      </c>
      <c r="Z124" s="48"/>
      <c r="AA124" s="141">
        <f>AA125+AA193</f>
        <v>20.03</v>
      </c>
      <c r="AT124" s="15" t="s">
        <v>80</v>
      </c>
      <c r="AU124" s="15" t="s">
        <v>124</v>
      </c>
      <c r="BK124" s="142">
        <f>BK125+BK193</f>
        <v>0</v>
      </c>
    </row>
    <row r="125" spans="2:63" s="9" customFormat="1" ht="36.75" customHeight="1">
      <c r="B125" s="143"/>
      <c r="C125" s="144"/>
      <c r="D125" s="145" t="s">
        <v>125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242">
        <f>BK125</f>
        <v>0</v>
      </c>
      <c r="O125" s="243"/>
      <c r="P125" s="243"/>
      <c r="Q125" s="243"/>
      <c r="R125" s="146"/>
      <c r="T125" s="147"/>
      <c r="U125" s="144"/>
      <c r="V125" s="144"/>
      <c r="W125" s="148">
        <f>W126+W168+W171+W173+W178+W184+W191</f>
        <v>0</v>
      </c>
      <c r="X125" s="144"/>
      <c r="Y125" s="148">
        <f>Y126+Y168+Y171+Y173+Y178+Y184+Y191</f>
        <v>53.197611</v>
      </c>
      <c r="Z125" s="144"/>
      <c r="AA125" s="149">
        <f>AA126+AA168+AA171+AA173+AA178+AA184+AA191</f>
        <v>20.03</v>
      </c>
      <c r="AR125" s="150" t="s">
        <v>23</v>
      </c>
      <c r="AT125" s="151" t="s">
        <v>80</v>
      </c>
      <c r="AU125" s="151" t="s">
        <v>81</v>
      </c>
      <c r="AY125" s="150" t="s">
        <v>155</v>
      </c>
      <c r="BK125" s="152">
        <f>BK126+BK168+BK171+BK173+BK178+BK184+BK191</f>
        <v>0</v>
      </c>
    </row>
    <row r="126" spans="2:63" s="9" customFormat="1" ht="19.5" customHeight="1">
      <c r="B126" s="143"/>
      <c r="C126" s="144"/>
      <c r="D126" s="153" t="s">
        <v>126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44">
        <f>BK126</f>
        <v>0</v>
      </c>
      <c r="O126" s="245"/>
      <c r="P126" s="245"/>
      <c r="Q126" s="245"/>
      <c r="R126" s="146"/>
      <c r="T126" s="147"/>
      <c r="U126" s="144"/>
      <c r="V126" s="144"/>
      <c r="W126" s="148">
        <f>SUM(W127:W167)</f>
        <v>0</v>
      </c>
      <c r="X126" s="144"/>
      <c r="Y126" s="148">
        <f>SUM(Y127:Y167)</f>
        <v>0.002265</v>
      </c>
      <c r="Z126" s="144"/>
      <c r="AA126" s="149">
        <f>SUM(AA127:AA167)</f>
        <v>19.43</v>
      </c>
      <c r="AR126" s="150" t="s">
        <v>23</v>
      </c>
      <c r="AT126" s="151" t="s">
        <v>80</v>
      </c>
      <c r="AU126" s="151" t="s">
        <v>23</v>
      </c>
      <c r="AY126" s="150" t="s">
        <v>155</v>
      </c>
      <c r="BK126" s="152">
        <f>SUM(BK127:BK167)</f>
        <v>0</v>
      </c>
    </row>
    <row r="127" spans="2:65" s="1" customFormat="1" ht="31.5" customHeight="1">
      <c r="B127" s="124"/>
      <c r="C127" s="154" t="s">
        <v>23</v>
      </c>
      <c r="D127" s="154" t="s">
        <v>156</v>
      </c>
      <c r="E127" s="155" t="s">
        <v>157</v>
      </c>
      <c r="F127" s="248" t="s">
        <v>158</v>
      </c>
      <c r="G127" s="249"/>
      <c r="H127" s="249"/>
      <c r="I127" s="249"/>
      <c r="J127" s="156" t="s">
        <v>159</v>
      </c>
      <c r="K127" s="157">
        <v>40</v>
      </c>
      <c r="L127" s="237">
        <v>0</v>
      </c>
      <c r="M127" s="249"/>
      <c r="N127" s="250">
        <f>ROUND(L127*K127,2)</f>
        <v>0</v>
      </c>
      <c r="O127" s="249"/>
      <c r="P127" s="249"/>
      <c r="Q127" s="249"/>
      <c r="R127" s="126"/>
      <c r="T127" s="158" t="s">
        <v>21</v>
      </c>
      <c r="U127" s="41" t="s">
        <v>46</v>
      </c>
      <c r="V127" s="33"/>
      <c r="W127" s="159">
        <f>V127*K127</f>
        <v>0</v>
      </c>
      <c r="X127" s="159">
        <v>0</v>
      </c>
      <c r="Y127" s="159">
        <f>X127*K127</f>
        <v>0</v>
      </c>
      <c r="Z127" s="159">
        <v>0.255</v>
      </c>
      <c r="AA127" s="160">
        <f>Z127*K127</f>
        <v>10.2</v>
      </c>
      <c r="AR127" s="15" t="s">
        <v>95</v>
      </c>
      <c r="AT127" s="15" t="s">
        <v>156</v>
      </c>
      <c r="AU127" s="15" t="s">
        <v>89</v>
      </c>
      <c r="AY127" s="15" t="s">
        <v>155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5" t="s">
        <v>23</v>
      </c>
      <c r="BK127" s="102">
        <f>ROUND(L127*K127,2)</f>
        <v>0</v>
      </c>
      <c r="BL127" s="15" t="s">
        <v>95</v>
      </c>
      <c r="BM127" s="15" t="s">
        <v>375</v>
      </c>
    </row>
    <row r="128" spans="2:51" s="10" customFormat="1" ht="22.5" customHeight="1">
      <c r="B128" s="161"/>
      <c r="C128" s="162"/>
      <c r="D128" s="162"/>
      <c r="E128" s="163" t="s">
        <v>21</v>
      </c>
      <c r="F128" s="251" t="s">
        <v>376</v>
      </c>
      <c r="G128" s="252"/>
      <c r="H128" s="252"/>
      <c r="I128" s="252"/>
      <c r="J128" s="162"/>
      <c r="K128" s="164">
        <v>40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162</v>
      </c>
      <c r="AU128" s="168" t="s">
        <v>89</v>
      </c>
      <c r="AV128" s="10" t="s">
        <v>89</v>
      </c>
      <c r="AW128" s="10" t="s">
        <v>38</v>
      </c>
      <c r="AX128" s="10" t="s">
        <v>23</v>
      </c>
      <c r="AY128" s="168" t="s">
        <v>155</v>
      </c>
    </row>
    <row r="129" spans="2:65" s="1" customFormat="1" ht="22.5" customHeight="1">
      <c r="B129" s="124"/>
      <c r="C129" s="154" t="s">
        <v>89</v>
      </c>
      <c r="D129" s="154" t="s">
        <v>156</v>
      </c>
      <c r="E129" s="155" t="s">
        <v>377</v>
      </c>
      <c r="F129" s="248" t="s">
        <v>378</v>
      </c>
      <c r="G129" s="249"/>
      <c r="H129" s="249"/>
      <c r="I129" s="249"/>
      <c r="J129" s="156" t="s">
        <v>159</v>
      </c>
      <c r="K129" s="157">
        <v>26</v>
      </c>
      <c r="L129" s="237">
        <v>0</v>
      </c>
      <c r="M129" s="249"/>
      <c r="N129" s="250">
        <f>ROUND(L129*K129,2)</f>
        <v>0</v>
      </c>
      <c r="O129" s="249"/>
      <c r="P129" s="249"/>
      <c r="Q129" s="249"/>
      <c r="R129" s="126"/>
      <c r="T129" s="158" t="s">
        <v>21</v>
      </c>
      <c r="U129" s="41" t="s">
        <v>46</v>
      </c>
      <c r="V129" s="33"/>
      <c r="W129" s="159">
        <f>V129*K129</f>
        <v>0</v>
      </c>
      <c r="X129" s="159">
        <v>0</v>
      </c>
      <c r="Y129" s="159">
        <f>X129*K129</f>
        <v>0</v>
      </c>
      <c r="Z129" s="159">
        <v>0.355</v>
      </c>
      <c r="AA129" s="160">
        <f>Z129*K129</f>
        <v>9.23</v>
      </c>
      <c r="AR129" s="15" t="s">
        <v>95</v>
      </c>
      <c r="AT129" s="15" t="s">
        <v>156</v>
      </c>
      <c r="AU129" s="15" t="s">
        <v>89</v>
      </c>
      <c r="AY129" s="15" t="s">
        <v>155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15" t="s">
        <v>23</v>
      </c>
      <c r="BK129" s="102">
        <f>ROUND(L129*K129,2)</f>
        <v>0</v>
      </c>
      <c r="BL129" s="15" t="s">
        <v>95</v>
      </c>
      <c r="BM129" s="15" t="s">
        <v>379</v>
      </c>
    </row>
    <row r="130" spans="2:51" s="10" customFormat="1" ht="22.5" customHeight="1">
      <c r="B130" s="161"/>
      <c r="C130" s="162"/>
      <c r="D130" s="162"/>
      <c r="E130" s="163" t="s">
        <v>21</v>
      </c>
      <c r="F130" s="251" t="s">
        <v>380</v>
      </c>
      <c r="G130" s="252"/>
      <c r="H130" s="252"/>
      <c r="I130" s="252"/>
      <c r="J130" s="162"/>
      <c r="K130" s="164">
        <v>26</v>
      </c>
      <c r="L130" s="162"/>
      <c r="M130" s="162"/>
      <c r="N130" s="162"/>
      <c r="O130" s="162"/>
      <c r="P130" s="162"/>
      <c r="Q130" s="162"/>
      <c r="R130" s="165"/>
      <c r="T130" s="166"/>
      <c r="U130" s="162"/>
      <c r="V130" s="162"/>
      <c r="W130" s="162"/>
      <c r="X130" s="162"/>
      <c r="Y130" s="162"/>
      <c r="Z130" s="162"/>
      <c r="AA130" s="167"/>
      <c r="AT130" s="168" t="s">
        <v>162</v>
      </c>
      <c r="AU130" s="168" t="s">
        <v>89</v>
      </c>
      <c r="AV130" s="10" t="s">
        <v>89</v>
      </c>
      <c r="AW130" s="10" t="s">
        <v>38</v>
      </c>
      <c r="AX130" s="10" t="s">
        <v>23</v>
      </c>
      <c r="AY130" s="168" t="s">
        <v>155</v>
      </c>
    </row>
    <row r="131" spans="2:65" s="1" customFormat="1" ht="31.5" customHeight="1">
      <c r="B131" s="124"/>
      <c r="C131" s="154" t="s">
        <v>92</v>
      </c>
      <c r="D131" s="154" t="s">
        <v>156</v>
      </c>
      <c r="E131" s="155" t="s">
        <v>163</v>
      </c>
      <c r="F131" s="248" t="s">
        <v>164</v>
      </c>
      <c r="G131" s="249"/>
      <c r="H131" s="249"/>
      <c r="I131" s="249"/>
      <c r="J131" s="156" t="s">
        <v>165</v>
      </c>
      <c r="K131" s="157">
        <v>15.1</v>
      </c>
      <c r="L131" s="237">
        <v>0</v>
      </c>
      <c r="M131" s="249"/>
      <c r="N131" s="250">
        <f>ROUND(L131*K131,2)</f>
        <v>0</v>
      </c>
      <c r="O131" s="249"/>
      <c r="P131" s="249"/>
      <c r="Q131" s="249"/>
      <c r="R131" s="126"/>
      <c r="T131" s="158" t="s">
        <v>21</v>
      </c>
      <c r="U131" s="41" t="s">
        <v>46</v>
      </c>
      <c r="V131" s="33"/>
      <c r="W131" s="159">
        <f>V131*K131</f>
        <v>0</v>
      </c>
      <c r="X131" s="159">
        <v>0</v>
      </c>
      <c r="Y131" s="159">
        <f>X131*K131</f>
        <v>0</v>
      </c>
      <c r="Z131" s="159">
        <v>0</v>
      </c>
      <c r="AA131" s="160">
        <f>Z131*K131</f>
        <v>0</v>
      </c>
      <c r="AR131" s="15" t="s">
        <v>95</v>
      </c>
      <c r="AT131" s="15" t="s">
        <v>156</v>
      </c>
      <c r="AU131" s="15" t="s">
        <v>89</v>
      </c>
      <c r="AY131" s="15" t="s">
        <v>155</v>
      </c>
      <c r="BE131" s="102">
        <f>IF(U131="základní",N131,0)</f>
        <v>0</v>
      </c>
      <c r="BF131" s="102">
        <f>IF(U131="snížená",N131,0)</f>
        <v>0</v>
      </c>
      <c r="BG131" s="102">
        <f>IF(U131="zákl. přenesená",N131,0)</f>
        <v>0</v>
      </c>
      <c r="BH131" s="102">
        <f>IF(U131="sníž. přenesená",N131,0)</f>
        <v>0</v>
      </c>
      <c r="BI131" s="102">
        <f>IF(U131="nulová",N131,0)</f>
        <v>0</v>
      </c>
      <c r="BJ131" s="15" t="s">
        <v>23</v>
      </c>
      <c r="BK131" s="102">
        <f>ROUND(L131*K131,2)</f>
        <v>0</v>
      </c>
      <c r="BL131" s="15" t="s">
        <v>95</v>
      </c>
      <c r="BM131" s="15" t="s">
        <v>381</v>
      </c>
    </row>
    <row r="132" spans="2:51" s="10" customFormat="1" ht="22.5" customHeight="1">
      <c r="B132" s="161"/>
      <c r="C132" s="162"/>
      <c r="D132" s="162"/>
      <c r="E132" s="163" t="s">
        <v>21</v>
      </c>
      <c r="F132" s="251" t="s">
        <v>382</v>
      </c>
      <c r="G132" s="252"/>
      <c r="H132" s="252"/>
      <c r="I132" s="252"/>
      <c r="J132" s="162"/>
      <c r="K132" s="164">
        <v>15.1</v>
      </c>
      <c r="L132" s="162"/>
      <c r="M132" s="162"/>
      <c r="N132" s="162"/>
      <c r="O132" s="162"/>
      <c r="P132" s="162"/>
      <c r="Q132" s="162"/>
      <c r="R132" s="165"/>
      <c r="T132" s="166"/>
      <c r="U132" s="162"/>
      <c r="V132" s="162"/>
      <c r="W132" s="162"/>
      <c r="X132" s="162"/>
      <c r="Y132" s="162"/>
      <c r="Z132" s="162"/>
      <c r="AA132" s="167"/>
      <c r="AT132" s="168" t="s">
        <v>162</v>
      </c>
      <c r="AU132" s="168" t="s">
        <v>89</v>
      </c>
      <c r="AV132" s="10" t="s">
        <v>89</v>
      </c>
      <c r="AW132" s="10" t="s">
        <v>38</v>
      </c>
      <c r="AX132" s="10" t="s">
        <v>23</v>
      </c>
      <c r="AY132" s="168" t="s">
        <v>155</v>
      </c>
    </row>
    <row r="133" spans="2:65" s="1" customFormat="1" ht="31.5" customHeight="1">
      <c r="B133" s="124"/>
      <c r="C133" s="154" t="s">
        <v>95</v>
      </c>
      <c r="D133" s="154" t="s">
        <v>156</v>
      </c>
      <c r="E133" s="155" t="s">
        <v>168</v>
      </c>
      <c r="F133" s="248" t="s">
        <v>169</v>
      </c>
      <c r="G133" s="249"/>
      <c r="H133" s="249"/>
      <c r="I133" s="249"/>
      <c r="J133" s="156" t="s">
        <v>165</v>
      </c>
      <c r="K133" s="157">
        <v>18.1</v>
      </c>
      <c r="L133" s="237">
        <v>0</v>
      </c>
      <c r="M133" s="249"/>
      <c r="N133" s="250">
        <f>ROUND(L133*K133,2)</f>
        <v>0</v>
      </c>
      <c r="O133" s="249"/>
      <c r="P133" s="249"/>
      <c r="Q133" s="249"/>
      <c r="R133" s="126"/>
      <c r="T133" s="158" t="s">
        <v>21</v>
      </c>
      <c r="U133" s="41" t="s">
        <v>46</v>
      </c>
      <c r="V133" s="33"/>
      <c r="W133" s="159">
        <f>V133*K133</f>
        <v>0</v>
      </c>
      <c r="X133" s="159">
        <v>0</v>
      </c>
      <c r="Y133" s="159">
        <f>X133*K133</f>
        <v>0</v>
      </c>
      <c r="Z133" s="159">
        <v>0</v>
      </c>
      <c r="AA133" s="160">
        <f>Z133*K133</f>
        <v>0</v>
      </c>
      <c r="AR133" s="15" t="s">
        <v>95</v>
      </c>
      <c r="AT133" s="15" t="s">
        <v>156</v>
      </c>
      <c r="AU133" s="15" t="s">
        <v>89</v>
      </c>
      <c r="AY133" s="15" t="s">
        <v>155</v>
      </c>
      <c r="BE133" s="102">
        <f>IF(U133="základní",N133,0)</f>
        <v>0</v>
      </c>
      <c r="BF133" s="102">
        <f>IF(U133="snížená",N133,0)</f>
        <v>0</v>
      </c>
      <c r="BG133" s="102">
        <f>IF(U133="zákl. přenesená",N133,0)</f>
        <v>0</v>
      </c>
      <c r="BH133" s="102">
        <f>IF(U133="sníž. přenesená",N133,0)</f>
        <v>0</v>
      </c>
      <c r="BI133" s="102">
        <f>IF(U133="nulová",N133,0)</f>
        <v>0</v>
      </c>
      <c r="BJ133" s="15" t="s">
        <v>23</v>
      </c>
      <c r="BK133" s="102">
        <f>ROUND(L133*K133,2)</f>
        <v>0</v>
      </c>
      <c r="BL133" s="15" t="s">
        <v>95</v>
      </c>
      <c r="BM133" s="15" t="s">
        <v>383</v>
      </c>
    </row>
    <row r="134" spans="2:51" s="10" customFormat="1" ht="22.5" customHeight="1">
      <c r="B134" s="161"/>
      <c r="C134" s="162"/>
      <c r="D134" s="162"/>
      <c r="E134" s="163" t="s">
        <v>21</v>
      </c>
      <c r="F134" s="251" t="s">
        <v>384</v>
      </c>
      <c r="G134" s="252"/>
      <c r="H134" s="252"/>
      <c r="I134" s="252"/>
      <c r="J134" s="162"/>
      <c r="K134" s="164">
        <v>3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162</v>
      </c>
      <c r="AU134" s="168" t="s">
        <v>89</v>
      </c>
      <c r="AV134" s="10" t="s">
        <v>89</v>
      </c>
      <c r="AW134" s="10" t="s">
        <v>38</v>
      </c>
      <c r="AX134" s="10" t="s">
        <v>81</v>
      </c>
      <c r="AY134" s="168" t="s">
        <v>155</v>
      </c>
    </row>
    <row r="135" spans="2:51" s="10" customFormat="1" ht="22.5" customHeight="1">
      <c r="B135" s="161"/>
      <c r="C135" s="162"/>
      <c r="D135" s="162"/>
      <c r="E135" s="163" t="s">
        <v>21</v>
      </c>
      <c r="F135" s="257" t="s">
        <v>385</v>
      </c>
      <c r="G135" s="252"/>
      <c r="H135" s="252"/>
      <c r="I135" s="252"/>
      <c r="J135" s="162"/>
      <c r="K135" s="164">
        <v>15.1</v>
      </c>
      <c r="L135" s="162"/>
      <c r="M135" s="162"/>
      <c r="N135" s="162"/>
      <c r="O135" s="162"/>
      <c r="P135" s="162"/>
      <c r="Q135" s="162"/>
      <c r="R135" s="165"/>
      <c r="T135" s="166"/>
      <c r="U135" s="162"/>
      <c r="V135" s="162"/>
      <c r="W135" s="162"/>
      <c r="X135" s="162"/>
      <c r="Y135" s="162"/>
      <c r="Z135" s="162"/>
      <c r="AA135" s="167"/>
      <c r="AT135" s="168" t="s">
        <v>162</v>
      </c>
      <c r="AU135" s="168" t="s">
        <v>89</v>
      </c>
      <c r="AV135" s="10" t="s">
        <v>89</v>
      </c>
      <c r="AW135" s="10" t="s">
        <v>38</v>
      </c>
      <c r="AX135" s="10" t="s">
        <v>81</v>
      </c>
      <c r="AY135" s="168" t="s">
        <v>155</v>
      </c>
    </row>
    <row r="136" spans="2:51" s="11" customFormat="1" ht="22.5" customHeight="1">
      <c r="B136" s="169"/>
      <c r="C136" s="170"/>
      <c r="D136" s="170"/>
      <c r="E136" s="171" t="s">
        <v>21</v>
      </c>
      <c r="F136" s="258" t="s">
        <v>173</v>
      </c>
      <c r="G136" s="259"/>
      <c r="H136" s="259"/>
      <c r="I136" s="259"/>
      <c r="J136" s="170"/>
      <c r="K136" s="172">
        <v>18.1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162</v>
      </c>
      <c r="AU136" s="176" t="s">
        <v>89</v>
      </c>
      <c r="AV136" s="11" t="s">
        <v>95</v>
      </c>
      <c r="AW136" s="11" t="s">
        <v>38</v>
      </c>
      <c r="AX136" s="11" t="s">
        <v>23</v>
      </c>
      <c r="AY136" s="176" t="s">
        <v>155</v>
      </c>
    </row>
    <row r="137" spans="2:65" s="1" customFormat="1" ht="31.5" customHeight="1">
      <c r="B137" s="124"/>
      <c r="C137" s="154" t="s">
        <v>178</v>
      </c>
      <c r="D137" s="154" t="s">
        <v>156</v>
      </c>
      <c r="E137" s="155" t="s">
        <v>174</v>
      </c>
      <c r="F137" s="248" t="s">
        <v>175</v>
      </c>
      <c r="G137" s="249"/>
      <c r="H137" s="249"/>
      <c r="I137" s="249"/>
      <c r="J137" s="156" t="s">
        <v>165</v>
      </c>
      <c r="K137" s="157">
        <v>58</v>
      </c>
      <c r="L137" s="237">
        <v>0</v>
      </c>
      <c r="M137" s="249"/>
      <c r="N137" s="250">
        <f>ROUND(L137*K137,2)</f>
        <v>0</v>
      </c>
      <c r="O137" s="249"/>
      <c r="P137" s="249"/>
      <c r="Q137" s="249"/>
      <c r="R137" s="126"/>
      <c r="T137" s="158" t="s">
        <v>21</v>
      </c>
      <c r="U137" s="41" t="s">
        <v>46</v>
      </c>
      <c r="V137" s="33"/>
      <c r="W137" s="159">
        <f>V137*K137</f>
        <v>0</v>
      </c>
      <c r="X137" s="159">
        <v>0</v>
      </c>
      <c r="Y137" s="159">
        <f>X137*K137</f>
        <v>0</v>
      </c>
      <c r="Z137" s="159">
        <v>0</v>
      </c>
      <c r="AA137" s="160">
        <f>Z137*K137</f>
        <v>0</v>
      </c>
      <c r="AR137" s="15" t="s">
        <v>95</v>
      </c>
      <c r="AT137" s="15" t="s">
        <v>156</v>
      </c>
      <c r="AU137" s="15" t="s">
        <v>89</v>
      </c>
      <c r="AY137" s="15" t="s">
        <v>155</v>
      </c>
      <c r="BE137" s="102">
        <f>IF(U137="základní",N137,0)</f>
        <v>0</v>
      </c>
      <c r="BF137" s="102">
        <f>IF(U137="snížená",N137,0)</f>
        <v>0</v>
      </c>
      <c r="BG137" s="102">
        <f>IF(U137="zákl. přenesená",N137,0)</f>
        <v>0</v>
      </c>
      <c r="BH137" s="102">
        <f>IF(U137="sníž. přenesená",N137,0)</f>
        <v>0</v>
      </c>
      <c r="BI137" s="102">
        <f>IF(U137="nulová",N137,0)</f>
        <v>0</v>
      </c>
      <c r="BJ137" s="15" t="s">
        <v>23</v>
      </c>
      <c r="BK137" s="102">
        <f>ROUND(L137*K137,2)</f>
        <v>0</v>
      </c>
      <c r="BL137" s="15" t="s">
        <v>95</v>
      </c>
      <c r="BM137" s="15" t="s">
        <v>386</v>
      </c>
    </row>
    <row r="138" spans="2:51" s="10" customFormat="1" ht="22.5" customHeight="1">
      <c r="B138" s="161"/>
      <c r="C138" s="162"/>
      <c r="D138" s="162"/>
      <c r="E138" s="163" t="s">
        <v>21</v>
      </c>
      <c r="F138" s="251" t="s">
        <v>387</v>
      </c>
      <c r="G138" s="252"/>
      <c r="H138" s="252"/>
      <c r="I138" s="252"/>
      <c r="J138" s="162"/>
      <c r="K138" s="164">
        <v>58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162</v>
      </c>
      <c r="AU138" s="168" t="s">
        <v>89</v>
      </c>
      <c r="AV138" s="10" t="s">
        <v>89</v>
      </c>
      <c r="AW138" s="10" t="s">
        <v>38</v>
      </c>
      <c r="AX138" s="10" t="s">
        <v>23</v>
      </c>
      <c r="AY138" s="168" t="s">
        <v>155</v>
      </c>
    </row>
    <row r="139" spans="2:65" s="1" customFormat="1" ht="31.5" customHeight="1">
      <c r="B139" s="124"/>
      <c r="C139" s="154" t="s">
        <v>183</v>
      </c>
      <c r="D139" s="154" t="s">
        <v>156</v>
      </c>
      <c r="E139" s="155" t="s">
        <v>179</v>
      </c>
      <c r="F139" s="248" t="s">
        <v>180</v>
      </c>
      <c r="G139" s="249"/>
      <c r="H139" s="249"/>
      <c r="I139" s="249"/>
      <c r="J139" s="156" t="s">
        <v>165</v>
      </c>
      <c r="K139" s="157">
        <v>29</v>
      </c>
      <c r="L139" s="237">
        <v>0</v>
      </c>
      <c r="M139" s="249"/>
      <c r="N139" s="250">
        <f>ROUND(L139*K139,2)</f>
        <v>0</v>
      </c>
      <c r="O139" s="249"/>
      <c r="P139" s="249"/>
      <c r="Q139" s="249"/>
      <c r="R139" s="126"/>
      <c r="T139" s="158" t="s">
        <v>21</v>
      </c>
      <c r="U139" s="41" t="s">
        <v>46</v>
      </c>
      <c r="V139" s="33"/>
      <c r="W139" s="159">
        <f>V139*K139</f>
        <v>0</v>
      </c>
      <c r="X139" s="159">
        <v>0</v>
      </c>
      <c r="Y139" s="159">
        <f>X139*K139</f>
        <v>0</v>
      </c>
      <c r="Z139" s="159">
        <v>0</v>
      </c>
      <c r="AA139" s="160">
        <f>Z139*K139</f>
        <v>0</v>
      </c>
      <c r="AR139" s="15" t="s">
        <v>95</v>
      </c>
      <c r="AT139" s="15" t="s">
        <v>156</v>
      </c>
      <c r="AU139" s="15" t="s">
        <v>89</v>
      </c>
      <c r="AY139" s="15" t="s">
        <v>155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15" t="s">
        <v>23</v>
      </c>
      <c r="BK139" s="102">
        <f>ROUND(L139*K139,2)</f>
        <v>0</v>
      </c>
      <c r="BL139" s="15" t="s">
        <v>95</v>
      </c>
      <c r="BM139" s="15" t="s">
        <v>388</v>
      </c>
    </row>
    <row r="140" spans="2:51" s="10" customFormat="1" ht="22.5" customHeight="1">
      <c r="B140" s="161"/>
      <c r="C140" s="162"/>
      <c r="D140" s="162"/>
      <c r="E140" s="163" t="s">
        <v>21</v>
      </c>
      <c r="F140" s="251" t="s">
        <v>389</v>
      </c>
      <c r="G140" s="252"/>
      <c r="H140" s="252"/>
      <c r="I140" s="252"/>
      <c r="J140" s="162"/>
      <c r="K140" s="164">
        <v>29</v>
      </c>
      <c r="L140" s="162"/>
      <c r="M140" s="162"/>
      <c r="N140" s="162"/>
      <c r="O140" s="162"/>
      <c r="P140" s="162"/>
      <c r="Q140" s="162"/>
      <c r="R140" s="165"/>
      <c r="T140" s="166"/>
      <c r="U140" s="162"/>
      <c r="V140" s="162"/>
      <c r="W140" s="162"/>
      <c r="X140" s="162"/>
      <c r="Y140" s="162"/>
      <c r="Z140" s="162"/>
      <c r="AA140" s="167"/>
      <c r="AT140" s="168" t="s">
        <v>162</v>
      </c>
      <c r="AU140" s="168" t="s">
        <v>89</v>
      </c>
      <c r="AV140" s="10" t="s">
        <v>89</v>
      </c>
      <c r="AW140" s="10" t="s">
        <v>38</v>
      </c>
      <c r="AX140" s="10" t="s">
        <v>23</v>
      </c>
      <c r="AY140" s="168" t="s">
        <v>155</v>
      </c>
    </row>
    <row r="141" spans="2:65" s="1" customFormat="1" ht="31.5" customHeight="1">
      <c r="B141" s="124"/>
      <c r="C141" s="154" t="s">
        <v>190</v>
      </c>
      <c r="D141" s="154" t="s">
        <v>156</v>
      </c>
      <c r="E141" s="155" t="s">
        <v>390</v>
      </c>
      <c r="F141" s="248" t="s">
        <v>391</v>
      </c>
      <c r="G141" s="249"/>
      <c r="H141" s="249"/>
      <c r="I141" s="249"/>
      <c r="J141" s="156" t="s">
        <v>165</v>
      </c>
      <c r="K141" s="157">
        <v>2.4</v>
      </c>
      <c r="L141" s="237">
        <v>0</v>
      </c>
      <c r="M141" s="249"/>
      <c r="N141" s="250">
        <f>ROUND(L141*K141,2)</f>
        <v>0</v>
      </c>
      <c r="O141" s="249"/>
      <c r="P141" s="249"/>
      <c r="Q141" s="249"/>
      <c r="R141" s="126"/>
      <c r="T141" s="158" t="s">
        <v>21</v>
      </c>
      <c r="U141" s="41" t="s">
        <v>46</v>
      </c>
      <c r="V141" s="33"/>
      <c r="W141" s="159">
        <f>V141*K141</f>
        <v>0</v>
      </c>
      <c r="X141" s="159">
        <v>0</v>
      </c>
      <c r="Y141" s="159">
        <f>X141*K141</f>
        <v>0</v>
      </c>
      <c r="Z141" s="159">
        <v>0</v>
      </c>
      <c r="AA141" s="160">
        <f>Z141*K141</f>
        <v>0</v>
      </c>
      <c r="AR141" s="15" t="s">
        <v>95</v>
      </c>
      <c r="AT141" s="15" t="s">
        <v>156</v>
      </c>
      <c r="AU141" s="15" t="s">
        <v>89</v>
      </c>
      <c r="AY141" s="15" t="s">
        <v>155</v>
      </c>
      <c r="BE141" s="102">
        <f>IF(U141="základní",N141,0)</f>
        <v>0</v>
      </c>
      <c r="BF141" s="102">
        <f>IF(U141="snížená",N141,0)</f>
        <v>0</v>
      </c>
      <c r="BG141" s="102">
        <f>IF(U141="zákl. přenesená",N141,0)</f>
        <v>0</v>
      </c>
      <c r="BH141" s="102">
        <f>IF(U141="sníž. přenesená",N141,0)</f>
        <v>0</v>
      </c>
      <c r="BI141" s="102">
        <f>IF(U141="nulová",N141,0)</f>
        <v>0</v>
      </c>
      <c r="BJ141" s="15" t="s">
        <v>23</v>
      </c>
      <c r="BK141" s="102">
        <f>ROUND(L141*K141,2)</f>
        <v>0</v>
      </c>
      <c r="BL141" s="15" t="s">
        <v>95</v>
      </c>
      <c r="BM141" s="15" t="s">
        <v>392</v>
      </c>
    </row>
    <row r="142" spans="2:51" s="10" customFormat="1" ht="22.5" customHeight="1">
      <c r="B142" s="161"/>
      <c r="C142" s="162"/>
      <c r="D142" s="162"/>
      <c r="E142" s="163" t="s">
        <v>21</v>
      </c>
      <c r="F142" s="251" t="s">
        <v>393</v>
      </c>
      <c r="G142" s="252"/>
      <c r="H142" s="252"/>
      <c r="I142" s="252"/>
      <c r="J142" s="162"/>
      <c r="K142" s="164">
        <v>2.4</v>
      </c>
      <c r="L142" s="162"/>
      <c r="M142" s="162"/>
      <c r="N142" s="162"/>
      <c r="O142" s="162"/>
      <c r="P142" s="162"/>
      <c r="Q142" s="162"/>
      <c r="R142" s="165"/>
      <c r="T142" s="166"/>
      <c r="U142" s="162"/>
      <c r="V142" s="162"/>
      <c r="W142" s="162"/>
      <c r="X142" s="162"/>
      <c r="Y142" s="162"/>
      <c r="Z142" s="162"/>
      <c r="AA142" s="167"/>
      <c r="AT142" s="168" t="s">
        <v>162</v>
      </c>
      <c r="AU142" s="168" t="s">
        <v>89</v>
      </c>
      <c r="AV142" s="10" t="s">
        <v>89</v>
      </c>
      <c r="AW142" s="10" t="s">
        <v>38</v>
      </c>
      <c r="AX142" s="10" t="s">
        <v>23</v>
      </c>
      <c r="AY142" s="168" t="s">
        <v>155</v>
      </c>
    </row>
    <row r="143" spans="2:65" s="1" customFormat="1" ht="31.5" customHeight="1">
      <c r="B143" s="124"/>
      <c r="C143" s="154" t="s">
        <v>195</v>
      </c>
      <c r="D143" s="154" t="s">
        <v>156</v>
      </c>
      <c r="E143" s="155" t="s">
        <v>394</v>
      </c>
      <c r="F143" s="248" t="s">
        <v>395</v>
      </c>
      <c r="G143" s="249"/>
      <c r="H143" s="249"/>
      <c r="I143" s="249"/>
      <c r="J143" s="156" t="s">
        <v>165</v>
      </c>
      <c r="K143" s="157">
        <v>2.4</v>
      </c>
      <c r="L143" s="237">
        <v>0</v>
      </c>
      <c r="M143" s="249"/>
      <c r="N143" s="250">
        <f>ROUND(L143*K143,2)</f>
        <v>0</v>
      </c>
      <c r="O143" s="249"/>
      <c r="P143" s="249"/>
      <c r="Q143" s="249"/>
      <c r="R143" s="126"/>
      <c r="T143" s="158" t="s">
        <v>21</v>
      </c>
      <c r="U143" s="41" t="s">
        <v>46</v>
      </c>
      <c r="V143" s="33"/>
      <c r="W143" s="159">
        <f>V143*K143</f>
        <v>0</v>
      </c>
      <c r="X143" s="159">
        <v>0</v>
      </c>
      <c r="Y143" s="159">
        <f>X143*K143</f>
        <v>0</v>
      </c>
      <c r="Z143" s="159">
        <v>0</v>
      </c>
      <c r="AA143" s="160">
        <f>Z143*K143</f>
        <v>0</v>
      </c>
      <c r="AR143" s="15" t="s">
        <v>95</v>
      </c>
      <c r="AT143" s="15" t="s">
        <v>156</v>
      </c>
      <c r="AU143" s="15" t="s">
        <v>89</v>
      </c>
      <c r="AY143" s="15" t="s">
        <v>155</v>
      </c>
      <c r="BE143" s="102">
        <f>IF(U143="základní",N143,0)</f>
        <v>0</v>
      </c>
      <c r="BF143" s="102">
        <f>IF(U143="snížená",N143,0)</f>
        <v>0</v>
      </c>
      <c r="BG143" s="102">
        <f>IF(U143="zákl. přenesená",N143,0)</f>
        <v>0</v>
      </c>
      <c r="BH143" s="102">
        <f>IF(U143="sníž. přenesená",N143,0)</f>
        <v>0</v>
      </c>
      <c r="BI143" s="102">
        <f>IF(U143="nulová",N143,0)</f>
        <v>0</v>
      </c>
      <c r="BJ143" s="15" t="s">
        <v>23</v>
      </c>
      <c r="BK143" s="102">
        <f>ROUND(L143*K143,2)</f>
        <v>0</v>
      </c>
      <c r="BL143" s="15" t="s">
        <v>95</v>
      </c>
      <c r="BM143" s="15" t="s">
        <v>396</v>
      </c>
    </row>
    <row r="144" spans="2:65" s="1" customFormat="1" ht="31.5" customHeight="1">
      <c r="B144" s="124"/>
      <c r="C144" s="154" t="s">
        <v>200</v>
      </c>
      <c r="D144" s="154" t="s">
        <v>156</v>
      </c>
      <c r="E144" s="155" t="s">
        <v>184</v>
      </c>
      <c r="F144" s="248" t="s">
        <v>185</v>
      </c>
      <c r="G144" s="249"/>
      <c r="H144" s="249"/>
      <c r="I144" s="249"/>
      <c r="J144" s="156" t="s">
        <v>165</v>
      </c>
      <c r="K144" s="157">
        <v>36.2</v>
      </c>
      <c r="L144" s="237">
        <v>0</v>
      </c>
      <c r="M144" s="249"/>
      <c r="N144" s="250">
        <f>ROUND(L144*K144,2)</f>
        <v>0</v>
      </c>
      <c r="O144" s="249"/>
      <c r="P144" s="249"/>
      <c r="Q144" s="249"/>
      <c r="R144" s="126"/>
      <c r="T144" s="158" t="s">
        <v>21</v>
      </c>
      <c r="U144" s="41" t="s">
        <v>46</v>
      </c>
      <c r="V144" s="33"/>
      <c r="W144" s="159">
        <f>V144*K144</f>
        <v>0</v>
      </c>
      <c r="X144" s="159">
        <v>0</v>
      </c>
      <c r="Y144" s="159">
        <f>X144*K144</f>
        <v>0</v>
      </c>
      <c r="Z144" s="159">
        <v>0</v>
      </c>
      <c r="AA144" s="160">
        <f>Z144*K144</f>
        <v>0</v>
      </c>
      <c r="AR144" s="15" t="s">
        <v>95</v>
      </c>
      <c r="AT144" s="15" t="s">
        <v>156</v>
      </c>
      <c r="AU144" s="15" t="s">
        <v>89</v>
      </c>
      <c r="AY144" s="15" t="s">
        <v>155</v>
      </c>
      <c r="BE144" s="102">
        <f>IF(U144="základní",N144,0)</f>
        <v>0</v>
      </c>
      <c r="BF144" s="102">
        <f>IF(U144="snížená",N144,0)</f>
        <v>0</v>
      </c>
      <c r="BG144" s="102">
        <f>IF(U144="zákl. přenesená",N144,0)</f>
        <v>0</v>
      </c>
      <c r="BH144" s="102">
        <f>IF(U144="sníž. přenesená",N144,0)</f>
        <v>0</v>
      </c>
      <c r="BI144" s="102">
        <f>IF(U144="nulová",N144,0)</f>
        <v>0</v>
      </c>
      <c r="BJ144" s="15" t="s">
        <v>23</v>
      </c>
      <c r="BK144" s="102">
        <f>ROUND(L144*K144,2)</f>
        <v>0</v>
      </c>
      <c r="BL144" s="15" t="s">
        <v>95</v>
      </c>
      <c r="BM144" s="15" t="s">
        <v>397</v>
      </c>
    </row>
    <row r="145" spans="2:51" s="10" customFormat="1" ht="22.5" customHeight="1">
      <c r="B145" s="161"/>
      <c r="C145" s="162"/>
      <c r="D145" s="162"/>
      <c r="E145" s="163" t="s">
        <v>21</v>
      </c>
      <c r="F145" s="251" t="s">
        <v>398</v>
      </c>
      <c r="G145" s="252"/>
      <c r="H145" s="252"/>
      <c r="I145" s="252"/>
      <c r="J145" s="162"/>
      <c r="K145" s="164">
        <v>3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162</v>
      </c>
      <c r="AU145" s="168" t="s">
        <v>89</v>
      </c>
      <c r="AV145" s="10" t="s">
        <v>89</v>
      </c>
      <c r="AW145" s="10" t="s">
        <v>38</v>
      </c>
      <c r="AX145" s="10" t="s">
        <v>81</v>
      </c>
      <c r="AY145" s="168" t="s">
        <v>155</v>
      </c>
    </row>
    <row r="146" spans="2:51" s="10" customFormat="1" ht="22.5" customHeight="1">
      <c r="B146" s="161"/>
      <c r="C146" s="162"/>
      <c r="D146" s="162"/>
      <c r="E146" s="163" t="s">
        <v>21</v>
      </c>
      <c r="F146" s="257" t="s">
        <v>399</v>
      </c>
      <c r="G146" s="252"/>
      <c r="H146" s="252"/>
      <c r="I146" s="252"/>
      <c r="J146" s="162"/>
      <c r="K146" s="164">
        <v>30.2</v>
      </c>
      <c r="L146" s="162"/>
      <c r="M146" s="162"/>
      <c r="N146" s="162"/>
      <c r="O146" s="162"/>
      <c r="P146" s="162"/>
      <c r="Q146" s="162"/>
      <c r="R146" s="165"/>
      <c r="T146" s="166"/>
      <c r="U146" s="162"/>
      <c r="V146" s="162"/>
      <c r="W146" s="162"/>
      <c r="X146" s="162"/>
      <c r="Y146" s="162"/>
      <c r="Z146" s="162"/>
      <c r="AA146" s="167"/>
      <c r="AT146" s="168" t="s">
        <v>162</v>
      </c>
      <c r="AU146" s="168" t="s">
        <v>89</v>
      </c>
      <c r="AV146" s="10" t="s">
        <v>89</v>
      </c>
      <c r="AW146" s="10" t="s">
        <v>38</v>
      </c>
      <c r="AX146" s="10" t="s">
        <v>81</v>
      </c>
      <c r="AY146" s="168" t="s">
        <v>155</v>
      </c>
    </row>
    <row r="147" spans="2:51" s="10" customFormat="1" ht="22.5" customHeight="1">
      <c r="B147" s="161"/>
      <c r="C147" s="162"/>
      <c r="D147" s="162"/>
      <c r="E147" s="163" t="s">
        <v>21</v>
      </c>
      <c r="F147" s="257" t="s">
        <v>400</v>
      </c>
      <c r="G147" s="252"/>
      <c r="H147" s="252"/>
      <c r="I147" s="252"/>
      <c r="J147" s="162"/>
      <c r="K147" s="164">
        <v>3</v>
      </c>
      <c r="L147" s="162"/>
      <c r="M147" s="162"/>
      <c r="N147" s="162"/>
      <c r="O147" s="162"/>
      <c r="P147" s="162"/>
      <c r="Q147" s="162"/>
      <c r="R147" s="165"/>
      <c r="T147" s="166"/>
      <c r="U147" s="162"/>
      <c r="V147" s="162"/>
      <c r="W147" s="162"/>
      <c r="X147" s="162"/>
      <c r="Y147" s="162"/>
      <c r="Z147" s="162"/>
      <c r="AA147" s="167"/>
      <c r="AT147" s="168" t="s">
        <v>162</v>
      </c>
      <c r="AU147" s="168" t="s">
        <v>89</v>
      </c>
      <c r="AV147" s="10" t="s">
        <v>89</v>
      </c>
      <c r="AW147" s="10" t="s">
        <v>38</v>
      </c>
      <c r="AX147" s="10" t="s">
        <v>81</v>
      </c>
      <c r="AY147" s="168" t="s">
        <v>155</v>
      </c>
    </row>
    <row r="148" spans="2:51" s="11" customFormat="1" ht="22.5" customHeight="1">
      <c r="B148" s="169"/>
      <c r="C148" s="170"/>
      <c r="D148" s="170"/>
      <c r="E148" s="171" t="s">
        <v>21</v>
      </c>
      <c r="F148" s="258" t="s">
        <v>173</v>
      </c>
      <c r="G148" s="259"/>
      <c r="H148" s="259"/>
      <c r="I148" s="259"/>
      <c r="J148" s="170"/>
      <c r="K148" s="172">
        <v>36.2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162</v>
      </c>
      <c r="AU148" s="176" t="s">
        <v>89</v>
      </c>
      <c r="AV148" s="11" t="s">
        <v>95</v>
      </c>
      <c r="AW148" s="11" t="s">
        <v>38</v>
      </c>
      <c r="AX148" s="11" t="s">
        <v>23</v>
      </c>
      <c r="AY148" s="176" t="s">
        <v>155</v>
      </c>
    </row>
    <row r="149" spans="2:65" s="1" customFormat="1" ht="31.5" customHeight="1">
      <c r="B149" s="124"/>
      <c r="C149" s="154" t="s">
        <v>28</v>
      </c>
      <c r="D149" s="154" t="s">
        <v>156</v>
      </c>
      <c r="E149" s="155" t="s">
        <v>191</v>
      </c>
      <c r="F149" s="248" t="s">
        <v>192</v>
      </c>
      <c r="G149" s="249"/>
      <c r="H149" s="249"/>
      <c r="I149" s="249"/>
      <c r="J149" s="156" t="s">
        <v>165</v>
      </c>
      <c r="K149" s="157">
        <v>55</v>
      </c>
      <c r="L149" s="237">
        <v>0</v>
      </c>
      <c r="M149" s="249"/>
      <c r="N149" s="250">
        <f>ROUND(L149*K149,2)</f>
        <v>0</v>
      </c>
      <c r="O149" s="249"/>
      <c r="P149" s="249"/>
      <c r="Q149" s="249"/>
      <c r="R149" s="126"/>
      <c r="T149" s="158" t="s">
        <v>21</v>
      </c>
      <c r="U149" s="41" t="s">
        <v>46</v>
      </c>
      <c r="V149" s="33"/>
      <c r="W149" s="159">
        <f>V149*K149</f>
        <v>0</v>
      </c>
      <c r="X149" s="159">
        <v>0</v>
      </c>
      <c r="Y149" s="159">
        <f>X149*K149</f>
        <v>0</v>
      </c>
      <c r="Z149" s="159">
        <v>0</v>
      </c>
      <c r="AA149" s="160">
        <f>Z149*K149</f>
        <v>0</v>
      </c>
      <c r="AR149" s="15" t="s">
        <v>95</v>
      </c>
      <c r="AT149" s="15" t="s">
        <v>156</v>
      </c>
      <c r="AU149" s="15" t="s">
        <v>89</v>
      </c>
      <c r="AY149" s="15" t="s">
        <v>155</v>
      </c>
      <c r="BE149" s="102">
        <f>IF(U149="základní",N149,0)</f>
        <v>0</v>
      </c>
      <c r="BF149" s="102">
        <f>IF(U149="snížená",N149,0)</f>
        <v>0</v>
      </c>
      <c r="BG149" s="102">
        <f>IF(U149="zákl. přenesená",N149,0)</f>
        <v>0</v>
      </c>
      <c r="BH149" s="102">
        <f>IF(U149="sníž. přenesená",N149,0)</f>
        <v>0</v>
      </c>
      <c r="BI149" s="102">
        <f>IF(U149="nulová",N149,0)</f>
        <v>0</v>
      </c>
      <c r="BJ149" s="15" t="s">
        <v>23</v>
      </c>
      <c r="BK149" s="102">
        <f>ROUND(L149*K149,2)</f>
        <v>0</v>
      </c>
      <c r="BL149" s="15" t="s">
        <v>95</v>
      </c>
      <c r="BM149" s="15" t="s">
        <v>401</v>
      </c>
    </row>
    <row r="150" spans="2:51" s="10" customFormat="1" ht="22.5" customHeight="1">
      <c r="B150" s="161"/>
      <c r="C150" s="162"/>
      <c r="D150" s="162"/>
      <c r="E150" s="163" t="s">
        <v>21</v>
      </c>
      <c r="F150" s="251" t="s">
        <v>402</v>
      </c>
      <c r="G150" s="252"/>
      <c r="H150" s="252"/>
      <c r="I150" s="252"/>
      <c r="J150" s="162"/>
      <c r="K150" s="164">
        <v>55</v>
      </c>
      <c r="L150" s="162"/>
      <c r="M150" s="162"/>
      <c r="N150" s="162"/>
      <c r="O150" s="162"/>
      <c r="P150" s="162"/>
      <c r="Q150" s="162"/>
      <c r="R150" s="165"/>
      <c r="T150" s="166"/>
      <c r="U150" s="162"/>
      <c r="V150" s="162"/>
      <c r="W150" s="162"/>
      <c r="X150" s="162"/>
      <c r="Y150" s="162"/>
      <c r="Z150" s="162"/>
      <c r="AA150" s="167"/>
      <c r="AT150" s="168" t="s">
        <v>162</v>
      </c>
      <c r="AU150" s="168" t="s">
        <v>89</v>
      </c>
      <c r="AV150" s="10" t="s">
        <v>89</v>
      </c>
      <c r="AW150" s="10" t="s">
        <v>38</v>
      </c>
      <c r="AX150" s="10" t="s">
        <v>23</v>
      </c>
      <c r="AY150" s="168" t="s">
        <v>155</v>
      </c>
    </row>
    <row r="151" spans="2:65" s="1" customFormat="1" ht="44.25" customHeight="1">
      <c r="B151" s="124"/>
      <c r="C151" s="154" t="s">
        <v>209</v>
      </c>
      <c r="D151" s="154" t="s">
        <v>156</v>
      </c>
      <c r="E151" s="155" t="s">
        <v>196</v>
      </c>
      <c r="F151" s="248" t="s">
        <v>197</v>
      </c>
      <c r="G151" s="249"/>
      <c r="H151" s="249"/>
      <c r="I151" s="249"/>
      <c r="J151" s="156" t="s">
        <v>165</v>
      </c>
      <c r="K151" s="157">
        <v>220</v>
      </c>
      <c r="L151" s="237">
        <v>0</v>
      </c>
      <c r="M151" s="249"/>
      <c r="N151" s="250">
        <f>ROUND(L151*K151,2)</f>
        <v>0</v>
      </c>
      <c r="O151" s="249"/>
      <c r="P151" s="249"/>
      <c r="Q151" s="249"/>
      <c r="R151" s="126"/>
      <c r="T151" s="158" t="s">
        <v>21</v>
      </c>
      <c r="U151" s="41" t="s">
        <v>46</v>
      </c>
      <c r="V151" s="33"/>
      <c r="W151" s="159">
        <f>V151*K151</f>
        <v>0</v>
      </c>
      <c r="X151" s="159">
        <v>0</v>
      </c>
      <c r="Y151" s="159">
        <f>X151*K151</f>
        <v>0</v>
      </c>
      <c r="Z151" s="159">
        <v>0</v>
      </c>
      <c r="AA151" s="160">
        <f>Z151*K151</f>
        <v>0</v>
      </c>
      <c r="AR151" s="15" t="s">
        <v>95</v>
      </c>
      <c r="AT151" s="15" t="s">
        <v>156</v>
      </c>
      <c r="AU151" s="15" t="s">
        <v>89</v>
      </c>
      <c r="AY151" s="15" t="s">
        <v>155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5" t="s">
        <v>23</v>
      </c>
      <c r="BK151" s="102">
        <f>ROUND(L151*K151,2)</f>
        <v>0</v>
      </c>
      <c r="BL151" s="15" t="s">
        <v>95</v>
      </c>
      <c r="BM151" s="15" t="s">
        <v>403</v>
      </c>
    </row>
    <row r="152" spans="2:51" s="10" customFormat="1" ht="22.5" customHeight="1">
      <c r="B152" s="161"/>
      <c r="C152" s="162"/>
      <c r="D152" s="162"/>
      <c r="E152" s="163" t="s">
        <v>21</v>
      </c>
      <c r="F152" s="251" t="s">
        <v>404</v>
      </c>
      <c r="G152" s="252"/>
      <c r="H152" s="252"/>
      <c r="I152" s="252"/>
      <c r="J152" s="162"/>
      <c r="K152" s="164">
        <v>220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162</v>
      </c>
      <c r="AU152" s="168" t="s">
        <v>89</v>
      </c>
      <c r="AV152" s="10" t="s">
        <v>89</v>
      </c>
      <c r="AW152" s="10" t="s">
        <v>38</v>
      </c>
      <c r="AX152" s="10" t="s">
        <v>23</v>
      </c>
      <c r="AY152" s="168" t="s">
        <v>155</v>
      </c>
    </row>
    <row r="153" spans="2:65" s="1" customFormat="1" ht="31.5" customHeight="1">
      <c r="B153" s="124"/>
      <c r="C153" s="154" t="s">
        <v>215</v>
      </c>
      <c r="D153" s="154" t="s">
        <v>156</v>
      </c>
      <c r="E153" s="155" t="s">
        <v>201</v>
      </c>
      <c r="F153" s="248" t="s">
        <v>202</v>
      </c>
      <c r="G153" s="249"/>
      <c r="H153" s="249"/>
      <c r="I153" s="249"/>
      <c r="J153" s="156" t="s">
        <v>165</v>
      </c>
      <c r="K153" s="157">
        <v>3</v>
      </c>
      <c r="L153" s="237">
        <v>0</v>
      </c>
      <c r="M153" s="249"/>
      <c r="N153" s="250">
        <f>ROUND(L153*K153,2)</f>
        <v>0</v>
      </c>
      <c r="O153" s="249"/>
      <c r="P153" s="249"/>
      <c r="Q153" s="249"/>
      <c r="R153" s="126"/>
      <c r="T153" s="158" t="s">
        <v>21</v>
      </c>
      <c r="U153" s="41" t="s">
        <v>46</v>
      </c>
      <c r="V153" s="33"/>
      <c r="W153" s="159">
        <f>V153*K153</f>
        <v>0</v>
      </c>
      <c r="X153" s="159">
        <v>0</v>
      </c>
      <c r="Y153" s="159">
        <f>X153*K153</f>
        <v>0</v>
      </c>
      <c r="Z153" s="159">
        <v>0</v>
      </c>
      <c r="AA153" s="160">
        <f>Z153*K153</f>
        <v>0</v>
      </c>
      <c r="AR153" s="15" t="s">
        <v>95</v>
      </c>
      <c r="AT153" s="15" t="s">
        <v>156</v>
      </c>
      <c r="AU153" s="15" t="s">
        <v>89</v>
      </c>
      <c r="AY153" s="15" t="s">
        <v>155</v>
      </c>
      <c r="BE153" s="102">
        <f>IF(U153="základní",N153,0)</f>
        <v>0</v>
      </c>
      <c r="BF153" s="102">
        <f>IF(U153="snížená",N153,0)</f>
        <v>0</v>
      </c>
      <c r="BG153" s="102">
        <f>IF(U153="zákl. přenesená",N153,0)</f>
        <v>0</v>
      </c>
      <c r="BH153" s="102">
        <f>IF(U153="sníž. přenesená",N153,0)</f>
        <v>0</v>
      </c>
      <c r="BI153" s="102">
        <f>IF(U153="nulová",N153,0)</f>
        <v>0</v>
      </c>
      <c r="BJ153" s="15" t="s">
        <v>23</v>
      </c>
      <c r="BK153" s="102">
        <f>ROUND(L153*K153,2)</f>
        <v>0</v>
      </c>
      <c r="BL153" s="15" t="s">
        <v>95</v>
      </c>
      <c r="BM153" s="15" t="s">
        <v>405</v>
      </c>
    </row>
    <row r="154" spans="2:51" s="10" customFormat="1" ht="22.5" customHeight="1">
      <c r="B154" s="161"/>
      <c r="C154" s="162"/>
      <c r="D154" s="162"/>
      <c r="E154" s="163" t="s">
        <v>21</v>
      </c>
      <c r="F154" s="251" t="s">
        <v>406</v>
      </c>
      <c r="G154" s="252"/>
      <c r="H154" s="252"/>
      <c r="I154" s="252"/>
      <c r="J154" s="162"/>
      <c r="K154" s="164">
        <v>3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162</v>
      </c>
      <c r="AU154" s="168" t="s">
        <v>89</v>
      </c>
      <c r="AV154" s="10" t="s">
        <v>89</v>
      </c>
      <c r="AW154" s="10" t="s">
        <v>38</v>
      </c>
      <c r="AX154" s="10" t="s">
        <v>23</v>
      </c>
      <c r="AY154" s="168" t="s">
        <v>155</v>
      </c>
    </row>
    <row r="155" spans="2:65" s="1" customFormat="1" ht="22.5" customHeight="1">
      <c r="B155" s="124"/>
      <c r="C155" s="154" t="s">
        <v>219</v>
      </c>
      <c r="D155" s="154" t="s">
        <v>156</v>
      </c>
      <c r="E155" s="155" t="s">
        <v>204</v>
      </c>
      <c r="F155" s="248" t="s">
        <v>205</v>
      </c>
      <c r="G155" s="249"/>
      <c r="H155" s="249"/>
      <c r="I155" s="249"/>
      <c r="J155" s="156" t="s">
        <v>165</v>
      </c>
      <c r="K155" s="157">
        <v>73.1</v>
      </c>
      <c r="L155" s="237">
        <v>0</v>
      </c>
      <c r="M155" s="249"/>
      <c r="N155" s="250">
        <f>ROUND(L155*K155,2)</f>
        <v>0</v>
      </c>
      <c r="O155" s="249"/>
      <c r="P155" s="249"/>
      <c r="Q155" s="249"/>
      <c r="R155" s="126"/>
      <c r="T155" s="158" t="s">
        <v>21</v>
      </c>
      <c r="U155" s="41" t="s">
        <v>46</v>
      </c>
      <c r="V155" s="33"/>
      <c r="W155" s="159">
        <f>V155*K155</f>
        <v>0</v>
      </c>
      <c r="X155" s="159">
        <v>0</v>
      </c>
      <c r="Y155" s="159">
        <f>X155*K155</f>
        <v>0</v>
      </c>
      <c r="Z155" s="159">
        <v>0</v>
      </c>
      <c r="AA155" s="160">
        <f>Z155*K155</f>
        <v>0</v>
      </c>
      <c r="AR155" s="15" t="s">
        <v>95</v>
      </c>
      <c r="AT155" s="15" t="s">
        <v>156</v>
      </c>
      <c r="AU155" s="15" t="s">
        <v>89</v>
      </c>
      <c r="AY155" s="15" t="s">
        <v>155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15" t="s">
        <v>23</v>
      </c>
      <c r="BK155" s="102">
        <f>ROUND(L155*K155,2)</f>
        <v>0</v>
      </c>
      <c r="BL155" s="15" t="s">
        <v>95</v>
      </c>
      <c r="BM155" s="15" t="s">
        <v>407</v>
      </c>
    </row>
    <row r="156" spans="2:51" s="10" customFormat="1" ht="22.5" customHeight="1">
      <c r="B156" s="161"/>
      <c r="C156" s="162"/>
      <c r="D156" s="162"/>
      <c r="E156" s="163" t="s">
        <v>21</v>
      </c>
      <c r="F156" s="251" t="s">
        <v>408</v>
      </c>
      <c r="G156" s="252"/>
      <c r="H156" s="252"/>
      <c r="I156" s="252"/>
      <c r="J156" s="162"/>
      <c r="K156" s="164">
        <v>18.1</v>
      </c>
      <c r="L156" s="162"/>
      <c r="M156" s="162"/>
      <c r="N156" s="162"/>
      <c r="O156" s="162"/>
      <c r="P156" s="162"/>
      <c r="Q156" s="162"/>
      <c r="R156" s="165"/>
      <c r="T156" s="166"/>
      <c r="U156" s="162"/>
      <c r="V156" s="162"/>
      <c r="W156" s="162"/>
      <c r="X156" s="162"/>
      <c r="Y156" s="162"/>
      <c r="Z156" s="162"/>
      <c r="AA156" s="167"/>
      <c r="AT156" s="168" t="s">
        <v>162</v>
      </c>
      <c r="AU156" s="168" t="s">
        <v>89</v>
      </c>
      <c r="AV156" s="10" t="s">
        <v>89</v>
      </c>
      <c r="AW156" s="10" t="s">
        <v>38</v>
      </c>
      <c r="AX156" s="10" t="s">
        <v>81</v>
      </c>
      <c r="AY156" s="168" t="s">
        <v>155</v>
      </c>
    </row>
    <row r="157" spans="2:51" s="10" customFormat="1" ht="22.5" customHeight="1">
      <c r="B157" s="161"/>
      <c r="C157" s="162"/>
      <c r="D157" s="162"/>
      <c r="E157" s="163" t="s">
        <v>21</v>
      </c>
      <c r="F157" s="257" t="s">
        <v>409</v>
      </c>
      <c r="G157" s="252"/>
      <c r="H157" s="252"/>
      <c r="I157" s="252"/>
      <c r="J157" s="162"/>
      <c r="K157" s="164">
        <v>55</v>
      </c>
      <c r="L157" s="162"/>
      <c r="M157" s="162"/>
      <c r="N157" s="162"/>
      <c r="O157" s="162"/>
      <c r="P157" s="162"/>
      <c r="Q157" s="162"/>
      <c r="R157" s="165"/>
      <c r="T157" s="166"/>
      <c r="U157" s="162"/>
      <c r="V157" s="162"/>
      <c r="W157" s="162"/>
      <c r="X157" s="162"/>
      <c r="Y157" s="162"/>
      <c r="Z157" s="162"/>
      <c r="AA157" s="167"/>
      <c r="AT157" s="168" t="s">
        <v>162</v>
      </c>
      <c r="AU157" s="168" t="s">
        <v>89</v>
      </c>
      <c r="AV157" s="10" t="s">
        <v>89</v>
      </c>
      <c r="AW157" s="10" t="s">
        <v>38</v>
      </c>
      <c r="AX157" s="10" t="s">
        <v>81</v>
      </c>
      <c r="AY157" s="168" t="s">
        <v>155</v>
      </c>
    </row>
    <row r="158" spans="2:51" s="11" customFormat="1" ht="22.5" customHeight="1">
      <c r="B158" s="169"/>
      <c r="C158" s="170"/>
      <c r="D158" s="170"/>
      <c r="E158" s="171" t="s">
        <v>21</v>
      </c>
      <c r="F158" s="258" t="s">
        <v>173</v>
      </c>
      <c r="G158" s="259"/>
      <c r="H158" s="259"/>
      <c r="I158" s="259"/>
      <c r="J158" s="170"/>
      <c r="K158" s="172">
        <v>73.1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162</v>
      </c>
      <c r="AU158" s="176" t="s">
        <v>89</v>
      </c>
      <c r="AV158" s="11" t="s">
        <v>95</v>
      </c>
      <c r="AW158" s="11" t="s">
        <v>38</v>
      </c>
      <c r="AX158" s="11" t="s">
        <v>23</v>
      </c>
      <c r="AY158" s="176" t="s">
        <v>155</v>
      </c>
    </row>
    <row r="159" spans="2:65" s="1" customFormat="1" ht="31.5" customHeight="1">
      <c r="B159" s="124"/>
      <c r="C159" s="154" t="s">
        <v>223</v>
      </c>
      <c r="D159" s="154" t="s">
        <v>156</v>
      </c>
      <c r="E159" s="155" t="s">
        <v>210</v>
      </c>
      <c r="F159" s="248" t="s">
        <v>211</v>
      </c>
      <c r="G159" s="249"/>
      <c r="H159" s="249"/>
      <c r="I159" s="249"/>
      <c r="J159" s="156" t="s">
        <v>212</v>
      </c>
      <c r="K159" s="157">
        <v>99</v>
      </c>
      <c r="L159" s="237">
        <v>0</v>
      </c>
      <c r="M159" s="249"/>
      <c r="N159" s="250">
        <f>ROUND(L159*K159,2)</f>
        <v>0</v>
      </c>
      <c r="O159" s="249"/>
      <c r="P159" s="249"/>
      <c r="Q159" s="249"/>
      <c r="R159" s="126"/>
      <c r="T159" s="158" t="s">
        <v>21</v>
      </c>
      <c r="U159" s="41" t="s">
        <v>46</v>
      </c>
      <c r="V159" s="33"/>
      <c r="W159" s="159">
        <f>V159*K159</f>
        <v>0</v>
      </c>
      <c r="X159" s="159">
        <v>0</v>
      </c>
      <c r="Y159" s="159">
        <f>X159*K159</f>
        <v>0</v>
      </c>
      <c r="Z159" s="159">
        <v>0</v>
      </c>
      <c r="AA159" s="160">
        <f>Z159*K159</f>
        <v>0</v>
      </c>
      <c r="AR159" s="15" t="s">
        <v>95</v>
      </c>
      <c r="AT159" s="15" t="s">
        <v>156</v>
      </c>
      <c r="AU159" s="15" t="s">
        <v>89</v>
      </c>
      <c r="AY159" s="15" t="s">
        <v>155</v>
      </c>
      <c r="BE159" s="102">
        <f>IF(U159="základní",N159,0)</f>
        <v>0</v>
      </c>
      <c r="BF159" s="102">
        <f>IF(U159="snížená",N159,0)</f>
        <v>0</v>
      </c>
      <c r="BG159" s="102">
        <f>IF(U159="zákl. přenesená",N159,0)</f>
        <v>0</v>
      </c>
      <c r="BH159" s="102">
        <f>IF(U159="sníž. přenesená",N159,0)</f>
        <v>0</v>
      </c>
      <c r="BI159" s="102">
        <f>IF(U159="nulová",N159,0)</f>
        <v>0</v>
      </c>
      <c r="BJ159" s="15" t="s">
        <v>23</v>
      </c>
      <c r="BK159" s="102">
        <f>ROUND(L159*K159,2)</f>
        <v>0</v>
      </c>
      <c r="BL159" s="15" t="s">
        <v>95</v>
      </c>
      <c r="BM159" s="15" t="s">
        <v>410</v>
      </c>
    </row>
    <row r="160" spans="2:51" s="10" customFormat="1" ht="22.5" customHeight="1">
      <c r="B160" s="161"/>
      <c r="C160" s="162"/>
      <c r="D160" s="162"/>
      <c r="E160" s="163" t="s">
        <v>21</v>
      </c>
      <c r="F160" s="251" t="s">
        <v>411</v>
      </c>
      <c r="G160" s="252"/>
      <c r="H160" s="252"/>
      <c r="I160" s="252"/>
      <c r="J160" s="162"/>
      <c r="K160" s="164">
        <v>99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162</v>
      </c>
      <c r="AU160" s="168" t="s">
        <v>89</v>
      </c>
      <c r="AV160" s="10" t="s">
        <v>89</v>
      </c>
      <c r="AW160" s="10" t="s">
        <v>38</v>
      </c>
      <c r="AX160" s="10" t="s">
        <v>23</v>
      </c>
      <c r="AY160" s="168" t="s">
        <v>155</v>
      </c>
    </row>
    <row r="161" spans="2:65" s="1" customFormat="1" ht="22.5" customHeight="1">
      <c r="B161" s="124"/>
      <c r="C161" s="154" t="s">
        <v>9</v>
      </c>
      <c r="D161" s="154" t="s">
        <v>156</v>
      </c>
      <c r="E161" s="155" t="s">
        <v>216</v>
      </c>
      <c r="F161" s="248" t="s">
        <v>217</v>
      </c>
      <c r="G161" s="249"/>
      <c r="H161" s="249"/>
      <c r="I161" s="249"/>
      <c r="J161" s="156" t="s">
        <v>165</v>
      </c>
      <c r="K161" s="157">
        <v>3</v>
      </c>
      <c r="L161" s="237">
        <v>0</v>
      </c>
      <c r="M161" s="249"/>
      <c r="N161" s="250">
        <f>ROUND(L161*K161,2)</f>
        <v>0</v>
      </c>
      <c r="O161" s="249"/>
      <c r="P161" s="249"/>
      <c r="Q161" s="249"/>
      <c r="R161" s="126"/>
      <c r="T161" s="158" t="s">
        <v>21</v>
      </c>
      <c r="U161" s="41" t="s">
        <v>46</v>
      </c>
      <c r="V161" s="33"/>
      <c r="W161" s="159">
        <f>V161*K161</f>
        <v>0</v>
      </c>
      <c r="X161" s="159">
        <v>0</v>
      </c>
      <c r="Y161" s="159">
        <f>X161*K161</f>
        <v>0</v>
      </c>
      <c r="Z161" s="159">
        <v>0</v>
      </c>
      <c r="AA161" s="160">
        <f>Z161*K161</f>
        <v>0</v>
      </c>
      <c r="AR161" s="15" t="s">
        <v>95</v>
      </c>
      <c r="AT161" s="15" t="s">
        <v>156</v>
      </c>
      <c r="AU161" s="15" t="s">
        <v>89</v>
      </c>
      <c r="AY161" s="15" t="s">
        <v>155</v>
      </c>
      <c r="BE161" s="102">
        <f>IF(U161="základní",N161,0)</f>
        <v>0</v>
      </c>
      <c r="BF161" s="102">
        <f>IF(U161="snížená",N161,0)</f>
        <v>0</v>
      </c>
      <c r="BG161" s="102">
        <f>IF(U161="zákl. přenesená",N161,0)</f>
        <v>0</v>
      </c>
      <c r="BH161" s="102">
        <f>IF(U161="sníž. přenesená",N161,0)</f>
        <v>0</v>
      </c>
      <c r="BI161" s="102">
        <f>IF(U161="nulová",N161,0)</f>
        <v>0</v>
      </c>
      <c r="BJ161" s="15" t="s">
        <v>23</v>
      </c>
      <c r="BK161" s="102">
        <f>ROUND(L161*K161,2)</f>
        <v>0</v>
      </c>
      <c r="BL161" s="15" t="s">
        <v>95</v>
      </c>
      <c r="BM161" s="15" t="s">
        <v>412</v>
      </c>
    </row>
    <row r="162" spans="2:65" s="1" customFormat="1" ht="31.5" customHeight="1">
      <c r="B162" s="124"/>
      <c r="C162" s="154" t="s">
        <v>233</v>
      </c>
      <c r="D162" s="154" t="s">
        <v>156</v>
      </c>
      <c r="E162" s="155" t="s">
        <v>220</v>
      </c>
      <c r="F162" s="248" t="s">
        <v>221</v>
      </c>
      <c r="G162" s="249"/>
      <c r="H162" s="249"/>
      <c r="I162" s="249"/>
      <c r="J162" s="156" t="s">
        <v>159</v>
      </c>
      <c r="K162" s="157">
        <v>151</v>
      </c>
      <c r="L162" s="237">
        <v>0</v>
      </c>
      <c r="M162" s="249"/>
      <c r="N162" s="250">
        <f>ROUND(L162*K162,2)</f>
        <v>0</v>
      </c>
      <c r="O162" s="249"/>
      <c r="P162" s="249"/>
      <c r="Q162" s="249"/>
      <c r="R162" s="126"/>
      <c r="T162" s="158" t="s">
        <v>21</v>
      </c>
      <c r="U162" s="41" t="s">
        <v>46</v>
      </c>
      <c r="V162" s="33"/>
      <c r="W162" s="159">
        <f>V162*K162</f>
        <v>0</v>
      </c>
      <c r="X162" s="159">
        <v>0</v>
      </c>
      <c r="Y162" s="159">
        <f>X162*K162</f>
        <v>0</v>
      </c>
      <c r="Z162" s="159">
        <v>0</v>
      </c>
      <c r="AA162" s="160">
        <f>Z162*K162</f>
        <v>0</v>
      </c>
      <c r="AR162" s="15" t="s">
        <v>95</v>
      </c>
      <c r="AT162" s="15" t="s">
        <v>156</v>
      </c>
      <c r="AU162" s="15" t="s">
        <v>89</v>
      </c>
      <c r="AY162" s="15" t="s">
        <v>155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15" t="s">
        <v>23</v>
      </c>
      <c r="BK162" s="102">
        <f>ROUND(L162*K162,2)</f>
        <v>0</v>
      </c>
      <c r="BL162" s="15" t="s">
        <v>95</v>
      </c>
      <c r="BM162" s="15" t="s">
        <v>413</v>
      </c>
    </row>
    <row r="163" spans="2:65" s="1" customFormat="1" ht="31.5" customHeight="1">
      <c r="B163" s="124"/>
      <c r="C163" s="154" t="s">
        <v>237</v>
      </c>
      <c r="D163" s="154" t="s">
        <v>156</v>
      </c>
      <c r="E163" s="155" t="s">
        <v>224</v>
      </c>
      <c r="F163" s="248" t="s">
        <v>225</v>
      </c>
      <c r="G163" s="249"/>
      <c r="H163" s="249"/>
      <c r="I163" s="249"/>
      <c r="J163" s="156" t="s">
        <v>159</v>
      </c>
      <c r="K163" s="157">
        <v>151</v>
      </c>
      <c r="L163" s="237">
        <v>0</v>
      </c>
      <c r="M163" s="249"/>
      <c r="N163" s="250">
        <f>ROUND(L163*K163,2)</f>
        <v>0</v>
      </c>
      <c r="O163" s="249"/>
      <c r="P163" s="249"/>
      <c r="Q163" s="249"/>
      <c r="R163" s="126"/>
      <c r="T163" s="158" t="s">
        <v>21</v>
      </c>
      <c r="U163" s="41" t="s">
        <v>46</v>
      </c>
      <c r="V163" s="33"/>
      <c r="W163" s="159">
        <f>V163*K163</f>
        <v>0</v>
      </c>
      <c r="X163" s="159">
        <v>0</v>
      </c>
      <c r="Y163" s="159">
        <f>X163*K163</f>
        <v>0</v>
      </c>
      <c r="Z163" s="159">
        <v>0</v>
      </c>
      <c r="AA163" s="160">
        <f>Z163*K163</f>
        <v>0</v>
      </c>
      <c r="AR163" s="15" t="s">
        <v>95</v>
      </c>
      <c r="AT163" s="15" t="s">
        <v>156</v>
      </c>
      <c r="AU163" s="15" t="s">
        <v>89</v>
      </c>
      <c r="AY163" s="15" t="s">
        <v>155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15" t="s">
        <v>23</v>
      </c>
      <c r="BK163" s="102">
        <f>ROUND(L163*K163,2)</f>
        <v>0</v>
      </c>
      <c r="BL163" s="15" t="s">
        <v>95</v>
      </c>
      <c r="BM163" s="15" t="s">
        <v>414</v>
      </c>
    </row>
    <row r="164" spans="2:65" s="1" customFormat="1" ht="22.5" customHeight="1">
      <c r="B164" s="124"/>
      <c r="C164" s="177" t="s">
        <v>241</v>
      </c>
      <c r="D164" s="177" t="s">
        <v>227</v>
      </c>
      <c r="E164" s="178" t="s">
        <v>228</v>
      </c>
      <c r="F164" s="253" t="s">
        <v>229</v>
      </c>
      <c r="G164" s="254"/>
      <c r="H164" s="254"/>
      <c r="I164" s="254"/>
      <c r="J164" s="179" t="s">
        <v>230</v>
      </c>
      <c r="K164" s="180">
        <v>2.265</v>
      </c>
      <c r="L164" s="255">
        <v>0</v>
      </c>
      <c r="M164" s="254"/>
      <c r="N164" s="256">
        <f>ROUND(L164*K164,2)</f>
        <v>0</v>
      </c>
      <c r="O164" s="249"/>
      <c r="P164" s="249"/>
      <c r="Q164" s="249"/>
      <c r="R164" s="126"/>
      <c r="T164" s="158" t="s">
        <v>21</v>
      </c>
      <c r="U164" s="41" t="s">
        <v>46</v>
      </c>
      <c r="V164" s="33"/>
      <c r="W164" s="159">
        <f>V164*K164</f>
        <v>0</v>
      </c>
      <c r="X164" s="159">
        <v>0.001</v>
      </c>
      <c r="Y164" s="159">
        <f>X164*K164</f>
        <v>0.002265</v>
      </c>
      <c r="Z164" s="159">
        <v>0</v>
      </c>
      <c r="AA164" s="160">
        <f>Z164*K164</f>
        <v>0</v>
      </c>
      <c r="AR164" s="15" t="s">
        <v>195</v>
      </c>
      <c r="AT164" s="15" t="s">
        <v>227</v>
      </c>
      <c r="AU164" s="15" t="s">
        <v>89</v>
      </c>
      <c r="AY164" s="15" t="s">
        <v>155</v>
      </c>
      <c r="BE164" s="102">
        <f>IF(U164="základní",N164,0)</f>
        <v>0</v>
      </c>
      <c r="BF164" s="102">
        <f>IF(U164="snížená",N164,0)</f>
        <v>0</v>
      </c>
      <c r="BG164" s="102">
        <f>IF(U164="zákl. přenesená",N164,0)</f>
        <v>0</v>
      </c>
      <c r="BH164" s="102">
        <f>IF(U164="sníž. přenesená",N164,0)</f>
        <v>0</v>
      </c>
      <c r="BI164" s="102">
        <f>IF(U164="nulová",N164,0)</f>
        <v>0</v>
      </c>
      <c r="BJ164" s="15" t="s">
        <v>23</v>
      </c>
      <c r="BK164" s="102">
        <f>ROUND(L164*K164,2)</f>
        <v>0</v>
      </c>
      <c r="BL164" s="15" t="s">
        <v>95</v>
      </c>
      <c r="BM164" s="15" t="s">
        <v>415</v>
      </c>
    </row>
    <row r="165" spans="2:51" s="10" customFormat="1" ht="22.5" customHeight="1">
      <c r="B165" s="161"/>
      <c r="C165" s="162"/>
      <c r="D165" s="162"/>
      <c r="E165" s="163" t="s">
        <v>21</v>
      </c>
      <c r="F165" s="251" t="s">
        <v>416</v>
      </c>
      <c r="G165" s="252"/>
      <c r="H165" s="252"/>
      <c r="I165" s="252"/>
      <c r="J165" s="162"/>
      <c r="K165" s="164">
        <v>2.265</v>
      </c>
      <c r="L165" s="162"/>
      <c r="M165" s="162"/>
      <c r="N165" s="162"/>
      <c r="O165" s="162"/>
      <c r="P165" s="162"/>
      <c r="Q165" s="162"/>
      <c r="R165" s="165"/>
      <c r="T165" s="166"/>
      <c r="U165" s="162"/>
      <c r="V165" s="162"/>
      <c r="W165" s="162"/>
      <c r="X165" s="162"/>
      <c r="Y165" s="162"/>
      <c r="Z165" s="162"/>
      <c r="AA165" s="167"/>
      <c r="AT165" s="168" t="s">
        <v>162</v>
      </c>
      <c r="AU165" s="168" t="s">
        <v>89</v>
      </c>
      <c r="AV165" s="10" t="s">
        <v>89</v>
      </c>
      <c r="AW165" s="10" t="s">
        <v>38</v>
      </c>
      <c r="AX165" s="10" t="s">
        <v>23</v>
      </c>
      <c r="AY165" s="168" t="s">
        <v>155</v>
      </c>
    </row>
    <row r="166" spans="2:65" s="1" customFormat="1" ht="22.5" customHeight="1">
      <c r="B166" s="124"/>
      <c r="C166" s="154" t="s">
        <v>246</v>
      </c>
      <c r="D166" s="154" t="s">
        <v>156</v>
      </c>
      <c r="E166" s="155" t="s">
        <v>234</v>
      </c>
      <c r="F166" s="248" t="s">
        <v>235</v>
      </c>
      <c r="G166" s="249"/>
      <c r="H166" s="249"/>
      <c r="I166" s="249"/>
      <c r="J166" s="156" t="s">
        <v>159</v>
      </c>
      <c r="K166" s="157">
        <v>151</v>
      </c>
      <c r="L166" s="237">
        <v>0</v>
      </c>
      <c r="M166" s="249"/>
      <c r="N166" s="250">
        <f>ROUND(L166*K166,2)</f>
        <v>0</v>
      </c>
      <c r="O166" s="249"/>
      <c r="P166" s="249"/>
      <c r="Q166" s="249"/>
      <c r="R166" s="126"/>
      <c r="T166" s="158" t="s">
        <v>21</v>
      </c>
      <c r="U166" s="41" t="s">
        <v>46</v>
      </c>
      <c r="V166" s="33"/>
      <c r="W166" s="159">
        <f>V166*K166</f>
        <v>0</v>
      </c>
      <c r="X166" s="159">
        <v>0</v>
      </c>
      <c r="Y166" s="159">
        <f>X166*K166</f>
        <v>0</v>
      </c>
      <c r="Z166" s="159">
        <v>0</v>
      </c>
      <c r="AA166" s="160">
        <f>Z166*K166</f>
        <v>0</v>
      </c>
      <c r="AR166" s="15" t="s">
        <v>95</v>
      </c>
      <c r="AT166" s="15" t="s">
        <v>156</v>
      </c>
      <c r="AU166" s="15" t="s">
        <v>89</v>
      </c>
      <c r="AY166" s="15" t="s">
        <v>155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15" t="s">
        <v>23</v>
      </c>
      <c r="BK166" s="102">
        <f>ROUND(L166*K166,2)</f>
        <v>0</v>
      </c>
      <c r="BL166" s="15" t="s">
        <v>95</v>
      </c>
      <c r="BM166" s="15" t="s">
        <v>417</v>
      </c>
    </row>
    <row r="167" spans="2:65" s="1" customFormat="1" ht="22.5" customHeight="1">
      <c r="B167" s="124"/>
      <c r="C167" s="154" t="s">
        <v>252</v>
      </c>
      <c r="D167" s="154" t="s">
        <v>156</v>
      </c>
      <c r="E167" s="155" t="s">
        <v>238</v>
      </c>
      <c r="F167" s="248" t="s">
        <v>239</v>
      </c>
      <c r="G167" s="249"/>
      <c r="H167" s="249"/>
      <c r="I167" s="249"/>
      <c r="J167" s="156" t="s">
        <v>159</v>
      </c>
      <c r="K167" s="157">
        <v>149</v>
      </c>
      <c r="L167" s="237">
        <v>0</v>
      </c>
      <c r="M167" s="249"/>
      <c r="N167" s="250">
        <f>ROUND(L167*K167,2)</f>
        <v>0</v>
      </c>
      <c r="O167" s="249"/>
      <c r="P167" s="249"/>
      <c r="Q167" s="249"/>
      <c r="R167" s="126"/>
      <c r="T167" s="158" t="s">
        <v>21</v>
      </c>
      <c r="U167" s="41" t="s">
        <v>46</v>
      </c>
      <c r="V167" s="33"/>
      <c r="W167" s="159">
        <f>V167*K167</f>
        <v>0</v>
      </c>
      <c r="X167" s="159">
        <v>0</v>
      </c>
      <c r="Y167" s="159">
        <f>X167*K167</f>
        <v>0</v>
      </c>
      <c r="Z167" s="159">
        <v>0</v>
      </c>
      <c r="AA167" s="160">
        <f>Z167*K167</f>
        <v>0</v>
      </c>
      <c r="AR167" s="15" t="s">
        <v>95</v>
      </c>
      <c r="AT167" s="15" t="s">
        <v>156</v>
      </c>
      <c r="AU167" s="15" t="s">
        <v>89</v>
      </c>
      <c r="AY167" s="15" t="s">
        <v>155</v>
      </c>
      <c r="BE167" s="102">
        <f>IF(U167="základní",N167,0)</f>
        <v>0</v>
      </c>
      <c r="BF167" s="102">
        <f>IF(U167="snížená",N167,0)</f>
        <v>0</v>
      </c>
      <c r="BG167" s="102">
        <f>IF(U167="zákl. přenesená",N167,0)</f>
        <v>0</v>
      </c>
      <c r="BH167" s="102">
        <f>IF(U167="sníž. přenesená",N167,0)</f>
        <v>0</v>
      </c>
      <c r="BI167" s="102">
        <f>IF(U167="nulová",N167,0)</f>
        <v>0</v>
      </c>
      <c r="BJ167" s="15" t="s">
        <v>23</v>
      </c>
      <c r="BK167" s="102">
        <f>ROUND(L167*K167,2)</f>
        <v>0</v>
      </c>
      <c r="BL167" s="15" t="s">
        <v>95</v>
      </c>
      <c r="BM167" s="15" t="s">
        <v>418</v>
      </c>
    </row>
    <row r="168" spans="2:63" s="9" customFormat="1" ht="29.25" customHeight="1">
      <c r="B168" s="143"/>
      <c r="C168" s="144"/>
      <c r="D168" s="153" t="s">
        <v>374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246">
        <f>BK168</f>
        <v>0</v>
      </c>
      <c r="O168" s="247"/>
      <c r="P168" s="247"/>
      <c r="Q168" s="247"/>
      <c r="R168" s="146"/>
      <c r="T168" s="147"/>
      <c r="U168" s="144"/>
      <c r="V168" s="144"/>
      <c r="W168" s="148">
        <f>SUM(W169:W170)</f>
        <v>0</v>
      </c>
      <c r="X168" s="144"/>
      <c r="Y168" s="148">
        <f>SUM(Y169:Y170)</f>
        <v>5.887896</v>
      </c>
      <c r="Z168" s="144"/>
      <c r="AA168" s="149">
        <f>SUM(AA169:AA170)</f>
        <v>0</v>
      </c>
      <c r="AR168" s="150" t="s">
        <v>23</v>
      </c>
      <c r="AT168" s="151" t="s">
        <v>80</v>
      </c>
      <c r="AU168" s="151" t="s">
        <v>23</v>
      </c>
      <c r="AY168" s="150" t="s">
        <v>155</v>
      </c>
      <c r="BK168" s="152">
        <f>SUM(BK169:BK170)</f>
        <v>0</v>
      </c>
    </row>
    <row r="169" spans="2:65" s="1" customFormat="1" ht="22.5" customHeight="1">
      <c r="B169" s="124"/>
      <c r="C169" s="154" t="s">
        <v>8</v>
      </c>
      <c r="D169" s="154" t="s">
        <v>156</v>
      </c>
      <c r="E169" s="155" t="s">
        <v>419</v>
      </c>
      <c r="F169" s="248" t="s">
        <v>420</v>
      </c>
      <c r="G169" s="249"/>
      <c r="H169" s="249"/>
      <c r="I169" s="249"/>
      <c r="J169" s="156" t="s">
        <v>165</v>
      </c>
      <c r="K169" s="157">
        <v>2.4</v>
      </c>
      <c r="L169" s="237">
        <v>0</v>
      </c>
      <c r="M169" s="249"/>
      <c r="N169" s="250">
        <f>ROUND(L169*K169,2)</f>
        <v>0</v>
      </c>
      <c r="O169" s="249"/>
      <c r="P169" s="249"/>
      <c r="Q169" s="249"/>
      <c r="R169" s="126"/>
      <c r="T169" s="158" t="s">
        <v>21</v>
      </c>
      <c r="U169" s="41" t="s">
        <v>46</v>
      </c>
      <c r="V169" s="33"/>
      <c r="W169" s="159">
        <f>V169*K169</f>
        <v>0</v>
      </c>
      <c r="X169" s="159">
        <v>2.45329</v>
      </c>
      <c r="Y169" s="159">
        <f>X169*K169</f>
        <v>5.887896</v>
      </c>
      <c r="Z169" s="159">
        <v>0</v>
      </c>
      <c r="AA169" s="160">
        <f>Z169*K169</f>
        <v>0</v>
      </c>
      <c r="AR169" s="15" t="s">
        <v>95</v>
      </c>
      <c r="AT169" s="15" t="s">
        <v>156</v>
      </c>
      <c r="AU169" s="15" t="s">
        <v>89</v>
      </c>
      <c r="AY169" s="15" t="s">
        <v>155</v>
      </c>
      <c r="BE169" s="102">
        <f>IF(U169="základní",N169,0)</f>
        <v>0</v>
      </c>
      <c r="BF169" s="102">
        <f>IF(U169="snížená",N169,0)</f>
        <v>0</v>
      </c>
      <c r="BG169" s="102">
        <f>IF(U169="zákl. přenesená",N169,0)</f>
        <v>0</v>
      </c>
      <c r="BH169" s="102">
        <f>IF(U169="sníž. přenesená",N169,0)</f>
        <v>0</v>
      </c>
      <c r="BI169" s="102">
        <f>IF(U169="nulová",N169,0)</f>
        <v>0</v>
      </c>
      <c r="BJ169" s="15" t="s">
        <v>23</v>
      </c>
      <c r="BK169" s="102">
        <f>ROUND(L169*K169,2)</f>
        <v>0</v>
      </c>
      <c r="BL169" s="15" t="s">
        <v>95</v>
      </c>
      <c r="BM169" s="15" t="s">
        <v>421</v>
      </c>
    </row>
    <row r="170" spans="2:51" s="10" customFormat="1" ht="22.5" customHeight="1">
      <c r="B170" s="161"/>
      <c r="C170" s="162"/>
      <c r="D170" s="162"/>
      <c r="E170" s="163" t="s">
        <v>21</v>
      </c>
      <c r="F170" s="251" t="s">
        <v>393</v>
      </c>
      <c r="G170" s="252"/>
      <c r="H170" s="252"/>
      <c r="I170" s="252"/>
      <c r="J170" s="162"/>
      <c r="K170" s="164">
        <v>2.4</v>
      </c>
      <c r="L170" s="162"/>
      <c r="M170" s="162"/>
      <c r="N170" s="162"/>
      <c r="O170" s="162"/>
      <c r="P170" s="162"/>
      <c r="Q170" s="162"/>
      <c r="R170" s="165"/>
      <c r="T170" s="166"/>
      <c r="U170" s="162"/>
      <c r="V170" s="162"/>
      <c r="W170" s="162"/>
      <c r="X170" s="162"/>
      <c r="Y170" s="162"/>
      <c r="Z170" s="162"/>
      <c r="AA170" s="167"/>
      <c r="AT170" s="168" t="s">
        <v>162</v>
      </c>
      <c r="AU170" s="168" t="s">
        <v>89</v>
      </c>
      <c r="AV170" s="10" t="s">
        <v>89</v>
      </c>
      <c r="AW170" s="10" t="s">
        <v>38</v>
      </c>
      <c r="AX170" s="10" t="s">
        <v>23</v>
      </c>
      <c r="AY170" s="168" t="s">
        <v>155</v>
      </c>
    </row>
    <row r="171" spans="2:63" s="9" customFormat="1" ht="29.25" customHeight="1">
      <c r="B171" s="143"/>
      <c r="C171" s="144"/>
      <c r="D171" s="153" t="s">
        <v>127</v>
      </c>
      <c r="E171" s="153"/>
      <c r="F171" s="153"/>
      <c r="G171" s="153"/>
      <c r="H171" s="153"/>
      <c r="I171" s="153"/>
      <c r="J171" s="153"/>
      <c r="K171" s="153"/>
      <c r="L171" s="153"/>
      <c r="M171" s="153"/>
      <c r="N171" s="244">
        <f>BK171</f>
        <v>0</v>
      </c>
      <c r="O171" s="245"/>
      <c r="P171" s="245"/>
      <c r="Q171" s="245"/>
      <c r="R171" s="146"/>
      <c r="T171" s="147"/>
      <c r="U171" s="144"/>
      <c r="V171" s="144"/>
      <c r="W171" s="148">
        <f>W172</f>
        <v>0</v>
      </c>
      <c r="X171" s="144"/>
      <c r="Y171" s="148">
        <f>Y172</f>
        <v>0.02184</v>
      </c>
      <c r="Z171" s="144"/>
      <c r="AA171" s="149">
        <f>AA172</f>
        <v>0</v>
      </c>
      <c r="AR171" s="150" t="s">
        <v>23</v>
      </c>
      <c r="AT171" s="151" t="s">
        <v>80</v>
      </c>
      <c r="AU171" s="151" t="s">
        <v>23</v>
      </c>
      <c r="AY171" s="150" t="s">
        <v>155</v>
      </c>
      <c r="BK171" s="152">
        <f>BK172</f>
        <v>0</v>
      </c>
    </row>
    <row r="172" spans="2:65" s="1" customFormat="1" ht="22.5" customHeight="1">
      <c r="B172" s="124"/>
      <c r="C172" s="154" t="s">
        <v>259</v>
      </c>
      <c r="D172" s="154" t="s">
        <v>156</v>
      </c>
      <c r="E172" s="155" t="s">
        <v>351</v>
      </c>
      <c r="F172" s="248" t="s">
        <v>352</v>
      </c>
      <c r="G172" s="249"/>
      <c r="H172" s="249"/>
      <c r="I172" s="249"/>
      <c r="J172" s="156" t="s">
        <v>244</v>
      </c>
      <c r="K172" s="157">
        <v>24</v>
      </c>
      <c r="L172" s="237">
        <v>0</v>
      </c>
      <c r="M172" s="249"/>
      <c r="N172" s="250">
        <f>ROUND(L172*K172,2)</f>
        <v>0</v>
      </c>
      <c r="O172" s="249"/>
      <c r="P172" s="249"/>
      <c r="Q172" s="249"/>
      <c r="R172" s="126"/>
      <c r="T172" s="158" t="s">
        <v>21</v>
      </c>
      <c r="U172" s="41" t="s">
        <v>46</v>
      </c>
      <c r="V172" s="33"/>
      <c r="W172" s="159">
        <f>V172*K172</f>
        <v>0</v>
      </c>
      <c r="X172" s="159">
        <v>0.00091</v>
      </c>
      <c r="Y172" s="159">
        <f>X172*K172</f>
        <v>0.02184</v>
      </c>
      <c r="Z172" s="159">
        <v>0</v>
      </c>
      <c r="AA172" s="160">
        <f>Z172*K172</f>
        <v>0</v>
      </c>
      <c r="AR172" s="15" t="s">
        <v>95</v>
      </c>
      <c r="AT172" s="15" t="s">
        <v>156</v>
      </c>
      <c r="AU172" s="15" t="s">
        <v>89</v>
      </c>
      <c r="AY172" s="15" t="s">
        <v>155</v>
      </c>
      <c r="BE172" s="102">
        <f>IF(U172="základní",N172,0)</f>
        <v>0</v>
      </c>
      <c r="BF172" s="102">
        <f>IF(U172="snížená",N172,0)</f>
        <v>0</v>
      </c>
      <c r="BG172" s="102">
        <f>IF(U172="zákl. přenesená",N172,0)</f>
        <v>0</v>
      </c>
      <c r="BH172" s="102">
        <f>IF(U172="sníž. přenesená",N172,0)</f>
        <v>0</v>
      </c>
      <c r="BI172" s="102">
        <f>IF(U172="nulová",N172,0)</f>
        <v>0</v>
      </c>
      <c r="BJ172" s="15" t="s">
        <v>23</v>
      </c>
      <c r="BK172" s="102">
        <f>ROUND(L172*K172,2)</f>
        <v>0</v>
      </c>
      <c r="BL172" s="15" t="s">
        <v>95</v>
      </c>
      <c r="BM172" s="15" t="s">
        <v>422</v>
      </c>
    </row>
    <row r="173" spans="2:63" s="9" customFormat="1" ht="29.25" customHeight="1">
      <c r="B173" s="143"/>
      <c r="C173" s="144"/>
      <c r="D173" s="153" t="s">
        <v>128</v>
      </c>
      <c r="E173" s="153"/>
      <c r="F173" s="153"/>
      <c r="G173" s="153"/>
      <c r="H173" s="153"/>
      <c r="I173" s="153"/>
      <c r="J173" s="153"/>
      <c r="K173" s="153"/>
      <c r="L173" s="153"/>
      <c r="M173" s="153"/>
      <c r="N173" s="246">
        <f>BK173</f>
        <v>0</v>
      </c>
      <c r="O173" s="247"/>
      <c r="P173" s="247"/>
      <c r="Q173" s="247"/>
      <c r="R173" s="146"/>
      <c r="T173" s="147"/>
      <c r="U173" s="144"/>
      <c r="V173" s="144"/>
      <c r="W173" s="148">
        <f>SUM(W174:W177)</f>
        <v>0</v>
      </c>
      <c r="X173" s="144"/>
      <c r="Y173" s="148">
        <f>SUM(Y174:Y177)</f>
        <v>0.83589</v>
      </c>
      <c r="Z173" s="144"/>
      <c r="AA173" s="149">
        <f>SUM(AA174:AA177)</f>
        <v>0</v>
      </c>
      <c r="AR173" s="150" t="s">
        <v>23</v>
      </c>
      <c r="AT173" s="151" t="s">
        <v>80</v>
      </c>
      <c r="AU173" s="151" t="s">
        <v>23</v>
      </c>
      <c r="AY173" s="150" t="s">
        <v>155</v>
      </c>
      <c r="BK173" s="152">
        <f>SUM(BK174:BK177)</f>
        <v>0</v>
      </c>
    </row>
    <row r="174" spans="2:65" s="1" customFormat="1" ht="22.5" customHeight="1">
      <c r="B174" s="124"/>
      <c r="C174" s="154" t="s">
        <v>263</v>
      </c>
      <c r="D174" s="154" t="s">
        <v>156</v>
      </c>
      <c r="E174" s="155" t="s">
        <v>256</v>
      </c>
      <c r="F174" s="248" t="s">
        <v>423</v>
      </c>
      <c r="G174" s="249"/>
      <c r="H174" s="249"/>
      <c r="I174" s="249"/>
      <c r="J174" s="156" t="s">
        <v>159</v>
      </c>
      <c r="K174" s="157">
        <v>149</v>
      </c>
      <c r="L174" s="237">
        <v>0</v>
      </c>
      <c r="M174" s="249"/>
      <c r="N174" s="250">
        <f>ROUND(L174*K174,2)</f>
        <v>0</v>
      </c>
      <c r="O174" s="249"/>
      <c r="P174" s="249"/>
      <c r="Q174" s="249"/>
      <c r="R174" s="126"/>
      <c r="T174" s="158" t="s">
        <v>21</v>
      </c>
      <c r="U174" s="41" t="s">
        <v>46</v>
      </c>
      <c r="V174" s="33"/>
      <c r="W174" s="159">
        <f>V174*K174</f>
        <v>0</v>
      </c>
      <c r="X174" s="159">
        <v>0</v>
      </c>
      <c r="Y174" s="159">
        <f>X174*K174</f>
        <v>0</v>
      </c>
      <c r="Z174" s="159">
        <v>0</v>
      </c>
      <c r="AA174" s="160">
        <f>Z174*K174</f>
        <v>0</v>
      </c>
      <c r="AR174" s="15" t="s">
        <v>95</v>
      </c>
      <c r="AT174" s="15" t="s">
        <v>156</v>
      </c>
      <c r="AU174" s="15" t="s">
        <v>89</v>
      </c>
      <c r="AY174" s="15" t="s">
        <v>155</v>
      </c>
      <c r="BE174" s="102">
        <f>IF(U174="základní",N174,0)</f>
        <v>0</v>
      </c>
      <c r="BF174" s="102">
        <f>IF(U174="snížená",N174,0)</f>
        <v>0</v>
      </c>
      <c r="BG174" s="102">
        <f>IF(U174="zákl. přenesená",N174,0)</f>
        <v>0</v>
      </c>
      <c r="BH174" s="102">
        <f>IF(U174="sníž. přenesená",N174,0)</f>
        <v>0</v>
      </c>
      <c r="BI174" s="102">
        <f>IF(U174="nulová",N174,0)</f>
        <v>0</v>
      </c>
      <c r="BJ174" s="15" t="s">
        <v>23</v>
      </c>
      <c r="BK174" s="102">
        <f>ROUND(L174*K174,2)</f>
        <v>0</v>
      </c>
      <c r="BL174" s="15" t="s">
        <v>95</v>
      </c>
      <c r="BM174" s="15" t="s">
        <v>424</v>
      </c>
    </row>
    <row r="175" spans="2:65" s="1" customFormat="1" ht="22.5" customHeight="1">
      <c r="B175" s="124"/>
      <c r="C175" s="154" t="s">
        <v>267</v>
      </c>
      <c r="D175" s="154" t="s">
        <v>156</v>
      </c>
      <c r="E175" s="155" t="s">
        <v>260</v>
      </c>
      <c r="F175" s="248" t="s">
        <v>261</v>
      </c>
      <c r="G175" s="249"/>
      <c r="H175" s="249"/>
      <c r="I175" s="249"/>
      <c r="J175" s="156" t="s">
        <v>159</v>
      </c>
      <c r="K175" s="157">
        <v>149</v>
      </c>
      <c r="L175" s="237">
        <v>0</v>
      </c>
      <c r="M175" s="249"/>
      <c r="N175" s="250">
        <f>ROUND(L175*K175,2)</f>
        <v>0</v>
      </c>
      <c r="O175" s="249"/>
      <c r="P175" s="249"/>
      <c r="Q175" s="249"/>
      <c r="R175" s="126"/>
      <c r="T175" s="158" t="s">
        <v>21</v>
      </c>
      <c r="U175" s="41" t="s">
        <v>46</v>
      </c>
      <c r="V175" s="33"/>
      <c r="W175" s="159">
        <f>V175*K175</f>
        <v>0</v>
      </c>
      <c r="X175" s="159">
        <v>0</v>
      </c>
      <c r="Y175" s="159">
        <f>X175*K175</f>
        <v>0</v>
      </c>
      <c r="Z175" s="159">
        <v>0</v>
      </c>
      <c r="AA175" s="160">
        <f>Z175*K175</f>
        <v>0</v>
      </c>
      <c r="AR175" s="15" t="s">
        <v>95</v>
      </c>
      <c r="AT175" s="15" t="s">
        <v>156</v>
      </c>
      <c r="AU175" s="15" t="s">
        <v>89</v>
      </c>
      <c r="AY175" s="15" t="s">
        <v>155</v>
      </c>
      <c r="BE175" s="102">
        <f>IF(U175="základní",N175,0)</f>
        <v>0</v>
      </c>
      <c r="BF175" s="102">
        <f>IF(U175="snížená",N175,0)</f>
        <v>0</v>
      </c>
      <c r="BG175" s="102">
        <f>IF(U175="zákl. přenesená",N175,0)</f>
        <v>0</v>
      </c>
      <c r="BH175" s="102">
        <f>IF(U175="sníž. přenesená",N175,0)</f>
        <v>0</v>
      </c>
      <c r="BI175" s="102">
        <f>IF(U175="nulová",N175,0)</f>
        <v>0</v>
      </c>
      <c r="BJ175" s="15" t="s">
        <v>23</v>
      </c>
      <c r="BK175" s="102">
        <f>ROUND(L175*K175,2)</f>
        <v>0</v>
      </c>
      <c r="BL175" s="15" t="s">
        <v>95</v>
      </c>
      <c r="BM175" s="15" t="s">
        <v>425</v>
      </c>
    </row>
    <row r="176" spans="2:65" s="1" customFormat="1" ht="31.5" customHeight="1">
      <c r="B176" s="124"/>
      <c r="C176" s="154" t="s">
        <v>271</v>
      </c>
      <c r="D176" s="154" t="s">
        <v>156</v>
      </c>
      <c r="E176" s="155" t="s">
        <v>264</v>
      </c>
      <c r="F176" s="248" t="s">
        <v>265</v>
      </c>
      <c r="G176" s="249"/>
      <c r="H176" s="249"/>
      <c r="I176" s="249"/>
      <c r="J176" s="156" t="s">
        <v>159</v>
      </c>
      <c r="K176" s="157">
        <v>149</v>
      </c>
      <c r="L176" s="237">
        <v>0</v>
      </c>
      <c r="M176" s="249"/>
      <c r="N176" s="250">
        <f>ROUND(L176*K176,2)</f>
        <v>0</v>
      </c>
      <c r="O176" s="249"/>
      <c r="P176" s="249"/>
      <c r="Q176" s="249"/>
      <c r="R176" s="126"/>
      <c r="T176" s="158" t="s">
        <v>21</v>
      </c>
      <c r="U176" s="41" t="s">
        <v>46</v>
      </c>
      <c r="V176" s="33"/>
      <c r="W176" s="159">
        <f>V176*K176</f>
        <v>0</v>
      </c>
      <c r="X176" s="159">
        <v>0.00561</v>
      </c>
      <c r="Y176" s="159">
        <f>X176*K176</f>
        <v>0.83589</v>
      </c>
      <c r="Z176" s="159">
        <v>0</v>
      </c>
      <c r="AA176" s="160">
        <f>Z176*K176</f>
        <v>0</v>
      </c>
      <c r="AR176" s="15" t="s">
        <v>95</v>
      </c>
      <c r="AT176" s="15" t="s">
        <v>156</v>
      </c>
      <c r="AU176" s="15" t="s">
        <v>89</v>
      </c>
      <c r="AY176" s="15" t="s">
        <v>155</v>
      </c>
      <c r="BE176" s="102">
        <f>IF(U176="základní",N176,0)</f>
        <v>0</v>
      </c>
      <c r="BF176" s="102">
        <f>IF(U176="snížená",N176,0)</f>
        <v>0</v>
      </c>
      <c r="BG176" s="102">
        <f>IF(U176="zákl. přenesená",N176,0)</f>
        <v>0</v>
      </c>
      <c r="BH176" s="102">
        <f>IF(U176="sníž. přenesená",N176,0)</f>
        <v>0</v>
      </c>
      <c r="BI176" s="102">
        <f>IF(U176="nulová",N176,0)</f>
        <v>0</v>
      </c>
      <c r="BJ176" s="15" t="s">
        <v>23</v>
      </c>
      <c r="BK176" s="102">
        <f>ROUND(L176*K176,2)</f>
        <v>0</v>
      </c>
      <c r="BL176" s="15" t="s">
        <v>95</v>
      </c>
      <c r="BM176" s="15" t="s">
        <v>426</v>
      </c>
    </row>
    <row r="177" spans="2:65" s="1" customFormat="1" ht="31.5" customHeight="1">
      <c r="B177" s="124"/>
      <c r="C177" s="154" t="s">
        <v>275</v>
      </c>
      <c r="D177" s="154" t="s">
        <v>156</v>
      </c>
      <c r="E177" s="155" t="s">
        <v>268</v>
      </c>
      <c r="F177" s="248" t="s">
        <v>269</v>
      </c>
      <c r="G177" s="249"/>
      <c r="H177" s="249"/>
      <c r="I177" s="249"/>
      <c r="J177" s="156" t="s">
        <v>159</v>
      </c>
      <c r="K177" s="157">
        <v>149</v>
      </c>
      <c r="L177" s="237">
        <v>0</v>
      </c>
      <c r="M177" s="249"/>
      <c r="N177" s="250">
        <f>ROUND(L177*K177,2)</f>
        <v>0</v>
      </c>
      <c r="O177" s="249"/>
      <c r="P177" s="249"/>
      <c r="Q177" s="249"/>
      <c r="R177" s="126"/>
      <c r="T177" s="158" t="s">
        <v>21</v>
      </c>
      <c r="U177" s="41" t="s">
        <v>46</v>
      </c>
      <c r="V177" s="33"/>
      <c r="W177" s="159">
        <f>V177*K177</f>
        <v>0</v>
      </c>
      <c r="X177" s="159">
        <v>0</v>
      </c>
      <c r="Y177" s="159">
        <f>X177*K177</f>
        <v>0</v>
      </c>
      <c r="Z177" s="159">
        <v>0</v>
      </c>
      <c r="AA177" s="160">
        <f>Z177*K177</f>
        <v>0</v>
      </c>
      <c r="AR177" s="15" t="s">
        <v>95</v>
      </c>
      <c r="AT177" s="15" t="s">
        <v>156</v>
      </c>
      <c r="AU177" s="15" t="s">
        <v>89</v>
      </c>
      <c r="AY177" s="15" t="s">
        <v>155</v>
      </c>
      <c r="BE177" s="102">
        <f>IF(U177="základní",N177,0)</f>
        <v>0</v>
      </c>
      <c r="BF177" s="102">
        <f>IF(U177="snížená",N177,0)</f>
        <v>0</v>
      </c>
      <c r="BG177" s="102">
        <f>IF(U177="zákl. přenesená",N177,0)</f>
        <v>0</v>
      </c>
      <c r="BH177" s="102">
        <f>IF(U177="sníž. přenesená",N177,0)</f>
        <v>0</v>
      </c>
      <c r="BI177" s="102">
        <f>IF(U177="nulová",N177,0)</f>
        <v>0</v>
      </c>
      <c r="BJ177" s="15" t="s">
        <v>23</v>
      </c>
      <c r="BK177" s="102">
        <f>ROUND(L177*K177,2)</f>
        <v>0</v>
      </c>
      <c r="BL177" s="15" t="s">
        <v>95</v>
      </c>
      <c r="BM177" s="15" t="s">
        <v>427</v>
      </c>
    </row>
    <row r="178" spans="2:63" s="9" customFormat="1" ht="29.25" customHeight="1">
      <c r="B178" s="143"/>
      <c r="C178" s="144"/>
      <c r="D178" s="153" t="s">
        <v>129</v>
      </c>
      <c r="E178" s="153"/>
      <c r="F178" s="153"/>
      <c r="G178" s="153"/>
      <c r="H178" s="153"/>
      <c r="I178" s="153"/>
      <c r="J178" s="153"/>
      <c r="K178" s="153"/>
      <c r="L178" s="153"/>
      <c r="M178" s="153"/>
      <c r="N178" s="246">
        <f>BK178</f>
        <v>0</v>
      </c>
      <c r="O178" s="247"/>
      <c r="P178" s="247"/>
      <c r="Q178" s="247"/>
      <c r="R178" s="146"/>
      <c r="T178" s="147"/>
      <c r="U178" s="144"/>
      <c r="V178" s="144"/>
      <c r="W178" s="148">
        <f>SUM(W179:W183)</f>
        <v>0</v>
      </c>
      <c r="X178" s="144"/>
      <c r="Y178" s="148">
        <f>SUM(Y179:Y183)</f>
        <v>46.44972</v>
      </c>
      <c r="Z178" s="144"/>
      <c r="AA178" s="149">
        <f>SUM(AA179:AA183)</f>
        <v>0.6</v>
      </c>
      <c r="AR178" s="150" t="s">
        <v>23</v>
      </c>
      <c r="AT178" s="151" t="s">
        <v>80</v>
      </c>
      <c r="AU178" s="151" t="s">
        <v>23</v>
      </c>
      <c r="AY178" s="150" t="s">
        <v>155</v>
      </c>
      <c r="BK178" s="152">
        <f>SUM(BK179:BK183)</f>
        <v>0</v>
      </c>
    </row>
    <row r="179" spans="2:65" s="1" customFormat="1" ht="31.5" customHeight="1">
      <c r="B179" s="124"/>
      <c r="C179" s="177" t="s">
        <v>280</v>
      </c>
      <c r="D179" s="177" t="s">
        <v>227</v>
      </c>
      <c r="E179" s="178" t="s">
        <v>285</v>
      </c>
      <c r="F179" s="253" t="s">
        <v>367</v>
      </c>
      <c r="G179" s="254"/>
      <c r="H179" s="254"/>
      <c r="I179" s="254"/>
      <c r="J179" s="179" t="s">
        <v>249</v>
      </c>
      <c r="K179" s="180">
        <v>600</v>
      </c>
      <c r="L179" s="255">
        <v>0</v>
      </c>
      <c r="M179" s="254"/>
      <c r="N179" s="256">
        <f>ROUND(L179*K179,2)</f>
        <v>0</v>
      </c>
      <c r="O179" s="249"/>
      <c r="P179" s="249"/>
      <c r="Q179" s="249"/>
      <c r="R179" s="126"/>
      <c r="T179" s="158" t="s">
        <v>21</v>
      </c>
      <c r="U179" s="41" t="s">
        <v>46</v>
      </c>
      <c r="V179" s="33"/>
      <c r="W179" s="159">
        <f>V179*K179</f>
        <v>0</v>
      </c>
      <c r="X179" s="159">
        <v>0.023</v>
      </c>
      <c r="Y179" s="159">
        <f>X179*K179</f>
        <v>13.799999999999999</v>
      </c>
      <c r="Z179" s="159">
        <v>0</v>
      </c>
      <c r="AA179" s="160">
        <f>Z179*K179</f>
        <v>0</v>
      </c>
      <c r="AR179" s="15" t="s">
        <v>195</v>
      </c>
      <c r="AT179" s="15" t="s">
        <v>227</v>
      </c>
      <c r="AU179" s="15" t="s">
        <v>89</v>
      </c>
      <c r="AY179" s="15" t="s">
        <v>155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15" t="s">
        <v>23</v>
      </c>
      <c r="BK179" s="102">
        <f>ROUND(L179*K179,2)</f>
        <v>0</v>
      </c>
      <c r="BL179" s="15" t="s">
        <v>95</v>
      </c>
      <c r="BM179" s="15" t="s">
        <v>428</v>
      </c>
    </row>
    <row r="180" spans="2:51" s="10" customFormat="1" ht="22.5" customHeight="1">
      <c r="B180" s="161"/>
      <c r="C180" s="162"/>
      <c r="D180" s="162"/>
      <c r="E180" s="163" t="s">
        <v>21</v>
      </c>
      <c r="F180" s="251" t="s">
        <v>429</v>
      </c>
      <c r="G180" s="252"/>
      <c r="H180" s="252"/>
      <c r="I180" s="252"/>
      <c r="J180" s="162"/>
      <c r="K180" s="164">
        <v>600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162</v>
      </c>
      <c r="AU180" s="168" t="s">
        <v>89</v>
      </c>
      <c r="AV180" s="10" t="s">
        <v>89</v>
      </c>
      <c r="AW180" s="10" t="s">
        <v>38</v>
      </c>
      <c r="AX180" s="10" t="s">
        <v>23</v>
      </c>
      <c r="AY180" s="168" t="s">
        <v>155</v>
      </c>
    </row>
    <row r="181" spans="2:65" s="1" customFormat="1" ht="31.5" customHeight="1">
      <c r="B181" s="124"/>
      <c r="C181" s="154" t="s">
        <v>284</v>
      </c>
      <c r="D181" s="154" t="s">
        <v>156</v>
      </c>
      <c r="E181" s="155" t="s">
        <v>430</v>
      </c>
      <c r="F181" s="248" t="s">
        <v>431</v>
      </c>
      <c r="G181" s="249"/>
      <c r="H181" s="249"/>
      <c r="I181" s="249"/>
      <c r="J181" s="156" t="s">
        <v>244</v>
      </c>
      <c r="K181" s="157">
        <v>59</v>
      </c>
      <c r="L181" s="237">
        <v>0</v>
      </c>
      <c r="M181" s="249"/>
      <c r="N181" s="250">
        <f>ROUND(L181*K181,2)</f>
        <v>0</v>
      </c>
      <c r="O181" s="249"/>
      <c r="P181" s="249"/>
      <c r="Q181" s="249"/>
      <c r="R181" s="126"/>
      <c r="T181" s="158" t="s">
        <v>21</v>
      </c>
      <c r="U181" s="41" t="s">
        <v>46</v>
      </c>
      <c r="V181" s="33"/>
      <c r="W181" s="159">
        <f>V181*K181</f>
        <v>0</v>
      </c>
      <c r="X181" s="159">
        <v>0.04008</v>
      </c>
      <c r="Y181" s="159">
        <f>X181*K181</f>
        <v>2.3647199999999997</v>
      </c>
      <c r="Z181" s="159">
        <v>0</v>
      </c>
      <c r="AA181" s="160">
        <f>Z181*K181</f>
        <v>0</v>
      </c>
      <c r="AR181" s="15" t="s">
        <v>95</v>
      </c>
      <c r="AT181" s="15" t="s">
        <v>156</v>
      </c>
      <c r="AU181" s="15" t="s">
        <v>89</v>
      </c>
      <c r="AY181" s="15" t="s">
        <v>155</v>
      </c>
      <c r="BE181" s="102">
        <f>IF(U181="základní",N181,0)</f>
        <v>0</v>
      </c>
      <c r="BF181" s="102">
        <f>IF(U181="snížená",N181,0)</f>
        <v>0</v>
      </c>
      <c r="BG181" s="102">
        <f>IF(U181="zákl. přenesená",N181,0)</f>
        <v>0</v>
      </c>
      <c r="BH181" s="102">
        <f>IF(U181="sníž. přenesená",N181,0)</f>
        <v>0</v>
      </c>
      <c r="BI181" s="102">
        <f>IF(U181="nulová",N181,0)</f>
        <v>0</v>
      </c>
      <c r="BJ181" s="15" t="s">
        <v>23</v>
      </c>
      <c r="BK181" s="102">
        <f>ROUND(L181*K181,2)</f>
        <v>0</v>
      </c>
      <c r="BL181" s="15" t="s">
        <v>95</v>
      </c>
      <c r="BM181" s="15" t="s">
        <v>432</v>
      </c>
    </row>
    <row r="182" spans="2:65" s="1" customFormat="1" ht="31.5" customHeight="1">
      <c r="B182" s="124"/>
      <c r="C182" s="154" t="s">
        <v>289</v>
      </c>
      <c r="D182" s="154" t="s">
        <v>156</v>
      </c>
      <c r="E182" s="155" t="s">
        <v>281</v>
      </c>
      <c r="F182" s="248" t="s">
        <v>282</v>
      </c>
      <c r="G182" s="249"/>
      <c r="H182" s="249"/>
      <c r="I182" s="249"/>
      <c r="J182" s="156" t="s">
        <v>244</v>
      </c>
      <c r="K182" s="157">
        <v>300</v>
      </c>
      <c r="L182" s="237">
        <v>0</v>
      </c>
      <c r="M182" s="249"/>
      <c r="N182" s="250">
        <f>ROUND(L182*K182,2)</f>
        <v>0</v>
      </c>
      <c r="O182" s="249"/>
      <c r="P182" s="249"/>
      <c r="Q182" s="249"/>
      <c r="R182" s="126"/>
      <c r="T182" s="158" t="s">
        <v>21</v>
      </c>
      <c r="U182" s="41" t="s">
        <v>46</v>
      </c>
      <c r="V182" s="33"/>
      <c r="W182" s="159">
        <f>V182*K182</f>
        <v>0</v>
      </c>
      <c r="X182" s="159">
        <v>0.10095</v>
      </c>
      <c r="Y182" s="159">
        <f>X182*K182</f>
        <v>30.285</v>
      </c>
      <c r="Z182" s="159">
        <v>0</v>
      </c>
      <c r="AA182" s="160">
        <f>Z182*K182</f>
        <v>0</v>
      </c>
      <c r="AR182" s="15" t="s">
        <v>95</v>
      </c>
      <c r="AT182" s="15" t="s">
        <v>156</v>
      </c>
      <c r="AU182" s="15" t="s">
        <v>89</v>
      </c>
      <c r="AY182" s="15" t="s">
        <v>155</v>
      </c>
      <c r="BE182" s="102">
        <f>IF(U182="základní",N182,0)</f>
        <v>0</v>
      </c>
      <c r="BF182" s="102">
        <f>IF(U182="snížená",N182,0)</f>
        <v>0</v>
      </c>
      <c r="BG182" s="102">
        <f>IF(U182="zákl. přenesená",N182,0)</f>
        <v>0</v>
      </c>
      <c r="BH182" s="102">
        <f>IF(U182="sníž. přenesená",N182,0)</f>
        <v>0</v>
      </c>
      <c r="BI182" s="102">
        <f>IF(U182="nulová",N182,0)</f>
        <v>0</v>
      </c>
      <c r="BJ182" s="15" t="s">
        <v>23</v>
      </c>
      <c r="BK182" s="102">
        <f>ROUND(L182*K182,2)</f>
        <v>0</v>
      </c>
      <c r="BL182" s="15" t="s">
        <v>95</v>
      </c>
      <c r="BM182" s="15" t="s">
        <v>433</v>
      </c>
    </row>
    <row r="183" spans="2:65" s="1" customFormat="1" ht="22.5" customHeight="1">
      <c r="B183" s="124"/>
      <c r="C183" s="154" t="s">
        <v>293</v>
      </c>
      <c r="D183" s="154" t="s">
        <v>156</v>
      </c>
      <c r="E183" s="155" t="s">
        <v>434</v>
      </c>
      <c r="F183" s="248" t="s">
        <v>435</v>
      </c>
      <c r="G183" s="249"/>
      <c r="H183" s="249"/>
      <c r="I183" s="249"/>
      <c r="J183" s="156" t="s">
        <v>165</v>
      </c>
      <c r="K183" s="157">
        <v>0.3</v>
      </c>
      <c r="L183" s="237">
        <v>0</v>
      </c>
      <c r="M183" s="249"/>
      <c r="N183" s="250">
        <f>ROUND(L183*K183,2)</f>
        <v>0</v>
      </c>
      <c r="O183" s="249"/>
      <c r="P183" s="249"/>
      <c r="Q183" s="249"/>
      <c r="R183" s="126"/>
      <c r="T183" s="158" t="s">
        <v>21</v>
      </c>
      <c r="U183" s="41" t="s">
        <v>46</v>
      </c>
      <c r="V183" s="33"/>
      <c r="W183" s="159">
        <f>V183*K183</f>
        <v>0</v>
      </c>
      <c r="X183" s="159">
        <v>0</v>
      </c>
      <c r="Y183" s="159">
        <f>X183*K183</f>
        <v>0</v>
      </c>
      <c r="Z183" s="159">
        <v>2</v>
      </c>
      <c r="AA183" s="160">
        <f>Z183*K183</f>
        <v>0.6</v>
      </c>
      <c r="AR183" s="15" t="s">
        <v>95</v>
      </c>
      <c r="AT183" s="15" t="s">
        <v>156</v>
      </c>
      <c r="AU183" s="15" t="s">
        <v>89</v>
      </c>
      <c r="AY183" s="15" t="s">
        <v>155</v>
      </c>
      <c r="BE183" s="102">
        <f>IF(U183="základní",N183,0)</f>
        <v>0</v>
      </c>
      <c r="BF183" s="102">
        <f>IF(U183="snížená",N183,0)</f>
        <v>0</v>
      </c>
      <c r="BG183" s="102">
        <f>IF(U183="zákl. přenesená",N183,0)</f>
        <v>0</v>
      </c>
      <c r="BH183" s="102">
        <f>IF(U183="sníž. přenesená",N183,0)</f>
        <v>0</v>
      </c>
      <c r="BI183" s="102">
        <f>IF(U183="nulová",N183,0)</f>
        <v>0</v>
      </c>
      <c r="BJ183" s="15" t="s">
        <v>23</v>
      </c>
      <c r="BK183" s="102">
        <f>ROUND(L183*K183,2)</f>
        <v>0</v>
      </c>
      <c r="BL183" s="15" t="s">
        <v>95</v>
      </c>
      <c r="BM183" s="15" t="s">
        <v>436</v>
      </c>
    </row>
    <row r="184" spans="2:63" s="9" customFormat="1" ht="29.25" customHeight="1">
      <c r="B184" s="143"/>
      <c r="C184" s="144"/>
      <c r="D184" s="153" t="s">
        <v>130</v>
      </c>
      <c r="E184" s="153"/>
      <c r="F184" s="153"/>
      <c r="G184" s="153"/>
      <c r="H184" s="153"/>
      <c r="I184" s="153"/>
      <c r="J184" s="153"/>
      <c r="K184" s="153"/>
      <c r="L184" s="153"/>
      <c r="M184" s="153"/>
      <c r="N184" s="246">
        <f>BK184</f>
        <v>0</v>
      </c>
      <c r="O184" s="247"/>
      <c r="P184" s="247"/>
      <c r="Q184" s="247"/>
      <c r="R184" s="146"/>
      <c r="T184" s="147"/>
      <c r="U184" s="144"/>
      <c r="V184" s="144"/>
      <c r="W184" s="148">
        <f>SUM(W185:W190)</f>
        <v>0</v>
      </c>
      <c r="X184" s="144"/>
      <c r="Y184" s="148">
        <f>SUM(Y185:Y190)</f>
        <v>0</v>
      </c>
      <c r="Z184" s="144"/>
      <c r="AA184" s="149">
        <f>SUM(AA185:AA190)</f>
        <v>0</v>
      </c>
      <c r="AR184" s="150" t="s">
        <v>23</v>
      </c>
      <c r="AT184" s="151" t="s">
        <v>80</v>
      </c>
      <c r="AU184" s="151" t="s">
        <v>23</v>
      </c>
      <c r="AY184" s="150" t="s">
        <v>155</v>
      </c>
      <c r="BK184" s="152">
        <f>SUM(BK185:BK190)</f>
        <v>0</v>
      </c>
    </row>
    <row r="185" spans="2:65" s="1" customFormat="1" ht="22.5" customHeight="1">
      <c r="B185" s="124"/>
      <c r="C185" s="154" t="s">
        <v>297</v>
      </c>
      <c r="D185" s="154" t="s">
        <v>156</v>
      </c>
      <c r="E185" s="155" t="s">
        <v>302</v>
      </c>
      <c r="F185" s="248" t="s">
        <v>303</v>
      </c>
      <c r="G185" s="249"/>
      <c r="H185" s="249"/>
      <c r="I185" s="249"/>
      <c r="J185" s="156" t="s">
        <v>212</v>
      </c>
      <c r="K185" s="157">
        <v>20.03</v>
      </c>
      <c r="L185" s="237">
        <v>0</v>
      </c>
      <c r="M185" s="249"/>
      <c r="N185" s="250">
        <f>ROUND(L185*K185,2)</f>
        <v>0</v>
      </c>
      <c r="O185" s="249"/>
      <c r="P185" s="249"/>
      <c r="Q185" s="249"/>
      <c r="R185" s="126"/>
      <c r="T185" s="158" t="s">
        <v>21</v>
      </c>
      <c r="U185" s="41" t="s">
        <v>46</v>
      </c>
      <c r="V185" s="33"/>
      <c r="W185" s="159">
        <f>V185*K185</f>
        <v>0</v>
      </c>
      <c r="X185" s="159">
        <v>0</v>
      </c>
      <c r="Y185" s="159">
        <f>X185*K185</f>
        <v>0</v>
      </c>
      <c r="Z185" s="159">
        <v>0</v>
      </c>
      <c r="AA185" s="160">
        <f>Z185*K185</f>
        <v>0</v>
      </c>
      <c r="AR185" s="15" t="s">
        <v>95</v>
      </c>
      <c r="AT185" s="15" t="s">
        <v>156</v>
      </c>
      <c r="AU185" s="15" t="s">
        <v>89</v>
      </c>
      <c r="AY185" s="15" t="s">
        <v>155</v>
      </c>
      <c r="BE185" s="102">
        <f>IF(U185="základní",N185,0)</f>
        <v>0</v>
      </c>
      <c r="BF185" s="102">
        <f>IF(U185="snížená",N185,0)</f>
        <v>0</v>
      </c>
      <c r="BG185" s="102">
        <f>IF(U185="zákl. přenesená",N185,0)</f>
        <v>0</v>
      </c>
      <c r="BH185" s="102">
        <f>IF(U185="sníž. přenesená",N185,0)</f>
        <v>0</v>
      </c>
      <c r="BI185" s="102">
        <f>IF(U185="nulová",N185,0)</f>
        <v>0</v>
      </c>
      <c r="BJ185" s="15" t="s">
        <v>23</v>
      </c>
      <c r="BK185" s="102">
        <f>ROUND(L185*K185,2)</f>
        <v>0</v>
      </c>
      <c r="BL185" s="15" t="s">
        <v>95</v>
      </c>
      <c r="BM185" s="15" t="s">
        <v>437</v>
      </c>
    </row>
    <row r="186" spans="2:65" s="1" customFormat="1" ht="31.5" customHeight="1">
      <c r="B186" s="124"/>
      <c r="C186" s="154" t="s">
        <v>301</v>
      </c>
      <c r="D186" s="154" t="s">
        <v>156</v>
      </c>
      <c r="E186" s="155" t="s">
        <v>306</v>
      </c>
      <c r="F186" s="248" t="s">
        <v>307</v>
      </c>
      <c r="G186" s="249"/>
      <c r="H186" s="249"/>
      <c r="I186" s="249"/>
      <c r="J186" s="156" t="s">
        <v>212</v>
      </c>
      <c r="K186" s="157">
        <v>260.39</v>
      </c>
      <c r="L186" s="237">
        <v>0</v>
      </c>
      <c r="M186" s="249"/>
      <c r="N186" s="250">
        <f>ROUND(L186*K186,2)</f>
        <v>0</v>
      </c>
      <c r="O186" s="249"/>
      <c r="P186" s="249"/>
      <c r="Q186" s="249"/>
      <c r="R186" s="126"/>
      <c r="T186" s="158" t="s">
        <v>21</v>
      </c>
      <c r="U186" s="41" t="s">
        <v>46</v>
      </c>
      <c r="V186" s="33"/>
      <c r="W186" s="159">
        <f>V186*K186</f>
        <v>0</v>
      </c>
      <c r="X186" s="159">
        <v>0</v>
      </c>
      <c r="Y186" s="159">
        <f>X186*K186</f>
        <v>0</v>
      </c>
      <c r="Z186" s="159">
        <v>0</v>
      </c>
      <c r="AA186" s="160">
        <f>Z186*K186</f>
        <v>0</v>
      </c>
      <c r="AR186" s="15" t="s">
        <v>95</v>
      </c>
      <c r="AT186" s="15" t="s">
        <v>156</v>
      </c>
      <c r="AU186" s="15" t="s">
        <v>89</v>
      </c>
      <c r="AY186" s="15" t="s">
        <v>155</v>
      </c>
      <c r="BE186" s="102">
        <f>IF(U186="základní",N186,0)</f>
        <v>0</v>
      </c>
      <c r="BF186" s="102">
        <f>IF(U186="snížená",N186,0)</f>
        <v>0</v>
      </c>
      <c r="BG186" s="102">
        <f>IF(U186="zákl. přenesená",N186,0)</f>
        <v>0</v>
      </c>
      <c r="BH186" s="102">
        <f>IF(U186="sníž. přenesená",N186,0)</f>
        <v>0</v>
      </c>
      <c r="BI186" s="102">
        <f>IF(U186="nulová",N186,0)</f>
        <v>0</v>
      </c>
      <c r="BJ186" s="15" t="s">
        <v>23</v>
      </c>
      <c r="BK186" s="102">
        <f>ROUND(L186*K186,2)</f>
        <v>0</v>
      </c>
      <c r="BL186" s="15" t="s">
        <v>95</v>
      </c>
      <c r="BM186" s="15" t="s">
        <v>438</v>
      </c>
    </row>
    <row r="187" spans="2:51" s="10" customFormat="1" ht="22.5" customHeight="1">
      <c r="B187" s="161"/>
      <c r="C187" s="162"/>
      <c r="D187" s="162"/>
      <c r="E187" s="163" t="s">
        <v>21</v>
      </c>
      <c r="F187" s="251" t="s">
        <v>439</v>
      </c>
      <c r="G187" s="252"/>
      <c r="H187" s="252"/>
      <c r="I187" s="252"/>
      <c r="J187" s="162"/>
      <c r="K187" s="164">
        <v>260.39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162</v>
      </c>
      <c r="AU187" s="168" t="s">
        <v>89</v>
      </c>
      <c r="AV187" s="10" t="s">
        <v>89</v>
      </c>
      <c r="AW187" s="10" t="s">
        <v>38</v>
      </c>
      <c r="AX187" s="10" t="s">
        <v>23</v>
      </c>
      <c r="AY187" s="168" t="s">
        <v>155</v>
      </c>
    </row>
    <row r="188" spans="2:65" s="1" customFormat="1" ht="31.5" customHeight="1">
      <c r="B188" s="124"/>
      <c r="C188" s="154" t="s">
        <v>305</v>
      </c>
      <c r="D188" s="154" t="s">
        <v>156</v>
      </c>
      <c r="E188" s="155" t="s">
        <v>311</v>
      </c>
      <c r="F188" s="248" t="s">
        <v>312</v>
      </c>
      <c r="G188" s="249"/>
      <c r="H188" s="249"/>
      <c r="I188" s="249"/>
      <c r="J188" s="156" t="s">
        <v>212</v>
      </c>
      <c r="K188" s="157">
        <v>10.8</v>
      </c>
      <c r="L188" s="237">
        <v>0</v>
      </c>
      <c r="M188" s="249"/>
      <c r="N188" s="250">
        <f>ROUND(L188*K188,2)</f>
        <v>0</v>
      </c>
      <c r="O188" s="249"/>
      <c r="P188" s="249"/>
      <c r="Q188" s="249"/>
      <c r="R188" s="126"/>
      <c r="T188" s="158" t="s">
        <v>21</v>
      </c>
      <c r="U188" s="41" t="s">
        <v>46</v>
      </c>
      <c r="V188" s="33"/>
      <c r="W188" s="159">
        <f>V188*K188</f>
        <v>0</v>
      </c>
      <c r="X188" s="159">
        <v>0</v>
      </c>
      <c r="Y188" s="159">
        <f>X188*K188</f>
        <v>0</v>
      </c>
      <c r="Z188" s="159">
        <v>0</v>
      </c>
      <c r="AA188" s="160">
        <f>Z188*K188</f>
        <v>0</v>
      </c>
      <c r="AR188" s="15" t="s">
        <v>95</v>
      </c>
      <c r="AT188" s="15" t="s">
        <v>156</v>
      </c>
      <c r="AU188" s="15" t="s">
        <v>89</v>
      </c>
      <c r="AY188" s="15" t="s">
        <v>155</v>
      </c>
      <c r="BE188" s="102">
        <f>IF(U188="základní",N188,0)</f>
        <v>0</v>
      </c>
      <c r="BF188" s="102">
        <f>IF(U188="snížená",N188,0)</f>
        <v>0</v>
      </c>
      <c r="BG188" s="102">
        <f>IF(U188="zákl. přenesená",N188,0)</f>
        <v>0</v>
      </c>
      <c r="BH188" s="102">
        <f>IF(U188="sníž. přenesená",N188,0)</f>
        <v>0</v>
      </c>
      <c r="BI188" s="102">
        <f>IF(U188="nulová",N188,0)</f>
        <v>0</v>
      </c>
      <c r="BJ188" s="15" t="s">
        <v>23</v>
      </c>
      <c r="BK188" s="102">
        <f>ROUND(L188*K188,2)</f>
        <v>0</v>
      </c>
      <c r="BL188" s="15" t="s">
        <v>95</v>
      </c>
      <c r="BM188" s="15" t="s">
        <v>440</v>
      </c>
    </row>
    <row r="189" spans="2:51" s="10" customFormat="1" ht="22.5" customHeight="1">
      <c r="B189" s="161"/>
      <c r="C189" s="162"/>
      <c r="D189" s="162"/>
      <c r="E189" s="163" t="s">
        <v>21</v>
      </c>
      <c r="F189" s="251" t="s">
        <v>441</v>
      </c>
      <c r="G189" s="252"/>
      <c r="H189" s="252"/>
      <c r="I189" s="252"/>
      <c r="J189" s="162"/>
      <c r="K189" s="164">
        <v>10.8</v>
      </c>
      <c r="L189" s="162"/>
      <c r="M189" s="162"/>
      <c r="N189" s="162"/>
      <c r="O189" s="162"/>
      <c r="P189" s="162"/>
      <c r="Q189" s="162"/>
      <c r="R189" s="165"/>
      <c r="T189" s="166"/>
      <c r="U189" s="162"/>
      <c r="V189" s="162"/>
      <c r="W189" s="162"/>
      <c r="X189" s="162"/>
      <c r="Y189" s="162"/>
      <c r="Z189" s="162"/>
      <c r="AA189" s="167"/>
      <c r="AT189" s="168" t="s">
        <v>162</v>
      </c>
      <c r="AU189" s="168" t="s">
        <v>89</v>
      </c>
      <c r="AV189" s="10" t="s">
        <v>89</v>
      </c>
      <c r="AW189" s="10" t="s">
        <v>38</v>
      </c>
      <c r="AX189" s="10" t="s">
        <v>23</v>
      </c>
      <c r="AY189" s="168" t="s">
        <v>155</v>
      </c>
    </row>
    <row r="190" spans="2:65" s="1" customFormat="1" ht="31.5" customHeight="1">
      <c r="B190" s="124"/>
      <c r="C190" s="154" t="s">
        <v>310</v>
      </c>
      <c r="D190" s="154" t="s">
        <v>156</v>
      </c>
      <c r="E190" s="155" t="s">
        <v>442</v>
      </c>
      <c r="F190" s="248" t="s">
        <v>443</v>
      </c>
      <c r="G190" s="249"/>
      <c r="H190" s="249"/>
      <c r="I190" s="249"/>
      <c r="J190" s="156" t="s">
        <v>212</v>
      </c>
      <c r="K190" s="157">
        <v>9.23</v>
      </c>
      <c r="L190" s="237">
        <v>0</v>
      </c>
      <c r="M190" s="249"/>
      <c r="N190" s="250">
        <f>ROUND(L190*K190,2)</f>
        <v>0</v>
      </c>
      <c r="O190" s="249"/>
      <c r="P190" s="249"/>
      <c r="Q190" s="249"/>
      <c r="R190" s="126"/>
      <c r="T190" s="158" t="s">
        <v>21</v>
      </c>
      <c r="U190" s="41" t="s">
        <v>46</v>
      </c>
      <c r="V190" s="33"/>
      <c r="W190" s="159">
        <f>V190*K190</f>
        <v>0</v>
      </c>
      <c r="X190" s="159">
        <v>0</v>
      </c>
      <c r="Y190" s="159">
        <f>X190*K190</f>
        <v>0</v>
      </c>
      <c r="Z190" s="159">
        <v>0</v>
      </c>
      <c r="AA190" s="160">
        <f>Z190*K190</f>
        <v>0</v>
      </c>
      <c r="AR190" s="15" t="s">
        <v>95</v>
      </c>
      <c r="AT190" s="15" t="s">
        <v>156</v>
      </c>
      <c r="AU190" s="15" t="s">
        <v>89</v>
      </c>
      <c r="AY190" s="15" t="s">
        <v>155</v>
      </c>
      <c r="BE190" s="102">
        <f>IF(U190="základní",N190,0)</f>
        <v>0</v>
      </c>
      <c r="BF190" s="102">
        <f>IF(U190="snížená",N190,0)</f>
        <v>0</v>
      </c>
      <c r="BG190" s="102">
        <f>IF(U190="zákl. přenesená",N190,0)</f>
        <v>0</v>
      </c>
      <c r="BH190" s="102">
        <f>IF(U190="sníž. přenesená",N190,0)</f>
        <v>0</v>
      </c>
      <c r="BI190" s="102">
        <f>IF(U190="nulová",N190,0)</f>
        <v>0</v>
      </c>
      <c r="BJ190" s="15" t="s">
        <v>23</v>
      </c>
      <c r="BK190" s="102">
        <f>ROUND(L190*K190,2)</f>
        <v>0</v>
      </c>
      <c r="BL190" s="15" t="s">
        <v>95</v>
      </c>
      <c r="BM190" s="15" t="s">
        <v>444</v>
      </c>
    </row>
    <row r="191" spans="2:63" s="9" customFormat="1" ht="29.25" customHeight="1">
      <c r="B191" s="143"/>
      <c r="C191" s="144"/>
      <c r="D191" s="153" t="s">
        <v>131</v>
      </c>
      <c r="E191" s="153"/>
      <c r="F191" s="153"/>
      <c r="G191" s="153"/>
      <c r="H191" s="153"/>
      <c r="I191" s="153"/>
      <c r="J191" s="153"/>
      <c r="K191" s="153"/>
      <c r="L191" s="153"/>
      <c r="M191" s="153"/>
      <c r="N191" s="246">
        <f>BK191</f>
        <v>0</v>
      </c>
      <c r="O191" s="247"/>
      <c r="P191" s="247"/>
      <c r="Q191" s="247"/>
      <c r="R191" s="146"/>
      <c r="T191" s="147"/>
      <c r="U191" s="144"/>
      <c r="V191" s="144"/>
      <c r="W191" s="148">
        <f>W192</f>
        <v>0</v>
      </c>
      <c r="X191" s="144"/>
      <c r="Y191" s="148">
        <f>Y192</f>
        <v>0</v>
      </c>
      <c r="Z191" s="144"/>
      <c r="AA191" s="149">
        <f>AA192</f>
        <v>0</v>
      </c>
      <c r="AR191" s="150" t="s">
        <v>23</v>
      </c>
      <c r="AT191" s="151" t="s">
        <v>80</v>
      </c>
      <c r="AU191" s="151" t="s">
        <v>23</v>
      </c>
      <c r="AY191" s="150" t="s">
        <v>155</v>
      </c>
      <c r="BK191" s="152">
        <f>BK192</f>
        <v>0</v>
      </c>
    </row>
    <row r="192" spans="2:65" s="1" customFormat="1" ht="31.5" customHeight="1">
      <c r="B192" s="124"/>
      <c r="C192" s="154" t="s">
        <v>314</v>
      </c>
      <c r="D192" s="154" t="s">
        <v>156</v>
      </c>
      <c r="E192" s="155" t="s">
        <v>315</v>
      </c>
      <c r="F192" s="248" t="s">
        <v>316</v>
      </c>
      <c r="G192" s="249"/>
      <c r="H192" s="249"/>
      <c r="I192" s="249"/>
      <c r="J192" s="156" t="s">
        <v>212</v>
      </c>
      <c r="K192" s="157">
        <v>53.198</v>
      </c>
      <c r="L192" s="237">
        <v>0</v>
      </c>
      <c r="M192" s="249"/>
      <c r="N192" s="250">
        <f>ROUND(L192*K192,2)</f>
        <v>0</v>
      </c>
      <c r="O192" s="249"/>
      <c r="P192" s="249"/>
      <c r="Q192" s="249"/>
      <c r="R192" s="126"/>
      <c r="T192" s="158" t="s">
        <v>21</v>
      </c>
      <c r="U192" s="41" t="s">
        <v>46</v>
      </c>
      <c r="V192" s="33"/>
      <c r="W192" s="159">
        <f>V192*K192</f>
        <v>0</v>
      </c>
      <c r="X192" s="159">
        <v>0</v>
      </c>
      <c r="Y192" s="159">
        <f>X192*K192</f>
        <v>0</v>
      </c>
      <c r="Z192" s="159">
        <v>0</v>
      </c>
      <c r="AA192" s="160">
        <f>Z192*K192</f>
        <v>0</v>
      </c>
      <c r="AR192" s="15" t="s">
        <v>95</v>
      </c>
      <c r="AT192" s="15" t="s">
        <v>156</v>
      </c>
      <c r="AU192" s="15" t="s">
        <v>89</v>
      </c>
      <c r="AY192" s="15" t="s">
        <v>155</v>
      </c>
      <c r="BE192" s="102">
        <f>IF(U192="základní",N192,0)</f>
        <v>0</v>
      </c>
      <c r="BF192" s="102">
        <f>IF(U192="snížená",N192,0)</f>
        <v>0</v>
      </c>
      <c r="BG192" s="102">
        <f>IF(U192="zákl. přenesená",N192,0)</f>
        <v>0</v>
      </c>
      <c r="BH192" s="102">
        <f>IF(U192="sníž. přenesená",N192,0)</f>
        <v>0</v>
      </c>
      <c r="BI192" s="102">
        <f>IF(U192="nulová",N192,0)</f>
        <v>0</v>
      </c>
      <c r="BJ192" s="15" t="s">
        <v>23</v>
      </c>
      <c r="BK192" s="102">
        <f>ROUND(L192*K192,2)</f>
        <v>0</v>
      </c>
      <c r="BL192" s="15" t="s">
        <v>95</v>
      </c>
      <c r="BM192" s="15" t="s">
        <v>445</v>
      </c>
    </row>
    <row r="193" spans="2:63" s="1" customFormat="1" ht="49.5" customHeight="1">
      <c r="B193" s="32"/>
      <c r="C193" s="33"/>
      <c r="D193" s="145" t="s">
        <v>318</v>
      </c>
      <c r="E193" s="33"/>
      <c r="F193" s="33"/>
      <c r="G193" s="33"/>
      <c r="H193" s="33"/>
      <c r="I193" s="33"/>
      <c r="J193" s="33"/>
      <c r="K193" s="33"/>
      <c r="L193" s="33"/>
      <c r="M193" s="33"/>
      <c r="N193" s="232">
        <f aca="true" t="shared" si="5" ref="N193:N198">BK193</f>
        <v>0</v>
      </c>
      <c r="O193" s="233"/>
      <c r="P193" s="233"/>
      <c r="Q193" s="233"/>
      <c r="R193" s="34"/>
      <c r="T193" s="71"/>
      <c r="U193" s="33"/>
      <c r="V193" s="33"/>
      <c r="W193" s="33"/>
      <c r="X193" s="33"/>
      <c r="Y193" s="33"/>
      <c r="Z193" s="33"/>
      <c r="AA193" s="72"/>
      <c r="AT193" s="15" t="s">
        <v>80</v>
      </c>
      <c r="AU193" s="15" t="s">
        <v>81</v>
      </c>
      <c r="AY193" s="15" t="s">
        <v>319</v>
      </c>
      <c r="BK193" s="102">
        <f>SUM(BK194:BK198)</f>
        <v>0</v>
      </c>
    </row>
    <row r="194" spans="2:63" s="1" customFormat="1" ht="21.75" customHeight="1">
      <c r="B194" s="32"/>
      <c r="C194" s="181" t="s">
        <v>21</v>
      </c>
      <c r="D194" s="181" t="s">
        <v>156</v>
      </c>
      <c r="E194" s="182" t="s">
        <v>21</v>
      </c>
      <c r="F194" s="235" t="s">
        <v>21</v>
      </c>
      <c r="G194" s="236"/>
      <c r="H194" s="236"/>
      <c r="I194" s="236"/>
      <c r="J194" s="183" t="s">
        <v>21</v>
      </c>
      <c r="K194" s="184"/>
      <c r="L194" s="237"/>
      <c r="M194" s="238"/>
      <c r="N194" s="239">
        <f t="shared" si="5"/>
        <v>0</v>
      </c>
      <c r="O194" s="238"/>
      <c r="P194" s="238"/>
      <c r="Q194" s="238"/>
      <c r="R194" s="34"/>
      <c r="T194" s="158" t="s">
        <v>21</v>
      </c>
      <c r="U194" s="185" t="s">
        <v>46</v>
      </c>
      <c r="V194" s="33"/>
      <c r="W194" s="33"/>
      <c r="X194" s="33"/>
      <c r="Y194" s="33"/>
      <c r="Z194" s="33"/>
      <c r="AA194" s="72"/>
      <c r="AT194" s="15" t="s">
        <v>319</v>
      </c>
      <c r="AU194" s="15" t="s">
        <v>23</v>
      </c>
      <c r="AY194" s="15" t="s">
        <v>319</v>
      </c>
      <c r="BE194" s="102">
        <f>IF(U194="základní",N194,0)</f>
        <v>0</v>
      </c>
      <c r="BF194" s="102">
        <f>IF(U194="snížená",N194,0)</f>
        <v>0</v>
      </c>
      <c r="BG194" s="102">
        <f>IF(U194="zákl. přenesená",N194,0)</f>
        <v>0</v>
      </c>
      <c r="BH194" s="102">
        <f>IF(U194="sníž. přenesená",N194,0)</f>
        <v>0</v>
      </c>
      <c r="BI194" s="102">
        <f>IF(U194="nulová",N194,0)</f>
        <v>0</v>
      </c>
      <c r="BJ194" s="15" t="s">
        <v>23</v>
      </c>
      <c r="BK194" s="102">
        <f>L194*K194</f>
        <v>0</v>
      </c>
    </row>
    <row r="195" spans="2:63" s="1" customFormat="1" ht="21.75" customHeight="1">
      <c r="B195" s="32"/>
      <c r="C195" s="181" t="s">
        <v>21</v>
      </c>
      <c r="D195" s="181" t="s">
        <v>156</v>
      </c>
      <c r="E195" s="182" t="s">
        <v>21</v>
      </c>
      <c r="F195" s="235" t="s">
        <v>21</v>
      </c>
      <c r="G195" s="236"/>
      <c r="H195" s="236"/>
      <c r="I195" s="236"/>
      <c r="J195" s="183" t="s">
        <v>21</v>
      </c>
      <c r="K195" s="184"/>
      <c r="L195" s="237"/>
      <c r="M195" s="238"/>
      <c r="N195" s="239">
        <f t="shared" si="5"/>
        <v>0</v>
      </c>
      <c r="O195" s="238"/>
      <c r="P195" s="238"/>
      <c r="Q195" s="238"/>
      <c r="R195" s="34"/>
      <c r="T195" s="158" t="s">
        <v>21</v>
      </c>
      <c r="U195" s="185" t="s">
        <v>46</v>
      </c>
      <c r="V195" s="33"/>
      <c r="W195" s="33"/>
      <c r="X195" s="33"/>
      <c r="Y195" s="33"/>
      <c r="Z195" s="33"/>
      <c r="AA195" s="72"/>
      <c r="AT195" s="15" t="s">
        <v>319</v>
      </c>
      <c r="AU195" s="15" t="s">
        <v>23</v>
      </c>
      <c r="AY195" s="15" t="s">
        <v>319</v>
      </c>
      <c r="BE195" s="102">
        <f>IF(U195="základní",N195,0)</f>
        <v>0</v>
      </c>
      <c r="BF195" s="102">
        <f>IF(U195="snížená",N195,0)</f>
        <v>0</v>
      </c>
      <c r="BG195" s="102">
        <f>IF(U195="zákl. přenesená",N195,0)</f>
        <v>0</v>
      </c>
      <c r="BH195" s="102">
        <f>IF(U195="sníž. přenesená",N195,0)</f>
        <v>0</v>
      </c>
      <c r="BI195" s="102">
        <f>IF(U195="nulová",N195,0)</f>
        <v>0</v>
      </c>
      <c r="BJ195" s="15" t="s">
        <v>23</v>
      </c>
      <c r="BK195" s="102">
        <f>L195*K195</f>
        <v>0</v>
      </c>
    </row>
    <row r="196" spans="2:63" s="1" customFormat="1" ht="21.75" customHeight="1">
      <c r="B196" s="32"/>
      <c r="C196" s="181" t="s">
        <v>21</v>
      </c>
      <c r="D196" s="181" t="s">
        <v>156</v>
      </c>
      <c r="E196" s="182" t="s">
        <v>21</v>
      </c>
      <c r="F196" s="235" t="s">
        <v>21</v>
      </c>
      <c r="G196" s="236"/>
      <c r="H196" s="236"/>
      <c r="I196" s="236"/>
      <c r="J196" s="183" t="s">
        <v>21</v>
      </c>
      <c r="K196" s="184"/>
      <c r="L196" s="237"/>
      <c r="M196" s="238"/>
      <c r="N196" s="239">
        <f t="shared" si="5"/>
        <v>0</v>
      </c>
      <c r="O196" s="238"/>
      <c r="P196" s="238"/>
      <c r="Q196" s="238"/>
      <c r="R196" s="34"/>
      <c r="T196" s="158" t="s">
        <v>21</v>
      </c>
      <c r="U196" s="185" t="s">
        <v>46</v>
      </c>
      <c r="V196" s="33"/>
      <c r="W196" s="33"/>
      <c r="X196" s="33"/>
      <c r="Y196" s="33"/>
      <c r="Z196" s="33"/>
      <c r="AA196" s="72"/>
      <c r="AT196" s="15" t="s">
        <v>319</v>
      </c>
      <c r="AU196" s="15" t="s">
        <v>23</v>
      </c>
      <c r="AY196" s="15" t="s">
        <v>319</v>
      </c>
      <c r="BE196" s="102">
        <f>IF(U196="základní",N196,0)</f>
        <v>0</v>
      </c>
      <c r="BF196" s="102">
        <f>IF(U196="snížená",N196,0)</f>
        <v>0</v>
      </c>
      <c r="BG196" s="102">
        <f>IF(U196="zákl. přenesená",N196,0)</f>
        <v>0</v>
      </c>
      <c r="BH196" s="102">
        <f>IF(U196="sníž. přenesená",N196,0)</f>
        <v>0</v>
      </c>
      <c r="BI196" s="102">
        <f>IF(U196="nulová",N196,0)</f>
        <v>0</v>
      </c>
      <c r="BJ196" s="15" t="s">
        <v>23</v>
      </c>
      <c r="BK196" s="102">
        <f>L196*K196</f>
        <v>0</v>
      </c>
    </row>
    <row r="197" spans="2:63" s="1" customFormat="1" ht="21.75" customHeight="1">
      <c r="B197" s="32"/>
      <c r="C197" s="181" t="s">
        <v>21</v>
      </c>
      <c r="D197" s="181" t="s">
        <v>156</v>
      </c>
      <c r="E197" s="182" t="s">
        <v>21</v>
      </c>
      <c r="F197" s="235" t="s">
        <v>21</v>
      </c>
      <c r="G197" s="236"/>
      <c r="H197" s="236"/>
      <c r="I197" s="236"/>
      <c r="J197" s="183" t="s">
        <v>21</v>
      </c>
      <c r="K197" s="184"/>
      <c r="L197" s="237"/>
      <c r="M197" s="238"/>
      <c r="N197" s="239">
        <f t="shared" si="5"/>
        <v>0</v>
      </c>
      <c r="O197" s="238"/>
      <c r="P197" s="238"/>
      <c r="Q197" s="238"/>
      <c r="R197" s="34"/>
      <c r="T197" s="158" t="s">
        <v>21</v>
      </c>
      <c r="U197" s="185" t="s">
        <v>46</v>
      </c>
      <c r="V197" s="33"/>
      <c r="W197" s="33"/>
      <c r="X197" s="33"/>
      <c r="Y197" s="33"/>
      <c r="Z197" s="33"/>
      <c r="AA197" s="72"/>
      <c r="AT197" s="15" t="s">
        <v>319</v>
      </c>
      <c r="AU197" s="15" t="s">
        <v>23</v>
      </c>
      <c r="AY197" s="15" t="s">
        <v>319</v>
      </c>
      <c r="BE197" s="102">
        <f>IF(U197="základní",N197,0)</f>
        <v>0</v>
      </c>
      <c r="BF197" s="102">
        <f>IF(U197="snížená",N197,0)</f>
        <v>0</v>
      </c>
      <c r="BG197" s="102">
        <f>IF(U197="zákl. přenesená",N197,0)</f>
        <v>0</v>
      </c>
      <c r="BH197" s="102">
        <f>IF(U197="sníž. přenesená",N197,0)</f>
        <v>0</v>
      </c>
      <c r="BI197" s="102">
        <f>IF(U197="nulová",N197,0)</f>
        <v>0</v>
      </c>
      <c r="BJ197" s="15" t="s">
        <v>23</v>
      </c>
      <c r="BK197" s="102">
        <f>L197*K197</f>
        <v>0</v>
      </c>
    </row>
    <row r="198" spans="2:63" s="1" customFormat="1" ht="21.75" customHeight="1">
      <c r="B198" s="32"/>
      <c r="C198" s="181" t="s">
        <v>21</v>
      </c>
      <c r="D198" s="181" t="s">
        <v>156</v>
      </c>
      <c r="E198" s="182" t="s">
        <v>21</v>
      </c>
      <c r="F198" s="235" t="s">
        <v>21</v>
      </c>
      <c r="G198" s="236"/>
      <c r="H198" s="236"/>
      <c r="I198" s="236"/>
      <c r="J198" s="183" t="s">
        <v>21</v>
      </c>
      <c r="K198" s="184"/>
      <c r="L198" s="237"/>
      <c r="M198" s="238"/>
      <c r="N198" s="239">
        <f t="shared" si="5"/>
        <v>0</v>
      </c>
      <c r="O198" s="238"/>
      <c r="P198" s="238"/>
      <c r="Q198" s="238"/>
      <c r="R198" s="34"/>
      <c r="T198" s="158" t="s">
        <v>21</v>
      </c>
      <c r="U198" s="185" t="s">
        <v>46</v>
      </c>
      <c r="V198" s="53"/>
      <c r="W198" s="53"/>
      <c r="X198" s="53"/>
      <c r="Y198" s="53"/>
      <c r="Z198" s="53"/>
      <c r="AA198" s="55"/>
      <c r="AT198" s="15" t="s">
        <v>319</v>
      </c>
      <c r="AU198" s="15" t="s">
        <v>23</v>
      </c>
      <c r="AY198" s="15" t="s">
        <v>319</v>
      </c>
      <c r="BE198" s="102">
        <f>IF(U198="základní",N198,0)</f>
        <v>0</v>
      </c>
      <c r="BF198" s="102">
        <f>IF(U198="snížená",N198,0)</f>
        <v>0</v>
      </c>
      <c r="BG198" s="102">
        <f>IF(U198="zákl. přenesená",N198,0)</f>
        <v>0</v>
      </c>
      <c r="BH198" s="102">
        <f>IF(U198="sníž. přenesená",N198,0)</f>
        <v>0</v>
      </c>
      <c r="BI198" s="102">
        <f>IF(U198="nulová",N198,0)</f>
        <v>0</v>
      </c>
      <c r="BJ198" s="15" t="s">
        <v>23</v>
      </c>
      <c r="BK198" s="102">
        <f>L198*K198</f>
        <v>0</v>
      </c>
    </row>
    <row r="199" spans="2:18" s="1" customFormat="1" ht="6.75" customHeight="1">
      <c r="B199" s="56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8"/>
    </row>
  </sheetData>
  <sheetProtection password="CC35" sheet="1" objects="1" scenarios="1" formatColumns="0" formatRows="0" sort="0" autoFilter="0"/>
  <mergeCells count="226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N92:Q92"/>
    <mergeCell ref="N93:Q93"/>
    <mergeCell ref="N94:Q94"/>
    <mergeCell ref="N95:Q95"/>
    <mergeCell ref="N88:Q88"/>
    <mergeCell ref="N89:Q89"/>
    <mergeCell ref="N90:Q90"/>
    <mergeCell ref="N91:Q91"/>
    <mergeCell ref="D101:H101"/>
    <mergeCell ref="N101:Q101"/>
    <mergeCell ref="D102:H102"/>
    <mergeCell ref="N102:Q102"/>
    <mergeCell ref="N96:Q96"/>
    <mergeCell ref="N97:Q97"/>
    <mergeCell ref="N99:Q99"/>
    <mergeCell ref="D100:H100"/>
    <mergeCell ref="N100:Q100"/>
    <mergeCell ref="N105:Q105"/>
    <mergeCell ref="L107:Q107"/>
    <mergeCell ref="C113:Q113"/>
    <mergeCell ref="F115:P115"/>
    <mergeCell ref="D103:H103"/>
    <mergeCell ref="N103:Q103"/>
    <mergeCell ref="D104:H104"/>
    <mergeCell ref="N104:Q104"/>
    <mergeCell ref="N124:Q124"/>
    <mergeCell ref="N125:Q125"/>
    <mergeCell ref="N126:Q126"/>
    <mergeCell ref="F116:P116"/>
    <mergeCell ref="M118:P118"/>
    <mergeCell ref="M120:Q120"/>
    <mergeCell ref="M121:Q121"/>
    <mergeCell ref="F128:I128"/>
    <mergeCell ref="F129:I129"/>
    <mergeCell ref="L129:M129"/>
    <mergeCell ref="N129:Q129"/>
    <mergeCell ref="F123:I123"/>
    <mergeCell ref="L123:M123"/>
    <mergeCell ref="N123:Q123"/>
    <mergeCell ref="F127:I127"/>
    <mergeCell ref="L127:M127"/>
    <mergeCell ref="N127:Q127"/>
    <mergeCell ref="L133:M133"/>
    <mergeCell ref="N133:Q133"/>
    <mergeCell ref="F130:I130"/>
    <mergeCell ref="F131:I131"/>
    <mergeCell ref="L131:M131"/>
    <mergeCell ref="N131:Q131"/>
    <mergeCell ref="F134:I134"/>
    <mergeCell ref="F135:I135"/>
    <mergeCell ref="F136:I136"/>
    <mergeCell ref="F137:I137"/>
    <mergeCell ref="F132:I132"/>
    <mergeCell ref="F133:I133"/>
    <mergeCell ref="F140:I140"/>
    <mergeCell ref="F141:I141"/>
    <mergeCell ref="L141:M141"/>
    <mergeCell ref="N141:Q141"/>
    <mergeCell ref="L137:M137"/>
    <mergeCell ref="N137:Q137"/>
    <mergeCell ref="F138:I138"/>
    <mergeCell ref="F139:I139"/>
    <mergeCell ref="L139:M139"/>
    <mergeCell ref="N139:Q139"/>
    <mergeCell ref="N144:Q144"/>
    <mergeCell ref="F145:I145"/>
    <mergeCell ref="F142:I142"/>
    <mergeCell ref="F143:I143"/>
    <mergeCell ref="L143:M143"/>
    <mergeCell ref="N143:Q143"/>
    <mergeCell ref="F146:I146"/>
    <mergeCell ref="F147:I147"/>
    <mergeCell ref="F148:I148"/>
    <mergeCell ref="F149:I149"/>
    <mergeCell ref="F144:I144"/>
    <mergeCell ref="L144:M144"/>
    <mergeCell ref="L149:M149"/>
    <mergeCell ref="N149:Q149"/>
    <mergeCell ref="F150:I150"/>
    <mergeCell ref="F151:I151"/>
    <mergeCell ref="L151:M151"/>
    <mergeCell ref="N151:Q151"/>
    <mergeCell ref="L155:M155"/>
    <mergeCell ref="N155:Q155"/>
    <mergeCell ref="F152:I152"/>
    <mergeCell ref="F153:I153"/>
    <mergeCell ref="L153:M153"/>
    <mergeCell ref="N153:Q153"/>
    <mergeCell ref="F156:I156"/>
    <mergeCell ref="F157:I157"/>
    <mergeCell ref="F158:I158"/>
    <mergeCell ref="F159:I159"/>
    <mergeCell ref="F154:I154"/>
    <mergeCell ref="F155:I155"/>
    <mergeCell ref="L159:M159"/>
    <mergeCell ref="N159:Q159"/>
    <mergeCell ref="F160:I160"/>
    <mergeCell ref="F161:I161"/>
    <mergeCell ref="L161:M161"/>
    <mergeCell ref="N161:Q161"/>
    <mergeCell ref="F164:I164"/>
    <mergeCell ref="L164:M164"/>
    <mergeCell ref="N164:Q164"/>
    <mergeCell ref="F165:I165"/>
    <mergeCell ref="F162:I162"/>
    <mergeCell ref="L162:M162"/>
    <mergeCell ref="N162:Q162"/>
    <mergeCell ref="F163:I163"/>
    <mergeCell ref="L163:M163"/>
    <mergeCell ref="N163:Q163"/>
    <mergeCell ref="F169:I169"/>
    <mergeCell ref="L169:M169"/>
    <mergeCell ref="N169:Q169"/>
    <mergeCell ref="F170:I170"/>
    <mergeCell ref="F166:I166"/>
    <mergeCell ref="L166:M166"/>
    <mergeCell ref="N166:Q166"/>
    <mergeCell ref="F167:I167"/>
    <mergeCell ref="L167:M167"/>
    <mergeCell ref="N167:Q167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80:I180"/>
    <mergeCell ref="F181:I181"/>
    <mergeCell ref="L181:M181"/>
    <mergeCell ref="N181:Q181"/>
    <mergeCell ref="F177:I177"/>
    <mergeCell ref="L177:M177"/>
    <mergeCell ref="N177:Q17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87:I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L192:M192"/>
    <mergeCell ref="N192:Q192"/>
    <mergeCell ref="F194:I194"/>
    <mergeCell ref="L194:M194"/>
    <mergeCell ref="N194:Q194"/>
    <mergeCell ref="F189:I189"/>
    <mergeCell ref="F190:I190"/>
    <mergeCell ref="L190:M190"/>
    <mergeCell ref="N190:Q19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S2:AC2"/>
    <mergeCell ref="N184:Q184"/>
    <mergeCell ref="N191:Q191"/>
    <mergeCell ref="N193:Q193"/>
    <mergeCell ref="H1:K1"/>
    <mergeCell ref="N168:Q168"/>
    <mergeCell ref="N171:Q171"/>
    <mergeCell ref="N173:Q173"/>
    <mergeCell ref="N178:Q178"/>
    <mergeCell ref="F192:I192"/>
  </mergeCells>
  <dataValidations count="2">
    <dataValidation type="list" allowBlank="1" showInputMessage="1" showErrorMessage="1" error="Povoleny jsou hodnoty K a M." sqref="D194:D199">
      <formula1>"K,M"</formula1>
    </dataValidation>
    <dataValidation type="list" allowBlank="1" showInputMessage="1" showErrorMessage="1" error="Povoleny jsou hodnoty základní, snížená, zákl. přenesená, sníž. přenesená, nulová." sqref="U194:U19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604</v>
      </c>
      <c r="G1" s="190"/>
      <c r="H1" s="234" t="s">
        <v>605</v>
      </c>
      <c r="I1" s="234"/>
      <c r="J1" s="234"/>
      <c r="K1" s="234"/>
      <c r="L1" s="190" t="s">
        <v>606</v>
      </c>
      <c r="M1" s="188"/>
      <c r="N1" s="188"/>
      <c r="O1" s="189" t="s">
        <v>115</v>
      </c>
      <c r="P1" s="188"/>
      <c r="Q1" s="188"/>
      <c r="R1" s="188"/>
      <c r="S1" s="190" t="s">
        <v>607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96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89</v>
      </c>
    </row>
    <row r="4" spans="2:46" ht="36.75" customHeight="1">
      <c r="B4" s="19"/>
      <c r="C4" s="208" t="s">
        <v>116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67" t="str">
        <f>'Rekapitulace stavby'!K6</f>
        <v>Plešivec - chodníky za MŠ, Český Krumlov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117</v>
      </c>
      <c r="E7" s="33"/>
      <c r="F7" s="226" t="s">
        <v>446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75" t="str">
        <f>'Rekapitulace stavby'!AN8</f>
        <v>7.6.2016</v>
      </c>
      <c r="P9" s="19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225" t="s">
        <v>21</v>
      </c>
      <c r="P11" s="197"/>
      <c r="Q11" s="33"/>
      <c r="R11" s="34"/>
    </row>
    <row r="12" spans="2:18" s="1" customFormat="1" ht="18" customHeight="1">
      <c r="B12" s="32"/>
      <c r="C12" s="33"/>
      <c r="D12" s="33"/>
      <c r="E12" s="25" t="s">
        <v>32</v>
      </c>
      <c r="F12" s="33"/>
      <c r="G12" s="33"/>
      <c r="H12" s="33"/>
      <c r="I12" s="33"/>
      <c r="J12" s="33"/>
      <c r="K12" s="33"/>
      <c r="L12" s="33"/>
      <c r="M12" s="27" t="s">
        <v>33</v>
      </c>
      <c r="N12" s="33"/>
      <c r="O12" s="225" t="s">
        <v>21</v>
      </c>
      <c r="P12" s="19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74" t="str">
        <f>IF('Rekapitulace stavby'!AN13="","",'Rekapitulace stavby'!AN13)</f>
        <v>Vyplň údaj</v>
      </c>
      <c r="P14" s="197"/>
      <c r="Q14" s="33"/>
      <c r="R14" s="34"/>
    </row>
    <row r="15" spans="2:18" s="1" customFormat="1" ht="18" customHeight="1">
      <c r="B15" s="32"/>
      <c r="C15" s="33"/>
      <c r="D15" s="33"/>
      <c r="E15" s="274" t="str">
        <f>IF('Rekapitulace stavby'!E14="","",'Rekapitulace stavby'!E14)</f>
        <v>Vyplň údaj</v>
      </c>
      <c r="F15" s="197"/>
      <c r="G15" s="197"/>
      <c r="H15" s="197"/>
      <c r="I15" s="197"/>
      <c r="J15" s="197"/>
      <c r="K15" s="197"/>
      <c r="L15" s="197"/>
      <c r="M15" s="27" t="s">
        <v>33</v>
      </c>
      <c r="N15" s="33"/>
      <c r="O15" s="274" t="str">
        <f>IF('Rekapitulace stavby'!AN14="","",'Rekapitulace stavby'!AN14)</f>
        <v>Vyplň údaj</v>
      </c>
      <c r="P15" s="19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36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225" t="s">
        <v>21</v>
      </c>
      <c r="P17" s="197"/>
      <c r="Q17" s="33"/>
      <c r="R17" s="34"/>
    </row>
    <row r="18" spans="2:18" s="1" customFormat="1" ht="18" customHeight="1">
      <c r="B18" s="32"/>
      <c r="C18" s="33"/>
      <c r="D18" s="33"/>
      <c r="E18" s="25" t="s">
        <v>37</v>
      </c>
      <c r="F18" s="33"/>
      <c r="G18" s="33"/>
      <c r="H18" s="33"/>
      <c r="I18" s="33"/>
      <c r="J18" s="33"/>
      <c r="K18" s="33"/>
      <c r="L18" s="33"/>
      <c r="M18" s="27" t="s">
        <v>33</v>
      </c>
      <c r="N18" s="33"/>
      <c r="O18" s="225" t="s">
        <v>21</v>
      </c>
      <c r="P18" s="19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39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225">
        <f>IF('Rekapitulace stavby'!AN19="","",'Rekapitulace stavby'!AN19)</f>
      </c>
      <c r="P20" s="197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IF('Rekapitulace stavby'!E20="","",'Rekapitulace stavby'!E20)</f>
        <v> </v>
      </c>
      <c r="F21" s="33"/>
      <c r="G21" s="33"/>
      <c r="H21" s="33"/>
      <c r="I21" s="33"/>
      <c r="J21" s="33"/>
      <c r="K21" s="33"/>
      <c r="L21" s="33"/>
      <c r="M21" s="27" t="s">
        <v>33</v>
      </c>
      <c r="N21" s="33"/>
      <c r="O21" s="225">
        <f>IF('Rekapitulace stavby'!AN20="","",'Rekapitulace stavby'!AN20)</f>
      </c>
      <c r="P21" s="19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21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0" t="s">
        <v>119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7"/>
      <c r="O27" s="197"/>
      <c r="P27" s="197"/>
      <c r="Q27" s="33"/>
      <c r="R27" s="34"/>
    </row>
    <row r="28" spans="2:18" s="1" customFormat="1" ht="14.25" customHeight="1">
      <c r="B28" s="32"/>
      <c r="C28" s="33"/>
      <c r="D28" s="31" t="s">
        <v>109</v>
      </c>
      <c r="E28" s="33"/>
      <c r="F28" s="33"/>
      <c r="G28" s="33"/>
      <c r="H28" s="33"/>
      <c r="I28" s="33"/>
      <c r="J28" s="33"/>
      <c r="K28" s="33"/>
      <c r="L28" s="33"/>
      <c r="M28" s="229">
        <f>N99</f>
        <v>0</v>
      </c>
      <c r="N28" s="197"/>
      <c r="O28" s="197"/>
      <c r="P28" s="19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1" t="s">
        <v>44</v>
      </c>
      <c r="E30" s="33"/>
      <c r="F30" s="33"/>
      <c r="G30" s="33"/>
      <c r="H30" s="33"/>
      <c r="I30" s="33"/>
      <c r="J30" s="33"/>
      <c r="K30" s="33"/>
      <c r="L30" s="33"/>
      <c r="M30" s="273">
        <f>ROUND(M27+M28,2)</f>
        <v>0</v>
      </c>
      <c r="N30" s="197"/>
      <c r="O30" s="197"/>
      <c r="P30" s="19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45</v>
      </c>
      <c r="E32" s="39" t="s">
        <v>46</v>
      </c>
      <c r="F32" s="40">
        <v>0.21</v>
      </c>
      <c r="G32" s="112" t="s">
        <v>47</v>
      </c>
      <c r="H32" s="272">
        <f>ROUND((((SUM(BE99:BE106)+SUM(BE124:BE211))+SUM(BE213:BE217))),2)</f>
        <v>0</v>
      </c>
      <c r="I32" s="197"/>
      <c r="J32" s="197"/>
      <c r="K32" s="33"/>
      <c r="L32" s="33"/>
      <c r="M32" s="272">
        <f>ROUND(((ROUND((SUM(BE99:BE106)+SUM(BE124:BE211)),2)*F32)+SUM(BE213:BE217)*F32),2)</f>
        <v>0</v>
      </c>
      <c r="N32" s="197"/>
      <c r="O32" s="197"/>
      <c r="P32" s="197"/>
      <c r="Q32" s="33"/>
      <c r="R32" s="34"/>
    </row>
    <row r="33" spans="2:18" s="1" customFormat="1" ht="14.25" customHeight="1">
      <c r="B33" s="32"/>
      <c r="C33" s="33"/>
      <c r="D33" s="33"/>
      <c r="E33" s="39" t="s">
        <v>48</v>
      </c>
      <c r="F33" s="40">
        <v>0.15</v>
      </c>
      <c r="G33" s="112" t="s">
        <v>47</v>
      </c>
      <c r="H33" s="272">
        <f>ROUND((((SUM(BF99:BF106)+SUM(BF124:BF211))+SUM(BF213:BF217))),2)</f>
        <v>0</v>
      </c>
      <c r="I33" s="197"/>
      <c r="J33" s="197"/>
      <c r="K33" s="33"/>
      <c r="L33" s="33"/>
      <c r="M33" s="272">
        <f>ROUND(((ROUND((SUM(BF99:BF106)+SUM(BF124:BF211)),2)*F33)+SUM(BF213:BF217)*F33),2)</f>
        <v>0</v>
      </c>
      <c r="N33" s="197"/>
      <c r="O33" s="197"/>
      <c r="P33" s="19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0.21</v>
      </c>
      <c r="G34" s="112" t="s">
        <v>47</v>
      </c>
      <c r="H34" s="272">
        <f>ROUND((((SUM(BG99:BG106)+SUM(BG124:BG211))+SUM(BG213:BG217))),2)</f>
        <v>0</v>
      </c>
      <c r="I34" s="197"/>
      <c r="J34" s="197"/>
      <c r="K34" s="33"/>
      <c r="L34" s="33"/>
      <c r="M34" s="272">
        <v>0</v>
      </c>
      <c r="N34" s="197"/>
      <c r="O34" s="197"/>
      <c r="P34" s="19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0.15</v>
      </c>
      <c r="G35" s="112" t="s">
        <v>47</v>
      </c>
      <c r="H35" s="272">
        <f>ROUND((((SUM(BH99:BH106)+SUM(BH124:BH211))+SUM(BH213:BH217))),2)</f>
        <v>0</v>
      </c>
      <c r="I35" s="197"/>
      <c r="J35" s="197"/>
      <c r="K35" s="33"/>
      <c r="L35" s="33"/>
      <c r="M35" s="272">
        <v>0</v>
      </c>
      <c r="N35" s="197"/>
      <c r="O35" s="197"/>
      <c r="P35" s="19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</v>
      </c>
      <c r="G36" s="112" t="s">
        <v>47</v>
      </c>
      <c r="H36" s="272">
        <f>ROUND((((SUM(BI99:BI106)+SUM(BI124:BI211))+SUM(BI213:BI217))),2)</f>
        <v>0</v>
      </c>
      <c r="I36" s="197"/>
      <c r="J36" s="197"/>
      <c r="K36" s="33"/>
      <c r="L36" s="33"/>
      <c r="M36" s="272">
        <v>0</v>
      </c>
      <c r="N36" s="197"/>
      <c r="O36" s="197"/>
      <c r="P36" s="19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52</v>
      </c>
      <c r="E38" s="45"/>
      <c r="F38" s="45"/>
      <c r="G38" s="113" t="s">
        <v>53</v>
      </c>
      <c r="H38" s="46" t="s">
        <v>54</v>
      </c>
      <c r="I38" s="45"/>
      <c r="J38" s="45"/>
      <c r="K38" s="45"/>
      <c r="L38" s="219">
        <f>SUM(M30:M36)</f>
        <v>0</v>
      </c>
      <c r="M38" s="205"/>
      <c r="N38" s="205"/>
      <c r="O38" s="205"/>
      <c r="P38" s="207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8" t="s">
        <v>120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7" t="str">
        <f>F6</f>
        <v>Plešivec - chodníky za MŠ, Český Krumlov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3"/>
      <c r="R78" s="34"/>
    </row>
    <row r="79" spans="2:18" s="1" customFormat="1" ht="36.75" customHeight="1">
      <c r="B79" s="32"/>
      <c r="C79" s="66" t="s">
        <v>117</v>
      </c>
      <c r="D79" s="33"/>
      <c r="E79" s="33"/>
      <c r="F79" s="209" t="str">
        <f>F7</f>
        <v>S.O. 104 - 4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Český Krumlov</v>
      </c>
      <c r="G81" s="33"/>
      <c r="H81" s="33"/>
      <c r="I81" s="33"/>
      <c r="J81" s="33"/>
      <c r="K81" s="27" t="s">
        <v>26</v>
      </c>
      <c r="L81" s="33"/>
      <c r="M81" s="264" t="str">
        <f>IF(O9="","",O9)</f>
        <v>7.6.2016</v>
      </c>
      <c r="N81" s="197"/>
      <c r="O81" s="197"/>
      <c r="P81" s="19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30</v>
      </c>
      <c r="D83" s="33"/>
      <c r="E83" s="33"/>
      <c r="F83" s="25" t="str">
        <f>E12</f>
        <v>Město Český Krumlov</v>
      </c>
      <c r="G83" s="33"/>
      <c r="H83" s="33"/>
      <c r="I83" s="33"/>
      <c r="J83" s="33"/>
      <c r="K83" s="27" t="s">
        <v>36</v>
      </c>
      <c r="L83" s="33"/>
      <c r="M83" s="225" t="str">
        <f>E18</f>
        <v>ing. Martin Jáchym, Akiprojekt, s.r.o.</v>
      </c>
      <c r="N83" s="197"/>
      <c r="O83" s="197"/>
      <c r="P83" s="197"/>
      <c r="Q83" s="197"/>
      <c r="R83" s="34"/>
    </row>
    <row r="84" spans="2:18" s="1" customFormat="1" ht="14.25" customHeight="1">
      <c r="B84" s="32"/>
      <c r="C84" s="27" t="s">
        <v>34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39</v>
      </c>
      <c r="L84" s="33"/>
      <c r="M84" s="225" t="str">
        <f>E21</f>
        <v> </v>
      </c>
      <c r="N84" s="197"/>
      <c r="O84" s="197"/>
      <c r="P84" s="197"/>
      <c r="Q84" s="19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71" t="s">
        <v>121</v>
      </c>
      <c r="D86" s="266"/>
      <c r="E86" s="266"/>
      <c r="F86" s="266"/>
      <c r="G86" s="266"/>
      <c r="H86" s="43"/>
      <c r="I86" s="43"/>
      <c r="J86" s="43"/>
      <c r="K86" s="43"/>
      <c r="L86" s="43"/>
      <c r="M86" s="43"/>
      <c r="N86" s="271" t="s">
        <v>122</v>
      </c>
      <c r="O86" s="197"/>
      <c r="P86" s="197"/>
      <c r="Q86" s="19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N124</f>
        <v>0</v>
      </c>
      <c r="O88" s="197"/>
      <c r="P88" s="197"/>
      <c r="Q88" s="197"/>
      <c r="R88" s="34"/>
      <c r="AU88" s="15" t="s">
        <v>124</v>
      </c>
    </row>
    <row r="89" spans="2:18" s="6" customFormat="1" ht="24.75" customHeight="1">
      <c r="B89" s="115"/>
      <c r="C89" s="116"/>
      <c r="D89" s="117" t="s">
        <v>125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N125</f>
        <v>0</v>
      </c>
      <c r="O89" s="268"/>
      <c r="P89" s="268"/>
      <c r="Q89" s="268"/>
      <c r="R89" s="118"/>
    </row>
    <row r="90" spans="2:18" s="7" customFormat="1" ht="19.5" customHeight="1">
      <c r="B90" s="119"/>
      <c r="C90" s="120"/>
      <c r="D90" s="98" t="s">
        <v>126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0">
        <f>N126</f>
        <v>0</v>
      </c>
      <c r="O90" s="270"/>
      <c r="P90" s="270"/>
      <c r="Q90" s="270"/>
      <c r="R90" s="121"/>
    </row>
    <row r="91" spans="2:18" s="7" customFormat="1" ht="19.5" customHeight="1">
      <c r="B91" s="119"/>
      <c r="C91" s="120"/>
      <c r="D91" s="98" t="s">
        <v>374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00">
        <f>N172</f>
        <v>0</v>
      </c>
      <c r="O91" s="270"/>
      <c r="P91" s="270"/>
      <c r="Q91" s="270"/>
      <c r="R91" s="121"/>
    </row>
    <row r="92" spans="2:18" s="7" customFormat="1" ht="19.5" customHeight="1">
      <c r="B92" s="119"/>
      <c r="C92" s="120"/>
      <c r="D92" s="98" t="s">
        <v>127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00">
        <f>N175</f>
        <v>0</v>
      </c>
      <c r="O92" s="270"/>
      <c r="P92" s="270"/>
      <c r="Q92" s="270"/>
      <c r="R92" s="121"/>
    </row>
    <row r="93" spans="2:18" s="7" customFormat="1" ht="19.5" customHeight="1">
      <c r="B93" s="119"/>
      <c r="C93" s="120"/>
      <c r="D93" s="98" t="s">
        <v>128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00">
        <f>N183</f>
        <v>0</v>
      </c>
      <c r="O93" s="270"/>
      <c r="P93" s="270"/>
      <c r="Q93" s="270"/>
      <c r="R93" s="121"/>
    </row>
    <row r="94" spans="2:18" s="7" customFormat="1" ht="19.5" customHeight="1">
      <c r="B94" s="119"/>
      <c r="C94" s="120"/>
      <c r="D94" s="98" t="s">
        <v>129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00">
        <f>N197</f>
        <v>0</v>
      </c>
      <c r="O94" s="270"/>
      <c r="P94" s="270"/>
      <c r="Q94" s="270"/>
      <c r="R94" s="121"/>
    </row>
    <row r="95" spans="2:18" s="7" customFormat="1" ht="19.5" customHeight="1">
      <c r="B95" s="119"/>
      <c r="C95" s="120"/>
      <c r="D95" s="98" t="s">
        <v>130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00">
        <f>N205</f>
        <v>0</v>
      </c>
      <c r="O95" s="270"/>
      <c r="P95" s="270"/>
      <c r="Q95" s="270"/>
      <c r="R95" s="121"/>
    </row>
    <row r="96" spans="2:18" s="7" customFormat="1" ht="19.5" customHeight="1">
      <c r="B96" s="119"/>
      <c r="C96" s="120"/>
      <c r="D96" s="98" t="s">
        <v>131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00">
        <f>N210</f>
        <v>0</v>
      </c>
      <c r="O96" s="270"/>
      <c r="P96" s="270"/>
      <c r="Q96" s="270"/>
      <c r="R96" s="121"/>
    </row>
    <row r="97" spans="2:18" s="6" customFormat="1" ht="21.75" customHeight="1">
      <c r="B97" s="115"/>
      <c r="C97" s="116"/>
      <c r="D97" s="117" t="s">
        <v>132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42">
        <f>N212</f>
        <v>0</v>
      </c>
      <c r="O97" s="268"/>
      <c r="P97" s="268"/>
      <c r="Q97" s="268"/>
      <c r="R97" s="118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4" t="s">
        <v>133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69">
        <f>ROUND(N100+N101+N102+N103+N104+N105,2)</f>
        <v>0</v>
      </c>
      <c r="O99" s="197"/>
      <c r="P99" s="197"/>
      <c r="Q99" s="197"/>
      <c r="R99" s="34"/>
      <c r="T99" s="122"/>
      <c r="U99" s="123" t="s">
        <v>45</v>
      </c>
    </row>
    <row r="100" spans="2:65" s="1" customFormat="1" ht="18" customHeight="1">
      <c r="B100" s="124"/>
      <c r="C100" s="125"/>
      <c r="D100" s="198" t="s">
        <v>134</v>
      </c>
      <c r="E100" s="265"/>
      <c r="F100" s="265"/>
      <c r="G100" s="265"/>
      <c r="H100" s="265"/>
      <c r="I100" s="125"/>
      <c r="J100" s="125"/>
      <c r="K100" s="125"/>
      <c r="L100" s="125"/>
      <c r="M100" s="125"/>
      <c r="N100" s="199">
        <f>ROUND(N88*T100,2)</f>
        <v>0</v>
      </c>
      <c r="O100" s="265"/>
      <c r="P100" s="265"/>
      <c r="Q100" s="265"/>
      <c r="R100" s="126"/>
      <c r="S100" s="127"/>
      <c r="T100" s="128"/>
      <c r="U100" s="129" t="s">
        <v>46</v>
      </c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1" t="s">
        <v>104</v>
      </c>
      <c r="AZ100" s="130"/>
      <c r="BA100" s="130"/>
      <c r="BB100" s="130"/>
      <c r="BC100" s="130"/>
      <c r="BD100" s="130"/>
      <c r="BE100" s="132">
        <f aca="true" t="shared" si="0" ref="BE100:BE105">IF(U100="základní",N100,0)</f>
        <v>0</v>
      </c>
      <c r="BF100" s="132">
        <f aca="true" t="shared" si="1" ref="BF100:BF105">IF(U100="snížená",N100,0)</f>
        <v>0</v>
      </c>
      <c r="BG100" s="132">
        <f aca="true" t="shared" si="2" ref="BG100:BG105">IF(U100="zákl. přenesená",N100,0)</f>
        <v>0</v>
      </c>
      <c r="BH100" s="132">
        <f aca="true" t="shared" si="3" ref="BH100:BH105">IF(U100="sníž. přenesená",N100,0)</f>
        <v>0</v>
      </c>
      <c r="BI100" s="132">
        <f aca="true" t="shared" si="4" ref="BI100:BI105">IF(U100="nulová",N100,0)</f>
        <v>0</v>
      </c>
      <c r="BJ100" s="131" t="s">
        <v>23</v>
      </c>
      <c r="BK100" s="130"/>
      <c r="BL100" s="130"/>
      <c r="BM100" s="130"/>
    </row>
    <row r="101" spans="2:65" s="1" customFormat="1" ht="18" customHeight="1">
      <c r="B101" s="124"/>
      <c r="C101" s="125"/>
      <c r="D101" s="198" t="s">
        <v>135</v>
      </c>
      <c r="E101" s="265"/>
      <c r="F101" s="265"/>
      <c r="G101" s="265"/>
      <c r="H101" s="265"/>
      <c r="I101" s="125"/>
      <c r="J101" s="125"/>
      <c r="K101" s="125"/>
      <c r="L101" s="125"/>
      <c r="M101" s="125"/>
      <c r="N101" s="199">
        <f>ROUND(N88*T101,2)</f>
        <v>0</v>
      </c>
      <c r="O101" s="265"/>
      <c r="P101" s="265"/>
      <c r="Q101" s="265"/>
      <c r="R101" s="126"/>
      <c r="S101" s="127"/>
      <c r="T101" s="128"/>
      <c r="U101" s="129" t="s">
        <v>46</v>
      </c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1" t="s">
        <v>104</v>
      </c>
      <c r="AZ101" s="130"/>
      <c r="BA101" s="130"/>
      <c r="BB101" s="130"/>
      <c r="BC101" s="130"/>
      <c r="BD101" s="130"/>
      <c r="BE101" s="132">
        <f t="shared" si="0"/>
        <v>0</v>
      </c>
      <c r="BF101" s="132">
        <f t="shared" si="1"/>
        <v>0</v>
      </c>
      <c r="BG101" s="132">
        <f t="shared" si="2"/>
        <v>0</v>
      </c>
      <c r="BH101" s="132">
        <f t="shared" si="3"/>
        <v>0</v>
      </c>
      <c r="BI101" s="132">
        <f t="shared" si="4"/>
        <v>0</v>
      </c>
      <c r="BJ101" s="131" t="s">
        <v>23</v>
      </c>
      <c r="BK101" s="130"/>
      <c r="BL101" s="130"/>
      <c r="BM101" s="130"/>
    </row>
    <row r="102" spans="2:65" s="1" customFormat="1" ht="18" customHeight="1">
      <c r="B102" s="124"/>
      <c r="C102" s="125"/>
      <c r="D102" s="198" t="s">
        <v>136</v>
      </c>
      <c r="E102" s="265"/>
      <c r="F102" s="265"/>
      <c r="G102" s="265"/>
      <c r="H102" s="265"/>
      <c r="I102" s="125"/>
      <c r="J102" s="125"/>
      <c r="K102" s="125"/>
      <c r="L102" s="125"/>
      <c r="M102" s="125"/>
      <c r="N102" s="199">
        <f>ROUND(N88*T102,2)</f>
        <v>0</v>
      </c>
      <c r="O102" s="265"/>
      <c r="P102" s="265"/>
      <c r="Q102" s="265"/>
      <c r="R102" s="126"/>
      <c r="S102" s="127"/>
      <c r="T102" s="128"/>
      <c r="U102" s="129" t="s">
        <v>46</v>
      </c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1" t="s">
        <v>104</v>
      </c>
      <c r="AZ102" s="130"/>
      <c r="BA102" s="130"/>
      <c r="BB102" s="130"/>
      <c r="BC102" s="130"/>
      <c r="BD102" s="130"/>
      <c r="BE102" s="132">
        <f t="shared" si="0"/>
        <v>0</v>
      </c>
      <c r="BF102" s="132">
        <f t="shared" si="1"/>
        <v>0</v>
      </c>
      <c r="BG102" s="132">
        <f t="shared" si="2"/>
        <v>0</v>
      </c>
      <c r="BH102" s="132">
        <f t="shared" si="3"/>
        <v>0</v>
      </c>
      <c r="BI102" s="132">
        <f t="shared" si="4"/>
        <v>0</v>
      </c>
      <c r="BJ102" s="131" t="s">
        <v>23</v>
      </c>
      <c r="BK102" s="130"/>
      <c r="BL102" s="130"/>
      <c r="BM102" s="130"/>
    </row>
    <row r="103" spans="2:65" s="1" customFormat="1" ht="18" customHeight="1">
      <c r="B103" s="124"/>
      <c r="C103" s="125"/>
      <c r="D103" s="198" t="s">
        <v>137</v>
      </c>
      <c r="E103" s="265"/>
      <c r="F103" s="265"/>
      <c r="G103" s="265"/>
      <c r="H103" s="265"/>
      <c r="I103" s="125"/>
      <c r="J103" s="125"/>
      <c r="K103" s="125"/>
      <c r="L103" s="125"/>
      <c r="M103" s="125"/>
      <c r="N103" s="199">
        <f>ROUND(N88*T103,2)</f>
        <v>0</v>
      </c>
      <c r="O103" s="265"/>
      <c r="P103" s="265"/>
      <c r="Q103" s="265"/>
      <c r="R103" s="126"/>
      <c r="S103" s="127"/>
      <c r="T103" s="128"/>
      <c r="U103" s="129" t="s">
        <v>46</v>
      </c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1" t="s">
        <v>104</v>
      </c>
      <c r="AZ103" s="130"/>
      <c r="BA103" s="130"/>
      <c r="BB103" s="130"/>
      <c r="BC103" s="130"/>
      <c r="BD103" s="130"/>
      <c r="BE103" s="132">
        <f t="shared" si="0"/>
        <v>0</v>
      </c>
      <c r="BF103" s="132">
        <f t="shared" si="1"/>
        <v>0</v>
      </c>
      <c r="BG103" s="132">
        <f t="shared" si="2"/>
        <v>0</v>
      </c>
      <c r="BH103" s="132">
        <f t="shared" si="3"/>
        <v>0</v>
      </c>
      <c r="BI103" s="132">
        <f t="shared" si="4"/>
        <v>0</v>
      </c>
      <c r="BJ103" s="131" t="s">
        <v>23</v>
      </c>
      <c r="BK103" s="130"/>
      <c r="BL103" s="130"/>
      <c r="BM103" s="130"/>
    </row>
    <row r="104" spans="2:65" s="1" customFormat="1" ht="18" customHeight="1">
      <c r="B104" s="124"/>
      <c r="C104" s="125"/>
      <c r="D104" s="198" t="s">
        <v>138</v>
      </c>
      <c r="E104" s="265"/>
      <c r="F104" s="265"/>
      <c r="G104" s="265"/>
      <c r="H104" s="265"/>
      <c r="I104" s="125"/>
      <c r="J104" s="125"/>
      <c r="K104" s="125"/>
      <c r="L104" s="125"/>
      <c r="M104" s="125"/>
      <c r="N104" s="199">
        <f>ROUND(N88*T104,2)</f>
        <v>0</v>
      </c>
      <c r="O104" s="265"/>
      <c r="P104" s="265"/>
      <c r="Q104" s="265"/>
      <c r="R104" s="126"/>
      <c r="S104" s="127"/>
      <c r="T104" s="128"/>
      <c r="U104" s="129" t="s">
        <v>46</v>
      </c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1" t="s">
        <v>104</v>
      </c>
      <c r="AZ104" s="130"/>
      <c r="BA104" s="130"/>
      <c r="BB104" s="130"/>
      <c r="BC104" s="130"/>
      <c r="BD104" s="130"/>
      <c r="BE104" s="132">
        <f t="shared" si="0"/>
        <v>0</v>
      </c>
      <c r="BF104" s="132">
        <f t="shared" si="1"/>
        <v>0</v>
      </c>
      <c r="BG104" s="132">
        <f t="shared" si="2"/>
        <v>0</v>
      </c>
      <c r="BH104" s="132">
        <f t="shared" si="3"/>
        <v>0</v>
      </c>
      <c r="BI104" s="132">
        <f t="shared" si="4"/>
        <v>0</v>
      </c>
      <c r="BJ104" s="131" t="s">
        <v>23</v>
      </c>
      <c r="BK104" s="130"/>
      <c r="BL104" s="130"/>
      <c r="BM104" s="130"/>
    </row>
    <row r="105" spans="2:65" s="1" customFormat="1" ht="18" customHeight="1">
      <c r="B105" s="124"/>
      <c r="C105" s="125"/>
      <c r="D105" s="133" t="s">
        <v>139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199">
        <f>ROUND(N88*T105,2)</f>
        <v>0</v>
      </c>
      <c r="O105" s="265"/>
      <c r="P105" s="265"/>
      <c r="Q105" s="265"/>
      <c r="R105" s="126"/>
      <c r="S105" s="127"/>
      <c r="T105" s="134"/>
      <c r="U105" s="135" t="s">
        <v>46</v>
      </c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1" t="s">
        <v>140</v>
      </c>
      <c r="AZ105" s="130"/>
      <c r="BA105" s="130"/>
      <c r="BB105" s="130"/>
      <c r="BC105" s="130"/>
      <c r="BD105" s="130"/>
      <c r="BE105" s="132">
        <f t="shared" si="0"/>
        <v>0</v>
      </c>
      <c r="BF105" s="132">
        <f t="shared" si="1"/>
        <v>0</v>
      </c>
      <c r="BG105" s="132">
        <f t="shared" si="2"/>
        <v>0</v>
      </c>
      <c r="BH105" s="132">
        <f t="shared" si="3"/>
        <v>0</v>
      </c>
      <c r="BI105" s="132">
        <f t="shared" si="4"/>
        <v>0</v>
      </c>
      <c r="BJ105" s="131" t="s">
        <v>23</v>
      </c>
      <c r="BK105" s="130"/>
      <c r="BL105" s="130"/>
      <c r="BM105" s="130"/>
    </row>
    <row r="106" spans="2:18" s="1" customFormat="1" ht="13.5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29.25" customHeight="1">
      <c r="B107" s="32"/>
      <c r="C107" s="109" t="s">
        <v>114</v>
      </c>
      <c r="D107" s="43"/>
      <c r="E107" s="43"/>
      <c r="F107" s="43"/>
      <c r="G107" s="43"/>
      <c r="H107" s="43"/>
      <c r="I107" s="43"/>
      <c r="J107" s="43"/>
      <c r="K107" s="43"/>
      <c r="L107" s="192">
        <f>ROUND(SUM(N88+N99),2)</f>
        <v>0</v>
      </c>
      <c r="M107" s="266"/>
      <c r="N107" s="266"/>
      <c r="O107" s="266"/>
      <c r="P107" s="266"/>
      <c r="Q107" s="266"/>
      <c r="R107" s="34"/>
    </row>
    <row r="108" spans="2:18" s="1" customFormat="1" ht="6.75" customHeight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12" spans="2:18" s="1" customFormat="1" ht="6.7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2:18" s="1" customFormat="1" ht="36.75" customHeight="1">
      <c r="B113" s="32"/>
      <c r="C113" s="208" t="s">
        <v>141</v>
      </c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34"/>
    </row>
    <row r="114" spans="2:18" s="1" customFormat="1" ht="6.7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30" customHeight="1">
      <c r="B115" s="32"/>
      <c r="C115" s="27" t="s">
        <v>17</v>
      </c>
      <c r="D115" s="33"/>
      <c r="E115" s="33"/>
      <c r="F115" s="267" t="str">
        <f>F6</f>
        <v>Plešivec - chodníky za MŠ, Český Krumlov</v>
      </c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33"/>
      <c r="R115" s="34"/>
    </row>
    <row r="116" spans="2:18" s="1" customFormat="1" ht="36.75" customHeight="1">
      <c r="B116" s="32"/>
      <c r="C116" s="66" t="s">
        <v>117</v>
      </c>
      <c r="D116" s="33"/>
      <c r="E116" s="33"/>
      <c r="F116" s="209" t="str">
        <f>F7</f>
        <v>S.O. 104 - 4</v>
      </c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8" customHeight="1">
      <c r="B118" s="32"/>
      <c r="C118" s="27" t="s">
        <v>24</v>
      </c>
      <c r="D118" s="33"/>
      <c r="E118" s="33"/>
      <c r="F118" s="25" t="str">
        <f>F9</f>
        <v>Český Krumlov</v>
      </c>
      <c r="G118" s="33"/>
      <c r="H118" s="33"/>
      <c r="I118" s="33"/>
      <c r="J118" s="33"/>
      <c r="K118" s="27" t="s">
        <v>26</v>
      </c>
      <c r="L118" s="33"/>
      <c r="M118" s="264" t="str">
        <f>IF(O9="","",O9)</f>
        <v>7.6.2016</v>
      </c>
      <c r="N118" s="197"/>
      <c r="O118" s="197"/>
      <c r="P118" s="197"/>
      <c r="Q118" s="33"/>
      <c r="R118" s="34"/>
    </row>
    <row r="119" spans="2:18" s="1" customFormat="1" ht="6.7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5">
      <c r="B120" s="32"/>
      <c r="C120" s="27" t="s">
        <v>30</v>
      </c>
      <c r="D120" s="33"/>
      <c r="E120" s="33"/>
      <c r="F120" s="25" t="str">
        <f>E12</f>
        <v>Město Český Krumlov</v>
      </c>
      <c r="G120" s="33"/>
      <c r="H120" s="33"/>
      <c r="I120" s="33"/>
      <c r="J120" s="33"/>
      <c r="K120" s="27" t="s">
        <v>36</v>
      </c>
      <c r="L120" s="33"/>
      <c r="M120" s="225" t="str">
        <f>E18</f>
        <v>ing. Martin Jáchym, Akiprojekt, s.r.o.</v>
      </c>
      <c r="N120" s="197"/>
      <c r="O120" s="197"/>
      <c r="P120" s="197"/>
      <c r="Q120" s="197"/>
      <c r="R120" s="34"/>
    </row>
    <row r="121" spans="2:18" s="1" customFormat="1" ht="14.25" customHeight="1">
      <c r="B121" s="32"/>
      <c r="C121" s="27" t="s">
        <v>34</v>
      </c>
      <c r="D121" s="33"/>
      <c r="E121" s="33"/>
      <c r="F121" s="25" t="str">
        <f>IF(E15="","",E15)</f>
        <v>Vyplň údaj</v>
      </c>
      <c r="G121" s="33"/>
      <c r="H121" s="33"/>
      <c r="I121" s="33"/>
      <c r="J121" s="33"/>
      <c r="K121" s="27" t="s">
        <v>39</v>
      </c>
      <c r="L121" s="33"/>
      <c r="M121" s="225" t="str">
        <f>E21</f>
        <v> </v>
      </c>
      <c r="N121" s="197"/>
      <c r="O121" s="197"/>
      <c r="P121" s="197"/>
      <c r="Q121" s="197"/>
      <c r="R121" s="34"/>
    </row>
    <row r="122" spans="2:18" s="1" customFormat="1" ht="9.75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27" s="8" customFormat="1" ht="29.25" customHeight="1">
      <c r="B123" s="136"/>
      <c r="C123" s="137" t="s">
        <v>142</v>
      </c>
      <c r="D123" s="138" t="s">
        <v>143</v>
      </c>
      <c r="E123" s="138" t="s">
        <v>63</v>
      </c>
      <c r="F123" s="260" t="s">
        <v>144</v>
      </c>
      <c r="G123" s="261"/>
      <c r="H123" s="261"/>
      <c r="I123" s="261"/>
      <c r="J123" s="138" t="s">
        <v>145</v>
      </c>
      <c r="K123" s="138" t="s">
        <v>146</v>
      </c>
      <c r="L123" s="262" t="s">
        <v>147</v>
      </c>
      <c r="M123" s="261"/>
      <c r="N123" s="260" t="s">
        <v>122</v>
      </c>
      <c r="O123" s="261"/>
      <c r="P123" s="261"/>
      <c r="Q123" s="263"/>
      <c r="R123" s="139"/>
      <c r="T123" s="73" t="s">
        <v>148</v>
      </c>
      <c r="U123" s="74" t="s">
        <v>45</v>
      </c>
      <c r="V123" s="74" t="s">
        <v>149</v>
      </c>
      <c r="W123" s="74" t="s">
        <v>150</v>
      </c>
      <c r="X123" s="74" t="s">
        <v>151</v>
      </c>
      <c r="Y123" s="74" t="s">
        <v>152</v>
      </c>
      <c r="Z123" s="74" t="s">
        <v>153</v>
      </c>
      <c r="AA123" s="75" t="s">
        <v>154</v>
      </c>
    </row>
    <row r="124" spans="2:63" s="1" customFormat="1" ht="29.25" customHeight="1">
      <c r="B124" s="32"/>
      <c r="C124" s="77" t="s">
        <v>119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240">
        <f>BK124</f>
        <v>0</v>
      </c>
      <c r="O124" s="241"/>
      <c r="P124" s="241"/>
      <c r="Q124" s="241"/>
      <c r="R124" s="34"/>
      <c r="T124" s="76"/>
      <c r="U124" s="48"/>
      <c r="V124" s="48"/>
      <c r="W124" s="140">
        <f>W125+W212</f>
        <v>0</v>
      </c>
      <c r="X124" s="48"/>
      <c r="Y124" s="140">
        <f>Y125+Y212</f>
        <v>129.58226</v>
      </c>
      <c r="Z124" s="48"/>
      <c r="AA124" s="141">
        <f>AA125+AA212</f>
        <v>52.066784999999996</v>
      </c>
      <c r="AT124" s="15" t="s">
        <v>80</v>
      </c>
      <c r="AU124" s="15" t="s">
        <v>124</v>
      </c>
      <c r="BK124" s="142">
        <f>BK125+BK212</f>
        <v>0</v>
      </c>
    </row>
    <row r="125" spans="2:63" s="9" customFormat="1" ht="36.75" customHeight="1">
      <c r="B125" s="143"/>
      <c r="C125" s="144"/>
      <c r="D125" s="145" t="s">
        <v>125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242">
        <f>BK125</f>
        <v>0</v>
      </c>
      <c r="O125" s="243"/>
      <c r="P125" s="243"/>
      <c r="Q125" s="243"/>
      <c r="R125" s="146"/>
      <c r="T125" s="147"/>
      <c r="U125" s="144"/>
      <c r="V125" s="144"/>
      <c r="W125" s="148">
        <f>W126+W172+W175+W183+W197+W205+W210</f>
        <v>0</v>
      </c>
      <c r="X125" s="144"/>
      <c r="Y125" s="148">
        <f>Y126+Y172+Y175+Y183+Y197+Y205+Y210</f>
        <v>129.58226</v>
      </c>
      <c r="Z125" s="144"/>
      <c r="AA125" s="149">
        <f>AA126+AA172+AA175+AA183+AA197+AA205+AA210</f>
        <v>52.066784999999996</v>
      </c>
      <c r="AR125" s="150" t="s">
        <v>23</v>
      </c>
      <c r="AT125" s="151" t="s">
        <v>80</v>
      </c>
      <c r="AU125" s="151" t="s">
        <v>81</v>
      </c>
      <c r="AY125" s="150" t="s">
        <v>155</v>
      </c>
      <c r="BK125" s="152">
        <f>BK126+BK172+BK175+BK183+BK197+BK205+BK210</f>
        <v>0</v>
      </c>
    </row>
    <row r="126" spans="2:63" s="9" customFormat="1" ht="19.5" customHeight="1">
      <c r="B126" s="143"/>
      <c r="C126" s="144"/>
      <c r="D126" s="153" t="s">
        <v>126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44">
        <f>BK126</f>
        <v>0</v>
      </c>
      <c r="O126" s="245"/>
      <c r="P126" s="245"/>
      <c r="Q126" s="245"/>
      <c r="R126" s="146"/>
      <c r="T126" s="147"/>
      <c r="U126" s="144"/>
      <c r="V126" s="144"/>
      <c r="W126" s="148">
        <f>SUM(W127:W171)</f>
        <v>0</v>
      </c>
      <c r="X126" s="144"/>
      <c r="Y126" s="148">
        <f>SUM(Y127:Y171)</f>
        <v>0.00198</v>
      </c>
      <c r="Z126" s="144"/>
      <c r="AA126" s="149">
        <f>SUM(AA127:AA171)</f>
        <v>52.066784999999996</v>
      </c>
      <c r="AR126" s="150" t="s">
        <v>23</v>
      </c>
      <c r="AT126" s="151" t="s">
        <v>80</v>
      </c>
      <c r="AU126" s="151" t="s">
        <v>23</v>
      </c>
      <c r="AY126" s="150" t="s">
        <v>155</v>
      </c>
      <c r="BK126" s="152">
        <f>SUM(BK127:BK171)</f>
        <v>0</v>
      </c>
    </row>
    <row r="127" spans="2:65" s="1" customFormat="1" ht="22.5" customHeight="1">
      <c r="B127" s="124"/>
      <c r="C127" s="154" t="s">
        <v>23</v>
      </c>
      <c r="D127" s="154" t="s">
        <v>156</v>
      </c>
      <c r="E127" s="155" t="s">
        <v>377</v>
      </c>
      <c r="F127" s="248" t="s">
        <v>378</v>
      </c>
      <c r="G127" s="249"/>
      <c r="H127" s="249"/>
      <c r="I127" s="249"/>
      <c r="J127" s="156" t="s">
        <v>159</v>
      </c>
      <c r="K127" s="157">
        <v>146.667</v>
      </c>
      <c r="L127" s="237">
        <v>0</v>
      </c>
      <c r="M127" s="249"/>
      <c r="N127" s="250">
        <f>ROUND(L127*K127,2)</f>
        <v>0</v>
      </c>
      <c r="O127" s="249"/>
      <c r="P127" s="249"/>
      <c r="Q127" s="249"/>
      <c r="R127" s="126"/>
      <c r="T127" s="158" t="s">
        <v>21</v>
      </c>
      <c r="U127" s="41" t="s">
        <v>46</v>
      </c>
      <c r="V127" s="33"/>
      <c r="W127" s="159">
        <f>V127*K127</f>
        <v>0</v>
      </c>
      <c r="X127" s="159">
        <v>0</v>
      </c>
      <c r="Y127" s="159">
        <f>X127*K127</f>
        <v>0</v>
      </c>
      <c r="Z127" s="159">
        <v>0.355</v>
      </c>
      <c r="AA127" s="160">
        <f>Z127*K127</f>
        <v>52.066784999999996</v>
      </c>
      <c r="AR127" s="15" t="s">
        <v>95</v>
      </c>
      <c r="AT127" s="15" t="s">
        <v>156</v>
      </c>
      <c r="AU127" s="15" t="s">
        <v>89</v>
      </c>
      <c r="AY127" s="15" t="s">
        <v>155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5" t="s">
        <v>23</v>
      </c>
      <c r="BK127" s="102">
        <f>ROUND(L127*K127,2)</f>
        <v>0</v>
      </c>
      <c r="BL127" s="15" t="s">
        <v>95</v>
      </c>
      <c r="BM127" s="15" t="s">
        <v>447</v>
      </c>
    </row>
    <row r="128" spans="2:51" s="10" customFormat="1" ht="22.5" customHeight="1">
      <c r="B128" s="161"/>
      <c r="C128" s="162"/>
      <c r="D128" s="162"/>
      <c r="E128" s="163" t="s">
        <v>21</v>
      </c>
      <c r="F128" s="251" t="s">
        <v>448</v>
      </c>
      <c r="G128" s="252"/>
      <c r="H128" s="252"/>
      <c r="I128" s="252"/>
      <c r="J128" s="162"/>
      <c r="K128" s="164">
        <v>146.667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162</v>
      </c>
      <c r="AU128" s="168" t="s">
        <v>89</v>
      </c>
      <c r="AV128" s="10" t="s">
        <v>89</v>
      </c>
      <c r="AW128" s="10" t="s">
        <v>38</v>
      </c>
      <c r="AX128" s="10" t="s">
        <v>23</v>
      </c>
      <c r="AY128" s="168" t="s">
        <v>155</v>
      </c>
    </row>
    <row r="129" spans="2:65" s="1" customFormat="1" ht="31.5" customHeight="1">
      <c r="B129" s="124"/>
      <c r="C129" s="154" t="s">
        <v>89</v>
      </c>
      <c r="D129" s="154" t="s">
        <v>156</v>
      </c>
      <c r="E129" s="155" t="s">
        <v>163</v>
      </c>
      <c r="F129" s="248" t="s">
        <v>164</v>
      </c>
      <c r="G129" s="249"/>
      <c r="H129" s="249"/>
      <c r="I129" s="249"/>
      <c r="J129" s="156" t="s">
        <v>165</v>
      </c>
      <c r="K129" s="157">
        <v>10.65</v>
      </c>
      <c r="L129" s="237">
        <v>0</v>
      </c>
      <c r="M129" s="249"/>
      <c r="N129" s="250">
        <f>ROUND(L129*K129,2)</f>
        <v>0</v>
      </c>
      <c r="O129" s="249"/>
      <c r="P129" s="249"/>
      <c r="Q129" s="249"/>
      <c r="R129" s="126"/>
      <c r="T129" s="158" t="s">
        <v>21</v>
      </c>
      <c r="U129" s="41" t="s">
        <v>46</v>
      </c>
      <c r="V129" s="33"/>
      <c r="W129" s="159">
        <f>V129*K129</f>
        <v>0</v>
      </c>
      <c r="X129" s="159">
        <v>0</v>
      </c>
      <c r="Y129" s="159">
        <f>X129*K129</f>
        <v>0</v>
      </c>
      <c r="Z129" s="159">
        <v>0</v>
      </c>
      <c r="AA129" s="160">
        <f>Z129*K129</f>
        <v>0</v>
      </c>
      <c r="AR129" s="15" t="s">
        <v>95</v>
      </c>
      <c r="AT129" s="15" t="s">
        <v>156</v>
      </c>
      <c r="AU129" s="15" t="s">
        <v>89</v>
      </c>
      <c r="AY129" s="15" t="s">
        <v>155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15" t="s">
        <v>23</v>
      </c>
      <c r="BK129" s="102">
        <f>ROUND(L129*K129,2)</f>
        <v>0</v>
      </c>
      <c r="BL129" s="15" t="s">
        <v>95</v>
      </c>
      <c r="BM129" s="15" t="s">
        <v>449</v>
      </c>
    </row>
    <row r="130" spans="2:51" s="10" customFormat="1" ht="22.5" customHeight="1">
      <c r="B130" s="161"/>
      <c r="C130" s="162"/>
      <c r="D130" s="162"/>
      <c r="E130" s="163" t="s">
        <v>21</v>
      </c>
      <c r="F130" s="251" t="s">
        <v>450</v>
      </c>
      <c r="G130" s="252"/>
      <c r="H130" s="252"/>
      <c r="I130" s="252"/>
      <c r="J130" s="162"/>
      <c r="K130" s="164">
        <v>10.65</v>
      </c>
      <c r="L130" s="162"/>
      <c r="M130" s="162"/>
      <c r="N130" s="162"/>
      <c r="O130" s="162"/>
      <c r="P130" s="162"/>
      <c r="Q130" s="162"/>
      <c r="R130" s="165"/>
      <c r="T130" s="166"/>
      <c r="U130" s="162"/>
      <c r="V130" s="162"/>
      <c r="W130" s="162"/>
      <c r="X130" s="162"/>
      <c r="Y130" s="162"/>
      <c r="Z130" s="162"/>
      <c r="AA130" s="167"/>
      <c r="AT130" s="168" t="s">
        <v>162</v>
      </c>
      <c r="AU130" s="168" t="s">
        <v>89</v>
      </c>
      <c r="AV130" s="10" t="s">
        <v>89</v>
      </c>
      <c r="AW130" s="10" t="s">
        <v>38</v>
      </c>
      <c r="AX130" s="10" t="s">
        <v>23</v>
      </c>
      <c r="AY130" s="168" t="s">
        <v>155</v>
      </c>
    </row>
    <row r="131" spans="2:65" s="1" customFormat="1" ht="31.5" customHeight="1">
      <c r="B131" s="124"/>
      <c r="C131" s="154" t="s">
        <v>92</v>
      </c>
      <c r="D131" s="154" t="s">
        <v>156</v>
      </c>
      <c r="E131" s="155" t="s">
        <v>168</v>
      </c>
      <c r="F131" s="248" t="s">
        <v>169</v>
      </c>
      <c r="G131" s="249"/>
      <c r="H131" s="249"/>
      <c r="I131" s="249"/>
      <c r="J131" s="156" t="s">
        <v>165</v>
      </c>
      <c r="K131" s="157">
        <v>16.4</v>
      </c>
      <c r="L131" s="237">
        <v>0</v>
      </c>
      <c r="M131" s="249"/>
      <c r="N131" s="250">
        <f>ROUND(L131*K131,2)</f>
        <v>0</v>
      </c>
      <c r="O131" s="249"/>
      <c r="P131" s="249"/>
      <c r="Q131" s="249"/>
      <c r="R131" s="126"/>
      <c r="T131" s="158" t="s">
        <v>21</v>
      </c>
      <c r="U131" s="41" t="s">
        <v>46</v>
      </c>
      <c r="V131" s="33"/>
      <c r="W131" s="159">
        <f>V131*K131</f>
        <v>0</v>
      </c>
      <c r="X131" s="159">
        <v>0</v>
      </c>
      <c r="Y131" s="159">
        <f>X131*K131</f>
        <v>0</v>
      </c>
      <c r="Z131" s="159">
        <v>0</v>
      </c>
      <c r="AA131" s="160">
        <f>Z131*K131</f>
        <v>0</v>
      </c>
      <c r="AR131" s="15" t="s">
        <v>95</v>
      </c>
      <c r="AT131" s="15" t="s">
        <v>156</v>
      </c>
      <c r="AU131" s="15" t="s">
        <v>89</v>
      </c>
      <c r="AY131" s="15" t="s">
        <v>155</v>
      </c>
      <c r="BE131" s="102">
        <f>IF(U131="základní",N131,0)</f>
        <v>0</v>
      </c>
      <c r="BF131" s="102">
        <f>IF(U131="snížená",N131,0)</f>
        <v>0</v>
      </c>
      <c r="BG131" s="102">
        <f>IF(U131="zákl. přenesená",N131,0)</f>
        <v>0</v>
      </c>
      <c r="BH131" s="102">
        <f>IF(U131="sníž. přenesená",N131,0)</f>
        <v>0</v>
      </c>
      <c r="BI131" s="102">
        <f>IF(U131="nulová",N131,0)</f>
        <v>0</v>
      </c>
      <c r="BJ131" s="15" t="s">
        <v>23</v>
      </c>
      <c r="BK131" s="102">
        <f>ROUND(L131*K131,2)</f>
        <v>0</v>
      </c>
      <c r="BL131" s="15" t="s">
        <v>95</v>
      </c>
      <c r="BM131" s="15" t="s">
        <v>451</v>
      </c>
    </row>
    <row r="132" spans="2:51" s="10" customFormat="1" ht="22.5" customHeight="1">
      <c r="B132" s="161"/>
      <c r="C132" s="162"/>
      <c r="D132" s="162"/>
      <c r="E132" s="163" t="s">
        <v>21</v>
      </c>
      <c r="F132" s="251" t="s">
        <v>452</v>
      </c>
      <c r="G132" s="252"/>
      <c r="H132" s="252"/>
      <c r="I132" s="252"/>
      <c r="J132" s="162"/>
      <c r="K132" s="164">
        <v>3.2</v>
      </c>
      <c r="L132" s="162"/>
      <c r="M132" s="162"/>
      <c r="N132" s="162"/>
      <c r="O132" s="162"/>
      <c r="P132" s="162"/>
      <c r="Q132" s="162"/>
      <c r="R132" s="165"/>
      <c r="T132" s="166"/>
      <c r="U132" s="162"/>
      <c r="V132" s="162"/>
      <c r="W132" s="162"/>
      <c r="X132" s="162"/>
      <c r="Y132" s="162"/>
      <c r="Z132" s="162"/>
      <c r="AA132" s="167"/>
      <c r="AT132" s="168" t="s">
        <v>162</v>
      </c>
      <c r="AU132" s="168" t="s">
        <v>89</v>
      </c>
      <c r="AV132" s="10" t="s">
        <v>89</v>
      </c>
      <c r="AW132" s="10" t="s">
        <v>38</v>
      </c>
      <c r="AX132" s="10" t="s">
        <v>81</v>
      </c>
      <c r="AY132" s="168" t="s">
        <v>155</v>
      </c>
    </row>
    <row r="133" spans="2:51" s="10" customFormat="1" ht="22.5" customHeight="1">
      <c r="B133" s="161"/>
      <c r="C133" s="162"/>
      <c r="D133" s="162"/>
      <c r="E133" s="163" t="s">
        <v>21</v>
      </c>
      <c r="F133" s="257" t="s">
        <v>453</v>
      </c>
      <c r="G133" s="252"/>
      <c r="H133" s="252"/>
      <c r="I133" s="252"/>
      <c r="J133" s="162"/>
      <c r="K133" s="164">
        <v>13.2</v>
      </c>
      <c r="L133" s="162"/>
      <c r="M133" s="162"/>
      <c r="N133" s="162"/>
      <c r="O133" s="162"/>
      <c r="P133" s="162"/>
      <c r="Q133" s="162"/>
      <c r="R133" s="165"/>
      <c r="T133" s="166"/>
      <c r="U133" s="162"/>
      <c r="V133" s="162"/>
      <c r="W133" s="162"/>
      <c r="X133" s="162"/>
      <c r="Y133" s="162"/>
      <c r="Z133" s="162"/>
      <c r="AA133" s="167"/>
      <c r="AT133" s="168" t="s">
        <v>162</v>
      </c>
      <c r="AU133" s="168" t="s">
        <v>89</v>
      </c>
      <c r="AV133" s="10" t="s">
        <v>89</v>
      </c>
      <c r="AW133" s="10" t="s">
        <v>38</v>
      </c>
      <c r="AX133" s="10" t="s">
        <v>81</v>
      </c>
      <c r="AY133" s="168" t="s">
        <v>155</v>
      </c>
    </row>
    <row r="134" spans="2:51" s="11" customFormat="1" ht="22.5" customHeight="1">
      <c r="B134" s="169"/>
      <c r="C134" s="170"/>
      <c r="D134" s="170"/>
      <c r="E134" s="171" t="s">
        <v>21</v>
      </c>
      <c r="F134" s="258" t="s">
        <v>173</v>
      </c>
      <c r="G134" s="259"/>
      <c r="H134" s="259"/>
      <c r="I134" s="259"/>
      <c r="J134" s="170"/>
      <c r="K134" s="172">
        <v>16.4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162</v>
      </c>
      <c r="AU134" s="176" t="s">
        <v>89</v>
      </c>
      <c r="AV134" s="11" t="s">
        <v>95</v>
      </c>
      <c r="AW134" s="11" t="s">
        <v>38</v>
      </c>
      <c r="AX134" s="11" t="s">
        <v>23</v>
      </c>
      <c r="AY134" s="176" t="s">
        <v>155</v>
      </c>
    </row>
    <row r="135" spans="2:65" s="1" customFormat="1" ht="31.5" customHeight="1">
      <c r="B135" s="124"/>
      <c r="C135" s="154" t="s">
        <v>95</v>
      </c>
      <c r="D135" s="154" t="s">
        <v>156</v>
      </c>
      <c r="E135" s="155" t="s">
        <v>174</v>
      </c>
      <c r="F135" s="248" t="s">
        <v>175</v>
      </c>
      <c r="G135" s="249"/>
      <c r="H135" s="249"/>
      <c r="I135" s="249"/>
      <c r="J135" s="156" t="s">
        <v>165</v>
      </c>
      <c r="K135" s="157">
        <v>25.2</v>
      </c>
      <c r="L135" s="237">
        <v>0</v>
      </c>
      <c r="M135" s="249"/>
      <c r="N135" s="250">
        <f>ROUND(L135*K135,2)</f>
        <v>0</v>
      </c>
      <c r="O135" s="249"/>
      <c r="P135" s="249"/>
      <c r="Q135" s="249"/>
      <c r="R135" s="126"/>
      <c r="T135" s="158" t="s">
        <v>21</v>
      </c>
      <c r="U135" s="41" t="s">
        <v>46</v>
      </c>
      <c r="V135" s="33"/>
      <c r="W135" s="159">
        <f>V135*K135</f>
        <v>0</v>
      </c>
      <c r="X135" s="159">
        <v>0</v>
      </c>
      <c r="Y135" s="159">
        <f>X135*K135</f>
        <v>0</v>
      </c>
      <c r="Z135" s="159">
        <v>0</v>
      </c>
      <c r="AA135" s="160">
        <f>Z135*K135</f>
        <v>0</v>
      </c>
      <c r="AR135" s="15" t="s">
        <v>95</v>
      </c>
      <c r="AT135" s="15" t="s">
        <v>156</v>
      </c>
      <c r="AU135" s="15" t="s">
        <v>89</v>
      </c>
      <c r="AY135" s="15" t="s">
        <v>155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15" t="s">
        <v>23</v>
      </c>
      <c r="BK135" s="102">
        <f>ROUND(L135*K135,2)</f>
        <v>0</v>
      </c>
      <c r="BL135" s="15" t="s">
        <v>95</v>
      </c>
      <c r="BM135" s="15" t="s">
        <v>454</v>
      </c>
    </row>
    <row r="136" spans="2:51" s="10" customFormat="1" ht="22.5" customHeight="1">
      <c r="B136" s="161"/>
      <c r="C136" s="162"/>
      <c r="D136" s="162"/>
      <c r="E136" s="163" t="s">
        <v>21</v>
      </c>
      <c r="F136" s="251" t="s">
        <v>455</v>
      </c>
      <c r="G136" s="252"/>
      <c r="H136" s="252"/>
      <c r="I136" s="252"/>
      <c r="J136" s="162"/>
      <c r="K136" s="164">
        <v>25.2</v>
      </c>
      <c r="L136" s="162"/>
      <c r="M136" s="162"/>
      <c r="N136" s="162"/>
      <c r="O136" s="162"/>
      <c r="P136" s="162"/>
      <c r="Q136" s="162"/>
      <c r="R136" s="165"/>
      <c r="T136" s="166"/>
      <c r="U136" s="162"/>
      <c r="V136" s="162"/>
      <c r="W136" s="162"/>
      <c r="X136" s="162"/>
      <c r="Y136" s="162"/>
      <c r="Z136" s="162"/>
      <c r="AA136" s="167"/>
      <c r="AT136" s="168" t="s">
        <v>162</v>
      </c>
      <c r="AU136" s="168" t="s">
        <v>89</v>
      </c>
      <c r="AV136" s="10" t="s">
        <v>89</v>
      </c>
      <c r="AW136" s="10" t="s">
        <v>38</v>
      </c>
      <c r="AX136" s="10" t="s">
        <v>23</v>
      </c>
      <c r="AY136" s="168" t="s">
        <v>155</v>
      </c>
    </row>
    <row r="137" spans="2:65" s="1" customFormat="1" ht="31.5" customHeight="1">
      <c r="B137" s="124"/>
      <c r="C137" s="154" t="s">
        <v>178</v>
      </c>
      <c r="D137" s="154" t="s">
        <v>156</v>
      </c>
      <c r="E137" s="155" t="s">
        <v>179</v>
      </c>
      <c r="F137" s="248" t="s">
        <v>180</v>
      </c>
      <c r="G137" s="249"/>
      <c r="H137" s="249"/>
      <c r="I137" s="249"/>
      <c r="J137" s="156" t="s">
        <v>165</v>
      </c>
      <c r="K137" s="157">
        <v>12.6</v>
      </c>
      <c r="L137" s="237">
        <v>0</v>
      </c>
      <c r="M137" s="249"/>
      <c r="N137" s="250">
        <f>ROUND(L137*K137,2)</f>
        <v>0</v>
      </c>
      <c r="O137" s="249"/>
      <c r="P137" s="249"/>
      <c r="Q137" s="249"/>
      <c r="R137" s="126"/>
      <c r="T137" s="158" t="s">
        <v>21</v>
      </c>
      <c r="U137" s="41" t="s">
        <v>46</v>
      </c>
      <c r="V137" s="33"/>
      <c r="W137" s="159">
        <f>V137*K137</f>
        <v>0</v>
      </c>
      <c r="X137" s="159">
        <v>0</v>
      </c>
      <c r="Y137" s="159">
        <f>X137*K137</f>
        <v>0</v>
      </c>
      <c r="Z137" s="159">
        <v>0</v>
      </c>
      <c r="AA137" s="160">
        <f>Z137*K137</f>
        <v>0</v>
      </c>
      <c r="AR137" s="15" t="s">
        <v>95</v>
      </c>
      <c r="AT137" s="15" t="s">
        <v>156</v>
      </c>
      <c r="AU137" s="15" t="s">
        <v>89</v>
      </c>
      <c r="AY137" s="15" t="s">
        <v>155</v>
      </c>
      <c r="BE137" s="102">
        <f>IF(U137="základní",N137,0)</f>
        <v>0</v>
      </c>
      <c r="BF137" s="102">
        <f>IF(U137="snížená",N137,0)</f>
        <v>0</v>
      </c>
      <c r="BG137" s="102">
        <f>IF(U137="zákl. přenesená",N137,0)</f>
        <v>0</v>
      </c>
      <c r="BH137" s="102">
        <f>IF(U137="sníž. přenesená",N137,0)</f>
        <v>0</v>
      </c>
      <c r="BI137" s="102">
        <f>IF(U137="nulová",N137,0)</f>
        <v>0</v>
      </c>
      <c r="BJ137" s="15" t="s">
        <v>23</v>
      </c>
      <c r="BK137" s="102">
        <f>ROUND(L137*K137,2)</f>
        <v>0</v>
      </c>
      <c r="BL137" s="15" t="s">
        <v>95</v>
      </c>
      <c r="BM137" s="15" t="s">
        <v>456</v>
      </c>
    </row>
    <row r="138" spans="2:51" s="10" customFormat="1" ht="22.5" customHeight="1">
      <c r="B138" s="161"/>
      <c r="C138" s="162"/>
      <c r="D138" s="162"/>
      <c r="E138" s="163" t="s">
        <v>21</v>
      </c>
      <c r="F138" s="251" t="s">
        <v>457</v>
      </c>
      <c r="G138" s="252"/>
      <c r="H138" s="252"/>
      <c r="I138" s="252"/>
      <c r="J138" s="162"/>
      <c r="K138" s="164">
        <v>12.6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162</v>
      </c>
      <c r="AU138" s="168" t="s">
        <v>89</v>
      </c>
      <c r="AV138" s="10" t="s">
        <v>89</v>
      </c>
      <c r="AW138" s="10" t="s">
        <v>38</v>
      </c>
      <c r="AX138" s="10" t="s">
        <v>23</v>
      </c>
      <c r="AY138" s="168" t="s">
        <v>155</v>
      </c>
    </row>
    <row r="139" spans="2:65" s="1" customFormat="1" ht="31.5" customHeight="1">
      <c r="B139" s="124"/>
      <c r="C139" s="154" t="s">
        <v>183</v>
      </c>
      <c r="D139" s="154" t="s">
        <v>156</v>
      </c>
      <c r="E139" s="155" t="s">
        <v>390</v>
      </c>
      <c r="F139" s="248" t="s">
        <v>391</v>
      </c>
      <c r="G139" s="249"/>
      <c r="H139" s="249"/>
      <c r="I139" s="249"/>
      <c r="J139" s="156" t="s">
        <v>165</v>
      </c>
      <c r="K139" s="157">
        <v>2.4</v>
      </c>
      <c r="L139" s="237">
        <v>0</v>
      </c>
      <c r="M139" s="249"/>
      <c r="N139" s="250">
        <f>ROUND(L139*K139,2)</f>
        <v>0</v>
      </c>
      <c r="O139" s="249"/>
      <c r="P139" s="249"/>
      <c r="Q139" s="249"/>
      <c r="R139" s="126"/>
      <c r="T139" s="158" t="s">
        <v>21</v>
      </c>
      <c r="U139" s="41" t="s">
        <v>46</v>
      </c>
      <c r="V139" s="33"/>
      <c r="W139" s="159">
        <f>V139*K139</f>
        <v>0</v>
      </c>
      <c r="X139" s="159">
        <v>0</v>
      </c>
      <c r="Y139" s="159">
        <f>X139*K139</f>
        <v>0</v>
      </c>
      <c r="Z139" s="159">
        <v>0</v>
      </c>
      <c r="AA139" s="160">
        <f>Z139*K139</f>
        <v>0</v>
      </c>
      <c r="AR139" s="15" t="s">
        <v>95</v>
      </c>
      <c r="AT139" s="15" t="s">
        <v>156</v>
      </c>
      <c r="AU139" s="15" t="s">
        <v>89</v>
      </c>
      <c r="AY139" s="15" t="s">
        <v>155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15" t="s">
        <v>23</v>
      </c>
      <c r="BK139" s="102">
        <f>ROUND(L139*K139,2)</f>
        <v>0</v>
      </c>
      <c r="BL139" s="15" t="s">
        <v>95</v>
      </c>
      <c r="BM139" s="15" t="s">
        <v>458</v>
      </c>
    </row>
    <row r="140" spans="2:51" s="10" customFormat="1" ht="22.5" customHeight="1">
      <c r="B140" s="161"/>
      <c r="C140" s="162"/>
      <c r="D140" s="162"/>
      <c r="E140" s="163" t="s">
        <v>21</v>
      </c>
      <c r="F140" s="251" t="s">
        <v>393</v>
      </c>
      <c r="G140" s="252"/>
      <c r="H140" s="252"/>
      <c r="I140" s="252"/>
      <c r="J140" s="162"/>
      <c r="K140" s="164">
        <v>2.4</v>
      </c>
      <c r="L140" s="162"/>
      <c r="M140" s="162"/>
      <c r="N140" s="162"/>
      <c r="O140" s="162"/>
      <c r="P140" s="162"/>
      <c r="Q140" s="162"/>
      <c r="R140" s="165"/>
      <c r="T140" s="166"/>
      <c r="U140" s="162"/>
      <c r="V140" s="162"/>
      <c r="W140" s="162"/>
      <c r="X140" s="162"/>
      <c r="Y140" s="162"/>
      <c r="Z140" s="162"/>
      <c r="AA140" s="167"/>
      <c r="AT140" s="168" t="s">
        <v>162</v>
      </c>
      <c r="AU140" s="168" t="s">
        <v>89</v>
      </c>
      <c r="AV140" s="10" t="s">
        <v>89</v>
      </c>
      <c r="AW140" s="10" t="s">
        <v>38</v>
      </c>
      <c r="AX140" s="10" t="s">
        <v>23</v>
      </c>
      <c r="AY140" s="168" t="s">
        <v>155</v>
      </c>
    </row>
    <row r="141" spans="2:65" s="1" customFormat="1" ht="31.5" customHeight="1">
      <c r="B141" s="124"/>
      <c r="C141" s="154" t="s">
        <v>190</v>
      </c>
      <c r="D141" s="154" t="s">
        <v>156</v>
      </c>
      <c r="E141" s="155" t="s">
        <v>394</v>
      </c>
      <c r="F141" s="248" t="s">
        <v>395</v>
      </c>
      <c r="G141" s="249"/>
      <c r="H141" s="249"/>
      <c r="I141" s="249"/>
      <c r="J141" s="156" t="s">
        <v>165</v>
      </c>
      <c r="K141" s="157">
        <v>2.4</v>
      </c>
      <c r="L141" s="237">
        <v>0</v>
      </c>
      <c r="M141" s="249"/>
      <c r="N141" s="250">
        <f>ROUND(L141*K141,2)</f>
        <v>0</v>
      </c>
      <c r="O141" s="249"/>
      <c r="P141" s="249"/>
      <c r="Q141" s="249"/>
      <c r="R141" s="126"/>
      <c r="T141" s="158" t="s">
        <v>21</v>
      </c>
      <c r="U141" s="41" t="s">
        <v>46</v>
      </c>
      <c r="V141" s="33"/>
      <c r="W141" s="159">
        <f>V141*K141</f>
        <v>0</v>
      </c>
      <c r="X141" s="159">
        <v>0</v>
      </c>
      <c r="Y141" s="159">
        <f>X141*K141</f>
        <v>0</v>
      </c>
      <c r="Z141" s="159">
        <v>0</v>
      </c>
      <c r="AA141" s="160">
        <f>Z141*K141</f>
        <v>0</v>
      </c>
      <c r="AR141" s="15" t="s">
        <v>95</v>
      </c>
      <c r="AT141" s="15" t="s">
        <v>156</v>
      </c>
      <c r="AU141" s="15" t="s">
        <v>89</v>
      </c>
      <c r="AY141" s="15" t="s">
        <v>155</v>
      </c>
      <c r="BE141" s="102">
        <f>IF(U141="základní",N141,0)</f>
        <v>0</v>
      </c>
      <c r="BF141" s="102">
        <f>IF(U141="snížená",N141,0)</f>
        <v>0</v>
      </c>
      <c r="BG141" s="102">
        <f>IF(U141="zákl. přenesená",N141,0)</f>
        <v>0</v>
      </c>
      <c r="BH141" s="102">
        <f>IF(U141="sníž. přenesená",N141,0)</f>
        <v>0</v>
      </c>
      <c r="BI141" s="102">
        <f>IF(U141="nulová",N141,0)</f>
        <v>0</v>
      </c>
      <c r="BJ141" s="15" t="s">
        <v>23</v>
      </c>
      <c r="BK141" s="102">
        <f>ROUND(L141*K141,2)</f>
        <v>0</v>
      </c>
      <c r="BL141" s="15" t="s">
        <v>95</v>
      </c>
      <c r="BM141" s="15" t="s">
        <v>459</v>
      </c>
    </row>
    <row r="142" spans="2:65" s="1" customFormat="1" ht="31.5" customHeight="1">
      <c r="B142" s="124"/>
      <c r="C142" s="154" t="s">
        <v>195</v>
      </c>
      <c r="D142" s="154" t="s">
        <v>156</v>
      </c>
      <c r="E142" s="155" t="s">
        <v>460</v>
      </c>
      <c r="F142" s="248" t="s">
        <v>461</v>
      </c>
      <c r="G142" s="249"/>
      <c r="H142" s="249"/>
      <c r="I142" s="249"/>
      <c r="J142" s="156" t="s">
        <v>165</v>
      </c>
      <c r="K142" s="157">
        <v>13.903</v>
      </c>
      <c r="L142" s="237">
        <v>0</v>
      </c>
      <c r="M142" s="249"/>
      <c r="N142" s="250">
        <f>ROUND(L142*K142,2)</f>
        <v>0</v>
      </c>
      <c r="O142" s="249"/>
      <c r="P142" s="249"/>
      <c r="Q142" s="249"/>
      <c r="R142" s="126"/>
      <c r="T142" s="158" t="s">
        <v>21</v>
      </c>
      <c r="U142" s="41" t="s">
        <v>46</v>
      </c>
      <c r="V142" s="33"/>
      <c r="W142" s="159">
        <f>V142*K142</f>
        <v>0</v>
      </c>
      <c r="X142" s="159">
        <v>0</v>
      </c>
      <c r="Y142" s="159">
        <f>X142*K142</f>
        <v>0</v>
      </c>
      <c r="Z142" s="159">
        <v>0</v>
      </c>
      <c r="AA142" s="160">
        <f>Z142*K142</f>
        <v>0</v>
      </c>
      <c r="AR142" s="15" t="s">
        <v>95</v>
      </c>
      <c r="AT142" s="15" t="s">
        <v>156</v>
      </c>
      <c r="AU142" s="15" t="s">
        <v>89</v>
      </c>
      <c r="AY142" s="15" t="s">
        <v>155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15" t="s">
        <v>23</v>
      </c>
      <c r="BK142" s="102">
        <f>ROUND(L142*K142,2)</f>
        <v>0</v>
      </c>
      <c r="BL142" s="15" t="s">
        <v>95</v>
      </c>
      <c r="BM142" s="15" t="s">
        <v>462</v>
      </c>
    </row>
    <row r="143" spans="2:51" s="10" customFormat="1" ht="22.5" customHeight="1">
      <c r="B143" s="161"/>
      <c r="C143" s="162"/>
      <c r="D143" s="162"/>
      <c r="E143" s="163" t="s">
        <v>21</v>
      </c>
      <c r="F143" s="251" t="s">
        <v>463</v>
      </c>
      <c r="G143" s="252"/>
      <c r="H143" s="252"/>
      <c r="I143" s="252"/>
      <c r="J143" s="162"/>
      <c r="K143" s="164">
        <v>13.903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162</v>
      </c>
      <c r="AU143" s="168" t="s">
        <v>89</v>
      </c>
      <c r="AV143" s="10" t="s">
        <v>89</v>
      </c>
      <c r="AW143" s="10" t="s">
        <v>38</v>
      </c>
      <c r="AX143" s="10" t="s">
        <v>23</v>
      </c>
      <c r="AY143" s="168" t="s">
        <v>155</v>
      </c>
    </row>
    <row r="144" spans="2:65" s="1" customFormat="1" ht="31.5" customHeight="1">
      <c r="B144" s="124"/>
      <c r="C144" s="154" t="s">
        <v>200</v>
      </c>
      <c r="D144" s="154" t="s">
        <v>156</v>
      </c>
      <c r="E144" s="155" t="s">
        <v>464</v>
      </c>
      <c r="F144" s="248" t="s">
        <v>465</v>
      </c>
      <c r="G144" s="249"/>
      <c r="H144" s="249"/>
      <c r="I144" s="249"/>
      <c r="J144" s="156" t="s">
        <v>165</v>
      </c>
      <c r="K144" s="157">
        <v>13.903</v>
      </c>
      <c r="L144" s="237">
        <v>0</v>
      </c>
      <c r="M144" s="249"/>
      <c r="N144" s="250">
        <f>ROUND(L144*K144,2)</f>
        <v>0</v>
      </c>
      <c r="O144" s="249"/>
      <c r="P144" s="249"/>
      <c r="Q144" s="249"/>
      <c r="R144" s="126"/>
      <c r="T144" s="158" t="s">
        <v>21</v>
      </c>
      <c r="U144" s="41" t="s">
        <v>46</v>
      </c>
      <c r="V144" s="33"/>
      <c r="W144" s="159">
        <f>V144*K144</f>
        <v>0</v>
      </c>
      <c r="X144" s="159">
        <v>0</v>
      </c>
      <c r="Y144" s="159">
        <f>X144*K144</f>
        <v>0</v>
      </c>
      <c r="Z144" s="159">
        <v>0</v>
      </c>
      <c r="AA144" s="160">
        <f>Z144*K144</f>
        <v>0</v>
      </c>
      <c r="AR144" s="15" t="s">
        <v>95</v>
      </c>
      <c r="AT144" s="15" t="s">
        <v>156</v>
      </c>
      <c r="AU144" s="15" t="s">
        <v>89</v>
      </c>
      <c r="AY144" s="15" t="s">
        <v>155</v>
      </c>
      <c r="BE144" s="102">
        <f>IF(U144="základní",N144,0)</f>
        <v>0</v>
      </c>
      <c r="BF144" s="102">
        <f>IF(U144="snížená",N144,0)</f>
        <v>0</v>
      </c>
      <c r="BG144" s="102">
        <f>IF(U144="zákl. přenesená",N144,0)</f>
        <v>0</v>
      </c>
      <c r="BH144" s="102">
        <f>IF(U144="sníž. přenesená",N144,0)</f>
        <v>0</v>
      </c>
      <c r="BI144" s="102">
        <f>IF(U144="nulová",N144,0)</f>
        <v>0</v>
      </c>
      <c r="BJ144" s="15" t="s">
        <v>23</v>
      </c>
      <c r="BK144" s="102">
        <f>ROUND(L144*K144,2)</f>
        <v>0</v>
      </c>
      <c r="BL144" s="15" t="s">
        <v>95</v>
      </c>
      <c r="BM144" s="15" t="s">
        <v>466</v>
      </c>
    </row>
    <row r="145" spans="2:65" s="1" customFormat="1" ht="31.5" customHeight="1">
      <c r="B145" s="124"/>
      <c r="C145" s="154" t="s">
        <v>28</v>
      </c>
      <c r="D145" s="154" t="s">
        <v>156</v>
      </c>
      <c r="E145" s="155" t="s">
        <v>184</v>
      </c>
      <c r="F145" s="248" t="s">
        <v>185</v>
      </c>
      <c r="G145" s="249"/>
      <c r="H145" s="249"/>
      <c r="I145" s="249"/>
      <c r="J145" s="156" t="s">
        <v>165</v>
      </c>
      <c r="K145" s="157">
        <v>46.553</v>
      </c>
      <c r="L145" s="237">
        <v>0</v>
      </c>
      <c r="M145" s="249"/>
      <c r="N145" s="250">
        <f>ROUND(L145*K145,2)</f>
        <v>0</v>
      </c>
      <c r="O145" s="249"/>
      <c r="P145" s="249"/>
      <c r="Q145" s="249"/>
      <c r="R145" s="126"/>
      <c r="T145" s="158" t="s">
        <v>21</v>
      </c>
      <c r="U145" s="41" t="s">
        <v>46</v>
      </c>
      <c r="V145" s="33"/>
      <c r="W145" s="159">
        <f>V145*K145</f>
        <v>0</v>
      </c>
      <c r="X145" s="159">
        <v>0</v>
      </c>
      <c r="Y145" s="159">
        <f>X145*K145</f>
        <v>0</v>
      </c>
      <c r="Z145" s="159">
        <v>0</v>
      </c>
      <c r="AA145" s="160">
        <f>Z145*K145</f>
        <v>0</v>
      </c>
      <c r="AR145" s="15" t="s">
        <v>95</v>
      </c>
      <c r="AT145" s="15" t="s">
        <v>156</v>
      </c>
      <c r="AU145" s="15" t="s">
        <v>89</v>
      </c>
      <c r="AY145" s="15" t="s">
        <v>155</v>
      </c>
      <c r="BE145" s="102">
        <f>IF(U145="základní",N145,0)</f>
        <v>0</v>
      </c>
      <c r="BF145" s="102">
        <f>IF(U145="snížená",N145,0)</f>
        <v>0</v>
      </c>
      <c r="BG145" s="102">
        <f>IF(U145="zákl. přenesená",N145,0)</f>
        <v>0</v>
      </c>
      <c r="BH145" s="102">
        <f>IF(U145="sníž. přenesená",N145,0)</f>
        <v>0</v>
      </c>
      <c r="BI145" s="102">
        <f>IF(U145="nulová",N145,0)</f>
        <v>0</v>
      </c>
      <c r="BJ145" s="15" t="s">
        <v>23</v>
      </c>
      <c r="BK145" s="102">
        <f>ROUND(L145*K145,2)</f>
        <v>0</v>
      </c>
      <c r="BL145" s="15" t="s">
        <v>95</v>
      </c>
      <c r="BM145" s="15" t="s">
        <v>467</v>
      </c>
    </row>
    <row r="146" spans="2:51" s="10" customFormat="1" ht="22.5" customHeight="1">
      <c r="B146" s="161"/>
      <c r="C146" s="162"/>
      <c r="D146" s="162"/>
      <c r="E146" s="163" t="s">
        <v>21</v>
      </c>
      <c r="F146" s="251" t="s">
        <v>452</v>
      </c>
      <c r="G146" s="252"/>
      <c r="H146" s="252"/>
      <c r="I146" s="252"/>
      <c r="J146" s="162"/>
      <c r="K146" s="164">
        <v>3.2</v>
      </c>
      <c r="L146" s="162"/>
      <c r="M146" s="162"/>
      <c r="N146" s="162"/>
      <c r="O146" s="162"/>
      <c r="P146" s="162"/>
      <c r="Q146" s="162"/>
      <c r="R146" s="165"/>
      <c r="T146" s="166"/>
      <c r="U146" s="162"/>
      <c r="V146" s="162"/>
      <c r="W146" s="162"/>
      <c r="X146" s="162"/>
      <c r="Y146" s="162"/>
      <c r="Z146" s="162"/>
      <c r="AA146" s="167"/>
      <c r="AT146" s="168" t="s">
        <v>162</v>
      </c>
      <c r="AU146" s="168" t="s">
        <v>89</v>
      </c>
      <c r="AV146" s="10" t="s">
        <v>89</v>
      </c>
      <c r="AW146" s="10" t="s">
        <v>38</v>
      </c>
      <c r="AX146" s="10" t="s">
        <v>81</v>
      </c>
      <c r="AY146" s="168" t="s">
        <v>155</v>
      </c>
    </row>
    <row r="147" spans="2:51" s="10" customFormat="1" ht="22.5" customHeight="1">
      <c r="B147" s="161"/>
      <c r="C147" s="162"/>
      <c r="D147" s="162"/>
      <c r="E147" s="163" t="s">
        <v>21</v>
      </c>
      <c r="F147" s="257" t="s">
        <v>468</v>
      </c>
      <c r="G147" s="252"/>
      <c r="H147" s="252"/>
      <c r="I147" s="252"/>
      <c r="J147" s="162"/>
      <c r="K147" s="164">
        <v>23.85</v>
      </c>
      <c r="L147" s="162"/>
      <c r="M147" s="162"/>
      <c r="N147" s="162"/>
      <c r="O147" s="162"/>
      <c r="P147" s="162"/>
      <c r="Q147" s="162"/>
      <c r="R147" s="165"/>
      <c r="T147" s="166"/>
      <c r="U147" s="162"/>
      <c r="V147" s="162"/>
      <c r="W147" s="162"/>
      <c r="X147" s="162"/>
      <c r="Y147" s="162"/>
      <c r="Z147" s="162"/>
      <c r="AA147" s="167"/>
      <c r="AT147" s="168" t="s">
        <v>162</v>
      </c>
      <c r="AU147" s="168" t="s">
        <v>89</v>
      </c>
      <c r="AV147" s="10" t="s">
        <v>89</v>
      </c>
      <c r="AW147" s="10" t="s">
        <v>38</v>
      </c>
      <c r="AX147" s="10" t="s">
        <v>81</v>
      </c>
      <c r="AY147" s="168" t="s">
        <v>155</v>
      </c>
    </row>
    <row r="148" spans="2:51" s="10" customFormat="1" ht="22.5" customHeight="1">
      <c r="B148" s="161"/>
      <c r="C148" s="162"/>
      <c r="D148" s="162"/>
      <c r="E148" s="163" t="s">
        <v>21</v>
      </c>
      <c r="F148" s="257" t="s">
        <v>469</v>
      </c>
      <c r="G148" s="252"/>
      <c r="H148" s="252"/>
      <c r="I148" s="252"/>
      <c r="J148" s="162"/>
      <c r="K148" s="164">
        <v>3.2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162</v>
      </c>
      <c r="AU148" s="168" t="s">
        <v>89</v>
      </c>
      <c r="AV148" s="10" t="s">
        <v>89</v>
      </c>
      <c r="AW148" s="10" t="s">
        <v>38</v>
      </c>
      <c r="AX148" s="10" t="s">
        <v>81</v>
      </c>
      <c r="AY148" s="168" t="s">
        <v>155</v>
      </c>
    </row>
    <row r="149" spans="2:51" s="10" customFormat="1" ht="22.5" customHeight="1">
      <c r="B149" s="161"/>
      <c r="C149" s="162"/>
      <c r="D149" s="162"/>
      <c r="E149" s="163" t="s">
        <v>21</v>
      </c>
      <c r="F149" s="257" t="s">
        <v>470</v>
      </c>
      <c r="G149" s="252"/>
      <c r="H149" s="252"/>
      <c r="I149" s="252"/>
      <c r="J149" s="162"/>
      <c r="K149" s="164">
        <v>16.303</v>
      </c>
      <c r="L149" s="162"/>
      <c r="M149" s="162"/>
      <c r="N149" s="162"/>
      <c r="O149" s="162"/>
      <c r="P149" s="162"/>
      <c r="Q149" s="162"/>
      <c r="R149" s="165"/>
      <c r="T149" s="166"/>
      <c r="U149" s="162"/>
      <c r="V149" s="162"/>
      <c r="W149" s="162"/>
      <c r="X149" s="162"/>
      <c r="Y149" s="162"/>
      <c r="Z149" s="162"/>
      <c r="AA149" s="167"/>
      <c r="AT149" s="168" t="s">
        <v>162</v>
      </c>
      <c r="AU149" s="168" t="s">
        <v>89</v>
      </c>
      <c r="AV149" s="10" t="s">
        <v>89</v>
      </c>
      <c r="AW149" s="10" t="s">
        <v>38</v>
      </c>
      <c r="AX149" s="10" t="s">
        <v>81</v>
      </c>
      <c r="AY149" s="168" t="s">
        <v>155</v>
      </c>
    </row>
    <row r="150" spans="2:51" s="11" customFormat="1" ht="22.5" customHeight="1">
      <c r="B150" s="169"/>
      <c r="C150" s="170"/>
      <c r="D150" s="170"/>
      <c r="E150" s="171" t="s">
        <v>21</v>
      </c>
      <c r="F150" s="258" t="s">
        <v>173</v>
      </c>
      <c r="G150" s="259"/>
      <c r="H150" s="259"/>
      <c r="I150" s="259"/>
      <c r="J150" s="170"/>
      <c r="K150" s="172">
        <v>46.553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162</v>
      </c>
      <c r="AU150" s="176" t="s">
        <v>89</v>
      </c>
      <c r="AV150" s="11" t="s">
        <v>95</v>
      </c>
      <c r="AW150" s="11" t="s">
        <v>38</v>
      </c>
      <c r="AX150" s="11" t="s">
        <v>23</v>
      </c>
      <c r="AY150" s="176" t="s">
        <v>155</v>
      </c>
    </row>
    <row r="151" spans="2:65" s="1" customFormat="1" ht="31.5" customHeight="1">
      <c r="B151" s="124"/>
      <c r="C151" s="154" t="s">
        <v>209</v>
      </c>
      <c r="D151" s="154" t="s">
        <v>156</v>
      </c>
      <c r="E151" s="155" t="s">
        <v>191</v>
      </c>
      <c r="F151" s="248" t="s">
        <v>192</v>
      </c>
      <c r="G151" s="249"/>
      <c r="H151" s="249"/>
      <c r="I151" s="249"/>
      <c r="J151" s="156" t="s">
        <v>165</v>
      </c>
      <c r="K151" s="157">
        <v>18.8</v>
      </c>
      <c r="L151" s="237">
        <v>0</v>
      </c>
      <c r="M151" s="249"/>
      <c r="N151" s="250">
        <f>ROUND(L151*K151,2)</f>
        <v>0</v>
      </c>
      <c r="O151" s="249"/>
      <c r="P151" s="249"/>
      <c r="Q151" s="249"/>
      <c r="R151" s="126"/>
      <c r="T151" s="158" t="s">
        <v>21</v>
      </c>
      <c r="U151" s="41" t="s">
        <v>46</v>
      </c>
      <c r="V151" s="33"/>
      <c r="W151" s="159">
        <f>V151*K151</f>
        <v>0</v>
      </c>
      <c r="X151" s="159">
        <v>0</v>
      </c>
      <c r="Y151" s="159">
        <f>X151*K151</f>
        <v>0</v>
      </c>
      <c r="Z151" s="159">
        <v>0</v>
      </c>
      <c r="AA151" s="160">
        <f>Z151*K151</f>
        <v>0</v>
      </c>
      <c r="AR151" s="15" t="s">
        <v>95</v>
      </c>
      <c r="AT151" s="15" t="s">
        <v>156</v>
      </c>
      <c r="AU151" s="15" t="s">
        <v>89</v>
      </c>
      <c r="AY151" s="15" t="s">
        <v>155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5" t="s">
        <v>23</v>
      </c>
      <c r="BK151" s="102">
        <f>ROUND(L151*K151,2)</f>
        <v>0</v>
      </c>
      <c r="BL151" s="15" t="s">
        <v>95</v>
      </c>
      <c r="BM151" s="15" t="s">
        <v>471</v>
      </c>
    </row>
    <row r="152" spans="2:51" s="10" customFormat="1" ht="22.5" customHeight="1">
      <c r="B152" s="161"/>
      <c r="C152" s="162"/>
      <c r="D152" s="162"/>
      <c r="E152" s="163" t="s">
        <v>21</v>
      </c>
      <c r="F152" s="251" t="s">
        <v>472</v>
      </c>
      <c r="G152" s="252"/>
      <c r="H152" s="252"/>
      <c r="I152" s="252"/>
      <c r="J152" s="162"/>
      <c r="K152" s="164">
        <v>18.8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162</v>
      </c>
      <c r="AU152" s="168" t="s">
        <v>89</v>
      </c>
      <c r="AV152" s="10" t="s">
        <v>89</v>
      </c>
      <c r="AW152" s="10" t="s">
        <v>38</v>
      </c>
      <c r="AX152" s="10" t="s">
        <v>23</v>
      </c>
      <c r="AY152" s="168" t="s">
        <v>155</v>
      </c>
    </row>
    <row r="153" spans="2:65" s="1" customFormat="1" ht="44.25" customHeight="1">
      <c r="B153" s="124"/>
      <c r="C153" s="154" t="s">
        <v>215</v>
      </c>
      <c r="D153" s="154" t="s">
        <v>156</v>
      </c>
      <c r="E153" s="155" t="s">
        <v>196</v>
      </c>
      <c r="F153" s="248" t="s">
        <v>197</v>
      </c>
      <c r="G153" s="249"/>
      <c r="H153" s="249"/>
      <c r="I153" s="249"/>
      <c r="J153" s="156" t="s">
        <v>165</v>
      </c>
      <c r="K153" s="157">
        <v>75.2</v>
      </c>
      <c r="L153" s="237">
        <v>0</v>
      </c>
      <c r="M153" s="249"/>
      <c r="N153" s="250">
        <f>ROUND(L153*K153,2)</f>
        <v>0</v>
      </c>
      <c r="O153" s="249"/>
      <c r="P153" s="249"/>
      <c r="Q153" s="249"/>
      <c r="R153" s="126"/>
      <c r="T153" s="158" t="s">
        <v>21</v>
      </c>
      <c r="U153" s="41" t="s">
        <v>46</v>
      </c>
      <c r="V153" s="33"/>
      <c r="W153" s="159">
        <f>V153*K153</f>
        <v>0</v>
      </c>
      <c r="X153" s="159">
        <v>0</v>
      </c>
      <c r="Y153" s="159">
        <f>X153*K153</f>
        <v>0</v>
      </c>
      <c r="Z153" s="159">
        <v>0</v>
      </c>
      <c r="AA153" s="160">
        <f>Z153*K153</f>
        <v>0</v>
      </c>
      <c r="AR153" s="15" t="s">
        <v>95</v>
      </c>
      <c r="AT153" s="15" t="s">
        <v>156</v>
      </c>
      <c r="AU153" s="15" t="s">
        <v>89</v>
      </c>
      <c r="AY153" s="15" t="s">
        <v>155</v>
      </c>
      <c r="BE153" s="102">
        <f>IF(U153="základní",N153,0)</f>
        <v>0</v>
      </c>
      <c r="BF153" s="102">
        <f>IF(U153="snížená",N153,0)</f>
        <v>0</v>
      </c>
      <c r="BG153" s="102">
        <f>IF(U153="zákl. přenesená",N153,0)</f>
        <v>0</v>
      </c>
      <c r="BH153" s="102">
        <f>IF(U153="sníž. přenesená",N153,0)</f>
        <v>0</v>
      </c>
      <c r="BI153" s="102">
        <f>IF(U153="nulová",N153,0)</f>
        <v>0</v>
      </c>
      <c r="BJ153" s="15" t="s">
        <v>23</v>
      </c>
      <c r="BK153" s="102">
        <f>ROUND(L153*K153,2)</f>
        <v>0</v>
      </c>
      <c r="BL153" s="15" t="s">
        <v>95</v>
      </c>
      <c r="BM153" s="15" t="s">
        <v>473</v>
      </c>
    </row>
    <row r="154" spans="2:51" s="10" customFormat="1" ht="22.5" customHeight="1">
      <c r="B154" s="161"/>
      <c r="C154" s="162"/>
      <c r="D154" s="162"/>
      <c r="E154" s="163" t="s">
        <v>21</v>
      </c>
      <c r="F154" s="251" t="s">
        <v>474</v>
      </c>
      <c r="G154" s="252"/>
      <c r="H154" s="252"/>
      <c r="I154" s="252"/>
      <c r="J154" s="162"/>
      <c r="K154" s="164">
        <v>75.2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162</v>
      </c>
      <c r="AU154" s="168" t="s">
        <v>89</v>
      </c>
      <c r="AV154" s="10" t="s">
        <v>89</v>
      </c>
      <c r="AW154" s="10" t="s">
        <v>38</v>
      </c>
      <c r="AX154" s="10" t="s">
        <v>23</v>
      </c>
      <c r="AY154" s="168" t="s">
        <v>155</v>
      </c>
    </row>
    <row r="155" spans="2:65" s="1" customFormat="1" ht="31.5" customHeight="1">
      <c r="B155" s="124"/>
      <c r="C155" s="154" t="s">
        <v>219</v>
      </c>
      <c r="D155" s="154" t="s">
        <v>156</v>
      </c>
      <c r="E155" s="155" t="s">
        <v>201</v>
      </c>
      <c r="F155" s="248" t="s">
        <v>202</v>
      </c>
      <c r="G155" s="249"/>
      <c r="H155" s="249"/>
      <c r="I155" s="249"/>
      <c r="J155" s="156" t="s">
        <v>165</v>
      </c>
      <c r="K155" s="157">
        <v>3.2</v>
      </c>
      <c r="L155" s="237">
        <v>0</v>
      </c>
      <c r="M155" s="249"/>
      <c r="N155" s="250">
        <f>ROUND(L155*K155,2)</f>
        <v>0</v>
      </c>
      <c r="O155" s="249"/>
      <c r="P155" s="249"/>
      <c r="Q155" s="249"/>
      <c r="R155" s="126"/>
      <c r="T155" s="158" t="s">
        <v>21</v>
      </c>
      <c r="U155" s="41" t="s">
        <v>46</v>
      </c>
      <c r="V155" s="33"/>
      <c r="W155" s="159">
        <f>V155*K155</f>
        <v>0</v>
      </c>
      <c r="X155" s="159">
        <v>0</v>
      </c>
      <c r="Y155" s="159">
        <f>X155*K155</f>
        <v>0</v>
      </c>
      <c r="Z155" s="159">
        <v>0</v>
      </c>
      <c r="AA155" s="160">
        <f>Z155*K155</f>
        <v>0</v>
      </c>
      <c r="AR155" s="15" t="s">
        <v>95</v>
      </c>
      <c r="AT155" s="15" t="s">
        <v>156</v>
      </c>
      <c r="AU155" s="15" t="s">
        <v>89</v>
      </c>
      <c r="AY155" s="15" t="s">
        <v>155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15" t="s">
        <v>23</v>
      </c>
      <c r="BK155" s="102">
        <f>ROUND(L155*K155,2)</f>
        <v>0</v>
      </c>
      <c r="BL155" s="15" t="s">
        <v>95</v>
      </c>
      <c r="BM155" s="15" t="s">
        <v>475</v>
      </c>
    </row>
    <row r="156" spans="2:65" s="1" customFormat="1" ht="31.5" customHeight="1">
      <c r="B156" s="124"/>
      <c r="C156" s="154" t="s">
        <v>223</v>
      </c>
      <c r="D156" s="154" t="s">
        <v>156</v>
      </c>
      <c r="E156" s="155" t="s">
        <v>476</v>
      </c>
      <c r="F156" s="248" t="s">
        <v>477</v>
      </c>
      <c r="G156" s="249"/>
      <c r="H156" s="249"/>
      <c r="I156" s="249"/>
      <c r="J156" s="156" t="s">
        <v>165</v>
      </c>
      <c r="K156" s="157">
        <v>3.7</v>
      </c>
      <c r="L156" s="237">
        <v>0</v>
      </c>
      <c r="M156" s="249"/>
      <c r="N156" s="250">
        <f>ROUND(L156*K156,2)</f>
        <v>0</v>
      </c>
      <c r="O156" s="249"/>
      <c r="P156" s="249"/>
      <c r="Q156" s="249"/>
      <c r="R156" s="126"/>
      <c r="T156" s="158" t="s">
        <v>21</v>
      </c>
      <c r="U156" s="41" t="s">
        <v>46</v>
      </c>
      <c r="V156" s="33"/>
      <c r="W156" s="159">
        <f>V156*K156</f>
        <v>0</v>
      </c>
      <c r="X156" s="159">
        <v>0</v>
      </c>
      <c r="Y156" s="159">
        <f>X156*K156</f>
        <v>0</v>
      </c>
      <c r="Z156" s="159">
        <v>0</v>
      </c>
      <c r="AA156" s="160">
        <f>Z156*K156</f>
        <v>0</v>
      </c>
      <c r="AR156" s="15" t="s">
        <v>95</v>
      </c>
      <c r="AT156" s="15" t="s">
        <v>156</v>
      </c>
      <c r="AU156" s="15" t="s">
        <v>89</v>
      </c>
      <c r="AY156" s="15" t="s">
        <v>155</v>
      </c>
      <c r="BE156" s="102">
        <f>IF(U156="základní",N156,0)</f>
        <v>0</v>
      </c>
      <c r="BF156" s="102">
        <f>IF(U156="snížená",N156,0)</f>
        <v>0</v>
      </c>
      <c r="BG156" s="102">
        <f>IF(U156="zákl. přenesená",N156,0)</f>
        <v>0</v>
      </c>
      <c r="BH156" s="102">
        <f>IF(U156="sníž. přenesená",N156,0)</f>
        <v>0</v>
      </c>
      <c r="BI156" s="102">
        <f>IF(U156="nulová",N156,0)</f>
        <v>0</v>
      </c>
      <c r="BJ156" s="15" t="s">
        <v>23</v>
      </c>
      <c r="BK156" s="102">
        <f>ROUND(L156*K156,2)</f>
        <v>0</v>
      </c>
      <c r="BL156" s="15" t="s">
        <v>95</v>
      </c>
      <c r="BM156" s="15" t="s">
        <v>478</v>
      </c>
    </row>
    <row r="157" spans="2:51" s="10" customFormat="1" ht="22.5" customHeight="1">
      <c r="B157" s="161"/>
      <c r="C157" s="162"/>
      <c r="D157" s="162"/>
      <c r="E157" s="163" t="s">
        <v>21</v>
      </c>
      <c r="F157" s="251" t="s">
        <v>479</v>
      </c>
      <c r="G157" s="252"/>
      <c r="H157" s="252"/>
      <c r="I157" s="252"/>
      <c r="J157" s="162"/>
      <c r="K157" s="164">
        <v>3.7</v>
      </c>
      <c r="L157" s="162"/>
      <c r="M157" s="162"/>
      <c r="N157" s="162"/>
      <c r="O157" s="162"/>
      <c r="P157" s="162"/>
      <c r="Q157" s="162"/>
      <c r="R157" s="165"/>
      <c r="T157" s="166"/>
      <c r="U157" s="162"/>
      <c r="V157" s="162"/>
      <c r="W157" s="162"/>
      <c r="X157" s="162"/>
      <c r="Y157" s="162"/>
      <c r="Z157" s="162"/>
      <c r="AA157" s="167"/>
      <c r="AT157" s="168" t="s">
        <v>162</v>
      </c>
      <c r="AU157" s="168" t="s">
        <v>89</v>
      </c>
      <c r="AV157" s="10" t="s">
        <v>89</v>
      </c>
      <c r="AW157" s="10" t="s">
        <v>38</v>
      </c>
      <c r="AX157" s="10" t="s">
        <v>23</v>
      </c>
      <c r="AY157" s="168" t="s">
        <v>155</v>
      </c>
    </row>
    <row r="158" spans="2:65" s="1" customFormat="1" ht="22.5" customHeight="1">
      <c r="B158" s="124"/>
      <c r="C158" s="154" t="s">
        <v>9</v>
      </c>
      <c r="D158" s="154" t="s">
        <v>156</v>
      </c>
      <c r="E158" s="155" t="s">
        <v>204</v>
      </c>
      <c r="F158" s="248" t="s">
        <v>205</v>
      </c>
      <c r="G158" s="249"/>
      <c r="H158" s="249"/>
      <c r="I158" s="249"/>
      <c r="J158" s="156" t="s">
        <v>165</v>
      </c>
      <c r="K158" s="157">
        <v>48.953</v>
      </c>
      <c r="L158" s="237">
        <v>0</v>
      </c>
      <c r="M158" s="249"/>
      <c r="N158" s="250">
        <f>ROUND(L158*K158,2)</f>
        <v>0</v>
      </c>
      <c r="O158" s="249"/>
      <c r="P158" s="249"/>
      <c r="Q158" s="249"/>
      <c r="R158" s="126"/>
      <c r="T158" s="158" t="s">
        <v>21</v>
      </c>
      <c r="U158" s="41" t="s">
        <v>46</v>
      </c>
      <c r="V158" s="33"/>
      <c r="W158" s="159">
        <f>V158*K158</f>
        <v>0</v>
      </c>
      <c r="X158" s="159">
        <v>0</v>
      </c>
      <c r="Y158" s="159">
        <f>X158*K158</f>
        <v>0</v>
      </c>
      <c r="Z158" s="159">
        <v>0</v>
      </c>
      <c r="AA158" s="160">
        <f>Z158*K158</f>
        <v>0</v>
      </c>
      <c r="AR158" s="15" t="s">
        <v>95</v>
      </c>
      <c r="AT158" s="15" t="s">
        <v>156</v>
      </c>
      <c r="AU158" s="15" t="s">
        <v>89</v>
      </c>
      <c r="AY158" s="15" t="s">
        <v>155</v>
      </c>
      <c r="BE158" s="102">
        <f>IF(U158="základní",N158,0)</f>
        <v>0</v>
      </c>
      <c r="BF158" s="102">
        <f>IF(U158="snížená",N158,0)</f>
        <v>0</v>
      </c>
      <c r="BG158" s="102">
        <f>IF(U158="zákl. přenesená",N158,0)</f>
        <v>0</v>
      </c>
      <c r="BH158" s="102">
        <f>IF(U158="sníž. přenesená",N158,0)</f>
        <v>0</v>
      </c>
      <c r="BI158" s="102">
        <f>IF(U158="nulová",N158,0)</f>
        <v>0</v>
      </c>
      <c r="BJ158" s="15" t="s">
        <v>23</v>
      </c>
      <c r="BK158" s="102">
        <f>ROUND(L158*K158,2)</f>
        <v>0</v>
      </c>
      <c r="BL158" s="15" t="s">
        <v>95</v>
      </c>
      <c r="BM158" s="15" t="s">
        <v>480</v>
      </c>
    </row>
    <row r="159" spans="2:51" s="10" customFormat="1" ht="22.5" customHeight="1">
      <c r="B159" s="161"/>
      <c r="C159" s="162"/>
      <c r="D159" s="162"/>
      <c r="E159" s="163" t="s">
        <v>21</v>
      </c>
      <c r="F159" s="251" t="s">
        <v>481</v>
      </c>
      <c r="G159" s="252"/>
      <c r="H159" s="252"/>
      <c r="I159" s="252"/>
      <c r="J159" s="162"/>
      <c r="K159" s="164">
        <v>30.153</v>
      </c>
      <c r="L159" s="162"/>
      <c r="M159" s="162"/>
      <c r="N159" s="162"/>
      <c r="O159" s="162"/>
      <c r="P159" s="162"/>
      <c r="Q159" s="162"/>
      <c r="R159" s="165"/>
      <c r="T159" s="166"/>
      <c r="U159" s="162"/>
      <c r="V159" s="162"/>
      <c r="W159" s="162"/>
      <c r="X159" s="162"/>
      <c r="Y159" s="162"/>
      <c r="Z159" s="162"/>
      <c r="AA159" s="167"/>
      <c r="AT159" s="168" t="s">
        <v>162</v>
      </c>
      <c r="AU159" s="168" t="s">
        <v>89</v>
      </c>
      <c r="AV159" s="10" t="s">
        <v>89</v>
      </c>
      <c r="AW159" s="10" t="s">
        <v>38</v>
      </c>
      <c r="AX159" s="10" t="s">
        <v>81</v>
      </c>
      <c r="AY159" s="168" t="s">
        <v>155</v>
      </c>
    </row>
    <row r="160" spans="2:51" s="10" customFormat="1" ht="22.5" customHeight="1">
      <c r="B160" s="161"/>
      <c r="C160" s="162"/>
      <c r="D160" s="162"/>
      <c r="E160" s="163" t="s">
        <v>21</v>
      </c>
      <c r="F160" s="257" t="s">
        <v>482</v>
      </c>
      <c r="G160" s="252"/>
      <c r="H160" s="252"/>
      <c r="I160" s="252"/>
      <c r="J160" s="162"/>
      <c r="K160" s="164">
        <v>18.8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162</v>
      </c>
      <c r="AU160" s="168" t="s">
        <v>89</v>
      </c>
      <c r="AV160" s="10" t="s">
        <v>89</v>
      </c>
      <c r="AW160" s="10" t="s">
        <v>38</v>
      </c>
      <c r="AX160" s="10" t="s">
        <v>81</v>
      </c>
      <c r="AY160" s="168" t="s">
        <v>155</v>
      </c>
    </row>
    <row r="161" spans="2:51" s="11" customFormat="1" ht="22.5" customHeight="1">
      <c r="B161" s="169"/>
      <c r="C161" s="170"/>
      <c r="D161" s="170"/>
      <c r="E161" s="171" t="s">
        <v>21</v>
      </c>
      <c r="F161" s="258" t="s">
        <v>173</v>
      </c>
      <c r="G161" s="259"/>
      <c r="H161" s="259"/>
      <c r="I161" s="259"/>
      <c r="J161" s="170"/>
      <c r="K161" s="172">
        <v>48.953</v>
      </c>
      <c r="L161" s="170"/>
      <c r="M161" s="170"/>
      <c r="N161" s="170"/>
      <c r="O161" s="170"/>
      <c r="P161" s="170"/>
      <c r="Q161" s="170"/>
      <c r="R161" s="173"/>
      <c r="T161" s="174"/>
      <c r="U161" s="170"/>
      <c r="V161" s="170"/>
      <c r="W161" s="170"/>
      <c r="X161" s="170"/>
      <c r="Y161" s="170"/>
      <c r="Z161" s="170"/>
      <c r="AA161" s="175"/>
      <c r="AT161" s="176" t="s">
        <v>162</v>
      </c>
      <c r="AU161" s="176" t="s">
        <v>89</v>
      </c>
      <c r="AV161" s="11" t="s">
        <v>95</v>
      </c>
      <c r="AW161" s="11" t="s">
        <v>38</v>
      </c>
      <c r="AX161" s="11" t="s">
        <v>23</v>
      </c>
      <c r="AY161" s="176" t="s">
        <v>155</v>
      </c>
    </row>
    <row r="162" spans="2:65" s="1" customFormat="1" ht="31.5" customHeight="1">
      <c r="B162" s="124"/>
      <c r="C162" s="154" t="s">
        <v>233</v>
      </c>
      <c r="D162" s="154" t="s">
        <v>156</v>
      </c>
      <c r="E162" s="155" t="s">
        <v>210</v>
      </c>
      <c r="F162" s="248" t="s">
        <v>211</v>
      </c>
      <c r="G162" s="249"/>
      <c r="H162" s="249"/>
      <c r="I162" s="249"/>
      <c r="J162" s="156" t="s">
        <v>212</v>
      </c>
      <c r="K162" s="157">
        <v>33.84</v>
      </c>
      <c r="L162" s="237">
        <v>0</v>
      </c>
      <c r="M162" s="249"/>
      <c r="N162" s="250">
        <f>ROUND(L162*K162,2)</f>
        <v>0</v>
      </c>
      <c r="O162" s="249"/>
      <c r="P162" s="249"/>
      <c r="Q162" s="249"/>
      <c r="R162" s="126"/>
      <c r="T162" s="158" t="s">
        <v>21</v>
      </c>
      <c r="U162" s="41" t="s">
        <v>46</v>
      </c>
      <c r="V162" s="33"/>
      <c r="W162" s="159">
        <f>V162*K162</f>
        <v>0</v>
      </c>
      <c r="X162" s="159">
        <v>0</v>
      </c>
      <c r="Y162" s="159">
        <f>X162*K162</f>
        <v>0</v>
      </c>
      <c r="Z162" s="159">
        <v>0</v>
      </c>
      <c r="AA162" s="160">
        <f>Z162*K162</f>
        <v>0</v>
      </c>
      <c r="AR162" s="15" t="s">
        <v>95</v>
      </c>
      <c r="AT162" s="15" t="s">
        <v>156</v>
      </c>
      <c r="AU162" s="15" t="s">
        <v>89</v>
      </c>
      <c r="AY162" s="15" t="s">
        <v>155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15" t="s">
        <v>23</v>
      </c>
      <c r="BK162" s="102">
        <f>ROUND(L162*K162,2)</f>
        <v>0</v>
      </c>
      <c r="BL162" s="15" t="s">
        <v>95</v>
      </c>
      <c r="BM162" s="15" t="s">
        <v>483</v>
      </c>
    </row>
    <row r="163" spans="2:51" s="10" customFormat="1" ht="22.5" customHeight="1">
      <c r="B163" s="161"/>
      <c r="C163" s="162"/>
      <c r="D163" s="162"/>
      <c r="E163" s="163" t="s">
        <v>21</v>
      </c>
      <c r="F163" s="251" t="s">
        <v>484</v>
      </c>
      <c r="G163" s="252"/>
      <c r="H163" s="252"/>
      <c r="I163" s="252"/>
      <c r="J163" s="162"/>
      <c r="K163" s="164">
        <v>33.84</v>
      </c>
      <c r="L163" s="162"/>
      <c r="M163" s="162"/>
      <c r="N163" s="162"/>
      <c r="O163" s="162"/>
      <c r="P163" s="162"/>
      <c r="Q163" s="162"/>
      <c r="R163" s="165"/>
      <c r="T163" s="166"/>
      <c r="U163" s="162"/>
      <c r="V163" s="162"/>
      <c r="W163" s="162"/>
      <c r="X163" s="162"/>
      <c r="Y163" s="162"/>
      <c r="Z163" s="162"/>
      <c r="AA163" s="167"/>
      <c r="AT163" s="168" t="s">
        <v>162</v>
      </c>
      <c r="AU163" s="168" t="s">
        <v>89</v>
      </c>
      <c r="AV163" s="10" t="s">
        <v>89</v>
      </c>
      <c r="AW163" s="10" t="s">
        <v>38</v>
      </c>
      <c r="AX163" s="10" t="s">
        <v>23</v>
      </c>
      <c r="AY163" s="168" t="s">
        <v>155</v>
      </c>
    </row>
    <row r="164" spans="2:65" s="1" customFormat="1" ht="22.5" customHeight="1">
      <c r="B164" s="124"/>
      <c r="C164" s="154" t="s">
        <v>237</v>
      </c>
      <c r="D164" s="154" t="s">
        <v>156</v>
      </c>
      <c r="E164" s="155" t="s">
        <v>216</v>
      </c>
      <c r="F164" s="248" t="s">
        <v>217</v>
      </c>
      <c r="G164" s="249"/>
      <c r="H164" s="249"/>
      <c r="I164" s="249"/>
      <c r="J164" s="156" t="s">
        <v>165</v>
      </c>
      <c r="K164" s="157">
        <v>3.2</v>
      </c>
      <c r="L164" s="237">
        <v>0</v>
      </c>
      <c r="M164" s="249"/>
      <c r="N164" s="250">
        <f>ROUND(L164*K164,2)</f>
        <v>0</v>
      </c>
      <c r="O164" s="249"/>
      <c r="P164" s="249"/>
      <c r="Q164" s="249"/>
      <c r="R164" s="126"/>
      <c r="T164" s="158" t="s">
        <v>21</v>
      </c>
      <c r="U164" s="41" t="s">
        <v>46</v>
      </c>
      <c r="V164" s="33"/>
      <c r="W164" s="159">
        <f>V164*K164</f>
        <v>0</v>
      </c>
      <c r="X164" s="159">
        <v>0</v>
      </c>
      <c r="Y164" s="159">
        <f>X164*K164</f>
        <v>0</v>
      </c>
      <c r="Z164" s="159">
        <v>0</v>
      </c>
      <c r="AA164" s="160">
        <f>Z164*K164</f>
        <v>0</v>
      </c>
      <c r="AR164" s="15" t="s">
        <v>95</v>
      </c>
      <c r="AT164" s="15" t="s">
        <v>156</v>
      </c>
      <c r="AU164" s="15" t="s">
        <v>89</v>
      </c>
      <c r="AY164" s="15" t="s">
        <v>155</v>
      </c>
      <c r="BE164" s="102">
        <f>IF(U164="základní",N164,0)</f>
        <v>0</v>
      </c>
      <c r="BF164" s="102">
        <f>IF(U164="snížená",N164,0)</f>
        <v>0</v>
      </c>
      <c r="BG164" s="102">
        <f>IF(U164="zákl. přenesená",N164,0)</f>
        <v>0</v>
      </c>
      <c r="BH164" s="102">
        <f>IF(U164="sníž. přenesená",N164,0)</f>
        <v>0</v>
      </c>
      <c r="BI164" s="102">
        <f>IF(U164="nulová",N164,0)</f>
        <v>0</v>
      </c>
      <c r="BJ164" s="15" t="s">
        <v>23</v>
      </c>
      <c r="BK164" s="102">
        <f>ROUND(L164*K164,2)</f>
        <v>0</v>
      </c>
      <c r="BL164" s="15" t="s">
        <v>95</v>
      </c>
      <c r="BM164" s="15" t="s">
        <v>485</v>
      </c>
    </row>
    <row r="165" spans="2:65" s="1" customFormat="1" ht="31.5" customHeight="1">
      <c r="B165" s="124"/>
      <c r="C165" s="154" t="s">
        <v>241</v>
      </c>
      <c r="D165" s="154" t="s">
        <v>156</v>
      </c>
      <c r="E165" s="155" t="s">
        <v>220</v>
      </c>
      <c r="F165" s="248" t="s">
        <v>221</v>
      </c>
      <c r="G165" s="249"/>
      <c r="H165" s="249"/>
      <c r="I165" s="249"/>
      <c r="J165" s="156" t="s">
        <v>159</v>
      </c>
      <c r="K165" s="157">
        <v>132</v>
      </c>
      <c r="L165" s="237">
        <v>0</v>
      </c>
      <c r="M165" s="249"/>
      <c r="N165" s="250">
        <f>ROUND(L165*K165,2)</f>
        <v>0</v>
      </c>
      <c r="O165" s="249"/>
      <c r="P165" s="249"/>
      <c r="Q165" s="249"/>
      <c r="R165" s="126"/>
      <c r="T165" s="158" t="s">
        <v>21</v>
      </c>
      <c r="U165" s="41" t="s">
        <v>46</v>
      </c>
      <c r="V165" s="33"/>
      <c r="W165" s="159">
        <f>V165*K165</f>
        <v>0</v>
      </c>
      <c r="X165" s="159">
        <v>0</v>
      </c>
      <c r="Y165" s="159">
        <f>X165*K165</f>
        <v>0</v>
      </c>
      <c r="Z165" s="159">
        <v>0</v>
      </c>
      <c r="AA165" s="160">
        <f>Z165*K165</f>
        <v>0</v>
      </c>
      <c r="AR165" s="15" t="s">
        <v>95</v>
      </c>
      <c r="AT165" s="15" t="s">
        <v>156</v>
      </c>
      <c r="AU165" s="15" t="s">
        <v>89</v>
      </c>
      <c r="AY165" s="15" t="s">
        <v>155</v>
      </c>
      <c r="BE165" s="102">
        <f>IF(U165="základní",N165,0)</f>
        <v>0</v>
      </c>
      <c r="BF165" s="102">
        <f>IF(U165="snížená",N165,0)</f>
        <v>0</v>
      </c>
      <c r="BG165" s="102">
        <f>IF(U165="zákl. přenesená",N165,0)</f>
        <v>0</v>
      </c>
      <c r="BH165" s="102">
        <f>IF(U165="sníž. přenesená",N165,0)</f>
        <v>0</v>
      </c>
      <c r="BI165" s="102">
        <f>IF(U165="nulová",N165,0)</f>
        <v>0</v>
      </c>
      <c r="BJ165" s="15" t="s">
        <v>23</v>
      </c>
      <c r="BK165" s="102">
        <f>ROUND(L165*K165,2)</f>
        <v>0</v>
      </c>
      <c r="BL165" s="15" t="s">
        <v>95</v>
      </c>
      <c r="BM165" s="15" t="s">
        <v>486</v>
      </c>
    </row>
    <row r="166" spans="2:65" s="1" customFormat="1" ht="31.5" customHeight="1">
      <c r="B166" s="124"/>
      <c r="C166" s="154" t="s">
        <v>246</v>
      </c>
      <c r="D166" s="154" t="s">
        <v>156</v>
      </c>
      <c r="E166" s="155" t="s">
        <v>224</v>
      </c>
      <c r="F166" s="248" t="s">
        <v>225</v>
      </c>
      <c r="G166" s="249"/>
      <c r="H166" s="249"/>
      <c r="I166" s="249"/>
      <c r="J166" s="156" t="s">
        <v>159</v>
      </c>
      <c r="K166" s="157">
        <v>132</v>
      </c>
      <c r="L166" s="237">
        <v>0</v>
      </c>
      <c r="M166" s="249"/>
      <c r="N166" s="250">
        <f>ROUND(L166*K166,2)</f>
        <v>0</v>
      </c>
      <c r="O166" s="249"/>
      <c r="P166" s="249"/>
      <c r="Q166" s="249"/>
      <c r="R166" s="126"/>
      <c r="T166" s="158" t="s">
        <v>21</v>
      </c>
      <c r="U166" s="41" t="s">
        <v>46</v>
      </c>
      <c r="V166" s="33"/>
      <c r="W166" s="159">
        <f>V166*K166</f>
        <v>0</v>
      </c>
      <c r="X166" s="159">
        <v>0</v>
      </c>
      <c r="Y166" s="159">
        <f>X166*K166</f>
        <v>0</v>
      </c>
      <c r="Z166" s="159">
        <v>0</v>
      </c>
      <c r="AA166" s="160">
        <f>Z166*K166</f>
        <v>0</v>
      </c>
      <c r="AR166" s="15" t="s">
        <v>95</v>
      </c>
      <c r="AT166" s="15" t="s">
        <v>156</v>
      </c>
      <c r="AU166" s="15" t="s">
        <v>89</v>
      </c>
      <c r="AY166" s="15" t="s">
        <v>155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15" t="s">
        <v>23</v>
      </c>
      <c r="BK166" s="102">
        <f>ROUND(L166*K166,2)</f>
        <v>0</v>
      </c>
      <c r="BL166" s="15" t="s">
        <v>95</v>
      </c>
      <c r="BM166" s="15" t="s">
        <v>487</v>
      </c>
    </row>
    <row r="167" spans="2:65" s="1" customFormat="1" ht="22.5" customHeight="1">
      <c r="B167" s="124"/>
      <c r="C167" s="177" t="s">
        <v>252</v>
      </c>
      <c r="D167" s="177" t="s">
        <v>227</v>
      </c>
      <c r="E167" s="178" t="s">
        <v>228</v>
      </c>
      <c r="F167" s="253" t="s">
        <v>229</v>
      </c>
      <c r="G167" s="254"/>
      <c r="H167" s="254"/>
      <c r="I167" s="254"/>
      <c r="J167" s="179" t="s">
        <v>230</v>
      </c>
      <c r="K167" s="180">
        <v>1.98</v>
      </c>
      <c r="L167" s="255">
        <v>0</v>
      </c>
      <c r="M167" s="254"/>
      <c r="N167" s="256">
        <f>ROUND(L167*K167,2)</f>
        <v>0</v>
      </c>
      <c r="O167" s="249"/>
      <c r="P167" s="249"/>
      <c r="Q167" s="249"/>
      <c r="R167" s="126"/>
      <c r="T167" s="158" t="s">
        <v>21</v>
      </c>
      <c r="U167" s="41" t="s">
        <v>46</v>
      </c>
      <c r="V167" s="33"/>
      <c r="W167" s="159">
        <f>V167*K167</f>
        <v>0</v>
      </c>
      <c r="X167" s="159">
        <v>0.001</v>
      </c>
      <c r="Y167" s="159">
        <f>X167*K167</f>
        <v>0.00198</v>
      </c>
      <c r="Z167" s="159">
        <v>0</v>
      </c>
      <c r="AA167" s="160">
        <f>Z167*K167</f>
        <v>0</v>
      </c>
      <c r="AR167" s="15" t="s">
        <v>195</v>
      </c>
      <c r="AT167" s="15" t="s">
        <v>227</v>
      </c>
      <c r="AU167" s="15" t="s">
        <v>89</v>
      </c>
      <c r="AY167" s="15" t="s">
        <v>155</v>
      </c>
      <c r="BE167" s="102">
        <f>IF(U167="základní",N167,0)</f>
        <v>0</v>
      </c>
      <c r="BF167" s="102">
        <f>IF(U167="snížená",N167,0)</f>
        <v>0</v>
      </c>
      <c r="BG167" s="102">
        <f>IF(U167="zákl. přenesená",N167,0)</f>
        <v>0</v>
      </c>
      <c r="BH167" s="102">
        <f>IF(U167="sníž. přenesená",N167,0)</f>
        <v>0</v>
      </c>
      <c r="BI167" s="102">
        <f>IF(U167="nulová",N167,0)</f>
        <v>0</v>
      </c>
      <c r="BJ167" s="15" t="s">
        <v>23</v>
      </c>
      <c r="BK167" s="102">
        <f>ROUND(L167*K167,2)</f>
        <v>0</v>
      </c>
      <c r="BL167" s="15" t="s">
        <v>95</v>
      </c>
      <c r="BM167" s="15" t="s">
        <v>488</v>
      </c>
    </row>
    <row r="168" spans="2:51" s="10" customFormat="1" ht="22.5" customHeight="1">
      <c r="B168" s="161"/>
      <c r="C168" s="162"/>
      <c r="D168" s="162"/>
      <c r="E168" s="163" t="s">
        <v>21</v>
      </c>
      <c r="F168" s="251" t="s">
        <v>489</v>
      </c>
      <c r="G168" s="252"/>
      <c r="H168" s="252"/>
      <c r="I168" s="252"/>
      <c r="J168" s="162"/>
      <c r="K168" s="164">
        <v>1.98</v>
      </c>
      <c r="L168" s="162"/>
      <c r="M168" s="162"/>
      <c r="N168" s="162"/>
      <c r="O168" s="162"/>
      <c r="P168" s="162"/>
      <c r="Q168" s="162"/>
      <c r="R168" s="165"/>
      <c r="T168" s="166"/>
      <c r="U168" s="162"/>
      <c r="V168" s="162"/>
      <c r="W168" s="162"/>
      <c r="X168" s="162"/>
      <c r="Y168" s="162"/>
      <c r="Z168" s="162"/>
      <c r="AA168" s="167"/>
      <c r="AT168" s="168" t="s">
        <v>162</v>
      </c>
      <c r="AU168" s="168" t="s">
        <v>89</v>
      </c>
      <c r="AV168" s="10" t="s">
        <v>89</v>
      </c>
      <c r="AW168" s="10" t="s">
        <v>38</v>
      </c>
      <c r="AX168" s="10" t="s">
        <v>23</v>
      </c>
      <c r="AY168" s="168" t="s">
        <v>155</v>
      </c>
    </row>
    <row r="169" spans="2:65" s="1" customFormat="1" ht="22.5" customHeight="1">
      <c r="B169" s="124"/>
      <c r="C169" s="154" t="s">
        <v>8</v>
      </c>
      <c r="D169" s="154" t="s">
        <v>156</v>
      </c>
      <c r="E169" s="155" t="s">
        <v>234</v>
      </c>
      <c r="F169" s="248" t="s">
        <v>235</v>
      </c>
      <c r="G169" s="249"/>
      <c r="H169" s="249"/>
      <c r="I169" s="249"/>
      <c r="J169" s="156" t="s">
        <v>159</v>
      </c>
      <c r="K169" s="157">
        <v>132</v>
      </c>
      <c r="L169" s="237">
        <v>0</v>
      </c>
      <c r="M169" s="249"/>
      <c r="N169" s="250">
        <f>ROUND(L169*K169,2)</f>
        <v>0</v>
      </c>
      <c r="O169" s="249"/>
      <c r="P169" s="249"/>
      <c r="Q169" s="249"/>
      <c r="R169" s="126"/>
      <c r="T169" s="158" t="s">
        <v>21</v>
      </c>
      <c r="U169" s="41" t="s">
        <v>46</v>
      </c>
      <c r="V169" s="33"/>
      <c r="W169" s="159">
        <f>V169*K169</f>
        <v>0</v>
      </c>
      <c r="X169" s="159">
        <v>0</v>
      </c>
      <c r="Y169" s="159">
        <f>X169*K169</f>
        <v>0</v>
      </c>
      <c r="Z169" s="159">
        <v>0</v>
      </c>
      <c r="AA169" s="160">
        <f>Z169*K169</f>
        <v>0</v>
      </c>
      <c r="AR169" s="15" t="s">
        <v>95</v>
      </c>
      <c r="AT169" s="15" t="s">
        <v>156</v>
      </c>
      <c r="AU169" s="15" t="s">
        <v>89</v>
      </c>
      <c r="AY169" s="15" t="s">
        <v>155</v>
      </c>
      <c r="BE169" s="102">
        <f>IF(U169="základní",N169,0)</f>
        <v>0</v>
      </c>
      <c r="BF169" s="102">
        <f>IF(U169="snížená",N169,0)</f>
        <v>0</v>
      </c>
      <c r="BG169" s="102">
        <f>IF(U169="zákl. přenesená",N169,0)</f>
        <v>0</v>
      </c>
      <c r="BH169" s="102">
        <f>IF(U169="sníž. přenesená",N169,0)</f>
        <v>0</v>
      </c>
      <c r="BI169" s="102">
        <f>IF(U169="nulová",N169,0)</f>
        <v>0</v>
      </c>
      <c r="BJ169" s="15" t="s">
        <v>23</v>
      </c>
      <c r="BK169" s="102">
        <f>ROUND(L169*K169,2)</f>
        <v>0</v>
      </c>
      <c r="BL169" s="15" t="s">
        <v>95</v>
      </c>
      <c r="BM169" s="15" t="s">
        <v>490</v>
      </c>
    </row>
    <row r="170" spans="2:65" s="1" customFormat="1" ht="22.5" customHeight="1">
      <c r="B170" s="124"/>
      <c r="C170" s="154" t="s">
        <v>259</v>
      </c>
      <c r="D170" s="154" t="s">
        <v>156</v>
      </c>
      <c r="E170" s="155" t="s">
        <v>238</v>
      </c>
      <c r="F170" s="248" t="s">
        <v>239</v>
      </c>
      <c r="G170" s="249"/>
      <c r="H170" s="249"/>
      <c r="I170" s="249"/>
      <c r="J170" s="156" t="s">
        <v>159</v>
      </c>
      <c r="K170" s="157">
        <v>93.3</v>
      </c>
      <c r="L170" s="237">
        <v>0</v>
      </c>
      <c r="M170" s="249"/>
      <c r="N170" s="250">
        <f>ROUND(L170*K170,2)</f>
        <v>0</v>
      </c>
      <c r="O170" s="249"/>
      <c r="P170" s="249"/>
      <c r="Q170" s="249"/>
      <c r="R170" s="126"/>
      <c r="T170" s="158" t="s">
        <v>21</v>
      </c>
      <c r="U170" s="41" t="s">
        <v>46</v>
      </c>
      <c r="V170" s="33"/>
      <c r="W170" s="159">
        <f>V170*K170</f>
        <v>0</v>
      </c>
      <c r="X170" s="159">
        <v>0</v>
      </c>
      <c r="Y170" s="159">
        <f>X170*K170</f>
        <v>0</v>
      </c>
      <c r="Z170" s="159">
        <v>0</v>
      </c>
      <c r="AA170" s="160">
        <f>Z170*K170</f>
        <v>0</v>
      </c>
      <c r="AR170" s="15" t="s">
        <v>95</v>
      </c>
      <c r="AT170" s="15" t="s">
        <v>156</v>
      </c>
      <c r="AU170" s="15" t="s">
        <v>89</v>
      </c>
      <c r="AY170" s="15" t="s">
        <v>155</v>
      </c>
      <c r="BE170" s="102">
        <f>IF(U170="základní",N170,0)</f>
        <v>0</v>
      </c>
      <c r="BF170" s="102">
        <f>IF(U170="snížená",N170,0)</f>
        <v>0</v>
      </c>
      <c r="BG170" s="102">
        <f>IF(U170="zákl. přenesená",N170,0)</f>
        <v>0</v>
      </c>
      <c r="BH170" s="102">
        <f>IF(U170="sníž. přenesená",N170,0)</f>
        <v>0</v>
      </c>
      <c r="BI170" s="102">
        <f>IF(U170="nulová",N170,0)</f>
        <v>0</v>
      </c>
      <c r="BJ170" s="15" t="s">
        <v>23</v>
      </c>
      <c r="BK170" s="102">
        <f>ROUND(L170*K170,2)</f>
        <v>0</v>
      </c>
      <c r="BL170" s="15" t="s">
        <v>95</v>
      </c>
      <c r="BM170" s="15" t="s">
        <v>491</v>
      </c>
    </row>
    <row r="171" spans="2:51" s="10" customFormat="1" ht="22.5" customHeight="1">
      <c r="B171" s="161"/>
      <c r="C171" s="162"/>
      <c r="D171" s="162"/>
      <c r="E171" s="163" t="s">
        <v>21</v>
      </c>
      <c r="F171" s="251" t="s">
        <v>492</v>
      </c>
      <c r="G171" s="252"/>
      <c r="H171" s="252"/>
      <c r="I171" s="252"/>
      <c r="J171" s="162"/>
      <c r="K171" s="164">
        <v>93.3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162</v>
      </c>
      <c r="AU171" s="168" t="s">
        <v>89</v>
      </c>
      <c r="AV171" s="10" t="s">
        <v>89</v>
      </c>
      <c r="AW171" s="10" t="s">
        <v>38</v>
      </c>
      <c r="AX171" s="10" t="s">
        <v>23</v>
      </c>
      <c r="AY171" s="168" t="s">
        <v>155</v>
      </c>
    </row>
    <row r="172" spans="2:63" s="9" customFormat="1" ht="29.25" customHeight="1">
      <c r="B172" s="143"/>
      <c r="C172" s="144"/>
      <c r="D172" s="153" t="s">
        <v>374</v>
      </c>
      <c r="E172" s="153"/>
      <c r="F172" s="153"/>
      <c r="G172" s="153"/>
      <c r="H172" s="153"/>
      <c r="I172" s="153"/>
      <c r="J172" s="153"/>
      <c r="K172" s="153"/>
      <c r="L172" s="153"/>
      <c r="M172" s="153"/>
      <c r="N172" s="244">
        <f>BK172</f>
        <v>0</v>
      </c>
      <c r="O172" s="245"/>
      <c r="P172" s="245"/>
      <c r="Q172" s="245"/>
      <c r="R172" s="146"/>
      <c r="T172" s="147"/>
      <c r="U172" s="144"/>
      <c r="V172" s="144"/>
      <c r="W172" s="148">
        <f>SUM(W173:W174)</f>
        <v>0</v>
      </c>
      <c r="X172" s="144"/>
      <c r="Y172" s="148">
        <f>SUM(Y173:Y174)</f>
        <v>5.887896</v>
      </c>
      <c r="Z172" s="144"/>
      <c r="AA172" s="149">
        <f>SUM(AA173:AA174)</f>
        <v>0</v>
      </c>
      <c r="AR172" s="150" t="s">
        <v>23</v>
      </c>
      <c r="AT172" s="151" t="s">
        <v>80</v>
      </c>
      <c r="AU172" s="151" t="s">
        <v>23</v>
      </c>
      <c r="AY172" s="150" t="s">
        <v>155</v>
      </c>
      <c r="BK172" s="152">
        <f>SUM(BK173:BK174)</f>
        <v>0</v>
      </c>
    </row>
    <row r="173" spans="2:65" s="1" customFormat="1" ht="22.5" customHeight="1">
      <c r="B173" s="124"/>
      <c r="C173" s="154" t="s">
        <v>263</v>
      </c>
      <c r="D173" s="154" t="s">
        <v>156</v>
      </c>
      <c r="E173" s="155" t="s">
        <v>419</v>
      </c>
      <c r="F173" s="248" t="s">
        <v>493</v>
      </c>
      <c r="G173" s="249"/>
      <c r="H173" s="249"/>
      <c r="I173" s="249"/>
      <c r="J173" s="156" t="s">
        <v>165</v>
      </c>
      <c r="K173" s="157">
        <v>2.4</v>
      </c>
      <c r="L173" s="237">
        <v>0</v>
      </c>
      <c r="M173" s="249"/>
      <c r="N173" s="250">
        <f>ROUND(L173*K173,2)</f>
        <v>0</v>
      </c>
      <c r="O173" s="249"/>
      <c r="P173" s="249"/>
      <c r="Q173" s="249"/>
      <c r="R173" s="126"/>
      <c r="T173" s="158" t="s">
        <v>21</v>
      </c>
      <c r="U173" s="41" t="s">
        <v>46</v>
      </c>
      <c r="V173" s="33"/>
      <c r="W173" s="159">
        <f>V173*K173</f>
        <v>0</v>
      </c>
      <c r="X173" s="159">
        <v>2.45329</v>
      </c>
      <c r="Y173" s="159">
        <f>X173*K173</f>
        <v>5.887896</v>
      </c>
      <c r="Z173" s="159">
        <v>0</v>
      </c>
      <c r="AA173" s="160">
        <f>Z173*K173</f>
        <v>0</v>
      </c>
      <c r="AR173" s="15" t="s">
        <v>95</v>
      </c>
      <c r="AT173" s="15" t="s">
        <v>156</v>
      </c>
      <c r="AU173" s="15" t="s">
        <v>89</v>
      </c>
      <c r="AY173" s="15" t="s">
        <v>155</v>
      </c>
      <c r="BE173" s="102">
        <f>IF(U173="základní",N173,0)</f>
        <v>0</v>
      </c>
      <c r="BF173" s="102">
        <f>IF(U173="snížená",N173,0)</f>
        <v>0</v>
      </c>
      <c r="BG173" s="102">
        <f>IF(U173="zákl. přenesená",N173,0)</f>
        <v>0</v>
      </c>
      <c r="BH173" s="102">
        <f>IF(U173="sníž. přenesená",N173,0)</f>
        <v>0</v>
      </c>
      <c r="BI173" s="102">
        <f>IF(U173="nulová",N173,0)</f>
        <v>0</v>
      </c>
      <c r="BJ173" s="15" t="s">
        <v>23</v>
      </c>
      <c r="BK173" s="102">
        <f>ROUND(L173*K173,2)</f>
        <v>0</v>
      </c>
      <c r="BL173" s="15" t="s">
        <v>95</v>
      </c>
      <c r="BM173" s="15" t="s">
        <v>494</v>
      </c>
    </row>
    <row r="174" spans="2:51" s="10" customFormat="1" ht="22.5" customHeight="1">
      <c r="B174" s="161"/>
      <c r="C174" s="162"/>
      <c r="D174" s="162"/>
      <c r="E174" s="163" t="s">
        <v>21</v>
      </c>
      <c r="F174" s="251" t="s">
        <v>393</v>
      </c>
      <c r="G174" s="252"/>
      <c r="H174" s="252"/>
      <c r="I174" s="252"/>
      <c r="J174" s="162"/>
      <c r="K174" s="164">
        <v>2.4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162</v>
      </c>
      <c r="AU174" s="168" t="s">
        <v>89</v>
      </c>
      <c r="AV174" s="10" t="s">
        <v>89</v>
      </c>
      <c r="AW174" s="10" t="s">
        <v>38</v>
      </c>
      <c r="AX174" s="10" t="s">
        <v>23</v>
      </c>
      <c r="AY174" s="168" t="s">
        <v>155</v>
      </c>
    </row>
    <row r="175" spans="2:63" s="9" customFormat="1" ht="29.25" customHeight="1">
      <c r="B175" s="143"/>
      <c r="C175" s="144"/>
      <c r="D175" s="153" t="s">
        <v>127</v>
      </c>
      <c r="E175" s="153"/>
      <c r="F175" s="153"/>
      <c r="G175" s="153"/>
      <c r="H175" s="153"/>
      <c r="I175" s="153"/>
      <c r="J175" s="153"/>
      <c r="K175" s="153"/>
      <c r="L175" s="153"/>
      <c r="M175" s="153"/>
      <c r="N175" s="244">
        <f>BK175</f>
        <v>0</v>
      </c>
      <c r="O175" s="245"/>
      <c r="P175" s="245"/>
      <c r="Q175" s="245"/>
      <c r="R175" s="146"/>
      <c r="T175" s="147"/>
      <c r="U175" s="144"/>
      <c r="V175" s="144"/>
      <c r="W175" s="148">
        <f>SUM(W176:W182)</f>
        <v>0</v>
      </c>
      <c r="X175" s="144"/>
      <c r="Y175" s="148">
        <f>SUM(Y176:Y182)</f>
        <v>58.14392</v>
      </c>
      <c r="Z175" s="144"/>
      <c r="AA175" s="149">
        <f>SUM(AA176:AA182)</f>
        <v>0</v>
      </c>
      <c r="AR175" s="150" t="s">
        <v>23</v>
      </c>
      <c r="AT175" s="151" t="s">
        <v>80</v>
      </c>
      <c r="AU175" s="151" t="s">
        <v>23</v>
      </c>
      <c r="AY175" s="150" t="s">
        <v>155</v>
      </c>
      <c r="BK175" s="152">
        <f>SUM(BK176:BK182)</f>
        <v>0</v>
      </c>
    </row>
    <row r="176" spans="2:65" s="1" customFormat="1" ht="31.5" customHeight="1">
      <c r="B176" s="124"/>
      <c r="C176" s="154" t="s">
        <v>267</v>
      </c>
      <c r="D176" s="154" t="s">
        <v>156</v>
      </c>
      <c r="E176" s="155" t="s">
        <v>495</v>
      </c>
      <c r="F176" s="248" t="s">
        <v>496</v>
      </c>
      <c r="G176" s="249"/>
      <c r="H176" s="249"/>
      <c r="I176" s="249"/>
      <c r="J176" s="156" t="s">
        <v>249</v>
      </c>
      <c r="K176" s="157">
        <v>557</v>
      </c>
      <c r="L176" s="237">
        <v>0</v>
      </c>
      <c r="M176" s="249"/>
      <c r="N176" s="250">
        <f>ROUND(L176*K176,2)</f>
        <v>0</v>
      </c>
      <c r="O176" s="249"/>
      <c r="P176" s="249"/>
      <c r="Q176" s="249"/>
      <c r="R176" s="126"/>
      <c r="T176" s="158" t="s">
        <v>21</v>
      </c>
      <c r="U176" s="41" t="s">
        <v>46</v>
      </c>
      <c r="V176" s="33"/>
      <c r="W176" s="159">
        <f>V176*K176</f>
        <v>0</v>
      </c>
      <c r="X176" s="159">
        <v>0.06702</v>
      </c>
      <c r="Y176" s="159">
        <f>X176*K176</f>
        <v>37.33014</v>
      </c>
      <c r="Z176" s="159">
        <v>0</v>
      </c>
      <c r="AA176" s="160">
        <f>Z176*K176</f>
        <v>0</v>
      </c>
      <c r="AR176" s="15" t="s">
        <v>95</v>
      </c>
      <c r="AT176" s="15" t="s">
        <v>156</v>
      </c>
      <c r="AU176" s="15" t="s">
        <v>89</v>
      </c>
      <c r="AY176" s="15" t="s">
        <v>155</v>
      </c>
      <c r="BE176" s="102">
        <f>IF(U176="základní",N176,0)</f>
        <v>0</v>
      </c>
      <c r="BF176" s="102">
        <f>IF(U176="snížená",N176,0)</f>
        <v>0</v>
      </c>
      <c r="BG176" s="102">
        <f>IF(U176="zákl. přenesená",N176,0)</f>
        <v>0</v>
      </c>
      <c r="BH176" s="102">
        <f>IF(U176="sníž. přenesená",N176,0)</f>
        <v>0</v>
      </c>
      <c r="BI176" s="102">
        <f>IF(U176="nulová",N176,0)</f>
        <v>0</v>
      </c>
      <c r="BJ176" s="15" t="s">
        <v>23</v>
      </c>
      <c r="BK176" s="102">
        <f>ROUND(L176*K176,2)</f>
        <v>0</v>
      </c>
      <c r="BL176" s="15" t="s">
        <v>95</v>
      </c>
      <c r="BM176" s="15" t="s">
        <v>497</v>
      </c>
    </row>
    <row r="177" spans="2:51" s="10" customFormat="1" ht="22.5" customHeight="1">
      <c r="B177" s="161"/>
      <c r="C177" s="162"/>
      <c r="D177" s="162"/>
      <c r="E177" s="163" t="s">
        <v>21</v>
      </c>
      <c r="F177" s="251" t="s">
        <v>498</v>
      </c>
      <c r="G177" s="252"/>
      <c r="H177" s="252"/>
      <c r="I177" s="252"/>
      <c r="J177" s="162"/>
      <c r="K177" s="164">
        <v>523</v>
      </c>
      <c r="L177" s="162"/>
      <c r="M177" s="162"/>
      <c r="N177" s="162"/>
      <c r="O177" s="162"/>
      <c r="P177" s="162"/>
      <c r="Q177" s="162"/>
      <c r="R177" s="165"/>
      <c r="T177" s="166"/>
      <c r="U177" s="162"/>
      <c r="V177" s="162"/>
      <c r="W177" s="162"/>
      <c r="X177" s="162"/>
      <c r="Y177" s="162"/>
      <c r="Z177" s="162"/>
      <c r="AA177" s="167"/>
      <c r="AT177" s="168" t="s">
        <v>162</v>
      </c>
      <c r="AU177" s="168" t="s">
        <v>89</v>
      </c>
      <c r="AV177" s="10" t="s">
        <v>89</v>
      </c>
      <c r="AW177" s="10" t="s">
        <v>38</v>
      </c>
      <c r="AX177" s="10" t="s">
        <v>81</v>
      </c>
      <c r="AY177" s="168" t="s">
        <v>155</v>
      </c>
    </row>
    <row r="178" spans="2:51" s="10" customFormat="1" ht="22.5" customHeight="1">
      <c r="B178" s="161"/>
      <c r="C178" s="162"/>
      <c r="D178" s="162"/>
      <c r="E178" s="163" t="s">
        <v>21</v>
      </c>
      <c r="F178" s="257" t="s">
        <v>499</v>
      </c>
      <c r="G178" s="252"/>
      <c r="H178" s="252"/>
      <c r="I178" s="252"/>
      <c r="J178" s="162"/>
      <c r="K178" s="164">
        <v>34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162</v>
      </c>
      <c r="AU178" s="168" t="s">
        <v>89</v>
      </c>
      <c r="AV178" s="10" t="s">
        <v>89</v>
      </c>
      <c r="AW178" s="10" t="s">
        <v>38</v>
      </c>
      <c r="AX178" s="10" t="s">
        <v>81</v>
      </c>
      <c r="AY178" s="168" t="s">
        <v>155</v>
      </c>
    </row>
    <row r="179" spans="2:51" s="11" customFormat="1" ht="22.5" customHeight="1">
      <c r="B179" s="169"/>
      <c r="C179" s="170"/>
      <c r="D179" s="170"/>
      <c r="E179" s="171" t="s">
        <v>21</v>
      </c>
      <c r="F179" s="258" t="s">
        <v>173</v>
      </c>
      <c r="G179" s="259"/>
      <c r="H179" s="259"/>
      <c r="I179" s="259"/>
      <c r="J179" s="170"/>
      <c r="K179" s="172">
        <v>557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162</v>
      </c>
      <c r="AU179" s="176" t="s">
        <v>89</v>
      </c>
      <c r="AV179" s="11" t="s">
        <v>95</v>
      </c>
      <c r="AW179" s="11" t="s">
        <v>38</v>
      </c>
      <c r="AX179" s="11" t="s">
        <v>23</v>
      </c>
      <c r="AY179" s="176" t="s">
        <v>155</v>
      </c>
    </row>
    <row r="180" spans="2:65" s="1" customFormat="1" ht="22.5" customHeight="1">
      <c r="B180" s="124"/>
      <c r="C180" s="177" t="s">
        <v>271</v>
      </c>
      <c r="D180" s="177" t="s">
        <v>227</v>
      </c>
      <c r="E180" s="178" t="s">
        <v>500</v>
      </c>
      <c r="F180" s="253" t="s">
        <v>501</v>
      </c>
      <c r="G180" s="254"/>
      <c r="H180" s="254"/>
      <c r="I180" s="254"/>
      <c r="J180" s="179" t="s">
        <v>249</v>
      </c>
      <c r="K180" s="180">
        <v>523</v>
      </c>
      <c r="L180" s="255">
        <v>0</v>
      </c>
      <c r="M180" s="254"/>
      <c r="N180" s="256">
        <f>ROUND(L180*K180,2)</f>
        <v>0</v>
      </c>
      <c r="O180" s="249"/>
      <c r="P180" s="249"/>
      <c r="Q180" s="249"/>
      <c r="R180" s="126"/>
      <c r="T180" s="158" t="s">
        <v>21</v>
      </c>
      <c r="U180" s="41" t="s">
        <v>46</v>
      </c>
      <c r="V180" s="33"/>
      <c r="W180" s="159">
        <f>V180*K180</f>
        <v>0</v>
      </c>
      <c r="X180" s="159">
        <v>0.0365</v>
      </c>
      <c r="Y180" s="159">
        <f>X180*K180</f>
        <v>19.089499999999997</v>
      </c>
      <c r="Z180" s="159">
        <v>0</v>
      </c>
      <c r="AA180" s="160">
        <f>Z180*K180</f>
        <v>0</v>
      </c>
      <c r="AR180" s="15" t="s">
        <v>195</v>
      </c>
      <c r="AT180" s="15" t="s">
        <v>227</v>
      </c>
      <c r="AU180" s="15" t="s">
        <v>89</v>
      </c>
      <c r="AY180" s="15" t="s">
        <v>155</v>
      </c>
      <c r="BE180" s="102">
        <f>IF(U180="základní",N180,0)</f>
        <v>0</v>
      </c>
      <c r="BF180" s="102">
        <f>IF(U180="snížená",N180,0)</f>
        <v>0</v>
      </c>
      <c r="BG180" s="102">
        <f>IF(U180="zákl. přenesená",N180,0)</f>
        <v>0</v>
      </c>
      <c r="BH180" s="102">
        <f>IF(U180="sníž. přenesená",N180,0)</f>
        <v>0</v>
      </c>
      <c r="BI180" s="102">
        <f>IF(U180="nulová",N180,0)</f>
        <v>0</v>
      </c>
      <c r="BJ180" s="15" t="s">
        <v>23</v>
      </c>
      <c r="BK180" s="102">
        <f>ROUND(L180*K180,2)</f>
        <v>0</v>
      </c>
      <c r="BL180" s="15" t="s">
        <v>95</v>
      </c>
      <c r="BM180" s="15" t="s">
        <v>502</v>
      </c>
    </row>
    <row r="181" spans="2:65" s="1" customFormat="1" ht="22.5" customHeight="1">
      <c r="B181" s="124"/>
      <c r="C181" s="177" t="s">
        <v>275</v>
      </c>
      <c r="D181" s="177" t="s">
        <v>227</v>
      </c>
      <c r="E181" s="178" t="s">
        <v>503</v>
      </c>
      <c r="F181" s="253" t="s">
        <v>504</v>
      </c>
      <c r="G181" s="254"/>
      <c r="H181" s="254"/>
      <c r="I181" s="254"/>
      <c r="J181" s="179" t="s">
        <v>249</v>
      </c>
      <c r="K181" s="180">
        <v>34</v>
      </c>
      <c r="L181" s="255">
        <v>0</v>
      </c>
      <c r="M181" s="254"/>
      <c r="N181" s="256">
        <f>ROUND(L181*K181,2)</f>
        <v>0</v>
      </c>
      <c r="O181" s="249"/>
      <c r="P181" s="249"/>
      <c r="Q181" s="249"/>
      <c r="R181" s="126"/>
      <c r="T181" s="158" t="s">
        <v>21</v>
      </c>
      <c r="U181" s="41" t="s">
        <v>46</v>
      </c>
      <c r="V181" s="33"/>
      <c r="W181" s="159">
        <f>V181*K181</f>
        <v>0</v>
      </c>
      <c r="X181" s="159">
        <v>0.0505</v>
      </c>
      <c r="Y181" s="159">
        <f>X181*K181</f>
        <v>1.717</v>
      </c>
      <c r="Z181" s="159">
        <v>0</v>
      </c>
      <c r="AA181" s="160">
        <f>Z181*K181</f>
        <v>0</v>
      </c>
      <c r="AR181" s="15" t="s">
        <v>195</v>
      </c>
      <c r="AT181" s="15" t="s">
        <v>227</v>
      </c>
      <c r="AU181" s="15" t="s">
        <v>89</v>
      </c>
      <c r="AY181" s="15" t="s">
        <v>155</v>
      </c>
      <c r="BE181" s="102">
        <f>IF(U181="základní",N181,0)</f>
        <v>0</v>
      </c>
      <c r="BF181" s="102">
        <f>IF(U181="snížená",N181,0)</f>
        <v>0</v>
      </c>
      <c r="BG181" s="102">
        <f>IF(U181="zákl. přenesená",N181,0)</f>
        <v>0</v>
      </c>
      <c r="BH181" s="102">
        <f>IF(U181="sníž. přenesená",N181,0)</f>
        <v>0</v>
      </c>
      <c r="BI181" s="102">
        <f>IF(U181="nulová",N181,0)</f>
        <v>0</v>
      </c>
      <c r="BJ181" s="15" t="s">
        <v>23</v>
      </c>
      <c r="BK181" s="102">
        <f>ROUND(L181*K181,2)</f>
        <v>0</v>
      </c>
      <c r="BL181" s="15" t="s">
        <v>95</v>
      </c>
      <c r="BM181" s="15" t="s">
        <v>505</v>
      </c>
    </row>
    <row r="182" spans="2:65" s="1" customFormat="1" ht="22.5" customHeight="1">
      <c r="B182" s="124"/>
      <c r="C182" s="154" t="s">
        <v>280</v>
      </c>
      <c r="D182" s="154" t="s">
        <v>156</v>
      </c>
      <c r="E182" s="155" t="s">
        <v>351</v>
      </c>
      <c r="F182" s="248" t="s">
        <v>352</v>
      </c>
      <c r="G182" s="249"/>
      <c r="H182" s="249"/>
      <c r="I182" s="249"/>
      <c r="J182" s="156" t="s">
        <v>244</v>
      </c>
      <c r="K182" s="157">
        <v>8</v>
      </c>
      <c r="L182" s="237">
        <v>0</v>
      </c>
      <c r="M182" s="249"/>
      <c r="N182" s="250">
        <f>ROUND(L182*K182,2)</f>
        <v>0</v>
      </c>
      <c r="O182" s="249"/>
      <c r="P182" s="249"/>
      <c r="Q182" s="249"/>
      <c r="R182" s="126"/>
      <c r="T182" s="158" t="s">
        <v>21</v>
      </c>
      <c r="U182" s="41" t="s">
        <v>46</v>
      </c>
      <c r="V182" s="33"/>
      <c r="W182" s="159">
        <f>V182*K182</f>
        <v>0</v>
      </c>
      <c r="X182" s="159">
        <v>0.00091</v>
      </c>
      <c r="Y182" s="159">
        <f>X182*K182</f>
        <v>0.00728</v>
      </c>
      <c r="Z182" s="159">
        <v>0</v>
      </c>
      <c r="AA182" s="160">
        <f>Z182*K182</f>
        <v>0</v>
      </c>
      <c r="AR182" s="15" t="s">
        <v>95</v>
      </c>
      <c r="AT182" s="15" t="s">
        <v>156</v>
      </c>
      <c r="AU182" s="15" t="s">
        <v>89</v>
      </c>
      <c r="AY182" s="15" t="s">
        <v>155</v>
      </c>
      <c r="BE182" s="102">
        <f>IF(U182="základní",N182,0)</f>
        <v>0</v>
      </c>
      <c r="BF182" s="102">
        <f>IF(U182="snížená",N182,0)</f>
        <v>0</v>
      </c>
      <c r="BG182" s="102">
        <f>IF(U182="zákl. přenesená",N182,0)</f>
        <v>0</v>
      </c>
      <c r="BH182" s="102">
        <f>IF(U182="sníž. přenesená",N182,0)</f>
        <v>0</v>
      </c>
      <c r="BI182" s="102">
        <f>IF(U182="nulová",N182,0)</f>
        <v>0</v>
      </c>
      <c r="BJ182" s="15" t="s">
        <v>23</v>
      </c>
      <c r="BK182" s="102">
        <f>ROUND(L182*K182,2)</f>
        <v>0</v>
      </c>
      <c r="BL182" s="15" t="s">
        <v>95</v>
      </c>
      <c r="BM182" s="15" t="s">
        <v>506</v>
      </c>
    </row>
    <row r="183" spans="2:63" s="9" customFormat="1" ht="29.25" customHeight="1">
      <c r="B183" s="143"/>
      <c r="C183" s="144"/>
      <c r="D183" s="153" t="s">
        <v>128</v>
      </c>
      <c r="E183" s="153"/>
      <c r="F183" s="153"/>
      <c r="G183" s="153"/>
      <c r="H183" s="153"/>
      <c r="I183" s="153"/>
      <c r="J183" s="153"/>
      <c r="K183" s="153"/>
      <c r="L183" s="153"/>
      <c r="M183" s="153"/>
      <c r="N183" s="246">
        <f>BK183</f>
        <v>0</v>
      </c>
      <c r="O183" s="247"/>
      <c r="P183" s="247"/>
      <c r="Q183" s="247"/>
      <c r="R183" s="146"/>
      <c r="T183" s="147"/>
      <c r="U183" s="144"/>
      <c r="V183" s="144"/>
      <c r="W183" s="148">
        <f>SUM(W184:W196)</f>
        <v>0</v>
      </c>
      <c r="X183" s="144"/>
      <c r="Y183" s="148">
        <f>SUM(Y184:Y196)</f>
        <v>38.570934</v>
      </c>
      <c r="Z183" s="144"/>
      <c r="AA183" s="149">
        <f>SUM(AA184:AA196)</f>
        <v>0</v>
      </c>
      <c r="AR183" s="150" t="s">
        <v>23</v>
      </c>
      <c r="AT183" s="151" t="s">
        <v>80</v>
      </c>
      <c r="AU183" s="151" t="s">
        <v>23</v>
      </c>
      <c r="AY183" s="150" t="s">
        <v>155</v>
      </c>
      <c r="BK183" s="152">
        <f>SUM(BK184:BK196)</f>
        <v>0</v>
      </c>
    </row>
    <row r="184" spans="2:65" s="1" customFormat="1" ht="22.5" customHeight="1">
      <c r="B184" s="124"/>
      <c r="C184" s="154" t="s">
        <v>284</v>
      </c>
      <c r="D184" s="154" t="s">
        <v>156</v>
      </c>
      <c r="E184" s="155" t="s">
        <v>357</v>
      </c>
      <c r="F184" s="248" t="s">
        <v>507</v>
      </c>
      <c r="G184" s="249"/>
      <c r="H184" s="249"/>
      <c r="I184" s="249"/>
      <c r="J184" s="156" t="s">
        <v>159</v>
      </c>
      <c r="K184" s="157">
        <v>68.3</v>
      </c>
      <c r="L184" s="237">
        <v>0</v>
      </c>
      <c r="M184" s="249"/>
      <c r="N184" s="250">
        <f>ROUND(L184*K184,2)</f>
        <v>0</v>
      </c>
      <c r="O184" s="249"/>
      <c r="P184" s="249"/>
      <c r="Q184" s="249"/>
      <c r="R184" s="126"/>
      <c r="T184" s="158" t="s">
        <v>21</v>
      </c>
      <c r="U184" s="41" t="s">
        <v>46</v>
      </c>
      <c r="V184" s="33"/>
      <c r="W184" s="159">
        <f>V184*K184</f>
        <v>0</v>
      </c>
      <c r="X184" s="159">
        <v>0</v>
      </c>
      <c r="Y184" s="159">
        <f>X184*K184</f>
        <v>0</v>
      </c>
      <c r="Z184" s="159">
        <v>0</v>
      </c>
      <c r="AA184" s="160">
        <f>Z184*K184</f>
        <v>0</v>
      </c>
      <c r="AR184" s="15" t="s">
        <v>95</v>
      </c>
      <c r="AT184" s="15" t="s">
        <v>156</v>
      </c>
      <c r="AU184" s="15" t="s">
        <v>89</v>
      </c>
      <c r="AY184" s="15" t="s">
        <v>155</v>
      </c>
      <c r="BE184" s="102">
        <f>IF(U184="základní",N184,0)</f>
        <v>0</v>
      </c>
      <c r="BF184" s="102">
        <f>IF(U184="snížená",N184,0)</f>
        <v>0</v>
      </c>
      <c r="BG184" s="102">
        <f>IF(U184="zákl. přenesená",N184,0)</f>
        <v>0</v>
      </c>
      <c r="BH184" s="102">
        <f>IF(U184="sníž. přenesená",N184,0)</f>
        <v>0</v>
      </c>
      <c r="BI184" s="102">
        <f>IF(U184="nulová",N184,0)</f>
        <v>0</v>
      </c>
      <c r="BJ184" s="15" t="s">
        <v>23</v>
      </c>
      <c r="BK184" s="102">
        <f>ROUND(L184*K184,2)</f>
        <v>0</v>
      </c>
      <c r="BL184" s="15" t="s">
        <v>95</v>
      </c>
      <c r="BM184" s="15" t="s">
        <v>508</v>
      </c>
    </row>
    <row r="185" spans="2:65" s="1" customFormat="1" ht="22.5" customHeight="1">
      <c r="B185" s="124"/>
      <c r="C185" s="154" t="s">
        <v>289</v>
      </c>
      <c r="D185" s="154" t="s">
        <v>156</v>
      </c>
      <c r="E185" s="155" t="s">
        <v>256</v>
      </c>
      <c r="F185" s="248" t="s">
        <v>423</v>
      </c>
      <c r="G185" s="249"/>
      <c r="H185" s="249"/>
      <c r="I185" s="249"/>
      <c r="J185" s="156" t="s">
        <v>159</v>
      </c>
      <c r="K185" s="157">
        <v>93.3</v>
      </c>
      <c r="L185" s="237">
        <v>0</v>
      </c>
      <c r="M185" s="249"/>
      <c r="N185" s="250">
        <f>ROUND(L185*K185,2)</f>
        <v>0</v>
      </c>
      <c r="O185" s="249"/>
      <c r="P185" s="249"/>
      <c r="Q185" s="249"/>
      <c r="R185" s="126"/>
      <c r="T185" s="158" t="s">
        <v>21</v>
      </c>
      <c r="U185" s="41" t="s">
        <v>46</v>
      </c>
      <c r="V185" s="33"/>
      <c r="W185" s="159">
        <f>V185*K185</f>
        <v>0</v>
      </c>
      <c r="X185" s="159">
        <v>0</v>
      </c>
      <c r="Y185" s="159">
        <f>X185*K185</f>
        <v>0</v>
      </c>
      <c r="Z185" s="159">
        <v>0</v>
      </c>
      <c r="AA185" s="160">
        <f>Z185*K185</f>
        <v>0</v>
      </c>
      <c r="AR185" s="15" t="s">
        <v>95</v>
      </c>
      <c r="AT185" s="15" t="s">
        <v>156</v>
      </c>
      <c r="AU185" s="15" t="s">
        <v>89</v>
      </c>
      <c r="AY185" s="15" t="s">
        <v>155</v>
      </c>
      <c r="BE185" s="102">
        <f>IF(U185="základní",N185,0)</f>
        <v>0</v>
      </c>
      <c r="BF185" s="102">
        <f>IF(U185="snížená",N185,0)</f>
        <v>0</v>
      </c>
      <c r="BG185" s="102">
        <f>IF(U185="zákl. přenesená",N185,0)</f>
        <v>0</v>
      </c>
      <c r="BH185" s="102">
        <f>IF(U185="sníž. přenesená",N185,0)</f>
        <v>0</v>
      </c>
      <c r="BI185" s="102">
        <f>IF(U185="nulová",N185,0)</f>
        <v>0</v>
      </c>
      <c r="BJ185" s="15" t="s">
        <v>23</v>
      </c>
      <c r="BK185" s="102">
        <f>ROUND(L185*K185,2)</f>
        <v>0</v>
      </c>
      <c r="BL185" s="15" t="s">
        <v>95</v>
      </c>
      <c r="BM185" s="15" t="s">
        <v>509</v>
      </c>
    </row>
    <row r="186" spans="2:51" s="10" customFormat="1" ht="22.5" customHeight="1">
      <c r="B186" s="161"/>
      <c r="C186" s="162"/>
      <c r="D186" s="162"/>
      <c r="E186" s="163" t="s">
        <v>21</v>
      </c>
      <c r="F186" s="251" t="s">
        <v>510</v>
      </c>
      <c r="G186" s="252"/>
      <c r="H186" s="252"/>
      <c r="I186" s="252"/>
      <c r="J186" s="162"/>
      <c r="K186" s="164">
        <v>93.3</v>
      </c>
      <c r="L186" s="162"/>
      <c r="M186" s="162"/>
      <c r="N186" s="162"/>
      <c r="O186" s="162"/>
      <c r="P186" s="162"/>
      <c r="Q186" s="162"/>
      <c r="R186" s="165"/>
      <c r="T186" s="166"/>
      <c r="U186" s="162"/>
      <c r="V186" s="162"/>
      <c r="W186" s="162"/>
      <c r="X186" s="162"/>
      <c r="Y186" s="162"/>
      <c r="Z186" s="162"/>
      <c r="AA186" s="167"/>
      <c r="AT186" s="168" t="s">
        <v>162</v>
      </c>
      <c r="AU186" s="168" t="s">
        <v>89</v>
      </c>
      <c r="AV186" s="10" t="s">
        <v>89</v>
      </c>
      <c r="AW186" s="10" t="s">
        <v>38</v>
      </c>
      <c r="AX186" s="10" t="s">
        <v>23</v>
      </c>
      <c r="AY186" s="168" t="s">
        <v>155</v>
      </c>
    </row>
    <row r="187" spans="2:65" s="1" customFormat="1" ht="22.5" customHeight="1">
      <c r="B187" s="124"/>
      <c r="C187" s="154" t="s">
        <v>293</v>
      </c>
      <c r="D187" s="154" t="s">
        <v>156</v>
      </c>
      <c r="E187" s="155" t="s">
        <v>260</v>
      </c>
      <c r="F187" s="248" t="s">
        <v>261</v>
      </c>
      <c r="G187" s="249"/>
      <c r="H187" s="249"/>
      <c r="I187" s="249"/>
      <c r="J187" s="156" t="s">
        <v>159</v>
      </c>
      <c r="K187" s="157">
        <v>24</v>
      </c>
      <c r="L187" s="237">
        <v>0</v>
      </c>
      <c r="M187" s="249"/>
      <c r="N187" s="250">
        <f>ROUND(L187*K187,2)</f>
        <v>0</v>
      </c>
      <c r="O187" s="249"/>
      <c r="P187" s="249"/>
      <c r="Q187" s="249"/>
      <c r="R187" s="126"/>
      <c r="T187" s="158" t="s">
        <v>21</v>
      </c>
      <c r="U187" s="41" t="s">
        <v>46</v>
      </c>
      <c r="V187" s="33"/>
      <c r="W187" s="159">
        <f>V187*K187</f>
        <v>0</v>
      </c>
      <c r="X187" s="159">
        <v>0</v>
      </c>
      <c r="Y187" s="159">
        <f>X187*K187</f>
        <v>0</v>
      </c>
      <c r="Z187" s="159">
        <v>0</v>
      </c>
      <c r="AA187" s="160">
        <f>Z187*K187</f>
        <v>0</v>
      </c>
      <c r="AR187" s="15" t="s">
        <v>95</v>
      </c>
      <c r="AT187" s="15" t="s">
        <v>156</v>
      </c>
      <c r="AU187" s="15" t="s">
        <v>89</v>
      </c>
      <c r="AY187" s="15" t="s">
        <v>155</v>
      </c>
      <c r="BE187" s="102">
        <f>IF(U187="základní",N187,0)</f>
        <v>0</v>
      </c>
      <c r="BF187" s="102">
        <f>IF(U187="snížená",N187,0)</f>
        <v>0</v>
      </c>
      <c r="BG187" s="102">
        <f>IF(U187="zákl. přenesená",N187,0)</f>
        <v>0</v>
      </c>
      <c r="BH187" s="102">
        <f>IF(U187="sníž. přenesená",N187,0)</f>
        <v>0</v>
      </c>
      <c r="BI187" s="102">
        <f>IF(U187="nulová",N187,0)</f>
        <v>0</v>
      </c>
      <c r="BJ187" s="15" t="s">
        <v>23</v>
      </c>
      <c r="BK187" s="102">
        <f>ROUND(L187*K187,2)</f>
        <v>0</v>
      </c>
      <c r="BL187" s="15" t="s">
        <v>95</v>
      </c>
      <c r="BM187" s="15" t="s">
        <v>511</v>
      </c>
    </row>
    <row r="188" spans="2:65" s="1" customFormat="1" ht="31.5" customHeight="1">
      <c r="B188" s="124"/>
      <c r="C188" s="154" t="s">
        <v>297</v>
      </c>
      <c r="D188" s="154" t="s">
        <v>156</v>
      </c>
      <c r="E188" s="155" t="s">
        <v>512</v>
      </c>
      <c r="F188" s="248" t="s">
        <v>513</v>
      </c>
      <c r="G188" s="249"/>
      <c r="H188" s="249"/>
      <c r="I188" s="249"/>
      <c r="J188" s="156" t="s">
        <v>159</v>
      </c>
      <c r="K188" s="157">
        <v>30</v>
      </c>
      <c r="L188" s="237">
        <v>0</v>
      </c>
      <c r="M188" s="249"/>
      <c r="N188" s="250">
        <f>ROUND(L188*K188,2)</f>
        <v>0</v>
      </c>
      <c r="O188" s="249"/>
      <c r="P188" s="249"/>
      <c r="Q188" s="249"/>
      <c r="R188" s="126"/>
      <c r="T188" s="158" t="s">
        <v>21</v>
      </c>
      <c r="U188" s="41" t="s">
        <v>46</v>
      </c>
      <c r="V188" s="33"/>
      <c r="W188" s="159">
        <f>V188*K188</f>
        <v>0</v>
      </c>
      <c r="X188" s="159">
        <v>0</v>
      </c>
      <c r="Y188" s="159">
        <f>X188*K188</f>
        <v>0</v>
      </c>
      <c r="Z188" s="159">
        <v>0</v>
      </c>
      <c r="AA188" s="160">
        <f>Z188*K188</f>
        <v>0</v>
      </c>
      <c r="AR188" s="15" t="s">
        <v>95</v>
      </c>
      <c r="AT188" s="15" t="s">
        <v>156</v>
      </c>
      <c r="AU188" s="15" t="s">
        <v>89</v>
      </c>
      <c r="AY188" s="15" t="s">
        <v>155</v>
      </c>
      <c r="BE188" s="102">
        <f>IF(U188="základní",N188,0)</f>
        <v>0</v>
      </c>
      <c r="BF188" s="102">
        <f>IF(U188="snížená",N188,0)</f>
        <v>0</v>
      </c>
      <c r="BG188" s="102">
        <f>IF(U188="zákl. přenesená",N188,0)</f>
        <v>0</v>
      </c>
      <c r="BH188" s="102">
        <f>IF(U188="sníž. přenesená",N188,0)</f>
        <v>0</v>
      </c>
      <c r="BI188" s="102">
        <f>IF(U188="nulová",N188,0)</f>
        <v>0</v>
      </c>
      <c r="BJ188" s="15" t="s">
        <v>23</v>
      </c>
      <c r="BK188" s="102">
        <f>ROUND(L188*K188,2)</f>
        <v>0</v>
      </c>
      <c r="BL188" s="15" t="s">
        <v>95</v>
      </c>
      <c r="BM188" s="15" t="s">
        <v>514</v>
      </c>
    </row>
    <row r="189" spans="2:51" s="10" customFormat="1" ht="22.5" customHeight="1">
      <c r="B189" s="161"/>
      <c r="C189" s="162"/>
      <c r="D189" s="162"/>
      <c r="E189" s="163" t="s">
        <v>21</v>
      </c>
      <c r="F189" s="251" t="s">
        <v>515</v>
      </c>
      <c r="G189" s="252"/>
      <c r="H189" s="252"/>
      <c r="I189" s="252"/>
      <c r="J189" s="162"/>
      <c r="K189" s="164">
        <v>30</v>
      </c>
      <c r="L189" s="162"/>
      <c r="M189" s="162"/>
      <c r="N189" s="162"/>
      <c r="O189" s="162"/>
      <c r="P189" s="162"/>
      <c r="Q189" s="162"/>
      <c r="R189" s="165"/>
      <c r="T189" s="166"/>
      <c r="U189" s="162"/>
      <c r="V189" s="162"/>
      <c r="W189" s="162"/>
      <c r="X189" s="162"/>
      <c r="Y189" s="162"/>
      <c r="Z189" s="162"/>
      <c r="AA189" s="167"/>
      <c r="AT189" s="168" t="s">
        <v>162</v>
      </c>
      <c r="AU189" s="168" t="s">
        <v>89</v>
      </c>
      <c r="AV189" s="10" t="s">
        <v>89</v>
      </c>
      <c r="AW189" s="10" t="s">
        <v>38</v>
      </c>
      <c r="AX189" s="10" t="s">
        <v>23</v>
      </c>
      <c r="AY189" s="168" t="s">
        <v>155</v>
      </c>
    </row>
    <row r="190" spans="2:65" s="1" customFormat="1" ht="31.5" customHeight="1">
      <c r="B190" s="124"/>
      <c r="C190" s="154" t="s">
        <v>301</v>
      </c>
      <c r="D190" s="154" t="s">
        <v>156</v>
      </c>
      <c r="E190" s="155" t="s">
        <v>264</v>
      </c>
      <c r="F190" s="248" t="s">
        <v>265</v>
      </c>
      <c r="G190" s="249"/>
      <c r="H190" s="249"/>
      <c r="I190" s="249"/>
      <c r="J190" s="156" t="s">
        <v>159</v>
      </c>
      <c r="K190" s="157">
        <v>24</v>
      </c>
      <c r="L190" s="237">
        <v>0</v>
      </c>
      <c r="M190" s="249"/>
      <c r="N190" s="250">
        <f>ROUND(L190*K190,2)</f>
        <v>0</v>
      </c>
      <c r="O190" s="249"/>
      <c r="P190" s="249"/>
      <c r="Q190" s="249"/>
      <c r="R190" s="126"/>
      <c r="T190" s="158" t="s">
        <v>21</v>
      </c>
      <c r="U190" s="41" t="s">
        <v>46</v>
      </c>
      <c r="V190" s="33"/>
      <c r="W190" s="159">
        <f>V190*K190</f>
        <v>0</v>
      </c>
      <c r="X190" s="159">
        <v>0.00561</v>
      </c>
      <c r="Y190" s="159">
        <f>X190*K190</f>
        <v>0.13464</v>
      </c>
      <c r="Z190" s="159">
        <v>0</v>
      </c>
      <c r="AA190" s="160">
        <f>Z190*K190</f>
        <v>0</v>
      </c>
      <c r="AR190" s="15" t="s">
        <v>95</v>
      </c>
      <c r="AT190" s="15" t="s">
        <v>156</v>
      </c>
      <c r="AU190" s="15" t="s">
        <v>89</v>
      </c>
      <c r="AY190" s="15" t="s">
        <v>155</v>
      </c>
      <c r="BE190" s="102">
        <f>IF(U190="základní",N190,0)</f>
        <v>0</v>
      </c>
      <c r="BF190" s="102">
        <f>IF(U190="snížená",N190,0)</f>
        <v>0</v>
      </c>
      <c r="BG190" s="102">
        <f>IF(U190="zákl. přenesená",N190,0)</f>
        <v>0</v>
      </c>
      <c r="BH190" s="102">
        <f>IF(U190="sníž. přenesená",N190,0)</f>
        <v>0</v>
      </c>
      <c r="BI190" s="102">
        <f>IF(U190="nulová",N190,0)</f>
        <v>0</v>
      </c>
      <c r="BJ190" s="15" t="s">
        <v>23</v>
      </c>
      <c r="BK190" s="102">
        <f>ROUND(L190*K190,2)</f>
        <v>0</v>
      </c>
      <c r="BL190" s="15" t="s">
        <v>95</v>
      </c>
      <c r="BM190" s="15" t="s">
        <v>516</v>
      </c>
    </row>
    <row r="191" spans="2:65" s="1" customFormat="1" ht="31.5" customHeight="1">
      <c r="B191" s="124"/>
      <c r="C191" s="154" t="s">
        <v>305</v>
      </c>
      <c r="D191" s="154" t="s">
        <v>156</v>
      </c>
      <c r="E191" s="155" t="s">
        <v>268</v>
      </c>
      <c r="F191" s="248" t="s">
        <v>269</v>
      </c>
      <c r="G191" s="249"/>
      <c r="H191" s="249"/>
      <c r="I191" s="249"/>
      <c r="J191" s="156" t="s">
        <v>159</v>
      </c>
      <c r="K191" s="157">
        <v>24</v>
      </c>
      <c r="L191" s="237">
        <v>0</v>
      </c>
      <c r="M191" s="249"/>
      <c r="N191" s="250">
        <f>ROUND(L191*K191,2)</f>
        <v>0</v>
      </c>
      <c r="O191" s="249"/>
      <c r="P191" s="249"/>
      <c r="Q191" s="249"/>
      <c r="R191" s="126"/>
      <c r="T191" s="158" t="s">
        <v>21</v>
      </c>
      <c r="U191" s="41" t="s">
        <v>46</v>
      </c>
      <c r="V191" s="33"/>
      <c r="W191" s="159">
        <f>V191*K191</f>
        <v>0</v>
      </c>
      <c r="X191" s="159">
        <v>0</v>
      </c>
      <c r="Y191" s="159">
        <f>X191*K191</f>
        <v>0</v>
      </c>
      <c r="Z191" s="159">
        <v>0</v>
      </c>
      <c r="AA191" s="160">
        <f>Z191*K191</f>
        <v>0</v>
      </c>
      <c r="AR191" s="15" t="s">
        <v>95</v>
      </c>
      <c r="AT191" s="15" t="s">
        <v>156</v>
      </c>
      <c r="AU191" s="15" t="s">
        <v>89</v>
      </c>
      <c r="AY191" s="15" t="s">
        <v>155</v>
      </c>
      <c r="BE191" s="102">
        <f>IF(U191="základní",N191,0)</f>
        <v>0</v>
      </c>
      <c r="BF191" s="102">
        <f>IF(U191="snížená",N191,0)</f>
        <v>0</v>
      </c>
      <c r="BG191" s="102">
        <f>IF(U191="zákl. přenesená",N191,0)</f>
        <v>0</v>
      </c>
      <c r="BH191" s="102">
        <f>IF(U191="sníž. přenesená",N191,0)</f>
        <v>0</v>
      </c>
      <c r="BI191" s="102">
        <f>IF(U191="nulová",N191,0)</f>
        <v>0</v>
      </c>
      <c r="BJ191" s="15" t="s">
        <v>23</v>
      </c>
      <c r="BK191" s="102">
        <f>ROUND(L191*K191,2)</f>
        <v>0</v>
      </c>
      <c r="BL191" s="15" t="s">
        <v>95</v>
      </c>
      <c r="BM191" s="15" t="s">
        <v>517</v>
      </c>
    </row>
    <row r="192" spans="2:65" s="1" customFormat="1" ht="31.5" customHeight="1">
      <c r="B192" s="124"/>
      <c r="C192" s="154" t="s">
        <v>310</v>
      </c>
      <c r="D192" s="154" t="s">
        <v>156</v>
      </c>
      <c r="E192" s="155" t="s">
        <v>518</v>
      </c>
      <c r="F192" s="248" t="s">
        <v>519</v>
      </c>
      <c r="G192" s="249"/>
      <c r="H192" s="249"/>
      <c r="I192" s="249"/>
      <c r="J192" s="156" t="s">
        <v>159</v>
      </c>
      <c r="K192" s="157">
        <v>65</v>
      </c>
      <c r="L192" s="237">
        <v>0</v>
      </c>
      <c r="M192" s="249"/>
      <c r="N192" s="250">
        <f>ROUND(L192*K192,2)</f>
        <v>0</v>
      </c>
      <c r="O192" s="249"/>
      <c r="P192" s="249"/>
      <c r="Q192" s="249"/>
      <c r="R192" s="126"/>
      <c r="T192" s="158" t="s">
        <v>21</v>
      </c>
      <c r="U192" s="41" t="s">
        <v>46</v>
      </c>
      <c r="V192" s="33"/>
      <c r="W192" s="159">
        <f>V192*K192</f>
        <v>0</v>
      </c>
      <c r="X192" s="159">
        <v>0.5802</v>
      </c>
      <c r="Y192" s="159">
        <f>X192*K192</f>
        <v>37.713</v>
      </c>
      <c r="Z192" s="159">
        <v>0</v>
      </c>
      <c r="AA192" s="160">
        <f>Z192*K192</f>
        <v>0</v>
      </c>
      <c r="AR192" s="15" t="s">
        <v>95</v>
      </c>
      <c r="AT192" s="15" t="s">
        <v>156</v>
      </c>
      <c r="AU192" s="15" t="s">
        <v>89</v>
      </c>
      <c r="AY192" s="15" t="s">
        <v>155</v>
      </c>
      <c r="BE192" s="102">
        <f>IF(U192="základní",N192,0)</f>
        <v>0</v>
      </c>
      <c r="BF192" s="102">
        <f>IF(U192="snížená",N192,0)</f>
        <v>0</v>
      </c>
      <c r="BG192" s="102">
        <f>IF(U192="zákl. přenesená",N192,0)</f>
        <v>0</v>
      </c>
      <c r="BH192" s="102">
        <f>IF(U192="sníž. přenesená",N192,0)</f>
        <v>0</v>
      </c>
      <c r="BI192" s="102">
        <f>IF(U192="nulová",N192,0)</f>
        <v>0</v>
      </c>
      <c r="BJ192" s="15" t="s">
        <v>23</v>
      </c>
      <c r="BK192" s="102">
        <f>ROUND(L192*K192,2)</f>
        <v>0</v>
      </c>
      <c r="BL192" s="15" t="s">
        <v>95</v>
      </c>
      <c r="BM192" s="15" t="s">
        <v>520</v>
      </c>
    </row>
    <row r="193" spans="2:51" s="10" customFormat="1" ht="31.5" customHeight="1">
      <c r="B193" s="161"/>
      <c r="C193" s="162"/>
      <c r="D193" s="162"/>
      <c r="E193" s="163" t="s">
        <v>21</v>
      </c>
      <c r="F193" s="251" t="s">
        <v>521</v>
      </c>
      <c r="G193" s="252"/>
      <c r="H193" s="252"/>
      <c r="I193" s="252"/>
      <c r="J193" s="162"/>
      <c r="K193" s="164">
        <v>65</v>
      </c>
      <c r="L193" s="162"/>
      <c r="M193" s="162"/>
      <c r="N193" s="162"/>
      <c r="O193" s="162"/>
      <c r="P193" s="162"/>
      <c r="Q193" s="162"/>
      <c r="R193" s="165"/>
      <c r="T193" s="166"/>
      <c r="U193" s="162"/>
      <c r="V193" s="162"/>
      <c r="W193" s="162"/>
      <c r="X193" s="162"/>
      <c r="Y193" s="162"/>
      <c r="Z193" s="162"/>
      <c r="AA193" s="167"/>
      <c r="AT193" s="168" t="s">
        <v>162</v>
      </c>
      <c r="AU193" s="168" t="s">
        <v>89</v>
      </c>
      <c r="AV193" s="10" t="s">
        <v>89</v>
      </c>
      <c r="AW193" s="10" t="s">
        <v>38</v>
      </c>
      <c r="AX193" s="10" t="s">
        <v>23</v>
      </c>
      <c r="AY193" s="168" t="s">
        <v>155</v>
      </c>
    </row>
    <row r="194" spans="2:65" s="1" customFormat="1" ht="31.5" customHeight="1">
      <c r="B194" s="124"/>
      <c r="C194" s="154" t="s">
        <v>314</v>
      </c>
      <c r="D194" s="154" t="s">
        <v>156</v>
      </c>
      <c r="E194" s="155" t="s">
        <v>272</v>
      </c>
      <c r="F194" s="248" t="s">
        <v>273</v>
      </c>
      <c r="G194" s="249"/>
      <c r="H194" s="249"/>
      <c r="I194" s="249"/>
      <c r="J194" s="156" t="s">
        <v>159</v>
      </c>
      <c r="K194" s="157">
        <v>3.3</v>
      </c>
      <c r="L194" s="237">
        <v>0</v>
      </c>
      <c r="M194" s="249"/>
      <c r="N194" s="250">
        <f>ROUND(L194*K194,2)</f>
        <v>0</v>
      </c>
      <c r="O194" s="249"/>
      <c r="P194" s="249"/>
      <c r="Q194" s="249"/>
      <c r="R194" s="126"/>
      <c r="T194" s="158" t="s">
        <v>21</v>
      </c>
      <c r="U194" s="41" t="s">
        <v>46</v>
      </c>
      <c r="V194" s="33"/>
      <c r="W194" s="159">
        <f>V194*K194</f>
        <v>0</v>
      </c>
      <c r="X194" s="159">
        <v>0.08425</v>
      </c>
      <c r="Y194" s="159">
        <f>X194*K194</f>
        <v>0.278025</v>
      </c>
      <c r="Z194" s="159">
        <v>0</v>
      </c>
      <c r="AA194" s="160">
        <f>Z194*K194</f>
        <v>0</v>
      </c>
      <c r="AR194" s="15" t="s">
        <v>95</v>
      </c>
      <c r="AT194" s="15" t="s">
        <v>156</v>
      </c>
      <c r="AU194" s="15" t="s">
        <v>89</v>
      </c>
      <c r="AY194" s="15" t="s">
        <v>155</v>
      </c>
      <c r="BE194" s="102">
        <f>IF(U194="základní",N194,0)</f>
        <v>0</v>
      </c>
      <c r="BF194" s="102">
        <f>IF(U194="snížená",N194,0)</f>
        <v>0</v>
      </c>
      <c r="BG194" s="102">
        <f>IF(U194="zákl. přenesená",N194,0)</f>
        <v>0</v>
      </c>
      <c r="BH194" s="102">
        <f>IF(U194="sníž. přenesená",N194,0)</f>
        <v>0</v>
      </c>
      <c r="BI194" s="102">
        <f>IF(U194="nulová",N194,0)</f>
        <v>0</v>
      </c>
      <c r="BJ194" s="15" t="s">
        <v>23</v>
      </c>
      <c r="BK194" s="102">
        <f>ROUND(L194*K194,2)</f>
        <v>0</v>
      </c>
      <c r="BL194" s="15" t="s">
        <v>95</v>
      </c>
      <c r="BM194" s="15" t="s">
        <v>522</v>
      </c>
    </row>
    <row r="195" spans="2:65" s="1" customFormat="1" ht="22.5" customHeight="1">
      <c r="B195" s="124"/>
      <c r="C195" s="177" t="s">
        <v>523</v>
      </c>
      <c r="D195" s="177" t="s">
        <v>227</v>
      </c>
      <c r="E195" s="178" t="s">
        <v>276</v>
      </c>
      <c r="F195" s="253" t="s">
        <v>364</v>
      </c>
      <c r="G195" s="254"/>
      <c r="H195" s="254"/>
      <c r="I195" s="254"/>
      <c r="J195" s="179" t="s">
        <v>159</v>
      </c>
      <c r="K195" s="180">
        <v>3.399</v>
      </c>
      <c r="L195" s="255">
        <v>0</v>
      </c>
      <c r="M195" s="254"/>
      <c r="N195" s="256">
        <f>ROUND(L195*K195,2)</f>
        <v>0</v>
      </c>
      <c r="O195" s="249"/>
      <c r="P195" s="249"/>
      <c r="Q195" s="249"/>
      <c r="R195" s="126"/>
      <c r="T195" s="158" t="s">
        <v>21</v>
      </c>
      <c r="U195" s="41" t="s">
        <v>46</v>
      </c>
      <c r="V195" s="33"/>
      <c r="W195" s="159">
        <f>V195*K195</f>
        <v>0</v>
      </c>
      <c r="X195" s="159">
        <v>0.131</v>
      </c>
      <c r="Y195" s="159">
        <f>X195*K195</f>
        <v>0.445269</v>
      </c>
      <c r="Z195" s="159">
        <v>0</v>
      </c>
      <c r="AA195" s="160">
        <f>Z195*K195</f>
        <v>0</v>
      </c>
      <c r="AR195" s="15" t="s">
        <v>195</v>
      </c>
      <c r="AT195" s="15" t="s">
        <v>227</v>
      </c>
      <c r="AU195" s="15" t="s">
        <v>89</v>
      </c>
      <c r="AY195" s="15" t="s">
        <v>155</v>
      </c>
      <c r="BE195" s="102">
        <f>IF(U195="základní",N195,0)</f>
        <v>0</v>
      </c>
      <c r="BF195" s="102">
        <f>IF(U195="snížená",N195,0)</f>
        <v>0</v>
      </c>
      <c r="BG195" s="102">
        <f>IF(U195="zákl. přenesená",N195,0)</f>
        <v>0</v>
      </c>
      <c r="BH195" s="102">
        <f>IF(U195="sníž. přenesená",N195,0)</f>
        <v>0</v>
      </c>
      <c r="BI195" s="102">
        <f>IF(U195="nulová",N195,0)</f>
        <v>0</v>
      </c>
      <c r="BJ195" s="15" t="s">
        <v>23</v>
      </c>
      <c r="BK195" s="102">
        <f>ROUND(L195*K195,2)</f>
        <v>0</v>
      </c>
      <c r="BL195" s="15" t="s">
        <v>95</v>
      </c>
      <c r="BM195" s="15" t="s">
        <v>524</v>
      </c>
    </row>
    <row r="196" spans="2:51" s="10" customFormat="1" ht="22.5" customHeight="1">
      <c r="B196" s="161"/>
      <c r="C196" s="162"/>
      <c r="D196" s="162"/>
      <c r="E196" s="163" t="s">
        <v>21</v>
      </c>
      <c r="F196" s="251" t="s">
        <v>525</v>
      </c>
      <c r="G196" s="252"/>
      <c r="H196" s="252"/>
      <c r="I196" s="252"/>
      <c r="J196" s="162"/>
      <c r="K196" s="164">
        <v>3.399</v>
      </c>
      <c r="L196" s="162"/>
      <c r="M196" s="162"/>
      <c r="N196" s="162"/>
      <c r="O196" s="162"/>
      <c r="P196" s="162"/>
      <c r="Q196" s="162"/>
      <c r="R196" s="165"/>
      <c r="T196" s="166"/>
      <c r="U196" s="162"/>
      <c r="V196" s="162"/>
      <c r="W196" s="162"/>
      <c r="X196" s="162"/>
      <c r="Y196" s="162"/>
      <c r="Z196" s="162"/>
      <c r="AA196" s="167"/>
      <c r="AT196" s="168" t="s">
        <v>162</v>
      </c>
      <c r="AU196" s="168" t="s">
        <v>89</v>
      </c>
      <c r="AV196" s="10" t="s">
        <v>89</v>
      </c>
      <c r="AW196" s="10" t="s">
        <v>38</v>
      </c>
      <c r="AX196" s="10" t="s">
        <v>23</v>
      </c>
      <c r="AY196" s="168" t="s">
        <v>155</v>
      </c>
    </row>
    <row r="197" spans="2:63" s="9" customFormat="1" ht="29.25" customHeight="1">
      <c r="B197" s="143"/>
      <c r="C197" s="144"/>
      <c r="D197" s="153" t="s">
        <v>129</v>
      </c>
      <c r="E197" s="153"/>
      <c r="F197" s="153"/>
      <c r="G197" s="153"/>
      <c r="H197" s="153"/>
      <c r="I197" s="153"/>
      <c r="J197" s="153"/>
      <c r="K197" s="153"/>
      <c r="L197" s="153"/>
      <c r="M197" s="153"/>
      <c r="N197" s="244">
        <f>BK197</f>
        <v>0</v>
      </c>
      <c r="O197" s="245"/>
      <c r="P197" s="245"/>
      <c r="Q197" s="245"/>
      <c r="R197" s="146"/>
      <c r="T197" s="147"/>
      <c r="U197" s="144"/>
      <c r="V197" s="144"/>
      <c r="W197" s="148">
        <f>SUM(W198:W204)</f>
        <v>0</v>
      </c>
      <c r="X197" s="144"/>
      <c r="Y197" s="148">
        <f>SUM(Y198:Y204)</f>
        <v>26.97753</v>
      </c>
      <c r="Z197" s="144"/>
      <c r="AA197" s="149">
        <f>SUM(AA198:AA204)</f>
        <v>0</v>
      </c>
      <c r="AR197" s="150" t="s">
        <v>23</v>
      </c>
      <c r="AT197" s="151" t="s">
        <v>80</v>
      </c>
      <c r="AU197" s="151" t="s">
        <v>23</v>
      </c>
      <c r="AY197" s="150" t="s">
        <v>155</v>
      </c>
      <c r="BK197" s="152">
        <f>SUM(BK198:BK204)</f>
        <v>0</v>
      </c>
    </row>
    <row r="198" spans="2:65" s="1" customFormat="1" ht="31.5" customHeight="1">
      <c r="B198" s="124"/>
      <c r="C198" s="154" t="s">
        <v>526</v>
      </c>
      <c r="D198" s="154" t="s">
        <v>156</v>
      </c>
      <c r="E198" s="155" t="s">
        <v>430</v>
      </c>
      <c r="F198" s="248" t="s">
        <v>431</v>
      </c>
      <c r="G198" s="249"/>
      <c r="H198" s="249"/>
      <c r="I198" s="249"/>
      <c r="J198" s="156" t="s">
        <v>244</v>
      </c>
      <c r="K198" s="157">
        <v>49</v>
      </c>
      <c r="L198" s="237">
        <v>0</v>
      </c>
      <c r="M198" s="249"/>
      <c r="N198" s="250">
        <f>ROUND(L198*K198,2)</f>
        <v>0</v>
      </c>
      <c r="O198" s="249"/>
      <c r="P198" s="249"/>
      <c r="Q198" s="249"/>
      <c r="R198" s="126"/>
      <c r="T198" s="158" t="s">
        <v>21</v>
      </c>
      <c r="U198" s="41" t="s">
        <v>46</v>
      </c>
      <c r="V198" s="33"/>
      <c r="W198" s="159">
        <f>V198*K198</f>
        <v>0</v>
      </c>
      <c r="X198" s="159">
        <v>0.04008</v>
      </c>
      <c r="Y198" s="159">
        <f>X198*K198</f>
        <v>1.9639199999999999</v>
      </c>
      <c r="Z198" s="159">
        <v>0</v>
      </c>
      <c r="AA198" s="160">
        <f>Z198*K198</f>
        <v>0</v>
      </c>
      <c r="AR198" s="15" t="s">
        <v>95</v>
      </c>
      <c r="AT198" s="15" t="s">
        <v>156</v>
      </c>
      <c r="AU198" s="15" t="s">
        <v>89</v>
      </c>
      <c r="AY198" s="15" t="s">
        <v>155</v>
      </c>
      <c r="BE198" s="102">
        <f>IF(U198="základní",N198,0)</f>
        <v>0</v>
      </c>
      <c r="BF198" s="102">
        <f>IF(U198="snížená",N198,0)</f>
        <v>0</v>
      </c>
      <c r="BG198" s="102">
        <f>IF(U198="zákl. přenesená",N198,0)</f>
        <v>0</v>
      </c>
      <c r="BH198" s="102">
        <f>IF(U198="sníž. přenesená",N198,0)</f>
        <v>0</v>
      </c>
      <c r="BI198" s="102">
        <f>IF(U198="nulová",N198,0)</f>
        <v>0</v>
      </c>
      <c r="BJ198" s="15" t="s">
        <v>23</v>
      </c>
      <c r="BK198" s="102">
        <f>ROUND(L198*K198,2)</f>
        <v>0</v>
      </c>
      <c r="BL198" s="15" t="s">
        <v>95</v>
      </c>
      <c r="BM198" s="15" t="s">
        <v>527</v>
      </c>
    </row>
    <row r="199" spans="2:65" s="1" customFormat="1" ht="31.5" customHeight="1">
      <c r="B199" s="124"/>
      <c r="C199" s="154" t="s">
        <v>528</v>
      </c>
      <c r="D199" s="154" t="s">
        <v>156</v>
      </c>
      <c r="E199" s="155" t="s">
        <v>529</v>
      </c>
      <c r="F199" s="248" t="s">
        <v>530</v>
      </c>
      <c r="G199" s="249"/>
      <c r="H199" s="249"/>
      <c r="I199" s="249"/>
      <c r="J199" s="156" t="s">
        <v>244</v>
      </c>
      <c r="K199" s="157">
        <v>74</v>
      </c>
      <c r="L199" s="237">
        <v>0</v>
      </c>
      <c r="M199" s="249"/>
      <c r="N199" s="250">
        <f>ROUND(L199*K199,2)</f>
        <v>0</v>
      </c>
      <c r="O199" s="249"/>
      <c r="P199" s="249"/>
      <c r="Q199" s="249"/>
      <c r="R199" s="126"/>
      <c r="T199" s="158" t="s">
        <v>21</v>
      </c>
      <c r="U199" s="41" t="s">
        <v>46</v>
      </c>
      <c r="V199" s="33"/>
      <c r="W199" s="159">
        <f>V199*K199</f>
        <v>0</v>
      </c>
      <c r="X199" s="159">
        <v>0.16849</v>
      </c>
      <c r="Y199" s="159">
        <f>X199*K199</f>
        <v>12.46826</v>
      </c>
      <c r="Z199" s="159">
        <v>0</v>
      </c>
      <c r="AA199" s="160">
        <f>Z199*K199</f>
        <v>0</v>
      </c>
      <c r="AR199" s="15" t="s">
        <v>95</v>
      </c>
      <c r="AT199" s="15" t="s">
        <v>156</v>
      </c>
      <c r="AU199" s="15" t="s">
        <v>89</v>
      </c>
      <c r="AY199" s="15" t="s">
        <v>155</v>
      </c>
      <c r="BE199" s="102">
        <f>IF(U199="základní",N199,0)</f>
        <v>0</v>
      </c>
      <c r="BF199" s="102">
        <f>IF(U199="snížená",N199,0)</f>
        <v>0</v>
      </c>
      <c r="BG199" s="102">
        <f>IF(U199="zákl. přenesená",N199,0)</f>
        <v>0</v>
      </c>
      <c r="BH199" s="102">
        <f>IF(U199="sníž. přenesená",N199,0)</f>
        <v>0</v>
      </c>
      <c r="BI199" s="102">
        <f>IF(U199="nulová",N199,0)</f>
        <v>0</v>
      </c>
      <c r="BJ199" s="15" t="s">
        <v>23</v>
      </c>
      <c r="BK199" s="102">
        <f>ROUND(L199*K199,2)</f>
        <v>0</v>
      </c>
      <c r="BL199" s="15" t="s">
        <v>95</v>
      </c>
      <c r="BM199" s="15" t="s">
        <v>531</v>
      </c>
    </row>
    <row r="200" spans="2:51" s="10" customFormat="1" ht="22.5" customHeight="1">
      <c r="B200" s="161"/>
      <c r="C200" s="162"/>
      <c r="D200" s="162"/>
      <c r="E200" s="163" t="s">
        <v>21</v>
      </c>
      <c r="F200" s="251" t="s">
        <v>532</v>
      </c>
      <c r="G200" s="252"/>
      <c r="H200" s="252"/>
      <c r="I200" s="252"/>
      <c r="J200" s="162"/>
      <c r="K200" s="164">
        <v>74</v>
      </c>
      <c r="L200" s="162"/>
      <c r="M200" s="162"/>
      <c r="N200" s="162"/>
      <c r="O200" s="162"/>
      <c r="P200" s="162"/>
      <c r="Q200" s="162"/>
      <c r="R200" s="165"/>
      <c r="T200" s="166"/>
      <c r="U200" s="162"/>
      <c r="V200" s="162"/>
      <c r="W200" s="162"/>
      <c r="X200" s="162"/>
      <c r="Y200" s="162"/>
      <c r="Z200" s="162"/>
      <c r="AA200" s="167"/>
      <c r="AT200" s="168" t="s">
        <v>162</v>
      </c>
      <c r="AU200" s="168" t="s">
        <v>89</v>
      </c>
      <c r="AV200" s="10" t="s">
        <v>89</v>
      </c>
      <c r="AW200" s="10" t="s">
        <v>38</v>
      </c>
      <c r="AX200" s="10" t="s">
        <v>23</v>
      </c>
      <c r="AY200" s="168" t="s">
        <v>155</v>
      </c>
    </row>
    <row r="201" spans="2:65" s="1" customFormat="1" ht="22.5" customHeight="1">
      <c r="B201" s="124"/>
      <c r="C201" s="177" t="s">
        <v>533</v>
      </c>
      <c r="D201" s="177" t="s">
        <v>227</v>
      </c>
      <c r="E201" s="178" t="s">
        <v>534</v>
      </c>
      <c r="F201" s="253" t="s">
        <v>535</v>
      </c>
      <c r="G201" s="254"/>
      <c r="H201" s="254"/>
      <c r="I201" s="254"/>
      <c r="J201" s="179" t="s">
        <v>244</v>
      </c>
      <c r="K201" s="180">
        <v>74</v>
      </c>
      <c r="L201" s="255">
        <v>0</v>
      </c>
      <c r="M201" s="254"/>
      <c r="N201" s="256">
        <f>ROUND(L201*K201,2)</f>
        <v>0</v>
      </c>
      <c r="O201" s="249"/>
      <c r="P201" s="249"/>
      <c r="Q201" s="249"/>
      <c r="R201" s="126"/>
      <c r="T201" s="158" t="s">
        <v>21</v>
      </c>
      <c r="U201" s="41" t="s">
        <v>46</v>
      </c>
      <c r="V201" s="33"/>
      <c r="W201" s="159">
        <f>V201*K201</f>
        <v>0</v>
      </c>
      <c r="X201" s="159">
        <v>0.104</v>
      </c>
      <c r="Y201" s="159">
        <f>X201*K201</f>
        <v>7.696</v>
      </c>
      <c r="Z201" s="159">
        <v>0</v>
      </c>
      <c r="AA201" s="160">
        <f>Z201*K201</f>
        <v>0</v>
      </c>
      <c r="AR201" s="15" t="s">
        <v>195</v>
      </c>
      <c r="AT201" s="15" t="s">
        <v>227</v>
      </c>
      <c r="AU201" s="15" t="s">
        <v>89</v>
      </c>
      <c r="AY201" s="15" t="s">
        <v>155</v>
      </c>
      <c r="BE201" s="102">
        <f>IF(U201="základní",N201,0)</f>
        <v>0</v>
      </c>
      <c r="BF201" s="102">
        <f>IF(U201="snížená",N201,0)</f>
        <v>0</v>
      </c>
      <c r="BG201" s="102">
        <f>IF(U201="zákl. přenesená",N201,0)</f>
        <v>0</v>
      </c>
      <c r="BH201" s="102">
        <f>IF(U201="sníž. přenesená",N201,0)</f>
        <v>0</v>
      </c>
      <c r="BI201" s="102">
        <f>IF(U201="nulová",N201,0)</f>
        <v>0</v>
      </c>
      <c r="BJ201" s="15" t="s">
        <v>23</v>
      </c>
      <c r="BK201" s="102">
        <f>ROUND(L201*K201,2)</f>
        <v>0</v>
      </c>
      <c r="BL201" s="15" t="s">
        <v>95</v>
      </c>
      <c r="BM201" s="15" t="s">
        <v>536</v>
      </c>
    </row>
    <row r="202" spans="2:65" s="1" customFormat="1" ht="31.5" customHeight="1">
      <c r="B202" s="124"/>
      <c r="C202" s="154" t="s">
        <v>537</v>
      </c>
      <c r="D202" s="154" t="s">
        <v>156</v>
      </c>
      <c r="E202" s="155" t="s">
        <v>281</v>
      </c>
      <c r="F202" s="248" t="s">
        <v>282</v>
      </c>
      <c r="G202" s="249"/>
      <c r="H202" s="249"/>
      <c r="I202" s="249"/>
      <c r="J202" s="156" t="s">
        <v>244</v>
      </c>
      <c r="K202" s="157">
        <v>33</v>
      </c>
      <c r="L202" s="237">
        <v>0</v>
      </c>
      <c r="M202" s="249"/>
      <c r="N202" s="250">
        <f>ROUND(L202*K202,2)</f>
        <v>0</v>
      </c>
      <c r="O202" s="249"/>
      <c r="P202" s="249"/>
      <c r="Q202" s="249"/>
      <c r="R202" s="126"/>
      <c r="T202" s="158" t="s">
        <v>21</v>
      </c>
      <c r="U202" s="41" t="s">
        <v>46</v>
      </c>
      <c r="V202" s="33"/>
      <c r="W202" s="159">
        <f>V202*K202</f>
        <v>0</v>
      </c>
      <c r="X202" s="159">
        <v>0.10095</v>
      </c>
      <c r="Y202" s="159">
        <f>X202*K202</f>
        <v>3.33135</v>
      </c>
      <c r="Z202" s="159">
        <v>0</v>
      </c>
      <c r="AA202" s="160">
        <f>Z202*K202</f>
        <v>0</v>
      </c>
      <c r="AR202" s="15" t="s">
        <v>95</v>
      </c>
      <c r="AT202" s="15" t="s">
        <v>156</v>
      </c>
      <c r="AU202" s="15" t="s">
        <v>89</v>
      </c>
      <c r="AY202" s="15" t="s">
        <v>155</v>
      </c>
      <c r="BE202" s="102">
        <f>IF(U202="základní",N202,0)</f>
        <v>0</v>
      </c>
      <c r="BF202" s="102">
        <f>IF(U202="snížená",N202,0)</f>
        <v>0</v>
      </c>
      <c r="BG202" s="102">
        <f>IF(U202="zákl. přenesená",N202,0)</f>
        <v>0</v>
      </c>
      <c r="BH202" s="102">
        <f>IF(U202="sníž. přenesená",N202,0)</f>
        <v>0</v>
      </c>
      <c r="BI202" s="102">
        <f>IF(U202="nulová",N202,0)</f>
        <v>0</v>
      </c>
      <c r="BJ202" s="15" t="s">
        <v>23</v>
      </c>
      <c r="BK202" s="102">
        <f>ROUND(L202*K202,2)</f>
        <v>0</v>
      </c>
      <c r="BL202" s="15" t="s">
        <v>95</v>
      </c>
      <c r="BM202" s="15" t="s">
        <v>538</v>
      </c>
    </row>
    <row r="203" spans="2:65" s="1" customFormat="1" ht="31.5" customHeight="1">
      <c r="B203" s="124"/>
      <c r="C203" s="177" t="s">
        <v>539</v>
      </c>
      <c r="D203" s="177" t="s">
        <v>227</v>
      </c>
      <c r="E203" s="178" t="s">
        <v>285</v>
      </c>
      <c r="F203" s="253" t="s">
        <v>367</v>
      </c>
      <c r="G203" s="254"/>
      <c r="H203" s="254"/>
      <c r="I203" s="254"/>
      <c r="J203" s="179" t="s">
        <v>249</v>
      </c>
      <c r="K203" s="180">
        <v>66</v>
      </c>
      <c r="L203" s="255">
        <v>0</v>
      </c>
      <c r="M203" s="254"/>
      <c r="N203" s="256">
        <f>ROUND(L203*K203,2)</f>
        <v>0</v>
      </c>
      <c r="O203" s="249"/>
      <c r="P203" s="249"/>
      <c r="Q203" s="249"/>
      <c r="R203" s="126"/>
      <c r="T203" s="158" t="s">
        <v>21</v>
      </c>
      <c r="U203" s="41" t="s">
        <v>46</v>
      </c>
      <c r="V203" s="33"/>
      <c r="W203" s="159">
        <f>V203*K203</f>
        <v>0</v>
      </c>
      <c r="X203" s="159">
        <v>0.023</v>
      </c>
      <c r="Y203" s="159">
        <f>X203*K203</f>
        <v>1.518</v>
      </c>
      <c r="Z203" s="159">
        <v>0</v>
      </c>
      <c r="AA203" s="160">
        <f>Z203*K203</f>
        <v>0</v>
      </c>
      <c r="AR203" s="15" t="s">
        <v>195</v>
      </c>
      <c r="AT203" s="15" t="s">
        <v>227</v>
      </c>
      <c r="AU203" s="15" t="s">
        <v>89</v>
      </c>
      <c r="AY203" s="15" t="s">
        <v>155</v>
      </c>
      <c r="BE203" s="102">
        <f>IF(U203="základní",N203,0)</f>
        <v>0</v>
      </c>
      <c r="BF203" s="102">
        <f>IF(U203="snížená",N203,0)</f>
        <v>0</v>
      </c>
      <c r="BG203" s="102">
        <f>IF(U203="zákl. přenesená",N203,0)</f>
        <v>0</v>
      </c>
      <c r="BH203" s="102">
        <f>IF(U203="sníž. přenesená",N203,0)</f>
        <v>0</v>
      </c>
      <c r="BI203" s="102">
        <f>IF(U203="nulová",N203,0)</f>
        <v>0</v>
      </c>
      <c r="BJ203" s="15" t="s">
        <v>23</v>
      </c>
      <c r="BK203" s="102">
        <f>ROUND(L203*K203,2)</f>
        <v>0</v>
      </c>
      <c r="BL203" s="15" t="s">
        <v>95</v>
      </c>
      <c r="BM203" s="15" t="s">
        <v>540</v>
      </c>
    </row>
    <row r="204" spans="2:51" s="10" customFormat="1" ht="22.5" customHeight="1">
      <c r="B204" s="161"/>
      <c r="C204" s="162"/>
      <c r="D204" s="162"/>
      <c r="E204" s="163" t="s">
        <v>21</v>
      </c>
      <c r="F204" s="251" t="s">
        <v>541</v>
      </c>
      <c r="G204" s="252"/>
      <c r="H204" s="252"/>
      <c r="I204" s="252"/>
      <c r="J204" s="162"/>
      <c r="K204" s="164">
        <v>66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162</v>
      </c>
      <c r="AU204" s="168" t="s">
        <v>89</v>
      </c>
      <c r="AV204" s="10" t="s">
        <v>89</v>
      </c>
      <c r="AW204" s="10" t="s">
        <v>38</v>
      </c>
      <c r="AX204" s="10" t="s">
        <v>23</v>
      </c>
      <c r="AY204" s="168" t="s">
        <v>155</v>
      </c>
    </row>
    <row r="205" spans="2:63" s="9" customFormat="1" ht="29.25" customHeight="1">
      <c r="B205" s="143"/>
      <c r="C205" s="144"/>
      <c r="D205" s="153" t="s">
        <v>130</v>
      </c>
      <c r="E205" s="153"/>
      <c r="F205" s="153"/>
      <c r="G205" s="153"/>
      <c r="H205" s="153"/>
      <c r="I205" s="153"/>
      <c r="J205" s="153"/>
      <c r="K205" s="153"/>
      <c r="L205" s="153"/>
      <c r="M205" s="153"/>
      <c r="N205" s="244">
        <f>BK205</f>
        <v>0</v>
      </c>
      <c r="O205" s="245"/>
      <c r="P205" s="245"/>
      <c r="Q205" s="245"/>
      <c r="R205" s="146"/>
      <c r="T205" s="147"/>
      <c r="U205" s="144"/>
      <c r="V205" s="144"/>
      <c r="W205" s="148">
        <f>SUM(W206:W209)</f>
        <v>0</v>
      </c>
      <c r="X205" s="144"/>
      <c r="Y205" s="148">
        <f>SUM(Y206:Y209)</f>
        <v>0</v>
      </c>
      <c r="Z205" s="144"/>
      <c r="AA205" s="149">
        <f>SUM(AA206:AA209)</f>
        <v>0</v>
      </c>
      <c r="AR205" s="150" t="s">
        <v>23</v>
      </c>
      <c r="AT205" s="151" t="s">
        <v>80</v>
      </c>
      <c r="AU205" s="151" t="s">
        <v>23</v>
      </c>
      <c r="AY205" s="150" t="s">
        <v>155</v>
      </c>
      <c r="BK205" s="152">
        <f>SUM(BK206:BK209)</f>
        <v>0</v>
      </c>
    </row>
    <row r="206" spans="2:65" s="1" customFormat="1" ht="22.5" customHeight="1">
      <c r="B206" s="124"/>
      <c r="C206" s="154" t="s">
        <v>542</v>
      </c>
      <c r="D206" s="154" t="s">
        <v>156</v>
      </c>
      <c r="E206" s="155" t="s">
        <v>302</v>
      </c>
      <c r="F206" s="248" t="s">
        <v>303</v>
      </c>
      <c r="G206" s="249"/>
      <c r="H206" s="249"/>
      <c r="I206" s="249"/>
      <c r="J206" s="156" t="s">
        <v>212</v>
      </c>
      <c r="K206" s="157">
        <v>52.067</v>
      </c>
      <c r="L206" s="237">
        <v>0</v>
      </c>
      <c r="M206" s="249"/>
      <c r="N206" s="250">
        <f>ROUND(L206*K206,2)</f>
        <v>0</v>
      </c>
      <c r="O206" s="249"/>
      <c r="P206" s="249"/>
      <c r="Q206" s="249"/>
      <c r="R206" s="126"/>
      <c r="T206" s="158" t="s">
        <v>21</v>
      </c>
      <c r="U206" s="41" t="s">
        <v>46</v>
      </c>
      <c r="V206" s="33"/>
      <c r="W206" s="159">
        <f>V206*K206</f>
        <v>0</v>
      </c>
      <c r="X206" s="159">
        <v>0</v>
      </c>
      <c r="Y206" s="159">
        <f>X206*K206</f>
        <v>0</v>
      </c>
      <c r="Z206" s="159">
        <v>0</v>
      </c>
      <c r="AA206" s="160">
        <f>Z206*K206</f>
        <v>0</v>
      </c>
      <c r="AR206" s="15" t="s">
        <v>95</v>
      </c>
      <c r="AT206" s="15" t="s">
        <v>156</v>
      </c>
      <c r="AU206" s="15" t="s">
        <v>89</v>
      </c>
      <c r="AY206" s="15" t="s">
        <v>155</v>
      </c>
      <c r="BE206" s="102">
        <f>IF(U206="základní",N206,0)</f>
        <v>0</v>
      </c>
      <c r="BF206" s="102">
        <f>IF(U206="snížená",N206,0)</f>
        <v>0</v>
      </c>
      <c r="BG206" s="102">
        <f>IF(U206="zákl. přenesená",N206,0)</f>
        <v>0</v>
      </c>
      <c r="BH206" s="102">
        <f>IF(U206="sníž. přenesená",N206,0)</f>
        <v>0</v>
      </c>
      <c r="BI206" s="102">
        <f>IF(U206="nulová",N206,0)</f>
        <v>0</v>
      </c>
      <c r="BJ206" s="15" t="s">
        <v>23</v>
      </c>
      <c r="BK206" s="102">
        <f>ROUND(L206*K206,2)</f>
        <v>0</v>
      </c>
      <c r="BL206" s="15" t="s">
        <v>95</v>
      </c>
      <c r="BM206" s="15" t="s">
        <v>543</v>
      </c>
    </row>
    <row r="207" spans="2:51" s="10" customFormat="1" ht="22.5" customHeight="1">
      <c r="B207" s="161"/>
      <c r="C207" s="162"/>
      <c r="D207" s="162"/>
      <c r="E207" s="163" t="s">
        <v>21</v>
      </c>
      <c r="F207" s="251" t="s">
        <v>544</v>
      </c>
      <c r="G207" s="252"/>
      <c r="H207" s="252"/>
      <c r="I207" s="252"/>
      <c r="J207" s="162"/>
      <c r="K207" s="164">
        <v>52.067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162</v>
      </c>
      <c r="AU207" s="168" t="s">
        <v>89</v>
      </c>
      <c r="AV207" s="10" t="s">
        <v>89</v>
      </c>
      <c r="AW207" s="10" t="s">
        <v>38</v>
      </c>
      <c r="AX207" s="10" t="s">
        <v>23</v>
      </c>
      <c r="AY207" s="168" t="s">
        <v>155</v>
      </c>
    </row>
    <row r="208" spans="2:65" s="1" customFormat="1" ht="31.5" customHeight="1">
      <c r="B208" s="124"/>
      <c r="C208" s="154" t="s">
        <v>545</v>
      </c>
      <c r="D208" s="154" t="s">
        <v>156</v>
      </c>
      <c r="E208" s="155" t="s">
        <v>306</v>
      </c>
      <c r="F208" s="248" t="s">
        <v>307</v>
      </c>
      <c r="G208" s="249"/>
      <c r="H208" s="249"/>
      <c r="I208" s="249"/>
      <c r="J208" s="156" t="s">
        <v>212</v>
      </c>
      <c r="K208" s="157">
        <v>728.938</v>
      </c>
      <c r="L208" s="237">
        <v>0</v>
      </c>
      <c r="M208" s="249"/>
      <c r="N208" s="250">
        <f>ROUND(L208*K208,2)</f>
        <v>0</v>
      </c>
      <c r="O208" s="249"/>
      <c r="P208" s="249"/>
      <c r="Q208" s="249"/>
      <c r="R208" s="126"/>
      <c r="T208" s="158" t="s">
        <v>21</v>
      </c>
      <c r="U208" s="41" t="s">
        <v>46</v>
      </c>
      <c r="V208" s="33"/>
      <c r="W208" s="159">
        <f>V208*K208</f>
        <v>0</v>
      </c>
      <c r="X208" s="159">
        <v>0</v>
      </c>
      <c r="Y208" s="159">
        <f>X208*K208</f>
        <v>0</v>
      </c>
      <c r="Z208" s="159">
        <v>0</v>
      </c>
      <c r="AA208" s="160">
        <f>Z208*K208</f>
        <v>0</v>
      </c>
      <c r="AR208" s="15" t="s">
        <v>95</v>
      </c>
      <c r="AT208" s="15" t="s">
        <v>156</v>
      </c>
      <c r="AU208" s="15" t="s">
        <v>89</v>
      </c>
      <c r="AY208" s="15" t="s">
        <v>155</v>
      </c>
      <c r="BE208" s="102">
        <f>IF(U208="základní",N208,0)</f>
        <v>0</v>
      </c>
      <c r="BF208" s="102">
        <f>IF(U208="snížená",N208,0)</f>
        <v>0</v>
      </c>
      <c r="BG208" s="102">
        <f>IF(U208="zákl. přenesená",N208,0)</f>
        <v>0</v>
      </c>
      <c r="BH208" s="102">
        <f>IF(U208="sníž. přenesená",N208,0)</f>
        <v>0</v>
      </c>
      <c r="BI208" s="102">
        <f>IF(U208="nulová",N208,0)</f>
        <v>0</v>
      </c>
      <c r="BJ208" s="15" t="s">
        <v>23</v>
      </c>
      <c r="BK208" s="102">
        <f>ROUND(L208*K208,2)</f>
        <v>0</v>
      </c>
      <c r="BL208" s="15" t="s">
        <v>95</v>
      </c>
      <c r="BM208" s="15" t="s">
        <v>546</v>
      </c>
    </row>
    <row r="209" spans="2:51" s="10" customFormat="1" ht="22.5" customHeight="1">
      <c r="B209" s="161"/>
      <c r="C209" s="162"/>
      <c r="D209" s="162"/>
      <c r="E209" s="163" t="s">
        <v>21</v>
      </c>
      <c r="F209" s="251" t="s">
        <v>547</v>
      </c>
      <c r="G209" s="252"/>
      <c r="H209" s="252"/>
      <c r="I209" s="252"/>
      <c r="J209" s="162"/>
      <c r="K209" s="164">
        <v>728.938</v>
      </c>
      <c r="L209" s="162"/>
      <c r="M209" s="162"/>
      <c r="N209" s="162"/>
      <c r="O209" s="162"/>
      <c r="P209" s="162"/>
      <c r="Q209" s="162"/>
      <c r="R209" s="165"/>
      <c r="T209" s="166"/>
      <c r="U209" s="162"/>
      <c r="V209" s="162"/>
      <c r="W209" s="162"/>
      <c r="X209" s="162"/>
      <c r="Y209" s="162"/>
      <c r="Z209" s="162"/>
      <c r="AA209" s="167"/>
      <c r="AT209" s="168" t="s">
        <v>162</v>
      </c>
      <c r="AU209" s="168" t="s">
        <v>89</v>
      </c>
      <c r="AV209" s="10" t="s">
        <v>89</v>
      </c>
      <c r="AW209" s="10" t="s">
        <v>38</v>
      </c>
      <c r="AX209" s="10" t="s">
        <v>23</v>
      </c>
      <c r="AY209" s="168" t="s">
        <v>155</v>
      </c>
    </row>
    <row r="210" spans="2:63" s="9" customFormat="1" ht="29.25" customHeight="1">
      <c r="B210" s="143"/>
      <c r="C210" s="144"/>
      <c r="D210" s="153" t="s">
        <v>131</v>
      </c>
      <c r="E210" s="153"/>
      <c r="F210" s="153"/>
      <c r="G210" s="153"/>
      <c r="H210" s="153"/>
      <c r="I210" s="153"/>
      <c r="J210" s="153"/>
      <c r="K210" s="153"/>
      <c r="L210" s="153"/>
      <c r="M210" s="153"/>
      <c r="N210" s="244">
        <f>BK210</f>
        <v>0</v>
      </c>
      <c r="O210" s="245"/>
      <c r="P210" s="245"/>
      <c r="Q210" s="245"/>
      <c r="R210" s="146"/>
      <c r="T210" s="147"/>
      <c r="U210" s="144"/>
      <c r="V210" s="144"/>
      <c r="W210" s="148">
        <f>W211</f>
        <v>0</v>
      </c>
      <c r="X210" s="144"/>
      <c r="Y210" s="148">
        <f>Y211</f>
        <v>0</v>
      </c>
      <c r="Z210" s="144"/>
      <c r="AA210" s="149">
        <f>AA211</f>
        <v>0</v>
      </c>
      <c r="AR210" s="150" t="s">
        <v>23</v>
      </c>
      <c r="AT210" s="151" t="s">
        <v>80</v>
      </c>
      <c r="AU210" s="151" t="s">
        <v>23</v>
      </c>
      <c r="AY210" s="150" t="s">
        <v>155</v>
      </c>
      <c r="BK210" s="152">
        <f>BK211</f>
        <v>0</v>
      </c>
    </row>
    <row r="211" spans="2:65" s="1" customFormat="1" ht="31.5" customHeight="1">
      <c r="B211" s="124"/>
      <c r="C211" s="154" t="s">
        <v>548</v>
      </c>
      <c r="D211" s="154" t="s">
        <v>156</v>
      </c>
      <c r="E211" s="155" t="s">
        <v>315</v>
      </c>
      <c r="F211" s="248" t="s">
        <v>316</v>
      </c>
      <c r="G211" s="249"/>
      <c r="H211" s="249"/>
      <c r="I211" s="249"/>
      <c r="J211" s="156" t="s">
        <v>212</v>
      </c>
      <c r="K211" s="157">
        <v>129.582</v>
      </c>
      <c r="L211" s="237">
        <v>0</v>
      </c>
      <c r="M211" s="249"/>
      <c r="N211" s="250">
        <f>ROUND(L211*K211,2)</f>
        <v>0</v>
      </c>
      <c r="O211" s="249"/>
      <c r="P211" s="249"/>
      <c r="Q211" s="249"/>
      <c r="R211" s="126"/>
      <c r="T211" s="158" t="s">
        <v>21</v>
      </c>
      <c r="U211" s="41" t="s">
        <v>46</v>
      </c>
      <c r="V211" s="33"/>
      <c r="W211" s="159">
        <f>V211*K211</f>
        <v>0</v>
      </c>
      <c r="X211" s="159">
        <v>0</v>
      </c>
      <c r="Y211" s="159">
        <f>X211*K211</f>
        <v>0</v>
      </c>
      <c r="Z211" s="159">
        <v>0</v>
      </c>
      <c r="AA211" s="160">
        <f>Z211*K211</f>
        <v>0</v>
      </c>
      <c r="AR211" s="15" t="s">
        <v>95</v>
      </c>
      <c r="AT211" s="15" t="s">
        <v>156</v>
      </c>
      <c r="AU211" s="15" t="s">
        <v>89</v>
      </c>
      <c r="AY211" s="15" t="s">
        <v>155</v>
      </c>
      <c r="BE211" s="102">
        <f>IF(U211="základní",N211,0)</f>
        <v>0</v>
      </c>
      <c r="BF211" s="102">
        <f>IF(U211="snížená",N211,0)</f>
        <v>0</v>
      </c>
      <c r="BG211" s="102">
        <f>IF(U211="zákl. přenesená",N211,0)</f>
        <v>0</v>
      </c>
      <c r="BH211" s="102">
        <f>IF(U211="sníž. přenesená",N211,0)</f>
        <v>0</v>
      </c>
      <c r="BI211" s="102">
        <f>IF(U211="nulová",N211,0)</f>
        <v>0</v>
      </c>
      <c r="BJ211" s="15" t="s">
        <v>23</v>
      </c>
      <c r="BK211" s="102">
        <f>ROUND(L211*K211,2)</f>
        <v>0</v>
      </c>
      <c r="BL211" s="15" t="s">
        <v>95</v>
      </c>
      <c r="BM211" s="15" t="s">
        <v>549</v>
      </c>
    </row>
    <row r="212" spans="2:63" s="1" customFormat="1" ht="49.5" customHeight="1">
      <c r="B212" s="32"/>
      <c r="C212" s="33"/>
      <c r="D212" s="145" t="s">
        <v>318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232">
        <f aca="true" t="shared" si="5" ref="N212:N217">BK212</f>
        <v>0</v>
      </c>
      <c r="O212" s="233"/>
      <c r="P212" s="233"/>
      <c r="Q212" s="233"/>
      <c r="R212" s="34"/>
      <c r="T212" s="71"/>
      <c r="U212" s="33"/>
      <c r="V212" s="33"/>
      <c r="W212" s="33"/>
      <c r="X212" s="33"/>
      <c r="Y212" s="33"/>
      <c r="Z212" s="33"/>
      <c r="AA212" s="72"/>
      <c r="AT212" s="15" t="s">
        <v>80</v>
      </c>
      <c r="AU212" s="15" t="s">
        <v>81</v>
      </c>
      <c r="AY212" s="15" t="s">
        <v>319</v>
      </c>
      <c r="BK212" s="102">
        <f>SUM(BK213:BK217)</f>
        <v>0</v>
      </c>
    </row>
    <row r="213" spans="2:63" s="1" customFormat="1" ht="21.75" customHeight="1">
      <c r="B213" s="32"/>
      <c r="C213" s="181" t="s">
        <v>21</v>
      </c>
      <c r="D213" s="181" t="s">
        <v>156</v>
      </c>
      <c r="E213" s="182" t="s">
        <v>21</v>
      </c>
      <c r="F213" s="235" t="s">
        <v>21</v>
      </c>
      <c r="G213" s="236"/>
      <c r="H213" s="236"/>
      <c r="I213" s="236"/>
      <c r="J213" s="183" t="s">
        <v>21</v>
      </c>
      <c r="K213" s="184"/>
      <c r="L213" s="237"/>
      <c r="M213" s="238"/>
      <c r="N213" s="239">
        <f t="shared" si="5"/>
        <v>0</v>
      </c>
      <c r="O213" s="238"/>
      <c r="P213" s="238"/>
      <c r="Q213" s="238"/>
      <c r="R213" s="34"/>
      <c r="T213" s="158" t="s">
        <v>21</v>
      </c>
      <c r="U213" s="185" t="s">
        <v>46</v>
      </c>
      <c r="V213" s="33"/>
      <c r="W213" s="33"/>
      <c r="X213" s="33"/>
      <c r="Y213" s="33"/>
      <c r="Z213" s="33"/>
      <c r="AA213" s="72"/>
      <c r="AT213" s="15" t="s">
        <v>319</v>
      </c>
      <c r="AU213" s="15" t="s">
        <v>23</v>
      </c>
      <c r="AY213" s="15" t="s">
        <v>319</v>
      </c>
      <c r="BE213" s="102">
        <f>IF(U213="základní",N213,0)</f>
        <v>0</v>
      </c>
      <c r="BF213" s="102">
        <f>IF(U213="snížená",N213,0)</f>
        <v>0</v>
      </c>
      <c r="BG213" s="102">
        <f>IF(U213="zákl. přenesená",N213,0)</f>
        <v>0</v>
      </c>
      <c r="BH213" s="102">
        <f>IF(U213="sníž. přenesená",N213,0)</f>
        <v>0</v>
      </c>
      <c r="BI213" s="102">
        <f>IF(U213="nulová",N213,0)</f>
        <v>0</v>
      </c>
      <c r="BJ213" s="15" t="s">
        <v>23</v>
      </c>
      <c r="BK213" s="102">
        <f>L213*K213</f>
        <v>0</v>
      </c>
    </row>
    <row r="214" spans="2:63" s="1" customFormat="1" ht="21.75" customHeight="1">
      <c r="B214" s="32"/>
      <c r="C214" s="181" t="s">
        <v>21</v>
      </c>
      <c r="D214" s="181" t="s">
        <v>156</v>
      </c>
      <c r="E214" s="182" t="s">
        <v>21</v>
      </c>
      <c r="F214" s="235" t="s">
        <v>21</v>
      </c>
      <c r="G214" s="236"/>
      <c r="H214" s="236"/>
      <c r="I214" s="236"/>
      <c r="J214" s="183" t="s">
        <v>21</v>
      </c>
      <c r="K214" s="184"/>
      <c r="L214" s="237"/>
      <c r="M214" s="238"/>
      <c r="N214" s="239">
        <f t="shared" si="5"/>
        <v>0</v>
      </c>
      <c r="O214" s="238"/>
      <c r="P214" s="238"/>
      <c r="Q214" s="238"/>
      <c r="R214" s="34"/>
      <c r="T214" s="158" t="s">
        <v>21</v>
      </c>
      <c r="U214" s="185" t="s">
        <v>46</v>
      </c>
      <c r="V214" s="33"/>
      <c r="W214" s="33"/>
      <c r="X214" s="33"/>
      <c r="Y214" s="33"/>
      <c r="Z214" s="33"/>
      <c r="AA214" s="72"/>
      <c r="AT214" s="15" t="s">
        <v>319</v>
      </c>
      <c r="AU214" s="15" t="s">
        <v>23</v>
      </c>
      <c r="AY214" s="15" t="s">
        <v>319</v>
      </c>
      <c r="BE214" s="102">
        <f>IF(U214="základní",N214,0)</f>
        <v>0</v>
      </c>
      <c r="BF214" s="102">
        <f>IF(U214="snížená",N214,0)</f>
        <v>0</v>
      </c>
      <c r="BG214" s="102">
        <f>IF(U214="zákl. přenesená",N214,0)</f>
        <v>0</v>
      </c>
      <c r="BH214" s="102">
        <f>IF(U214="sníž. přenesená",N214,0)</f>
        <v>0</v>
      </c>
      <c r="BI214" s="102">
        <f>IF(U214="nulová",N214,0)</f>
        <v>0</v>
      </c>
      <c r="BJ214" s="15" t="s">
        <v>23</v>
      </c>
      <c r="BK214" s="102">
        <f>L214*K214</f>
        <v>0</v>
      </c>
    </row>
    <row r="215" spans="2:63" s="1" customFormat="1" ht="21.75" customHeight="1">
      <c r="B215" s="32"/>
      <c r="C215" s="181" t="s">
        <v>21</v>
      </c>
      <c r="D215" s="181" t="s">
        <v>156</v>
      </c>
      <c r="E215" s="182" t="s">
        <v>21</v>
      </c>
      <c r="F215" s="235" t="s">
        <v>21</v>
      </c>
      <c r="G215" s="236"/>
      <c r="H215" s="236"/>
      <c r="I215" s="236"/>
      <c r="J215" s="183" t="s">
        <v>21</v>
      </c>
      <c r="K215" s="184"/>
      <c r="L215" s="237"/>
      <c r="M215" s="238"/>
      <c r="N215" s="239">
        <f t="shared" si="5"/>
        <v>0</v>
      </c>
      <c r="O215" s="238"/>
      <c r="P215" s="238"/>
      <c r="Q215" s="238"/>
      <c r="R215" s="34"/>
      <c r="T215" s="158" t="s">
        <v>21</v>
      </c>
      <c r="U215" s="185" t="s">
        <v>46</v>
      </c>
      <c r="V215" s="33"/>
      <c r="W215" s="33"/>
      <c r="X215" s="33"/>
      <c r="Y215" s="33"/>
      <c r="Z215" s="33"/>
      <c r="AA215" s="72"/>
      <c r="AT215" s="15" t="s">
        <v>319</v>
      </c>
      <c r="AU215" s="15" t="s">
        <v>23</v>
      </c>
      <c r="AY215" s="15" t="s">
        <v>319</v>
      </c>
      <c r="BE215" s="102">
        <f>IF(U215="základní",N215,0)</f>
        <v>0</v>
      </c>
      <c r="BF215" s="102">
        <f>IF(U215="snížená",N215,0)</f>
        <v>0</v>
      </c>
      <c r="BG215" s="102">
        <f>IF(U215="zákl. přenesená",N215,0)</f>
        <v>0</v>
      </c>
      <c r="BH215" s="102">
        <f>IF(U215="sníž. přenesená",N215,0)</f>
        <v>0</v>
      </c>
      <c r="BI215" s="102">
        <f>IF(U215="nulová",N215,0)</f>
        <v>0</v>
      </c>
      <c r="BJ215" s="15" t="s">
        <v>23</v>
      </c>
      <c r="BK215" s="102">
        <f>L215*K215</f>
        <v>0</v>
      </c>
    </row>
    <row r="216" spans="2:63" s="1" customFormat="1" ht="21.75" customHeight="1">
      <c r="B216" s="32"/>
      <c r="C216" s="181" t="s">
        <v>21</v>
      </c>
      <c r="D216" s="181" t="s">
        <v>156</v>
      </c>
      <c r="E216" s="182" t="s">
        <v>21</v>
      </c>
      <c r="F216" s="235" t="s">
        <v>21</v>
      </c>
      <c r="G216" s="236"/>
      <c r="H216" s="236"/>
      <c r="I216" s="236"/>
      <c r="J216" s="183" t="s">
        <v>21</v>
      </c>
      <c r="K216" s="184"/>
      <c r="L216" s="237"/>
      <c r="M216" s="238"/>
      <c r="N216" s="239">
        <f t="shared" si="5"/>
        <v>0</v>
      </c>
      <c r="O216" s="238"/>
      <c r="P216" s="238"/>
      <c r="Q216" s="238"/>
      <c r="R216" s="34"/>
      <c r="T216" s="158" t="s">
        <v>21</v>
      </c>
      <c r="U216" s="185" t="s">
        <v>46</v>
      </c>
      <c r="V216" s="33"/>
      <c r="W216" s="33"/>
      <c r="X216" s="33"/>
      <c r="Y216" s="33"/>
      <c r="Z216" s="33"/>
      <c r="AA216" s="72"/>
      <c r="AT216" s="15" t="s">
        <v>319</v>
      </c>
      <c r="AU216" s="15" t="s">
        <v>23</v>
      </c>
      <c r="AY216" s="15" t="s">
        <v>319</v>
      </c>
      <c r="BE216" s="102">
        <f>IF(U216="základní",N216,0)</f>
        <v>0</v>
      </c>
      <c r="BF216" s="102">
        <f>IF(U216="snížená",N216,0)</f>
        <v>0</v>
      </c>
      <c r="BG216" s="102">
        <f>IF(U216="zákl. přenesená",N216,0)</f>
        <v>0</v>
      </c>
      <c r="BH216" s="102">
        <f>IF(U216="sníž. přenesená",N216,0)</f>
        <v>0</v>
      </c>
      <c r="BI216" s="102">
        <f>IF(U216="nulová",N216,0)</f>
        <v>0</v>
      </c>
      <c r="BJ216" s="15" t="s">
        <v>23</v>
      </c>
      <c r="BK216" s="102">
        <f>L216*K216</f>
        <v>0</v>
      </c>
    </row>
    <row r="217" spans="2:63" s="1" customFormat="1" ht="21.75" customHeight="1">
      <c r="B217" s="32"/>
      <c r="C217" s="181" t="s">
        <v>21</v>
      </c>
      <c r="D217" s="181" t="s">
        <v>156</v>
      </c>
      <c r="E217" s="182" t="s">
        <v>21</v>
      </c>
      <c r="F217" s="235" t="s">
        <v>21</v>
      </c>
      <c r="G217" s="236"/>
      <c r="H217" s="236"/>
      <c r="I217" s="236"/>
      <c r="J217" s="183" t="s">
        <v>21</v>
      </c>
      <c r="K217" s="184"/>
      <c r="L217" s="237"/>
      <c r="M217" s="238"/>
      <c r="N217" s="239">
        <f t="shared" si="5"/>
        <v>0</v>
      </c>
      <c r="O217" s="238"/>
      <c r="P217" s="238"/>
      <c r="Q217" s="238"/>
      <c r="R217" s="34"/>
      <c r="T217" s="158" t="s">
        <v>21</v>
      </c>
      <c r="U217" s="185" t="s">
        <v>46</v>
      </c>
      <c r="V217" s="53"/>
      <c r="W217" s="53"/>
      <c r="X217" s="53"/>
      <c r="Y217" s="53"/>
      <c r="Z217" s="53"/>
      <c r="AA217" s="55"/>
      <c r="AT217" s="15" t="s">
        <v>319</v>
      </c>
      <c r="AU217" s="15" t="s">
        <v>23</v>
      </c>
      <c r="AY217" s="15" t="s">
        <v>319</v>
      </c>
      <c r="BE217" s="102">
        <f>IF(U217="základní",N217,0)</f>
        <v>0</v>
      </c>
      <c r="BF217" s="102">
        <f>IF(U217="snížená",N217,0)</f>
        <v>0</v>
      </c>
      <c r="BG217" s="102">
        <f>IF(U217="zákl. přenesená",N217,0)</f>
        <v>0</v>
      </c>
      <c r="BH217" s="102">
        <f>IF(U217="sníž. přenesená",N217,0)</f>
        <v>0</v>
      </c>
      <c r="BI217" s="102">
        <f>IF(U217="nulová",N217,0)</f>
        <v>0</v>
      </c>
      <c r="BJ217" s="15" t="s">
        <v>23</v>
      </c>
      <c r="BK217" s="102">
        <f>L217*K217</f>
        <v>0</v>
      </c>
    </row>
    <row r="218" spans="2:18" s="1" customFormat="1" ht="6.75" customHeight="1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</sheetData>
  <sheetProtection password="CC35" sheet="1" objects="1" scenarios="1" formatColumns="0" formatRows="0" sort="0" autoFilter="0"/>
  <mergeCells count="263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N96:Q96"/>
    <mergeCell ref="N97:Q97"/>
    <mergeCell ref="N99:Q99"/>
    <mergeCell ref="D100:H100"/>
    <mergeCell ref="N100:Q100"/>
    <mergeCell ref="N92:Q92"/>
    <mergeCell ref="N93:Q93"/>
    <mergeCell ref="N94:Q94"/>
    <mergeCell ref="N95:Q95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F116:P116"/>
    <mergeCell ref="M118:P118"/>
    <mergeCell ref="M120:Q120"/>
    <mergeCell ref="M121:Q121"/>
    <mergeCell ref="N105:Q105"/>
    <mergeCell ref="L107:Q107"/>
    <mergeCell ref="C113:Q113"/>
    <mergeCell ref="F115:P115"/>
    <mergeCell ref="F123:I123"/>
    <mergeCell ref="L123:M123"/>
    <mergeCell ref="N123:Q123"/>
    <mergeCell ref="F127:I127"/>
    <mergeCell ref="L127:M127"/>
    <mergeCell ref="N127:Q127"/>
    <mergeCell ref="L131:M131"/>
    <mergeCell ref="N131:Q131"/>
    <mergeCell ref="F128:I128"/>
    <mergeCell ref="F129:I129"/>
    <mergeCell ref="L129:M129"/>
    <mergeCell ref="N129:Q129"/>
    <mergeCell ref="F132:I132"/>
    <mergeCell ref="F133:I133"/>
    <mergeCell ref="F134:I134"/>
    <mergeCell ref="F135:I135"/>
    <mergeCell ref="F130:I130"/>
    <mergeCell ref="F131:I131"/>
    <mergeCell ref="F138:I138"/>
    <mergeCell ref="F139:I139"/>
    <mergeCell ref="L139:M139"/>
    <mergeCell ref="N139:Q139"/>
    <mergeCell ref="L135:M135"/>
    <mergeCell ref="N135:Q135"/>
    <mergeCell ref="F136:I136"/>
    <mergeCell ref="F137:I137"/>
    <mergeCell ref="L137:M137"/>
    <mergeCell ref="N137:Q137"/>
    <mergeCell ref="F142:I142"/>
    <mergeCell ref="L142:M142"/>
    <mergeCell ref="N142:Q142"/>
    <mergeCell ref="F143:I143"/>
    <mergeCell ref="F140:I140"/>
    <mergeCell ref="F141:I141"/>
    <mergeCell ref="L141:M141"/>
    <mergeCell ref="N141:Q141"/>
    <mergeCell ref="F144:I144"/>
    <mergeCell ref="L144:M144"/>
    <mergeCell ref="N144:Q144"/>
    <mergeCell ref="F145:I145"/>
    <mergeCell ref="L145:M145"/>
    <mergeCell ref="N145:Q145"/>
    <mergeCell ref="F150:I150"/>
    <mergeCell ref="F151:I151"/>
    <mergeCell ref="L151:M151"/>
    <mergeCell ref="N151:Q151"/>
    <mergeCell ref="F146:I146"/>
    <mergeCell ref="F147:I147"/>
    <mergeCell ref="F148:I148"/>
    <mergeCell ref="F149:I149"/>
    <mergeCell ref="F154:I154"/>
    <mergeCell ref="F155:I155"/>
    <mergeCell ref="L155:M155"/>
    <mergeCell ref="N155:Q155"/>
    <mergeCell ref="F152:I152"/>
    <mergeCell ref="F153:I153"/>
    <mergeCell ref="L153:M153"/>
    <mergeCell ref="N153:Q153"/>
    <mergeCell ref="F158:I158"/>
    <mergeCell ref="L158:M158"/>
    <mergeCell ref="N158:Q158"/>
    <mergeCell ref="F159:I159"/>
    <mergeCell ref="F156:I156"/>
    <mergeCell ref="L156:M156"/>
    <mergeCell ref="N156:Q156"/>
    <mergeCell ref="F157:I157"/>
    <mergeCell ref="N162:Q162"/>
    <mergeCell ref="F163:I163"/>
    <mergeCell ref="F164:I164"/>
    <mergeCell ref="L164:M164"/>
    <mergeCell ref="N164:Q164"/>
    <mergeCell ref="F160:I160"/>
    <mergeCell ref="F161:I161"/>
    <mergeCell ref="F162:I162"/>
    <mergeCell ref="L162:M162"/>
    <mergeCell ref="F167:I167"/>
    <mergeCell ref="L167:M167"/>
    <mergeCell ref="N167:Q167"/>
    <mergeCell ref="F168:I168"/>
    <mergeCell ref="F165:I165"/>
    <mergeCell ref="L165:M165"/>
    <mergeCell ref="N165:Q165"/>
    <mergeCell ref="F166:I166"/>
    <mergeCell ref="L166:M166"/>
    <mergeCell ref="N166:Q166"/>
    <mergeCell ref="F169:I169"/>
    <mergeCell ref="L169:M169"/>
    <mergeCell ref="N169:Q169"/>
    <mergeCell ref="F170:I170"/>
    <mergeCell ref="L170:M170"/>
    <mergeCell ref="N170:Q170"/>
    <mergeCell ref="F174:I174"/>
    <mergeCell ref="F176:I176"/>
    <mergeCell ref="L176:M176"/>
    <mergeCell ref="N176:Q176"/>
    <mergeCell ref="F171:I171"/>
    <mergeCell ref="F173:I173"/>
    <mergeCell ref="L173:M173"/>
    <mergeCell ref="N173:Q173"/>
    <mergeCell ref="L180:M180"/>
    <mergeCell ref="N180:Q180"/>
    <mergeCell ref="F181:I181"/>
    <mergeCell ref="L181:M181"/>
    <mergeCell ref="N181:Q181"/>
    <mergeCell ref="F177:I177"/>
    <mergeCell ref="F178:I178"/>
    <mergeCell ref="F179:I179"/>
    <mergeCell ref="F180:I180"/>
    <mergeCell ref="F185:I185"/>
    <mergeCell ref="L185:M185"/>
    <mergeCell ref="N185:Q185"/>
    <mergeCell ref="F186:I186"/>
    <mergeCell ref="F182:I182"/>
    <mergeCell ref="L182:M182"/>
    <mergeCell ref="N182:Q182"/>
    <mergeCell ref="F184:I184"/>
    <mergeCell ref="L184:M184"/>
    <mergeCell ref="N184:Q184"/>
    <mergeCell ref="F189:I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91:I191"/>
    <mergeCell ref="L191:M191"/>
    <mergeCell ref="N191:Q191"/>
    <mergeCell ref="F192:I192"/>
    <mergeCell ref="L192:M192"/>
    <mergeCell ref="N192:Q192"/>
    <mergeCell ref="F195:I195"/>
    <mergeCell ref="L195:M195"/>
    <mergeCell ref="N195:Q195"/>
    <mergeCell ref="F196:I196"/>
    <mergeCell ref="F193:I193"/>
    <mergeCell ref="F194:I194"/>
    <mergeCell ref="L194:M194"/>
    <mergeCell ref="N194:Q194"/>
    <mergeCell ref="F200:I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202:I202"/>
    <mergeCell ref="L202:M202"/>
    <mergeCell ref="N202:Q202"/>
    <mergeCell ref="F203:I203"/>
    <mergeCell ref="L203:M203"/>
    <mergeCell ref="N203:Q203"/>
    <mergeCell ref="N210:Q210"/>
    <mergeCell ref="F207:I207"/>
    <mergeCell ref="F208:I208"/>
    <mergeCell ref="L208:M208"/>
    <mergeCell ref="N208:Q208"/>
    <mergeCell ref="F204:I204"/>
    <mergeCell ref="F206:I206"/>
    <mergeCell ref="L206:M206"/>
    <mergeCell ref="N206:Q206"/>
    <mergeCell ref="N205:Q20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N175:Q175"/>
    <mergeCell ref="N183:Q183"/>
    <mergeCell ref="N197:Q197"/>
    <mergeCell ref="F215:I215"/>
    <mergeCell ref="L215:M215"/>
    <mergeCell ref="N215:Q215"/>
    <mergeCell ref="F209:I209"/>
    <mergeCell ref="F211:I211"/>
    <mergeCell ref="L211:M211"/>
    <mergeCell ref="N211:Q211"/>
    <mergeCell ref="N212:Q212"/>
    <mergeCell ref="H1:K1"/>
    <mergeCell ref="S2:AC2"/>
    <mergeCell ref="F217:I217"/>
    <mergeCell ref="L217:M217"/>
    <mergeCell ref="N217:Q217"/>
    <mergeCell ref="N124:Q124"/>
    <mergeCell ref="N125:Q125"/>
    <mergeCell ref="N126:Q126"/>
    <mergeCell ref="N172:Q172"/>
  </mergeCells>
  <dataValidations count="2">
    <dataValidation type="list" allowBlank="1" showInputMessage="1" showErrorMessage="1" error="Povoleny jsou hodnoty K a M." sqref="D213:D218">
      <formula1>"K,M"</formula1>
    </dataValidation>
    <dataValidation type="list" allowBlank="1" showInputMessage="1" showErrorMessage="1" error="Povoleny jsou hodnoty základní, snížená, zákl. přenesená, sníž. přenesená, nulová." sqref="U213:U21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604</v>
      </c>
      <c r="G1" s="190"/>
      <c r="H1" s="234" t="s">
        <v>605</v>
      </c>
      <c r="I1" s="234"/>
      <c r="J1" s="234"/>
      <c r="K1" s="234"/>
      <c r="L1" s="190" t="s">
        <v>606</v>
      </c>
      <c r="M1" s="188"/>
      <c r="N1" s="188"/>
      <c r="O1" s="189" t="s">
        <v>115</v>
      </c>
      <c r="P1" s="188"/>
      <c r="Q1" s="188"/>
      <c r="R1" s="188"/>
      <c r="S1" s="190" t="s">
        <v>607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99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89</v>
      </c>
    </row>
    <row r="4" spans="2:46" ht="36.75" customHeight="1">
      <c r="B4" s="19"/>
      <c r="C4" s="208" t="s">
        <v>116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67" t="str">
        <f>'Rekapitulace stavby'!K6</f>
        <v>Plešivec - chodníky za MŠ, Český Krumlov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117</v>
      </c>
      <c r="E7" s="33"/>
      <c r="F7" s="226" t="s">
        <v>550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75" t="str">
        <f>'Rekapitulace stavby'!AN8</f>
        <v>7.6.2016</v>
      </c>
      <c r="P9" s="19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225" t="s">
        <v>21</v>
      </c>
      <c r="P11" s="197"/>
      <c r="Q11" s="33"/>
      <c r="R11" s="34"/>
    </row>
    <row r="12" spans="2:18" s="1" customFormat="1" ht="18" customHeight="1">
      <c r="B12" s="32"/>
      <c r="C12" s="33"/>
      <c r="D12" s="33"/>
      <c r="E12" s="25" t="s">
        <v>32</v>
      </c>
      <c r="F12" s="33"/>
      <c r="G12" s="33"/>
      <c r="H12" s="33"/>
      <c r="I12" s="33"/>
      <c r="J12" s="33"/>
      <c r="K12" s="33"/>
      <c r="L12" s="33"/>
      <c r="M12" s="27" t="s">
        <v>33</v>
      </c>
      <c r="N12" s="33"/>
      <c r="O12" s="225" t="s">
        <v>21</v>
      </c>
      <c r="P12" s="19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74" t="str">
        <f>IF('Rekapitulace stavby'!AN13="","",'Rekapitulace stavby'!AN13)</f>
        <v>Vyplň údaj</v>
      </c>
      <c r="P14" s="197"/>
      <c r="Q14" s="33"/>
      <c r="R14" s="34"/>
    </row>
    <row r="15" spans="2:18" s="1" customFormat="1" ht="18" customHeight="1">
      <c r="B15" s="32"/>
      <c r="C15" s="33"/>
      <c r="D15" s="33"/>
      <c r="E15" s="274" t="str">
        <f>IF('Rekapitulace stavby'!E14="","",'Rekapitulace stavby'!E14)</f>
        <v>Vyplň údaj</v>
      </c>
      <c r="F15" s="197"/>
      <c r="G15" s="197"/>
      <c r="H15" s="197"/>
      <c r="I15" s="197"/>
      <c r="J15" s="197"/>
      <c r="K15" s="197"/>
      <c r="L15" s="197"/>
      <c r="M15" s="27" t="s">
        <v>33</v>
      </c>
      <c r="N15" s="33"/>
      <c r="O15" s="274" t="str">
        <f>IF('Rekapitulace stavby'!AN14="","",'Rekapitulace stavby'!AN14)</f>
        <v>Vyplň údaj</v>
      </c>
      <c r="P15" s="19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36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225" t="s">
        <v>21</v>
      </c>
      <c r="P17" s="197"/>
      <c r="Q17" s="33"/>
      <c r="R17" s="34"/>
    </row>
    <row r="18" spans="2:18" s="1" customFormat="1" ht="18" customHeight="1">
      <c r="B18" s="32"/>
      <c r="C18" s="33"/>
      <c r="D18" s="33"/>
      <c r="E18" s="25" t="s">
        <v>37</v>
      </c>
      <c r="F18" s="33"/>
      <c r="G18" s="33"/>
      <c r="H18" s="33"/>
      <c r="I18" s="33"/>
      <c r="J18" s="33"/>
      <c r="K18" s="33"/>
      <c r="L18" s="33"/>
      <c r="M18" s="27" t="s">
        <v>33</v>
      </c>
      <c r="N18" s="33"/>
      <c r="O18" s="225" t="s">
        <v>21</v>
      </c>
      <c r="P18" s="19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39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225">
        <f>IF('Rekapitulace stavby'!AN19="","",'Rekapitulace stavby'!AN19)</f>
      </c>
      <c r="P20" s="197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IF('Rekapitulace stavby'!E20="","",'Rekapitulace stavby'!E20)</f>
        <v> </v>
      </c>
      <c r="F21" s="33"/>
      <c r="G21" s="33"/>
      <c r="H21" s="33"/>
      <c r="I21" s="33"/>
      <c r="J21" s="33"/>
      <c r="K21" s="33"/>
      <c r="L21" s="33"/>
      <c r="M21" s="27" t="s">
        <v>33</v>
      </c>
      <c r="N21" s="33"/>
      <c r="O21" s="225">
        <f>IF('Rekapitulace stavby'!AN20="","",'Rekapitulace stavby'!AN20)</f>
      </c>
      <c r="P21" s="19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21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0" t="s">
        <v>119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7"/>
      <c r="O27" s="197"/>
      <c r="P27" s="197"/>
      <c r="Q27" s="33"/>
      <c r="R27" s="34"/>
    </row>
    <row r="28" spans="2:18" s="1" customFormat="1" ht="14.25" customHeight="1">
      <c r="B28" s="32"/>
      <c r="C28" s="33"/>
      <c r="D28" s="31" t="s">
        <v>109</v>
      </c>
      <c r="E28" s="33"/>
      <c r="F28" s="33"/>
      <c r="G28" s="33"/>
      <c r="H28" s="33"/>
      <c r="I28" s="33"/>
      <c r="J28" s="33"/>
      <c r="K28" s="33"/>
      <c r="L28" s="33"/>
      <c r="M28" s="229">
        <f>N93</f>
        <v>0</v>
      </c>
      <c r="N28" s="197"/>
      <c r="O28" s="197"/>
      <c r="P28" s="19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1" t="s">
        <v>44</v>
      </c>
      <c r="E30" s="33"/>
      <c r="F30" s="33"/>
      <c r="G30" s="33"/>
      <c r="H30" s="33"/>
      <c r="I30" s="33"/>
      <c r="J30" s="33"/>
      <c r="K30" s="33"/>
      <c r="L30" s="33"/>
      <c r="M30" s="273">
        <f>ROUND(M27+M28,2)</f>
        <v>0</v>
      </c>
      <c r="N30" s="197"/>
      <c r="O30" s="197"/>
      <c r="P30" s="19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45</v>
      </c>
      <c r="E32" s="39" t="s">
        <v>46</v>
      </c>
      <c r="F32" s="40">
        <v>0.21</v>
      </c>
      <c r="G32" s="112" t="s">
        <v>47</v>
      </c>
      <c r="H32" s="272">
        <f>ROUND((((SUM(BE93:BE100)+SUM(BE118:BE121))+SUM(BE123:BE127))),2)</f>
        <v>0</v>
      </c>
      <c r="I32" s="197"/>
      <c r="J32" s="197"/>
      <c r="K32" s="33"/>
      <c r="L32" s="33"/>
      <c r="M32" s="272">
        <f>ROUND(((ROUND((SUM(BE93:BE100)+SUM(BE118:BE121)),2)*F32)+SUM(BE123:BE127)*F32),2)</f>
        <v>0</v>
      </c>
      <c r="N32" s="197"/>
      <c r="O32" s="197"/>
      <c r="P32" s="197"/>
      <c r="Q32" s="33"/>
      <c r="R32" s="34"/>
    </row>
    <row r="33" spans="2:18" s="1" customFormat="1" ht="14.25" customHeight="1">
      <c r="B33" s="32"/>
      <c r="C33" s="33"/>
      <c r="D33" s="33"/>
      <c r="E33" s="39" t="s">
        <v>48</v>
      </c>
      <c r="F33" s="40">
        <v>0.15</v>
      </c>
      <c r="G33" s="112" t="s">
        <v>47</v>
      </c>
      <c r="H33" s="272">
        <f>ROUND((((SUM(BF93:BF100)+SUM(BF118:BF121))+SUM(BF123:BF127))),2)</f>
        <v>0</v>
      </c>
      <c r="I33" s="197"/>
      <c r="J33" s="197"/>
      <c r="K33" s="33"/>
      <c r="L33" s="33"/>
      <c r="M33" s="272">
        <f>ROUND(((ROUND((SUM(BF93:BF100)+SUM(BF118:BF121)),2)*F33)+SUM(BF123:BF127)*F33),2)</f>
        <v>0</v>
      </c>
      <c r="N33" s="197"/>
      <c r="O33" s="197"/>
      <c r="P33" s="19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0.21</v>
      </c>
      <c r="G34" s="112" t="s">
        <v>47</v>
      </c>
      <c r="H34" s="272">
        <f>ROUND((((SUM(BG93:BG100)+SUM(BG118:BG121))+SUM(BG123:BG127))),2)</f>
        <v>0</v>
      </c>
      <c r="I34" s="197"/>
      <c r="J34" s="197"/>
      <c r="K34" s="33"/>
      <c r="L34" s="33"/>
      <c r="M34" s="272">
        <v>0</v>
      </c>
      <c r="N34" s="197"/>
      <c r="O34" s="197"/>
      <c r="P34" s="19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0.15</v>
      </c>
      <c r="G35" s="112" t="s">
        <v>47</v>
      </c>
      <c r="H35" s="272">
        <f>ROUND((((SUM(BH93:BH100)+SUM(BH118:BH121))+SUM(BH123:BH127))),2)</f>
        <v>0</v>
      </c>
      <c r="I35" s="197"/>
      <c r="J35" s="197"/>
      <c r="K35" s="33"/>
      <c r="L35" s="33"/>
      <c r="M35" s="272">
        <v>0</v>
      </c>
      <c r="N35" s="197"/>
      <c r="O35" s="197"/>
      <c r="P35" s="19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</v>
      </c>
      <c r="G36" s="112" t="s">
        <v>47</v>
      </c>
      <c r="H36" s="272">
        <f>ROUND((((SUM(BI93:BI100)+SUM(BI118:BI121))+SUM(BI123:BI127))),2)</f>
        <v>0</v>
      </c>
      <c r="I36" s="197"/>
      <c r="J36" s="197"/>
      <c r="K36" s="33"/>
      <c r="L36" s="33"/>
      <c r="M36" s="272">
        <v>0</v>
      </c>
      <c r="N36" s="197"/>
      <c r="O36" s="197"/>
      <c r="P36" s="19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52</v>
      </c>
      <c r="E38" s="45"/>
      <c r="F38" s="45"/>
      <c r="G38" s="113" t="s">
        <v>53</v>
      </c>
      <c r="H38" s="46" t="s">
        <v>54</v>
      </c>
      <c r="I38" s="45"/>
      <c r="J38" s="45"/>
      <c r="K38" s="45"/>
      <c r="L38" s="219">
        <f>SUM(M30:M36)</f>
        <v>0</v>
      </c>
      <c r="M38" s="205"/>
      <c r="N38" s="205"/>
      <c r="O38" s="205"/>
      <c r="P38" s="207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8" t="s">
        <v>120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7" t="str">
        <f>F6</f>
        <v>Plešivec - chodníky za MŠ, Český Krumlov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3"/>
      <c r="R78" s="34"/>
    </row>
    <row r="79" spans="2:18" s="1" customFormat="1" ht="36.75" customHeight="1">
      <c r="B79" s="32"/>
      <c r="C79" s="66" t="s">
        <v>117</v>
      </c>
      <c r="D79" s="33"/>
      <c r="E79" s="33"/>
      <c r="F79" s="209" t="str">
        <f>F7</f>
        <v>S.O. 401 - Veřejné osvětlení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Český Krumlov</v>
      </c>
      <c r="G81" s="33"/>
      <c r="H81" s="33"/>
      <c r="I81" s="33"/>
      <c r="J81" s="33"/>
      <c r="K81" s="27" t="s">
        <v>26</v>
      </c>
      <c r="L81" s="33"/>
      <c r="M81" s="264" t="str">
        <f>IF(O9="","",O9)</f>
        <v>7.6.2016</v>
      </c>
      <c r="N81" s="197"/>
      <c r="O81" s="197"/>
      <c r="P81" s="19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30</v>
      </c>
      <c r="D83" s="33"/>
      <c r="E83" s="33"/>
      <c r="F83" s="25" t="str">
        <f>E12</f>
        <v>Město Český Krumlov</v>
      </c>
      <c r="G83" s="33"/>
      <c r="H83" s="33"/>
      <c r="I83" s="33"/>
      <c r="J83" s="33"/>
      <c r="K83" s="27" t="s">
        <v>36</v>
      </c>
      <c r="L83" s="33"/>
      <c r="M83" s="225" t="str">
        <f>E18</f>
        <v>ing. Martin Jáchym, Akiprojekt, s.r.o.</v>
      </c>
      <c r="N83" s="197"/>
      <c r="O83" s="197"/>
      <c r="P83" s="197"/>
      <c r="Q83" s="197"/>
      <c r="R83" s="34"/>
    </row>
    <row r="84" spans="2:18" s="1" customFormat="1" ht="14.25" customHeight="1">
      <c r="B84" s="32"/>
      <c r="C84" s="27" t="s">
        <v>34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39</v>
      </c>
      <c r="L84" s="33"/>
      <c r="M84" s="225" t="str">
        <f>E21</f>
        <v> </v>
      </c>
      <c r="N84" s="197"/>
      <c r="O84" s="197"/>
      <c r="P84" s="197"/>
      <c r="Q84" s="19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71" t="s">
        <v>121</v>
      </c>
      <c r="D86" s="266"/>
      <c r="E86" s="266"/>
      <c r="F86" s="266"/>
      <c r="G86" s="266"/>
      <c r="H86" s="43"/>
      <c r="I86" s="43"/>
      <c r="J86" s="43"/>
      <c r="K86" s="43"/>
      <c r="L86" s="43"/>
      <c r="M86" s="43"/>
      <c r="N86" s="271" t="s">
        <v>122</v>
      </c>
      <c r="O86" s="197"/>
      <c r="P86" s="197"/>
      <c r="Q86" s="19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N118</f>
        <v>0</v>
      </c>
      <c r="O88" s="197"/>
      <c r="P88" s="197"/>
      <c r="Q88" s="197"/>
      <c r="R88" s="34"/>
      <c r="AU88" s="15" t="s">
        <v>124</v>
      </c>
    </row>
    <row r="89" spans="2:18" s="6" customFormat="1" ht="24.75" customHeight="1">
      <c r="B89" s="115"/>
      <c r="C89" s="116"/>
      <c r="D89" s="117" t="s">
        <v>551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N119</f>
        <v>0</v>
      </c>
      <c r="O89" s="268"/>
      <c r="P89" s="268"/>
      <c r="Q89" s="268"/>
      <c r="R89" s="118"/>
    </row>
    <row r="90" spans="2:18" s="7" customFormat="1" ht="19.5" customHeight="1">
      <c r="B90" s="119"/>
      <c r="C90" s="120"/>
      <c r="D90" s="98" t="s">
        <v>552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0">
        <f>N120</f>
        <v>0</v>
      </c>
      <c r="O90" s="270"/>
      <c r="P90" s="270"/>
      <c r="Q90" s="270"/>
      <c r="R90" s="121"/>
    </row>
    <row r="91" spans="2:18" s="6" customFormat="1" ht="21.75" customHeight="1">
      <c r="B91" s="115"/>
      <c r="C91" s="116"/>
      <c r="D91" s="117" t="s">
        <v>132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42">
        <f>N122</f>
        <v>0</v>
      </c>
      <c r="O91" s="268"/>
      <c r="P91" s="268"/>
      <c r="Q91" s="268"/>
      <c r="R91" s="118"/>
    </row>
    <row r="92" spans="2:18" s="1" customFormat="1" ht="21.75" customHeight="1"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2:21" s="1" customFormat="1" ht="29.25" customHeight="1">
      <c r="B93" s="32"/>
      <c r="C93" s="114" t="s">
        <v>133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69">
        <f>ROUND(N94+N95+N96+N97+N98+N99,2)</f>
        <v>0</v>
      </c>
      <c r="O93" s="197"/>
      <c r="P93" s="197"/>
      <c r="Q93" s="197"/>
      <c r="R93" s="34"/>
      <c r="T93" s="122"/>
      <c r="U93" s="123" t="s">
        <v>45</v>
      </c>
    </row>
    <row r="94" spans="2:65" s="1" customFormat="1" ht="18" customHeight="1">
      <c r="B94" s="124"/>
      <c r="C94" s="125"/>
      <c r="D94" s="198" t="s">
        <v>134</v>
      </c>
      <c r="E94" s="265"/>
      <c r="F94" s="265"/>
      <c r="G94" s="265"/>
      <c r="H94" s="265"/>
      <c r="I94" s="125"/>
      <c r="J94" s="125"/>
      <c r="K94" s="125"/>
      <c r="L94" s="125"/>
      <c r="M94" s="125"/>
      <c r="N94" s="199">
        <f>ROUND(N88*T94,2)</f>
        <v>0</v>
      </c>
      <c r="O94" s="265"/>
      <c r="P94" s="265"/>
      <c r="Q94" s="265"/>
      <c r="R94" s="126"/>
      <c r="S94" s="127"/>
      <c r="T94" s="128"/>
      <c r="U94" s="129" t="s">
        <v>46</v>
      </c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1" t="s">
        <v>104</v>
      </c>
      <c r="AZ94" s="130"/>
      <c r="BA94" s="130"/>
      <c r="BB94" s="130"/>
      <c r="BC94" s="130"/>
      <c r="BD94" s="130"/>
      <c r="BE94" s="132">
        <f aca="true" t="shared" si="0" ref="BE94:BE99">IF(U94="základní",N94,0)</f>
        <v>0</v>
      </c>
      <c r="BF94" s="132">
        <f aca="true" t="shared" si="1" ref="BF94:BF99">IF(U94="snížená",N94,0)</f>
        <v>0</v>
      </c>
      <c r="BG94" s="132">
        <f aca="true" t="shared" si="2" ref="BG94:BG99">IF(U94="zákl. přenesená",N94,0)</f>
        <v>0</v>
      </c>
      <c r="BH94" s="132">
        <f aca="true" t="shared" si="3" ref="BH94:BH99">IF(U94="sníž. přenesená",N94,0)</f>
        <v>0</v>
      </c>
      <c r="BI94" s="132">
        <f aca="true" t="shared" si="4" ref="BI94:BI99">IF(U94="nulová",N94,0)</f>
        <v>0</v>
      </c>
      <c r="BJ94" s="131" t="s">
        <v>23</v>
      </c>
      <c r="BK94" s="130"/>
      <c r="BL94" s="130"/>
      <c r="BM94" s="130"/>
    </row>
    <row r="95" spans="2:65" s="1" customFormat="1" ht="18" customHeight="1">
      <c r="B95" s="124"/>
      <c r="C95" s="125"/>
      <c r="D95" s="198" t="s">
        <v>135</v>
      </c>
      <c r="E95" s="265"/>
      <c r="F95" s="265"/>
      <c r="G95" s="265"/>
      <c r="H95" s="265"/>
      <c r="I95" s="125"/>
      <c r="J95" s="125"/>
      <c r="K95" s="125"/>
      <c r="L95" s="125"/>
      <c r="M95" s="125"/>
      <c r="N95" s="199">
        <f>ROUND(N88*T95,2)</f>
        <v>0</v>
      </c>
      <c r="O95" s="265"/>
      <c r="P95" s="265"/>
      <c r="Q95" s="265"/>
      <c r="R95" s="126"/>
      <c r="S95" s="127"/>
      <c r="T95" s="128"/>
      <c r="U95" s="129" t="s">
        <v>46</v>
      </c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1" t="s">
        <v>104</v>
      </c>
      <c r="AZ95" s="130"/>
      <c r="BA95" s="130"/>
      <c r="BB95" s="130"/>
      <c r="BC95" s="130"/>
      <c r="BD95" s="130"/>
      <c r="BE95" s="132">
        <f t="shared" si="0"/>
        <v>0</v>
      </c>
      <c r="BF95" s="132">
        <f t="shared" si="1"/>
        <v>0</v>
      </c>
      <c r="BG95" s="132">
        <f t="shared" si="2"/>
        <v>0</v>
      </c>
      <c r="BH95" s="132">
        <f t="shared" si="3"/>
        <v>0</v>
      </c>
      <c r="BI95" s="132">
        <f t="shared" si="4"/>
        <v>0</v>
      </c>
      <c r="BJ95" s="131" t="s">
        <v>23</v>
      </c>
      <c r="BK95" s="130"/>
      <c r="BL95" s="130"/>
      <c r="BM95" s="130"/>
    </row>
    <row r="96" spans="2:65" s="1" customFormat="1" ht="18" customHeight="1">
      <c r="B96" s="124"/>
      <c r="C96" s="125"/>
      <c r="D96" s="198" t="s">
        <v>136</v>
      </c>
      <c r="E96" s="265"/>
      <c r="F96" s="265"/>
      <c r="G96" s="265"/>
      <c r="H96" s="265"/>
      <c r="I96" s="125"/>
      <c r="J96" s="125"/>
      <c r="K96" s="125"/>
      <c r="L96" s="125"/>
      <c r="M96" s="125"/>
      <c r="N96" s="199">
        <f>ROUND(N88*T96,2)</f>
        <v>0</v>
      </c>
      <c r="O96" s="265"/>
      <c r="P96" s="265"/>
      <c r="Q96" s="265"/>
      <c r="R96" s="126"/>
      <c r="S96" s="127"/>
      <c r="T96" s="128"/>
      <c r="U96" s="129" t="s">
        <v>46</v>
      </c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1" t="s">
        <v>104</v>
      </c>
      <c r="AZ96" s="130"/>
      <c r="BA96" s="130"/>
      <c r="BB96" s="130"/>
      <c r="BC96" s="130"/>
      <c r="BD96" s="130"/>
      <c r="BE96" s="132">
        <f t="shared" si="0"/>
        <v>0</v>
      </c>
      <c r="BF96" s="132">
        <f t="shared" si="1"/>
        <v>0</v>
      </c>
      <c r="BG96" s="132">
        <f t="shared" si="2"/>
        <v>0</v>
      </c>
      <c r="BH96" s="132">
        <f t="shared" si="3"/>
        <v>0</v>
      </c>
      <c r="BI96" s="132">
        <f t="shared" si="4"/>
        <v>0</v>
      </c>
      <c r="BJ96" s="131" t="s">
        <v>23</v>
      </c>
      <c r="BK96" s="130"/>
      <c r="BL96" s="130"/>
      <c r="BM96" s="130"/>
    </row>
    <row r="97" spans="2:65" s="1" customFormat="1" ht="18" customHeight="1">
      <c r="B97" s="124"/>
      <c r="C97" s="125"/>
      <c r="D97" s="198" t="s">
        <v>137</v>
      </c>
      <c r="E97" s="265"/>
      <c r="F97" s="265"/>
      <c r="G97" s="265"/>
      <c r="H97" s="265"/>
      <c r="I97" s="125"/>
      <c r="J97" s="125"/>
      <c r="K97" s="125"/>
      <c r="L97" s="125"/>
      <c r="M97" s="125"/>
      <c r="N97" s="199">
        <f>ROUND(N88*T97,2)</f>
        <v>0</v>
      </c>
      <c r="O97" s="265"/>
      <c r="P97" s="265"/>
      <c r="Q97" s="265"/>
      <c r="R97" s="126"/>
      <c r="S97" s="127"/>
      <c r="T97" s="128"/>
      <c r="U97" s="129" t="s">
        <v>46</v>
      </c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1" t="s">
        <v>104</v>
      </c>
      <c r="AZ97" s="130"/>
      <c r="BA97" s="130"/>
      <c r="BB97" s="130"/>
      <c r="BC97" s="130"/>
      <c r="BD97" s="130"/>
      <c r="BE97" s="132">
        <f t="shared" si="0"/>
        <v>0</v>
      </c>
      <c r="BF97" s="132">
        <f t="shared" si="1"/>
        <v>0</v>
      </c>
      <c r="BG97" s="132">
        <f t="shared" si="2"/>
        <v>0</v>
      </c>
      <c r="BH97" s="132">
        <f t="shared" si="3"/>
        <v>0</v>
      </c>
      <c r="BI97" s="132">
        <f t="shared" si="4"/>
        <v>0</v>
      </c>
      <c r="BJ97" s="131" t="s">
        <v>23</v>
      </c>
      <c r="BK97" s="130"/>
      <c r="BL97" s="130"/>
      <c r="BM97" s="130"/>
    </row>
    <row r="98" spans="2:65" s="1" customFormat="1" ht="18" customHeight="1">
      <c r="B98" s="124"/>
      <c r="C98" s="125"/>
      <c r="D98" s="198" t="s">
        <v>138</v>
      </c>
      <c r="E98" s="265"/>
      <c r="F98" s="265"/>
      <c r="G98" s="265"/>
      <c r="H98" s="265"/>
      <c r="I98" s="125"/>
      <c r="J98" s="125"/>
      <c r="K98" s="125"/>
      <c r="L98" s="125"/>
      <c r="M98" s="125"/>
      <c r="N98" s="199">
        <f>ROUND(N88*T98,2)</f>
        <v>0</v>
      </c>
      <c r="O98" s="265"/>
      <c r="P98" s="265"/>
      <c r="Q98" s="265"/>
      <c r="R98" s="126"/>
      <c r="S98" s="127"/>
      <c r="T98" s="128"/>
      <c r="U98" s="129" t="s">
        <v>46</v>
      </c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1" t="s">
        <v>104</v>
      </c>
      <c r="AZ98" s="130"/>
      <c r="BA98" s="130"/>
      <c r="BB98" s="130"/>
      <c r="BC98" s="130"/>
      <c r="BD98" s="130"/>
      <c r="BE98" s="132">
        <f t="shared" si="0"/>
        <v>0</v>
      </c>
      <c r="BF98" s="132">
        <f t="shared" si="1"/>
        <v>0</v>
      </c>
      <c r="BG98" s="132">
        <f t="shared" si="2"/>
        <v>0</v>
      </c>
      <c r="BH98" s="132">
        <f t="shared" si="3"/>
        <v>0</v>
      </c>
      <c r="BI98" s="132">
        <f t="shared" si="4"/>
        <v>0</v>
      </c>
      <c r="BJ98" s="131" t="s">
        <v>23</v>
      </c>
      <c r="BK98" s="130"/>
      <c r="BL98" s="130"/>
      <c r="BM98" s="130"/>
    </row>
    <row r="99" spans="2:65" s="1" customFormat="1" ht="18" customHeight="1">
      <c r="B99" s="124"/>
      <c r="C99" s="125"/>
      <c r="D99" s="133" t="s">
        <v>139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99">
        <f>ROUND(N88*T99,2)</f>
        <v>0</v>
      </c>
      <c r="O99" s="265"/>
      <c r="P99" s="265"/>
      <c r="Q99" s="265"/>
      <c r="R99" s="126"/>
      <c r="S99" s="127"/>
      <c r="T99" s="134"/>
      <c r="U99" s="135" t="s">
        <v>46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1" t="s">
        <v>140</v>
      </c>
      <c r="AZ99" s="130"/>
      <c r="BA99" s="130"/>
      <c r="BB99" s="130"/>
      <c r="BC99" s="130"/>
      <c r="BD99" s="130"/>
      <c r="BE99" s="132">
        <f t="shared" si="0"/>
        <v>0</v>
      </c>
      <c r="BF99" s="132">
        <f t="shared" si="1"/>
        <v>0</v>
      </c>
      <c r="BG99" s="132">
        <f t="shared" si="2"/>
        <v>0</v>
      </c>
      <c r="BH99" s="132">
        <f t="shared" si="3"/>
        <v>0</v>
      </c>
      <c r="BI99" s="132">
        <f t="shared" si="4"/>
        <v>0</v>
      </c>
      <c r="BJ99" s="131" t="s">
        <v>23</v>
      </c>
      <c r="BK99" s="130"/>
      <c r="BL99" s="130"/>
      <c r="BM99" s="130"/>
    </row>
    <row r="100" spans="2:18" s="1" customFormat="1" ht="13.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s="1" customFormat="1" ht="29.25" customHeight="1">
      <c r="B101" s="32"/>
      <c r="C101" s="109" t="s">
        <v>114</v>
      </c>
      <c r="D101" s="43"/>
      <c r="E101" s="43"/>
      <c r="F101" s="43"/>
      <c r="G101" s="43"/>
      <c r="H101" s="43"/>
      <c r="I101" s="43"/>
      <c r="J101" s="43"/>
      <c r="K101" s="43"/>
      <c r="L101" s="192">
        <f>ROUND(SUM(N88+N93),2)</f>
        <v>0</v>
      </c>
      <c r="M101" s="266"/>
      <c r="N101" s="266"/>
      <c r="O101" s="266"/>
      <c r="P101" s="266"/>
      <c r="Q101" s="266"/>
      <c r="R101" s="34"/>
    </row>
    <row r="102" spans="2:18" s="1" customFormat="1" ht="6.75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18" s="1" customFormat="1" ht="6.7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18" s="1" customFormat="1" ht="36.75" customHeight="1">
      <c r="B107" s="32"/>
      <c r="C107" s="208" t="s">
        <v>141</v>
      </c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34"/>
    </row>
    <row r="108" spans="2:18" s="1" customFormat="1" ht="6.7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30" customHeight="1">
      <c r="B109" s="32"/>
      <c r="C109" s="27" t="s">
        <v>17</v>
      </c>
      <c r="D109" s="33"/>
      <c r="E109" s="33"/>
      <c r="F109" s="267" t="str">
        <f>F6</f>
        <v>Plešivec - chodníky za MŠ, Český Krumlov</v>
      </c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33"/>
      <c r="R109" s="34"/>
    </row>
    <row r="110" spans="2:18" s="1" customFormat="1" ht="36.75" customHeight="1">
      <c r="B110" s="32"/>
      <c r="C110" s="66" t="s">
        <v>117</v>
      </c>
      <c r="D110" s="33"/>
      <c r="E110" s="33"/>
      <c r="F110" s="209" t="str">
        <f>F7</f>
        <v>S.O. 401 - Veřejné osvětlení</v>
      </c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33"/>
      <c r="R110" s="34"/>
    </row>
    <row r="111" spans="2:18" s="1" customFormat="1" ht="6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8" customHeight="1">
      <c r="B112" s="32"/>
      <c r="C112" s="27" t="s">
        <v>24</v>
      </c>
      <c r="D112" s="33"/>
      <c r="E112" s="33"/>
      <c r="F112" s="25" t="str">
        <f>F9</f>
        <v>Český Krumlov</v>
      </c>
      <c r="G112" s="33"/>
      <c r="H112" s="33"/>
      <c r="I112" s="33"/>
      <c r="J112" s="33"/>
      <c r="K112" s="27" t="s">
        <v>26</v>
      </c>
      <c r="L112" s="33"/>
      <c r="M112" s="264" t="str">
        <f>IF(O9="","",O9)</f>
        <v>7.6.2016</v>
      </c>
      <c r="N112" s="197"/>
      <c r="O112" s="197"/>
      <c r="P112" s="197"/>
      <c r="Q112" s="33"/>
      <c r="R112" s="34"/>
    </row>
    <row r="113" spans="2:18" s="1" customFormat="1" ht="6.7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5">
      <c r="B114" s="32"/>
      <c r="C114" s="27" t="s">
        <v>30</v>
      </c>
      <c r="D114" s="33"/>
      <c r="E114" s="33"/>
      <c r="F114" s="25" t="str">
        <f>E12</f>
        <v>Město Český Krumlov</v>
      </c>
      <c r="G114" s="33"/>
      <c r="H114" s="33"/>
      <c r="I114" s="33"/>
      <c r="J114" s="33"/>
      <c r="K114" s="27" t="s">
        <v>36</v>
      </c>
      <c r="L114" s="33"/>
      <c r="M114" s="225" t="str">
        <f>E18</f>
        <v>ing. Martin Jáchym, Akiprojekt, s.r.o.</v>
      </c>
      <c r="N114" s="197"/>
      <c r="O114" s="197"/>
      <c r="P114" s="197"/>
      <c r="Q114" s="197"/>
      <c r="R114" s="34"/>
    </row>
    <row r="115" spans="2:18" s="1" customFormat="1" ht="14.25" customHeight="1">
      <c r="B115" s="32"/>
      <c r="C115" s="27" t="s">
        <v>34</v>
      </c>
      <c r="D115" s="33"/>
      <c r="E115" s="33"/>
      <c r="F115" s="25" t="str">
        <f>IF(E15="","",E15)</f>
        <v>Vyplň údaj</v>
      </c>
      <c r="G115" s="33"/>
      <c r="H115" s="33"/>
      <c r="I115" s="33"/>
      <c r="J115" s="33"/>
      <c r="K115" s="27" t="s">
        <v>39</v>
      </c>
      <c r="L115" s="33"/>
      <c r="M115" s="225" t="str">
        <f>E21</f>
        <v> </v>
      </c>
      <c r="N115" s="197"/>
      <c r="O115" s="197"/>
      <c r="P115" s="197"/>
      <c r="Q115" s="197"/>
      <c r="R115" s="34"/>
    </row>
    <row r="116" spans="2:18" s="1" customFormat="1" ht="9.7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27" s="8" customFormat="1" ht="29.25" customHeight="1">
      <c r="B117" s="136"/>
      <c r="C117" s="137" t="s">
        <v>142</v>
      </c>
      <c r="D117" s="138" t="s">
        <v>143</v>
      </c>
      <c r="E117" s="138" t="s">
        <v>63</v>
      </c>
      <c r="F117" s="260" t="s">
        <v>144</v>
      </c>
      <c r="G117" s="261"/>
      <c r="H117" s="261"/>
      <c r="I117" s="261"/>
      <c r="J117" s="138" t="s">
        <v>145</v>
      </c>
      <c r="K117" s="138" t="s">
        <v>146</v>
      </c>
      <c r="L117" s="262" t="s">
        <v>147</v>
      </c>
      <c r="M117" s="261"/>
      <c r="N117" s="260" t="s">
        <v>122</v>
      </c>
      <c r="O117" s="261"/>
      <c r="P117" s="261"/>
      <c r="Q117" s="263"/>
      <c r="R117" s="139"/>
      <c r="T117" s="73" t="s">
        <v>148</v>
      </c>
      <c r="U117" s="74" t="s">
        <v>45</v>
      </c>
      <c r="V117" s="74" t="s">
        <v>149</v>
      </c>
      <c r="W117" s="74" t="s">
        <v>150</v>
      </c>
      <c r="X117" s="74" t="s">
        <v>151</v>
      </c>
      <c r="Y117" s="74" t="s">
        <v>152</v>
      </c>
      <c r="Z117" s="74" t="s">
        <v>153</v>
      </c>
      <c r="AA117" s="75" t="s">
        <v>154</v>
      </c>
    </row>
    <row r="118" spans="2:63" s="1" customFormat="1" ht="29.25" customHeight="1">
      <c r="B118" s="32"/>
      <c r="C118" s="77" t="s">
        <v>119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40">
        <f>BK118</f>
        <v>0</v>
      </c>
      <c r="O118" s="241"/>
      <c r="P118" s="241"/>
      <c r="Q118" s="241"/>
      <c r="R118" s="34"/>
      <c r="T118" s="76"/>
      <c r="U118" s="48"/>
      <c r="V118" s="48"/>
      <c r="W118" s="140">
        <f>W119+W122</f>
        <v>0</v>
      </c>
      <c r="X118" s="48"/>
      <c r="Y118" s="140">
        <f>Y119+Y122</f>
        <v>0</v>
      </c>
      <c r="Z118" s="48"/>
      <c r="AA118" s="141">
        <f>AA119+AA122</f>
        <v>0</v>
      </c>
      <c r="AT118" s="15" t="s">
        <v>80</v>
      </c>
      <c r="AU118" s="15" t="s">
        <v>124</v>
      </c>
      <c r="BK118" s="142">
        <f>BK119+BK122</f>
        <v>0</v>
      </c>
    </row>
    <row r="119" spans="2:63" s="9" customFormat="1" ht="36.75" customHeight="1">
      <c r="B119" s="143"/>
      <c r="C119" s="144"/>
      <c r="D119" s="145" t="s">
        <v>551</v>
      </c>
      <c r="E119" s="145"/>
      <c r="F119" s="145"/>
      <c r="G119" s="145"/>
      <c r="H119" s="145"/>
      <c r="I119" s="145"/>
      <c r="J119" s="145"/>
      <c r="K119" s="145"/>
      <c r="L119" s="145"/>
      <c r="M119" s="145"/>
      <c r="N119" s="242">
        <f>BK119</f>
        <v>0</v>
      </c>
      <c r="O119" s="243"/>
      <c r="P119" s="243"/>
      <c r="Q119" s="243"/>
      <c r="R119" s="146"/>
      <c r="T119" s="147"/>
      <c r="U119" s="144"/>
      <c r="V119" s="144"/>
      <c r="W119" s="148">
        <f>W120</f>
        <v>0</v>
      </c>
      <c r="X119" s="144"/>
      <c r="Y119" s="148">
        <f>Y120</f>
        <v>0</v>
      </c>
      <c r="Z119" s="144"/>
      <c r="AA119" s="149">
        <f>AA120</f>
        <v>0</v>
      </c>
      <c r="AR119" s="150" t="s">
        <v>89</v>
      </c>
      <c r="AT119" s="151" t="s">
        <v>80</v>
      </c>
      <c r="AU119" s="151" t="s">
        <v>81</v>
      </c>
      <c r="AY119" s="150" t="s">
        <v>155</v>
      </c>
      <c r="BK119" s="152">
        <f>BK120</f>
        <v>0</v>
      </c>
    </row>
    <row r="120" spans="2:63" s="9" customFormat="1" ht="19.5" customHeight="1">
      <c r="B120" s="143"/>
      <c r="C120" s="144"/>
      <c r="D120" s="153" t="s">
        <v>552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44">
        <f>BK120</f>
        <v>0</v>
      </c>
      <c r="O120" s="245"/>
      <c r="P120" s="245"/>
      <c r="Q120" s="245"/>
      <c r="R120" s="146"/>
      <c r="T120" s="147"/>
      <c r="U120" s="144"/>
      <c r="V120" s="144"/>
      <c r="W120" s="148">
        <f>W121</f>
        <v>0</v>
      </c>
      <c r="X120" s="144"/>
      <c r="Y120" s="148">
        <f>Y121</f>
        <v>0</v>
      </c>
      <c r="Z120" s="144"/>
      <c r="AA120" s="149">
        <f>AA121</f>
        <v>0</v>
      </c>
      <c r="AR120" s="150" t="s">
        <v>89</v>
      </c>
      <c r="AT120" s="151" t="s">
        <v>80</v>
      </c>
      <c r="AU120" s="151" t="s">
        <v>23</v>
      </c>
      <c r="AY120" s="150" t="s">
        <v>155</v>
      </c>
      <c r="BK120" s="152">
        <f>BK121</f>
        <v>0</v>
      </c>
    </row>
    <row r="121" spans="2:65" s="1" customFormat="1" ht="22.5" customHeight="1">
      <c r="B121" s="124"/>
      <c r="C121" s="154" t="s">
        <v>23</v>
      </c>
      <c r="D121" s="154" t="s">
        <v>156</v>
      </c>
      <c r="E121" s="155" t="s">
        <v>553</v>
      </c>
      <c r="F121" s="248" t="s">
        <v>98</v>
      </c>
      <c r="G121" s="249"/>
      <c r="H121" s="249"/>
      <c r="I121" s="249"/>
      <c r="J121" s="156" t="s">
        <v>554</v>
      </c>
      <c r="K121" s="157">
        <v>1</v>
      </c>
      <c r="L121" s="237">
        <v>0</v>
      </c>
      <c r="M121" s="249"/>
      <c r="N121" s="250">
        <f>ROUND(L121*K121,2)</f>
        <v>0</v>
      </c>
      <c r="O121" s="249"/>
      <c r="P121" s="249"/>
      <c r="Q121" s="249"/>
      <c r="R121" s="126"/>
      <c r="T121" s="158" t="s">
        <v>21</v>
      </c>
      <c r="U121" s="41" t="s">
        <v>46</v>
      </c>
      <c r="V121" s="33"/>
      <c r="W121" s="159">
        <f>V121*K121</f>
        <v>0</v>
      </c>
      <c r="X121" s="159">
        <v>0</v>
      </c>
      <c r="Y121" s="159">
        <f>X121*K121</f>
        <v>0</v>
      </c>
      <c r="Z121" s="159">
        <v>0</v>
      </c>
      <c r="AA121" s="160">
        <f>Z121*K121</f>
        <v>0</v>
      </c>
      <c r="AR121" s="15" t="s">
        <v>233</v>
      </c>
      <c r="AT121" s="15" t="s">
        <v>156</v>
      </c>
      <c r="AU121" s="15" t="s">
        <v>89</v>
      </c>
      <c r="AY121" s="15" t="s">
        <v>155</v>
      </c>
      <c r="BE121" s="102">
        <f>IF(U121="základní",N121,0)</f>
        <v>0</v>
      </c>
      <c r="BF121" s="102">
        <f>IF(U121="snížená",N121,0)</f>
        <v>0</v>
      </c>
      <c r="BG121" s="102">
        <f>IF(U121="zákl. přenesená",N121,0)</f>
        <v>0</v>
      </c>
      <c r="BH121" s="102">
        <f>IF(U121="sníž. přenesená",N121,0)</f>
        <v>0</v>
      </c>
      <c r="BI121" s="102">
        <f>IF(U121="nulová",N121,0)</f>
        <v>0</v>
      </c>
      <c r="BJ121" s="15" t="s">
        <v>23</v>
      </c>
      <c r="BK121" s="102">
        <f>ROUND(L121*K121,2)</f>
        <v>0</v>
      </c>
      <c r="BL121" s="15" t="s">
        <v>233</v>
      </c>
      <c r="BM121" s="15" t="s">
        <v>555</v>
      </c>
    </row>
    <row r="122" spans="2:63" s="1" customFormat="1" ht="49.5" customHeight="1">
      <c r="B122" s="32"/>
      <c r="C122" s="33"/>
      <c r="D122" s="145" t="s">
        <v>318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232">
        <f aca="true" t="shared" si="5" ref="N122:N127">BK122</f>
        <v>0</v>
      </c>
      <c r="O122" s="233"/>
      <c r="P122" s="233"/>
      <c r="Q122" s="233"/>
      <c r="R122" s="34"/>
      <c r="T122" s="71"/>
      <c r="U122" s="33"/>
      <c r="V122" s="33"/>
      <c r="W122" s="33"/>
      <c r="X122" s="33"/>
      <c r="Y122" s="33"/>
      <c r="Z122" s="33"/>
      <c r="AA122" s="72"/>
      <c r="AT122" s="15" t="s">
        <v>80</v>
      </c>
      <c r="AU122" s="15" t="s">
        <v>81</v>
      </c>
      <c r="AY122" s="15" t="s">
        <v>319</v>
      </c>
      <c r="BK122" s="102">
        <f>SUM(BK123:BK127)</f>
        <v>0</v>
      </c>
    </row>
    <row r="123" spans="2:63" s="1" customFormat="1" ht="21.75" customHeight="1">
      <c r="B123" s="32"/>
      <c r="C123" s="181" t="s">
        <v>21</v>
      </c>
      <c r="D123" s="181" t="s">
        <v>156</v>
      </c>
      <c r="E123" s="182" t="s">
        <v>21</v>
      </c>
      <c r="F123" s="235" t="s">
        <v>21</v>
      </c>
      <c r="G123" s="236"/>
      <c r="H123" s="236"/>
      <c r="I123" s="236"/>
      <c r="J123" s="183" t="s">
        <v>21</v>
      </c>
      <c r="K123" s="184"/>
      <c r="L123" s="237"/>
      <c r="M123" s="238"/>
      <c r="N123" s="239">
        <f t="shared" si="5"/>
        <v>0</v>
      </c>
      <c r="O123" s="238"/>
      <c r="P123" s="238"/>
      <c r="Q123" s="238"/>
      <c r="R123" s="34"/>
      <c r="T123" s="158" t="s">
        <v>21</v>
      </c>
      <c r="U123" s="185" t="s">
        <v>46</v>
      </c>
      <c r="V123" s="33"/>
      <c r="W123" s="33"/>
      <c r="X123" s="33"/>
      <c r="Y123" s="33"/>
      <c r="Z123" s="33"/>
      <c r="AA123" s="72"/>
      <c r="AT123" s="15" t="s">
        <v>319</v>
      </c>
      <c r="AU123" s="15" t="s">
        <v>23</v>
      </c>
      <c r="AY123" s="15" t="s">
        <v>319</v>
      </c>
      <c r="BE123" s="102">
        <f>IF(U123="základní",N123,0)</f>
        <v>0</v>
      </c>
      <c r="BF123" s="102">
        <f>IF(U123="snížená",N123,0)</f>
        <v>0</v>
      </c>
      <c r="BG123" s="102">
        <f>IF(U123="zákl. přenesená",N123,0)</f>
        <v>0</v>
      </c>
      <c r="BH123" s="102">
        <f>IF(U123="sníž. přenesená",N123,0)</f>
        <v>0</v>
      </c>
      <c r="BI123" s="102">
        <f>IF(U123="nulová",N123,0)</f>
        <v>0</v>
      </c>
      <c r="BJ123" s="15" t="s">
        <v>23</v>
      </c>
      <c r="BK123" s="102">
        <f>L123*K123</f>
        <v>0</v>
      </c>
    </row>
    <row r="124" spans="2:63" s="1" customFormat="1" ht="21.75" customHeight="1">
      <c r="B124" s="32"/>
      <c r="C124" s="181" t="s">
        <v>21</v>
      </c>
      <c r="D124" s="181" t="s">
        <v>156</v>
      </c>
      <c r="E124" s="182" t="s">
        <v>21</v>
      </c>
      <c r="F124" s="235" t="s">
        <v>21</v>
      </c>
      <c r="G124" s="236"/>
      <c r="H124" s="236"/>
      <c r="I124" s="236"/>
      <c r="J124" s="183" t="s">
        <v>21</v>
      </c>
      <c r="K124" s="184"/>
      <c r="L124" s="237"/>
      <c r="M124" s="238"/>
      <c r="N124" s="239">
        <f t="shared" si="5"/>
        <v>0</v>
      </c>
      <c r="O124" s="238"/>
      <c r="P124" s="238"/>
      <c r="Q124" s="238"/>
      <c r="R124" s="34"/>
      <c r="T124" s="158" t="s">
        <v>21</v>
      </c>
      <c r="U124" s="185" t="s">
        <v>46</v>
      </c>
      <c r="V124" s="33"/>
      <c r="W124" s="33"/>
      <c r="X124" s="33"/>
      <c r="Y124" s="33"/>
      <c r="Z124" s="33"/>
      <c r="AA124" s="72"/>
      <c r="AT124" s="15" t="s">
        <v>319</v>
      </c>
      <c r="AU124" s="15" t="s">
        <v>23</v>
      </c>
      <c r="AY124" s="15" t="s">
        <v>319</v>
      </c>
      <c r="BE124" s="102">
        <f>IF(U124="základní",N124,0)</f>
        <v>0</v>
      </c>
      <c r="BF124" s="102">
        <f>IF(U124="snížená",N124,0)</f>
        <v>0</v>
      </c>
      <c r="BG124" s="102">
        <f>IF(U124="zákl. přenesená",N124,0)</f>
        <v>0</v>
      </c>
      <c r="BH124" s="102">
        <f>IF(U124="sníž. přenesená",N124,0)</f>
        <v>0</v>
      </c>
      <c r="BI124" s="102">
        <f>IF(U124="nulová",N124,0)</f>
        <v>0</v>
      </c>
      <c r="BJ124" s="15" t="s">
        <v>23</v>
      </c>
      <c r="BK124" s="102">
        <f>L124*K124</f>
        <v>0</v>
      </c>
    </row>
    <row r="125" spans="2:63" s="1" customFormat="1" ht="21.75" customHeight="1">
      <c r="B125" s="32"/>
      <c r="C125" s="181" t="s">
        <v>21</v>
      </c>
      <c r="D125" s="181" t="s">
        <v>156</v>
      </c>
      <c r="E125" s="182" t="s">
        <v>21</v>
      </c>
      <c r="F125" s="235" t="s">
        <v>21</v>
      </c>
      <c r="G125" s="236"/>
      <c r="H125" s="236"/>
      <c r="I125" s="236"/>
      <c r="J125" s="183" t="s">
        <v>21</v>
      </c>
      <c r="K125" s="184"/>
      <c r="L125" s="237"/>
      <c r="M125" s="238"/>
      <c r="N125" s="239">
        <f t="shared" si="5"/>
        <v>0</v>
      </c>
      <c r="O125" s="238"/>
      <c r="P125" s="238"/>
      <c r="Q125" s="238"/>
      <c r="R125" s="34"/>
      <c r="T125" s="158" t="s">
        <v>21</v>
      </c>
      <c r="U125" s="185" t="s">
        <v>46</v>
      </c>
      <c r="V125" s="33"/>
      <c r="W125" s="33"/>
      <c r="X125" s="33"/>
      <c r="Y125" s="33"/>
      <c r="Z125" s="33"/>
      <c r="AA125" s="72"/>
      <c r="AT125" s="15" t="s">
        <v>319</v>
      </c>
      <c r="AU125" s="15" t="s">
        <v>23</v>
      </c>
      <c r="AY125" s="15" t="s">
        <v>319</v>
      </c>
      <c r="BE125" s="102">
        <f>IF(U125="základní",N125,0)</f>
        <v>0</v>
      </c>
      <c r="BF125" s="102">
        <f>IF(U125="snížená",N125,0)</f>
        <v>0</v>
      </c>
      <c r="BG125" s="102">
        <f>IF(U125="zákl. přenesená",N125,0)</f>
        <v>0</v>
      </c>
      <c r="BH125" s="102">
        <f>IF(U125="sníž. přenesená",N125,0)</f>
        <v>0</v>
      </c>
      <c r="BI125" s="102">
        <f>IF(U125="nulová",N125,0)</f>
        <v>0</v>
      </c>
      <c r="BJ125" s="15" t="s">
        <v>23</v>
      </c>
      <c r="BK125" s="102">
        <f>L125*K125</f>
        <v>0</v>
      </c>
    </row>
    <row r="126" spans="2:63" s="1" customFormat="1" ht="21.75" customHeight="1">
      <c r="B126" s="32"/>
      <c r="C126" s="181" t="s">
        <v>21</v>
      </c>
      <c r="D126" s="181" t="s">
        <v>156</v>
      </c>
      <c r="E126" s="182" t="s">
        <v>21</v>
      </c>
      <c r="F126" s="235" t="s">
        <v>21</v>
      </c>
      <c r="G126" s="236"/>
      <c r="H126" s="236"/>
      <c r="I126" s="236"/>
      <c r="J126" s="183" t="s">
        <v>21</v>
      </c>
      <c r="K126" s="184"/>
      <c r="L126" s="237"/>
      <c r="M126" s="238"/>
      <c r="N126" s="239">
        <f t="shared" si="5"/>
        <v>0</v>
      </c>
      <c r="O126" s="238"/>
      <c r="P126" s="238"/>
      <c r="Q126" s="238"/>
      <c r="R126" s="34"/>
      <c r="T126" s="158" t="s">
        <v>21</v>
      </c>
      <c r="U126" s="185" t="s">
        <v>46</v>
      </c>
      <c r="V126" s="33"/>
      <c r="W126" s="33"/>
      <c r="X126" s="33"/>
      <c r="Y126" s="33"/>
      <c r="Z126" s="33"/>
      <c r="AA126" s="72"/>
      <c r="AT126" s="15" t="s">
        <v>319</v>
      </c>
      <c r="AU126" s="15" t="s">
        <v>23</v>
      </c>
      <c r="AY126" s="15" t="s">
        <v>319</v>
      </c>
      <c r="BE126" s="102">
        <f>IF(U126="základní",N126,0)</f>
        <v>0</v>
      </c>
      <c r="BF126" s="102">
        <f>IF(U126="snížená",N126,0)</f>
        <v>0</v>
      </c>
      <c r="BG126" s="102">
        <f>IF(U126="zákl. přenesená",N126,0)</f>
        <v>0</v>
      </c>
      <c r="BH126" s="102">
        <f>IF(U126="sníž. přenesená",N126,0)</f>
        <v>0</v>
      </c>
      <c r="BI126" s="102">
        <f>IF(U126="nulová",N126,0)</f>
        <v>0</v>
      </c>
      <c r="BJ126" s="15" t="s">
        <v>23</v>
      </c>
      <c r="BK126" s="102">
        <f>L126*K126</f>
        <v>0</v>
      </c>
    </row>
    <row r="127" spans="2:63" s="1" customFormat="1" ht="21.75" customHeight="1">
      <c r="B127" s="32"/>
      <c r="C127" s="181" t="s">
        <v>21</v>
      </c>
      <c r="D127" s="181" t="s">
        <v>156</v>
      </c>
      <c r="E127" s="182" t="s">
        <v>21</v>
      </c>
      <c r="F127" s="235" t="s">
        <v>21</v>
      </c>
      <c r="G127" s="236"/>
      <c r="H127" s="236"/>
      <c r="I127" s="236"/>
      <c r="J127" s="183" t="s">
        <v>21</v>
      </c>
      <c r="K127" s="184"/>
      <c r="L127" s="237"/>
      <c r="M127" s="238"/>
      <c r="N127" s="239">
        <f t="shared" si="5"/>
        <v>0</v>
      </c>
      <c r="O127" s="238"/>
      <c r="P127" s="238"/>
      <c r="Q127" s="238"/>
      <c r="R127" s="34"/>
      <c r="T127" s="158" t="s">
        <v>21</v>
      </c>
      <c r="U127" s="185" t="s">
        <v>46</v>
      </c>
      <c r="V127" s="53"/>
      <c r="W127" s="53"/>
      <c r="X127" s="53"/>
      <c r="Y127" s="53"/>
      <c r="Z127" s="53"/>
      <c r="AA127" s="55"/>
      <c r="AT127" s="15" t="s">
        <v>319</v>
      </c>
      <c r="AU127" s="15" t="s">
        <v>23</v>
      </c>
      <c r="AY127" s="15" t="s">
        <v>319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5" t="s">
        <v>23</v>
      </c>
      <c r="BK127" s="102">
        <f>L127*K127</f>
        <v>0</v>
      </c>
    </row>
    <row r="128" spans="2:18" s="1" customFormat="1" ht="6.75" customHeight="1"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</row>
  </sheetData>
  <sheetProtection password="CC35" sheet="1" objects="1" scenarios="1" formatColumns="0" formatRows="0" sort="0" autoFilter="0"/>
  <mergeCells count="87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C86:G86"/>
    <mergeCell ref="N86:Q86"/>
    <mergeCell ref="L38:P38"/>
    <mergeCell ref="C76:Q76"/>
    <mergeCell ref="F78:P78"/>
    <mergeCell ref="F79:P79"/>
    <mergeCell ref="N88:Q88"/>
    <mergeCell ref="N89:Q89"/>
    <mergeCell ref="N90:Q90"/>
    <mergeCell ref="N91:Q91"/>
    <mergeCell ref="M81:P81"/>
    <mergeCell ref="M83:Q83"/>
    <mergeCell ref="M84:Q84"/>
    <mergeCell ref="D96:H96"/>
    <mergeCell ref="N96:Q96"/>
    <mergeCell ref="D97:H97"/>
    <mergeCell ref="N97:Q97"/>
    <mergeCell ref="N93:Q93"/>
    <mergeCell ref="D94:H94"/>
    <mergeCell ref="N94:Q94"/>
    <mergeCell ref="D95:H95"/>
    <mergeCell ref="N95:Q95"/>
    <mergeCell ref="F109:P109"/>
    <mergeCell ref="F110:P110"/>
    <mergeCell ref="M112:P112"/>
    <mergeCell ref="D98:H98"/>
    <mergeCell ref="N98:Q98"/>
    <mergeCell ref="N99:Q99"/>
    <mergeCell ref="L101:Q10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H1:K1"/>
    <mergeCell ref="S2:AC2"/>
    <mergeCell ref="N118:Q118"/>
    <mergeCell ref="N119:Q119"/>
    <mergeCell ref="N120:Q120"/>
    <mergeCell ref="N122:Q122"/>
    <mergeCell ref="F121:I121"/>
    <mergeCell ref="L121:M121"/>
    <mergeCell ref="N121:Q121"/>
    <mergeCell ref="C107:Q107"/>
  </mergeCells>
  <dataValidations count="2">
    <dataValidation type="list" allowBlank="1" showInputMessage="1" showErrorMessage="1" error="Povoleny jsou hodnoty K a M." sqref="D123:D128">
      <formula1>"K,M"</formula1>
    </dataValidation>
    <dataValidation type="list" allowBlank="1" showInputMessage="1" showErrorMessage="1" error="Povoleny jsou hodnoty základní, snížená, zákl. přenesená, sníž. přenesená, nulová." sqref="U123:U12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604</v>
      </c>
      <c r="G1" s="190"/>
      <c r="H1" s="234" t="s">
        <v>605</v>
      </c>
      <c r="I1" s="234"/>
      <c r="J1" s="234"/>
      <c r="K1" s="234"/>
      <c r="L1" s="190" t="s">
        <v>606</v>
      </c>
      <c r="M1" s="188"/>
      <c r="N1" s="188"/>
      <c r="O1" s="189" t="s">
        <v>115</v>
      </c>
      <c r="P1" s="188"/>
      <c r="Q1" s="188"/>
      <c r="R1" s="188"/>
      <c r="S1" s="190" t="s">
        <v>607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102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89</v>
      </c>
    </row>
    <row r="4" spans="2:46" ht="36.75" customHeight="1">
      <c r="B4" s="19"/>
      <c r="C4" s="208" t="s">
        <v>116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67" t="str">
        <f>'Rekapitulace stavby'!K6</f>
        <v>Plešivec - chodníky za MŠ, Český Krumlov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117</v>
      </c>
      <c r="E7" s="33"/>
      <c r="F7" s="226" t="s">
        <v>556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75" t="str">
        <f>'Rekapitulace stavby'!AN8</f>
        <v>7.6.2016</v>
      </c>
      <c r="P9" s="19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225" t="s">
        <v>21</v>
      </c>
      <c r="P11" s="197"/>
      <c r="Q11" s="33"/>
      <c r="R11" s="34"/>
    </row>
    <row r="12" spans="2:18" s="1" customFormat="1" ht="18" customHeight="1">
      <c r="B12" s="32"/>
      <c r="C12" s="33"/>
      <c r="D12" s="33"/>
      <c r="E12" s="25" t="s">
        <v>32</v>
      </c>
      <c r="F12" s="33"/>
      <c r="G12" s="33"/>
      <c r="H12" s="33"/>
      <c r="I12" s="33"/>
      <c r="J12" s="33"/>
      <c r="K12" s="33"/>
      <c r="L12" s="33"/>
      <c r="M12" s="27" t="s">
        <v>33</v>
      </c>
      <c r="N12" s="33"/>
      <c r="O12" s="225" t="s">
        <v>21</v>
      </c>
      <c r="P12" s="19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74" t="str">
        <f>IF('Rekapitulace stavby'!AN13="","",'Rekapitulace stavby'!AN13)</f>
        <v>Vyplň údaj</v>
      </c>
      <c r="P14" s="197"/>
      <c r="Q14" s="33"/>
      <c r="R14" s="34"/>
    </row>
    <row r="15" spans="2:18" s="1" customFormat="1" ht="18" customHeight="1">
      <c r="B15" s="32"/>
      <c r="C15" s="33"/>
      <c r="D15" s="33"/>
      <c r="E15" s="274" t="str">
        <f>IF('Rekapitulace stavby'!E14="","",'Rekapitulace stavby'!E14)</f>
        <v>Vyplň údaj</v>
      </c>
      <c r="F15" s="197"/>
      <c r="G15" s="197"/>
      <c r="H15" s="197"/>
      <c r="I15" s="197"/>
      <c r="J15" s="197"/>
      <c r="K15" s="197"/>
      <c r="L15" s="197"/>
      <c r="M15" s="27" t="s">
        <v>33</v>
      </c>
      <c r="N15" s="33"/>
      <c r="O15" s="274" t="str">
        <f>IF('Rekapitulace stavby'!AN14="","",'Rekapitulace stavby'!AN14)</f>
        <v>Vyplň údaj</v>
      </c>
      <c r="P15" s="19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36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225" t="s">
        <v>21</v>
      </c>
      <c r="P17" s="197"/>
      <c r="Q17" s="33"/>
      <c r="R17" s="34"/>
    </row>
    <row r="18" spans="2:18" s="1" customFormat="1" ht="18" customHeight="1">
      <c r="B18" s="32"/>
      <c r="C18" s="33"/>
      <c r="D18" s="33"/>
      <c r="E18" s="25" t="s">
        <v>37</v>
      </c>
      <c r="F18" s="33"/>
      <c r="G18" s="33"/>
      <c r="H18" s="33"/>
      <c r="I18" s="33"/>
      <c r="J18" s="33"/>
      <c r="K18" s="33"/>
      <c r="L18" s="33"/>
      <c r="M18" s="27" t="s">
        <v>33</v>
      </c>
      <c r="N18" s="33"/>
      <c r="O18" s="225" t="s">
        <v>21</v>
      </c>
      <c r="P18" s="19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39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225">
        <f>IF('Rekapitulace stavby'!AN19="","",'Rekapitulace stavby'!AN19)</f>
      </c>
      <c r="P20" s="197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IF('Rekapitulace stavby'!E20="","",'Rekapitulace stavby'!E20)</f>
        <v> </v>
      </c>
      <c r="F21" s="33"/>
      <c r="G21" s="33"/>
      <c r="H21" s="33"/>
      <c r="I21" s="33"/>
      <c r="J21" s="33"/>
      <c r="K21" s="33"/>
      <c r="L21" s="33"/>
      <c r="M21" s="27" t="s">
        <v>33</v>
      </c>
      <c r="N21" s="33"/>
      <c r="O21" s="225">
        <f>IF('Rekapitulace stavby'!AN20="","",'Rekapitulace stavby'!AN20)</f>
      </c>
      <c r="P21" s="19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21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0" t="s">
        <v>119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7"/>
      <c r="O27" s="197"/>
      <c r="P27" s="197"/>
      <c r="Q27" s="33"/>
      <c r="R27" s="34"/>
    </row>
    <row r="28" spans="2:18" s="1" customFormat="1" ht="14.25" customHeight="1">
      <c r="B28" s="32"/>
      <c r="C28" s="33"/>
      <c r="D28" s="31" t="s">
        <v>109</v>
      </c>
      <c r="E28" s="33"/>
      <c r="F28" s="33"/>
      <c r="G28" s="33"/>
      <c r="H28" s="33"/>
      <c r="I28" s="33"/>
      <c r="J28" s="33"/>
      <c r="K28" s="33"/>
      <c r="L28" s="33"/>
      <c r="M28" s="229">
        <f>N93</f>
        <v>0</v>
      </c>
      <c r="N28" s="197"/>
      <c r="O28" s="197"/>
      <c r="P28" s="19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1" t="s">
        <v>44</v>
      </c>
      <c r="E30" s="33"/>
      <c r="F30" s="33"/>
      <c r="G30" s="33"/>
      <c r="H30" s="33"/>
      <c r="I30" s="33"/>
      <c r="J30" s="33"/>
      <c r="K30" s="33"/>
      <c r="L30" s="33"/>
      <c r="M30" s="273">
        <f>ROUND(M27+M28,2)</f>
        <v>0</v>
      </c>
      <c r="N30" s="197"/>
      <c r="O30" s="197"/>
      <c r="P30" s="19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45</v>
      </c>
      <c r="E32" s="39" t="s">
        <v>46</v>
      </c>
      <c r="F32" s="40">
        <v>0.21</v>
      </c>
      <c r="G32" s="112" t="s">
        <v>47</v>
      </c>
      <c r="H32" s="272">
        <f>ROUND((((SUM(BE93:BE100)+SUM(BE118:BE128))+SUM(BE130:BE134))),2)</f>
        <v>0</v>
      </c>
      <c r="I32" s="197"/>
      <c r="J32" s="197"/>
      <c r="K32" s="33"/>
      <c r="L32" s="33"/>
      <c r="M32" s="272">
        <f>ROUND(((ROUND((SUM(BE93:BE100)+SUM(BE118:BE128)),2)*F32)+SUM(BE130:BE134)*F32),2)</f>
        <v>0</v>
      </c>
      <c r="N32" s="197"/>
      <c r="O32" s="197"/>
      <c r="P32" s="197"/>
      <c r="Q32" s="33"/>
      <c r="R32" s="34"/>
    </row>
    <row r="33" spans="2:18" s="1" customFormat="1" ht="14.25" customHeight="1">
      <c r="B33" s="32"/>
      <c r="C33" s="33"/>
      <c r="D33" s="33"/>
      <c r="E33" s="39" t="s">
        <v>48</v>
      </c>
      <c r="F33" s="40">
        <v>0.15</v>
      </c>
      <c r="G33" s="112" t="s">
        <v>47</v>
      </c>
      <c r="H33" s="272">
        <f>ROUND((((SUM(BF93:BF100)+SUM(BF118:BF128))+SUM(BF130:BF134))),2)</f>
        <v>0</v>
      </c>
      <c r="I33" s="197"/>
      <c r="J33" s="197"/>
      <c r="K33" s="33"/>
      <c r="L33" s="33"/>
      <c r="M33" s="272">
        <f>ROUND(((ROUND((SUM(BF93:BF100)+SUM(BF118:BF128)),2)*F33)+SUM(BF130:BF134)*F33),2)</f>
        <v>0</v>
      </c>
      <c r="N33" s="197"/>
      <c r="O33" s="197"/>
      <c r="P33" s="19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0.21</v>
      </c>
      <c r="G34" s="112" t="s">
        <v>47</v>
      </c>
      <c r="H34" s="272">
        <f>ROUND((((SUM(BG93:BG100)+SUM(BG118:BG128))+SUM(BG130:BG134))),2)</f>
        <v>0</v>
      </c>
      <c r="I34" s="197"/>
      <c r="J34" s="197"/>
      <c r="K34" s="33"/>
      <c r="L34" s="33"/>
      <c r="M34" s="272">
        <v>0</v>
      </c>
      <c r="N34" s="197"/>
      <c r="O34" s="197"/>
      <c r="P34" s="19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0.15</v>
      </c>
      <c r="G35" s="112" t="s">
        <v>47</v>
      </c>
      <c r="H35" s="272">
        <f>ROUND((((SUM(BH93:BH100)+SUM(BH118:BH128))+SUM(BH130:BH134))),2)</f>
        <v>0</v>
      </c>
      <c r="I35" s="197"/>
      <c r="J35" s="197"/>
      <c r="K35" s="33"/>
      <c r="L35" s="33"/>
      <c r="M35" s="272">
        <v>0</v>
      </c>
      <c r="N35" s="197"/>
      <c r="O35" s="197"/>
      <c r="P35" s="19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</v>
      </c>
      <c r="G36" s="112" t="s">
        <v>47</v>
      </c>
      <c r="H36" s="272">
        <f>ROUND((((SUM(BI93:BI100)+SUM(BI118:BI128))+SUM(BI130:BI134))),2)</f>
        <v>0</v>
      </c>
      <c r="I36" s="197"/>
      <c r="J36" s="197"/>
      <c r="K36" s="33"/>
      <c r="L36" s="33"/>
      <c r="M36" s="272">
        <v>0</v>
      </c>
      <c r="N36" s="197"/>
      <c r="O36" s="197"/>
      <c r="P36" s="19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52</v>
      </c>
      <c r="E38" s="45"/>
      <c r="F38" s="45"/>
      <c r="G38" s="113" t="s">
        <v>53</v>
      </c>
      <c r="H38" s="46" t="s">
        <v>54</v>
      </c>
      <c r="I38" s="45"/>
      <c r="J38" s="45"/>
      <c r="K38" s="45"/>
      <c r="L38" s="219">
        <f>SUM(M30:M36)</f>
        <v>0</v>
      </c>
      <c r="M38" s="205"/>
      <c r="N38" s="205"/>
      <c r="O38" s="205"/>
      <c r="P38" s="207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8" t="s">
        <v>120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7" t="str">
        <f>F6</f>
        <v>Plešivec - chodníky za MŠ, Český Krumlov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3"/>
      <c r="R78" s="34"/>
    </row>
    <row r="79" spans="2:18" s="1" customFormat="1" ht="36.75" customHeight="1">
      <c r="B79" s="32"/>
      <c r="C79" s="66" t="s">
        <v>117</v>
      </c>
      <c r="D79" s="33"/>
      <c r="E79" s="33"/>
      <c r="F79" s="209" t="str">
        <f>F7</f>
        <v>S.O. 199 - Dopravně inženýrská opatření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Český Krumlov</v>
      </c>
      <c r="G81" s="33"/>
      <c r="H81" s="33"/>
      <c r="I81" s="33"/>
      <c r="J81" s="33"/>
      <c r="K81" s="27" t="s">
        <v>26</v>
      </c>
      <c r="L81" s="33"/>
      <c r="M81" s="264" t="str">
        <f>IF(O9="","",O9)</f>
        <v>7.6.2016</v>
      </c>
      <c r="N81" s="197"/>
      <c r="O81" s="197"/>
      <c r="P81" s="19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30</v>
      </c>
      <c r="D83" s="33"/>
      <c r="E83" s="33"/>
      <c r="F83" s="25" t="str">
        <f>E12</f>
        <v>Město Český Krumlov</v>
      </c>
      <c r="G83" s="33"/>
      <c r="H83" s="33"/>
      <c r="I83" s="33"/>
      <c r="J83" s="33"/>
      <c r="K83" s="27" t="s">
        <v>36</v>
      </c>
      <c r="L83" s="33"/>
      <c r="M83" s="225" t="str">
        <f>E18</f>
        <v>ing. Martin Jáchym, Akiprojekt, s.r.o.</v>
      </c>
      <c r="N83" s="197"/>
      <c r="O83" s="197"/>
      <c r="P83" s="197"/>
      <c r="Q83" s="197"/>
      <c r="R83" s="34"/>
    </row>
    <row r="84" spans="2:18" s="1" customFormat="1" ht="14.25" customHeight="1">
      <c r="B84" s="32"/>
      <c r="C84" s="27" t="s">
        <v>34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39</v>
      </c>
      <c r="L84" s="33"/>
      <c r="M84" s="225" t="str">
        <f>E21</f>
        <v> </v>
      </c>
      <c r="N84" s="197"/>
      <c r="O84" s="197"/>
      <c r="P84" s="197"/>
      <c r="Q84" s="19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71" t="s">
        <v>121</v>
      </c>
      <c r="D86" s="266"/>
      <c r="E86" s="266"/>
      <c r="F86" s="266"/>
      <c r="G86" s="266"/>
      <c r="H86" s="43"/>
      <c r="I86" s="43"/>
      <c r="J86" s="43"/>
      <c r="K86" s="43"/>
      <c r="L86" s="43"/>
      <c r="M86" s="43"/>
      <c r="N86" s="271" t="s">
        <v>122</v>
      </c>
      <c r="O86" s="197"/>
      <c r="P86" s="197"/>
      <c r="Q86" s="19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N118</f>
        <v>0</v>
      </c>
      <c r="O88" s="197"/>
      <c r="P88" s="197"/>
      <c r="Q88" s="197"/>
      <c r="R88" s="34"/>
      <c r="AU88" s="15" t="s">
        <v>124</v>
      </c>
    </row>
    <row r="89" spans="2:18" s="6" customFormat="1" ht="24.75" customHeight="1">
      <c r="B89" s="115"/>
      <c r="C89" s="116"/>
      <c r="D89" s="117" t="s">
        <v>125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N119</f>
        <v>0</v>
      </c>
      <c r="O89" s="268"/>
      <c r="P89" s="268"/>
      <c r="Q89" s="268"/>
      <c r="R89" s="118"/>
    </row>
    <row r="90" spans="2:18" s="7" customFormat="1" ht="19.5" customHeight="1">
      <c r="B90" s="119"/>
      <c r="C90" s="120"/>
      <c r="D90" s="98" t="s">
        <v>129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0">
        <f>N120</f>
        <v>0</v>
      </c>
      <c r="O90" s="270"/>
      <c r="P90" s="270"/>
      <c r="Q90" s="270"/>
      <c r="R90" s="121"/>
    </row>
    <row r="91" spans="2:18" s="6" customFormat="1" ht="21.75" customHeight="1">
      <c r="B91" s="115"/>
      <c r="C91" s="116"/>
      <c r="D91" s="117" t="s">
        <v>132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42">
        <f>N129</f>
        <v>0</v>
      </c>
      <c r="O91" s="268"/>
      <c r="P91" s="268"/>
      <c r="Q91" s="268"/>
      <c r="R91" s="118"/>
    </row>
    <row r="92" spans="2:18" s="1" customFormat="1" ht="21.75" customHeight="1"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2:21" s="1" customFormat="1" ht="29.25" customHeight="1">
      <c r="B93" s="32"/>
      <c r="C93" s="114" t="s">
        <v>133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69">
        <f>ROUND(N94+N95+N96+N97+N98+N99,2)</f>
        <v>0</v>
      </c>
      <c r="O93" s="197"/>
      <c r="P93" s="197"/>
      <c r="Q93" s="197"/>
      <c r="R93" s="34"/>
      <c r="T93" s="122"/>
      <c r="U93" s="123" t="s">
        <v>45</v>
      </c>
    </row>
    <row r="94" spans="2:65" s="1" customFormat="1" ht="18" customHeight="1">
      <c r="B94" s="124"/>
      <c r="C94" s="125"/>
      <c r="D94" s="198" t="s">
        <v>134</v>
      </c>
      <c r="E94" s="265"/>
      <c r="F94" s="265"/>
      <c r="G94" s="265"/>
      <c r="H94" s="265"/>
      <c r="I94" s="125"/>
      <c r="J94" s="125"/>
      <c r="K94" s="125"/>
      <c r="L94" s="125"/>
      <c r="M94" s="125"/>
      <c r="N94" s="199">
        <f>ROUND(N88*T94,2)</f>
        <v>0</v>
      </c>
      <c r="O94" s="265"/>
      <c r="P94" s="265"/>
      <c r="Q94" s="265"/>
      <c r="R94" s="126"/>
      <c r="S94" s="127"/>
      <c r="T94" s="128"/>
      <c r="U94" s="129" t="s">
        <v>46</v>
      </c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1" t="s">
        <v>104</v>
      </c>
      <c r="AZ94" s="130"/>
      <c r="BA94" s="130"/>
      <c r="BB94" s="130"/>
      <c r="BC94" s="130"/>
      <c r="BD94" s="130"/>
      <c r="BE94" s="132">
        <f aca="true" t="shared" si="0" ref="BE94:BE99">IF(U94="základní",N94,0)</f>
        <v>0</v>
      </c>
      <c r="BF94" s="132">
        <f aca="true" t="shared" si="1" ref="BF94:BF99">IF(U94="snížená",N94,0)</f>
        <v>0</v>
      </c>
      <c r="BG94" s="132">
        <f aca="true" t="shared" si="2" ref="BG94:BG99">IF(U94="zákl. přenesená",N94,0)</f>
        <v>0</v>
      </c>
      <c r="BH94" s="132">
        <f aca="true" t="shared" si="3" ref="BH94:BH99">IF(U94="sníž. přenesená",N94,0)</f>
        <v>0</v>
      </c>
      <c r="BI94" s="132">
        <f aca="true" t="shared" si="4" ref="BI94:BI99">IF(U94="nulová",N94,0)</f>
        <v>0</v>
      </c>
      <c r="BJ94" s="131" t="s">
        <v>23</v>
      </c>
      <c r="BK94" s="130"/>
      <c r="BL94" s="130"/>
      <c r="BM94" s="130"/>
    </row>
    <row r="95" spans="2:65" s="1" customFormat="1" ht="18" customHeight="1">
      <c r="B95" s="124"/>
      <c r="C95" s="125"/>
      <c r="D95" s="198" t="s">
        <v>135</v>
      </c>
      <c r="E95" s="265"/>
      <c r="F95" s="265"/>
      <c r="G95" s="265"/>
      <c r="H95" s="265"/>
      <c r="I95" s="125"/>
      <c r="J95" s="125"/>
      <c r="K95" s="125"/>
      <c r="L95" s="125"/>
      <c r="M95" s="125"/>
      <c r="N95" s="199">
        <f>ROUND(N88*T95,2)</f>
        <v>0</v>
      </c>
      <c r="O95" s="265"/>
      <c r="P95" s="265"/>
      <c r="Q95" s="265"/>
      <c r="R95" s="126"/>
      <c r="S95" s="127"/>
      <c r="T95" s="128"/>
      <c r="U95" s="129" t="s">
        <v>46</v>
      </c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1" t="s">
        <v>104</v>
      </c>
      <c r="AZ95" s="130"/>
      <c r="BA95" s="130"/>
      <c r="BB95" s="130"/>
      <c r="BC95" s="130"/>
      <c r="BD95" s="130"/>
      <c r="BE95" s="132">
        <f t="shared" si="0"/>
        <v>0</v>
      </c>
      <c r="BF95" s="132">
        <f t="shared" si="1"/>
        <v>0</v>
      </c>
      <c r="BG95" s="132">
        <f t="shared" si="2"/>
        <v>0</v>
      </c>
      <c r="BH95" s="132">
        <f t="shared" si="3"/>
        <v>0</v>
      </c>
      <c r="BI95" s="132">
        <f t="shared" si="4"/>
        <v>0</v>
      </c>
      <c r="BJ95" s="131" t="s">
        <v>23</v>
      </c>
      <c r="BK95" s="130"/>
      <c r="BL95" s="130"/>
      <c r="BM95" s="130"/>
    </row>
    <row r="96" spans="2:65" s="1" customFormat="1" ht="18" customHeight="1">
      <c r="B96" s="124"/>
      <c r="C96" s="125"/>
      <c r="D96" s="198" t="s">
        <v>136</v>
      </c>
      <c r="E96" s="265"/>
      <c r="F96" s="265"/>
      <c r="G96" s="265"/>
      <c r="H96" s="265"/>
      <c r="I96" s="125"/>
      <c r="J96" s="125"/>
      <c r="K96" s="125"/>
      <c r="L96" s="125"/>
      <c r="M96" s="125"/>
      <c r="N96" s="199">
        <f>ROUND(N88*T96,2)</f>
        <v>0</v>
      </c>
      <c r="O96" s="265"/>
      <c r="P96" s="265"/>
      <c r="Q96" s="265"/>
      <c r="R96" s="126"/>
      <c r="S96" s="127"/>
      <c r="T96" s="128"/>
      <c r="U96" s="129" t="s">
        <v>46</v>
      </c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1" t="s">
        <v>104</v>
      </c>
      <c r="AZ96" s="130"/>
      <c r="BA96" s="130"/>
      <c r="BB96" s="130"/>
      <c r="BC96" s="130"/>
      <c r="BD96" s="130"/>
      <c r="BE96" s="132">
        <f t="shared" si="0"/>
        <v>0</v>
      </c>
      <c r="BF96" s="132">
        <f t="shared" si="1"/>
        <v>0</v>
      </c>
      <c r="BG96" s="132">
        <f t="shared" si="2"/>
        <v>0</v>
      </c>
      <c r="BH96" s="132">
        <f t="shared" si="3"/>
        <v>0</v>
      </c>
      <c r="BI96" s="132">
        <f t="shared" si="4"/>
        <v>0</v>
      </c>
      <c r="BJ96" s="131" t="s">
        <v>23</v>
      </c>
      <c r="BK96" s="130"/>
      <c r="BL96" s="130"/>
      <c r="BM96" s="130"/>
    </row>
    <row r="97" spans="2:65" s="1" customFormat="1" ht="18" customHeight="1">
      <c r="B97" s="124"/>
      <c r="C97" s="125"/>
      <c r="D97" s="198" t="s">
        <v>137</v>
      </c>
      <c r="E97" s="265"/>
      <c r="F97" s="265"/>
      <c r="G97" s="265"/>
      <c r="H97" s="265"/>
      <c r="I97" s="125"/>
      <c r="J97" s="125"/>
      <c r="K97" s="125"/>
      <c r="L97" s="125"/>
      <c r="M97" s="125"/>
      <c r="N97" s="199">
        <f>ROUND(N88*T97,2)</f>
        <v>0</v>
      </c>
      <c r="O97" s="265"/>
      <c r="P97" s="265"/>
      <c r="Q97" s="265"/>
      <c r="R97" s="126"/>
      <c r="S97" s="127"/>
      <c r="T97" s="128"/>
      <c r="U97" s="129" t="s">
        <v>46</v>
      </c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1" t="s">
        <v>104</v>
      </c>
      <c r="AZ97" s="130"/>
      <c r="BA97" s="130"/>
      <c r="BB97" s="130"/>
      <c r="BC97" s="130"/>
      <c r="BD97" s="130"/>
      <c r="BE97" s="132">
        <f t="shared" si="0"/>
        <v>0</v>
      </c>
      <c r="BF97" s="132">
        <f t="shared" si="1"/>
        <v>0</v>
      </c>
      <c r="BG97" s="132">
        <f t="shared" si="2"/>
        <v>0</v>
      </c>
      <c r="BH97" s="132">
        <f t="shared" si="3"/>
        <v>0</v>
      </c>
      <c r="BI97" s="132">
        <f t="shared" si="4"/>
        <v>0</v>
      </c>
      <c r="BJ97" s="131" t="s">
        <v>23</v>
      </c>
      <c r="BK97" s="130"/>
      <c r="BL97" s="130"/>
      <c r="BM97" s="130"/>
    </row>
    <row r="98" spans="2:65" s="1" customFormat="1" ht="18" customHeight="1">
      <c r="B98" s="124"/>
      <c r="C98" s="125"/>
      <c r="D98" s="198" t="s">
        <v>138</v>
      </c>
      <c r="E98" s="265"/>
      <c r="F98" s="265"/>
      <c r="G98" s="265"/>
      <c r="H98" s="265"/>
      <c r="I98" s="125"/>
      <c r="J98" s="125"/>
      <c r="K98" s="125"/>
      <c r="L98" s="125"/>
      <c r="M98" s="125"/>
      <c r="N98" s="199">
        <f>ROUND(N88*T98,2)</f>
        <v>0</v>
      </c>
      <c r="O98" s="265"/>
      <c r="P98" s="265"/>
      <c r="Q98" s="265"/>
      <c r="R98" s="126"/>
      <c r="S98" s="127"/>
      <c r="T98" s="128"/>
      <c r="U98" s="129" t="s">
        <v>46</v>
      </c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1" t="s">
        <v>104</v>
      </c>
      <c r="AZ98" s="130"/>
      <c r="BA98" s="130"/>
      <c r="BB98" s="130"/>
      <c r="BC98" s="130"/>
      <c r="BD98" s="130"/>
      <c r="BE98" s="132">
        <f t="shared" si="0"/>
        <v>0</v>
      </c>
      <c r="BF98" s="132">
        <f t="shared" si="1"/>
        <v>0</v>
      </c>
      <c r="BG98" s="132">
        <f t="shared" si="2"/>
        <v>0</v>
      </c>
      <c r="BH98" s="132">
        <f t="shared" si="3"/>
        <v>0</v>
      </c>
      <c r="BI98" s="132">
        <f t="shared" si="4"/>
        <v>0</v>
      </c>
      <c r="BJ98" s="131" t="s">
        <v>23</v>
      </c>
      <c r="BK98" s="130"/>
      <c r="BL98" s="130"/>
      <c r="BM98" s="130"/>
    </row>
    <row r="99" spans="2:65" s="1" customFormat="1" ht="18" customHeight="1">
      <c r="B99" s="124"/>
      <c r="C99" s="125"/>
      <c r="D99" s="133" t="s">
        <v>139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99">
        <f>ROUND(N88*T99,2)</f>
        <v>0</v>
      </c>
      <c r="O99" s="265"/>
      <c r="P99" s="265"/>
      <c r="Q99" s="265"/>
      <c r="R99" s="126"/>
      <c r="S99" s="127"/>
      <c r="T99" s="134"/>
      <c r="U99" s="135" t="s">
        <v>46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1" t="s">
        <v>140</v>
      </c>
      <c r="AZ99" s="130"/>
      <c r="BA99" s="130"/>
      <c r="BB99" s="130"/>
      <c r="BC99" s="130"/>
      <c r="BD99" s="130"/>
      <c r="BE99" s="132">
        <f t="shared" si="0"/>
        <v>0</v>
      </c>
      <c r="BF99" s="132">
        <f t="shared" si="1"/>
        <v>0</v>
      </c>
      <c r="BG99" s="132">
        <f t="shared" si="2"/>
        <v>0</v>
      </c>
      <c r="BH99" s="132">
        <f t="shared" si="3"/>
        <v>0</v>
      </c>
      <c r="BI99" s="132">
        <f t="shared" si="4"/>
        <v>0</v>
      </c>
      <c r="BJ99" s="131" t="s">
        <v>23</v>
      </c>
      <c r="BK99" s="130"/>
      <c r="BL99" s="130"/>
      <c r="BM99" s="130"/>
    </row>
    <row r="100" spans="2:18" s="1" customFormat="1" ht="13.5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s="1" customFormat="1" ht="29.25" customHeight="1">
      <c r="B101" s="32"/>
      <c r="C101" s="109" t="s">
        <v>114</v>
      </c>
      <c r="D101" s="43"/>
      <c r="E101" s="43"/>
      <c r="F101" s="43"/>
      <c r="G101" s="43"/>
      <c r="H101" s="43"/>
      <c r="I101" s="43"/>
      <c r="J101" s="43"/>
      <c r="K101" s="43"/>
      <c r="L101" s="192">
        <f>ROUND(SUM(N88+N93),2)</f>
        <v>0</v>
      </c>
      <c r="M101" s="266"/>
      <c r="N101" s="266"/>
      <c r="O101" s="266"/>
      <c r="P101" s="266"/>
      <c r="Q101" s="266"/>
      <c r="R101" s="34"/>
    </row>
    <row r="102" spans="2:18" s="1" customFormat="1" ht="6.75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18" s="1" customFormat="1" ht="6.7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18" s="1" customFormat="1" ht="36.75" customHeight="1">
      <c r="B107" s="32"/>
      <c r="C107" s="208" t="s">
        <v>141</v>
      </c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34"/>
    </row>
    <row r="108" spans="2:18" s="1" customFormat="1" ht="6.7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30" customHeight="1">
      <c r="B109" s="32"/>
      <c r="C109" s="27" t="s">
        <v>17</v>
      </c>
      <c r="D109" s="33"/>
      <c r="E109" s="33"/>
      <c r="F109" s="267" t="str">
        <f>F6</f>
        <v>Plešivec - chodníky za MŠ, Český Krumlov</v>
      </c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33"/>
      <c r="R109" s="34"/>
    </row>
    <row r="110" spans="2:18" s="1" customFormat="1" ht="36.75" customHeight="1">
      <c r="B110" s="32"/>
      <c r="C110" s="66" t="s">
        <v>117</v>
      </c>
      <c r="D110" s="33"/>
      <c r="E110" s="33"/>
      <c r="F110" s="209" t="str">
        <f>F7</f>
        <v>S.O. 199 - Dopravně inženýrská opatření</v>
      </c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33"/>
      <c r="R110" s="34"/>
    </row>
    <row r="111" spans="2:18" s="1" customFormat="1" ht="6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8" customHeight="1">
      <c r="B112" s="32"/>
      <c r="C112" s="27" t="s">
        <v>24</v>
      </c>
      <c r="D112" s="33"/>
      <c r="E112" s="33"/>
      <c r="F112" s="25" t="str">
        <f>F9</f>
        <v>Český Krumlov</v>
      </c>
      <c r="G112" s="33"/>
      <c r="H112" s="33"/>
      <c r="I112" s="33"/>
      <c r="J112" s="33"/>
      <c r="K112" s="27" t="s">
        <v>26</v>
      </c>
      <c r="L112" s="33"/>
      <c r="M112" s="264" t="str">
        <f>IF(O9="","",O9)</f>
        <v>7.6.2016</v>
      </c>
      <c r="N112" s="197"/>
      <c r="O112" s="197"/>
      <c r="P112" s="197"/>
      <c r="Q112" s="33"/>
      <c r="R112" s="34"/>
    </row>
    <row r="113" spans="2:18" s="1" customFormat="1" ht="6.7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5">
      <c r="B114" s="32"/>
      <c r="C114" s="27" t="s">
        <v>30</v>
      </c>
      <c r="D114" s="33"/>
      <c r="E114" s="33"/>
      <c r="F114" s="25" t="str">
        <f>E12</f>
        <v>Město Český Krumlov</v>
      </c>
      <c r="G114" s="33"/>
      <c r="H114" s="33"/>
      <c r="I114" s="33"/>
      <c r="J114" s="33"/>
      <c r="K114" s="27" t="s">
        <v>36</v>
      </c>
      <c r="L114" s="33"/>
      <c r="M114" s="225" t="str">
        <f>E18</f>
        <v>ing. Martin Jáchym, Akiprojekt, s.r.o.</v>
      </c>
      <c r="N114" s="197"/>
      <c r="O114" s="197"/>
      <c r="P114" s="197"/>
      <c r="Q114" s="197"/>
      <c r="R114" s="34"/>
    </row>
    <row r="115" spans="2:18" s="1" customFormat="1" ht="14.25" customHeight="1">
      <c r="B115" s="32"/>
      <c r="C115" s="27" t="s">
        <v>34</v>
      </c>
      <c r="D115" s="33"/>
      <c r="E115" s="33"/>
      <c r="F115" s="25" t="str">
        <f>IF(E15="","",E15)</f>
        <v>Vyplň údaj</v>
      </c>
      <c r="G115" s="33"/>
      <c r="H115" s="33"/>
      <c r="I115" s="33"/>
      <c r="J115" s="33"/>
      <c r="K115" s="27" t="s">
        <v>39</v>
      </c>
      <c r="L115" s="33"/>
      <c r="M115" s="225" t="str">
        <f>E21</f>
        <v> </v>
      </c>
      <c r="N115" s="197"/>
      <c r="O115" s="197"/>
      <c r="P115" s="197"/>
      <c r="Q115" s="197"/>
      <c r="R115" s="34"/>
    </row>
    <row r="116" spans="2:18" s="1" customFormat="1" ht="9.7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27" s="8" customFormat="1" ht="29.25" customHeight="1">
      <c r="B117" s="136"/>
      <c r="C117" s="137" t="s">
        <v>142</v>
      </c>
      <c r="D117" s="138" t="s">
        <v>143</v>
      </c>
      <c r="E117" s="138" t="s">
        <v>63</v>
      </c>
      <c r="F117" s="260" t="s">
        <v>144</v>
      </c>
      <c r="G117" s="261"/>
      <c r="H117" s="261"/>
      <c r="I117" s="261"/>
      <c r="J117" s="138" t="s">
        <v>145</v>
      </c>
      <c r="K117" s="138" t="s">
        <v>146</v>
      </c>
      <c r="L117" s="262" t="s">
        <v>147</v>
      </c>
      <c r="M117" s="261"/>
      <c r="N117" s="260" t="s">
        <v>122</v>
      </c>
      <c r="O117" s="261"/>
      <c r="P117" s="261"/>
      <c r="Q117" s="263"/>
      <c r="R117" s="139"/>
      <c r="T117" s="73" t="s">
        <v>148</v>
      </c>
      <c r="U117" s="74" t="s">
        <v>45</v>
      </c>
      <c r="V117" s="74" t="s">
        <v>149</v>
      </c>
      <c r="W117" s="74" t="s">
        <v>150</v>
      </c>
      <c r="X117" s="74" t="s">
        <v>151</v>
      </c>
      <c r="Y117" s="74" t="s">
        <v>152</v>
      </c>
      <c r="Z117" s="74" t="s">
        <v>153</v>
      </c>
      <c r="AA117" s="75" t="s">
        <v>154</v>
      </c>
    </row>
    <row r="118" spans="2:63" s="1" customFormat="1" ht="29.25" customHeight="1">
      <c r="B118" s="32"/>
      <c r="C118" s="77" t="s">
        <v>119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40">
        <f>BK118</f>
        <v>0</v>
      </c>
      <c r="O118" s="241"/>
      <c r="P118" s="241"/>
      <c r="Q118" s="241"/>
      <c r="R118" s="34"/>
      <c r="T118" s="76"/>
      <c r="U118" s="48"/>
      <c r="V118" s="48"/>
      <c r="W118" s="140">
        <f>W119+W129</f>
        <v>0</v>
      </c>
      <c r="X118" s="48"/>
      <c r="Y118" s="140">
        <f>Y119+Y129</f>
        <v>0</v>
      </c>
      <c r="Z118" s="48"/>
      <c r="AA118" s="141">
        <f>AA119+AA129</f>
        <v>0</v>
      </c>
      <c r="AT118" s="15" t="s">
        <v>80</v>
      </c>
      <c r="AU118" s="15" t="s">
        <v>124</v>
      </c>
      <c r="BK118" s="142">
        <f>BK119+BK129</f>
        <v>0</v>
      </c>
    </row>
    <row r="119" spans="2:63" s="9" customFormat="1" ht="36.75" customHeight="1">
      <c r="B119" s="143"/>
      <c r="C119" s="144"/>
      <c r="D119" s="145" t="s">
        <v>125</v>
      </c>
      <c r="E119" s="145"/>
      <c r="F119" s="145"/>
      <c r="G119" s="145"/>
      <c r="H119" s="145"/>
      <c r="I119" s="145"/>
      <c r="J119" s="145"/>
      <c r="K119" s="145"/>
      <c r="L119" s="145"/>
      <c r="M119" s="145"/>
      <c r="N119" s="242">
        <f>BK119</f>
        <v>0</v>
      </c>
      <c r="O119" s="243"/>
      <c r="P119" s="243"/>
      <c r="Q119" s="243"/>
      <c r="R119" s="146"/>
      <c r="T119" s="147"/>
      <c r="U119" s="144"/>
      <c r="V119" s="144"/>
      <c r="W119" s="148">
        <f>W120</f>
        <v>0</v>
      </c>
      <c r="X119" s="144"/>
      <c r="Y119" s="148">
        <f>Y120</f>
        <v>0</v>
      </c>
      <c r="Z119" s="144"/>
      <c r="AA119" s="149">
        <f>AA120</f>
        <v>0</v>
      </c>
      <c r="AR119" s="150" t="s">
        <v>23</v>
      </c>
      <c r="AT119" s="151" t="s">
        <v>80</v>
      </c>
      <c r="AU119" s="151" t="s">
        <v>81</v>
      </c>
      <c r="AY119" s="150" t="s">
        <v>155</v>
      </c>
      <c r="BK119" s="152">
        <f>BK120</f>
        <v>0</v>
      </c>
    </row>
    <row r="120" spans="2:63" s="9" customFormat="1" ht="19.5" customHeight="1">
      <c r="B120" s="143"/>
      <c r="C120" s="144"/>
      <c r="D120" s="153" t="s">
        <v>129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44">
        <f>BK120</f>
        <v>0</v>
      </c>
      <c r="O120" s="245"/>
      <c r="P120" s="245"/>
      <c r="Q120" s="245"/>
      <c r="R120" s="146"/>
      <c r="T120" s="147"/>
      <c r="U120" s="144"/>
      <c r="V120" s="144"/>
      <c r="W120" s="148">
        <f>SUM(W121:W128)</f>
        <v>0</v>
      </c>
      <c r="X120" s="144"/>
      <c r="Y120" s="148">
        <f>SUM(Y121:Y128)</f>
        <v>0</v>
      </c>
      <c r="Z120" s="144"/>
      <c r="AA120" s="149">
        <f>SUM(AA121:AA128)</f>
        <v>0</v>
      </c>
      <c r="AR120" s="150" t="s">
        <v>23</v>
      </c>
      <c r="AT120" s="151" t="s">
        <v>80</v>
      </c>
      <c r="AU120" s="151" t="s">
        <v>23</v>
      </c>
      <c r="AY120" s="150" t="s">
        <v>155</v>
      </c>
      <c r="BK120" s="152">
        <f>SUM(BK121:BK128)</f>
        <v>0</v>
      </c>
    </row>
    <row r="121" spans="2:65" s="1" customFormat="1" ht="31.5" customHeight="1">
      <c r="B121" s="124"/>
      <c r="C121" s="154" t="s">
        <v>23</v>
      </c>
      <c r="D121" s="154" t="s">
        <v>156</v>
      </c>
      <c r="E121" s="155" t="s">
        <v>557</v>
      </c>
      <c r="F121" s="248" t="s">
        <v>558</v>
      </c>
      <c r="G121" s="249"/>
      <c r="H121" s="249"/>
      <c r="I121" s="249"/>
      <c r="J121" s="156" t="s">
        <v>249</v>
      </c>
      <c r="K121" s="157">
        <v>9</v>
      </c>
      <c r="L121" s="237">
        <v>0</v>
      </c>
      <c r="M121" s="249"/>
      <c r="N121" s="250">
        <f>ROUND(L121*K121,2)</f>
        <v>0</v>
      </c>
      <c r="O121" s="249"/>
      <c r="P121" s="249"/>
      <c r="Q121" s="249"/>
      <c r="R121" s="126"/>
      <c r="T121" s="158" t="s">
        <v>21</v>
      </c>
      <c r="U121" s="41" t="s">
        <v>46</v>
      </c>
      <c r="V121" s="33"/>
      <c r="W121" s="159">
        <f>V121*K121</f>
        <v>0</v>
      </c>
      <c r="X121" s="159">
        <v>0</v>
      </c>
      <c r="Y121" s="159">
        <f>X121*K121</f>
        <v>0</v>
      </c>
      <c r="Z121" s="159">
        <v>0</v>
      </c>
      <c r="AA121" s="160">
        <f>Z121*K121</f>
        <v>0</v>
      </c>
      <c r="AR121" s="15" t="s">
        <v>95</v>
      </c>
      <c r="AT121" s="15" t="s">
        <v>156</v>
      </c>
      <c r="AU121" s="15" t="s">
        <v>89</v>
      </c>
      <c r="AY121" s="15" t="s">
        <v>155</v>
      </c>
      <c r="BE121" s="102">
        <f>IF(U121="základní",N121,0)</f>
        <v>0</v>
      </c>
      <c r="BF121" s="102">
        <f>IF(U121="snížená",N121,0)</f>
        <v>0</v>
      </c>
      <c r="BG121" s="102">
        <f>IF(U121="zákl. přenesená",N121,0)</f>
        <v>0</v>
      </c>
      <c r="BH121" s="102">
        <f>IF(U121="sníž. přenesená",N121,0)</f>
        <v>0</v>
      </c>
      <c r="BI121" s="102">
        <f>IF(U121="nulová",N121,0)</f>
        <v>0</v>
      </c>
      <c r="BJ121" s="15" t="s">
        <v>23</v>
      </c>
      <c r="BK121" s="102">
        <f>ROUND(L121*K121,2)</f>
        <v>0</v>
      </c>
      <c r="BL121" s="15" t="s">
        <v>95</v>
      </c>
      <c r="BM121" s="15" t="s">
        <v>559</v>
      </c>
    </row>
    <row r="122" spans="2:51" s="10" customFormat="1" ht="22.5" customHeight="1">
      <c r="B122" s="161"/>
      <c r="C122" s="162"/>
      <c r="D122" s="162"/>
      <c r="E122" s="163" t="s">
        <v>21</v>
      </c>
      <c r="F122" s="251" t="s">
        <v>560</v>
      </c>
      <c r="G122" s="252"/>
      <c r="H122" s="252"/>
      <c r="I122" s="252"/>
      <c r="J122" s="162"/>
      <c r="K122" s="164">
        <v>9</v>
      </c>
      <c r="L122" s="162"/>
      <c r="M122" s="162"/>
      <c r="N122" s="162"/>
      <c r="O122" s="162"/>
      <c r="P122" s="162"/>
      <c r="Q122" s="162"/>
      <c r="R122" s="165"/>
      <c r="T122" s="166"/>
      <c r="U122" s="162"/>
      <c r="V122" s="162"/>
      <c r="W122" s="162"/>
      <c r="X122" s="162"/>
      <c r="Y122" s="162"/>
      <c r="Z122" s="162"/>
      <c r="AA122" s="167"/>
      <c r="AT122" s="168" t="s">
        <v>162</v>
      </c>
      <c r="AU122" s="168" t="s">
        <v>89</v>
      </c>
      <c r="AV122" s="10" t="s">
        <v>89</v>
      </c>
      <c r="AW122" s="10" t="s">
        <v>38</v>
      </c>
      <c r="AX122" s="10" t="s">
        <v>23</v>
      </c>
      <c r="AY122" s="168" t="s">
        <v>155</v>
      </c>
    </row>
    <row r="123" spans="2:65" s="1" customFormat="1" ht="31.5" customHeight="1">
      <c r="B123" s="124"/>
      <c r="C123" s="154" t="s">
        <v>89</v>
      </c>
      <c r="D123" s="154" t="s">
        <v>156</v>
      </c>
      <c r="E123" s="155" t="s">
        <v>561</v>
      </c>
      <c r="F123" s="248" t="s">
        <v>562</v>
      </c>
      <c r="G123" s="249"/>
      <c r="H123" s="249"/>
      <c r="I123" s="249"/>
      <c r="J123" s="156" t="s">
        <v>249</v>
      </c>
      <c r="K123" s="157">
        <v>270</v>
      </c>
      <c r="L123" s="237">
        <v>0</v>
      </c>
      <c r="M123" s="249"/>
      <c r="N123" s="250">
        <f>ROUND(L123*K123,2)</f>
        <v>0</v>
      </c>
      <c r="O123" s="249"/>
      <c r="P123" s="249"/>
      <c r="Q123" s="249"/>
      <c r="R123" s="126"/>
      <c r="T123" s="158" t="s">
        <v>21</v>
      </c>
      <c r="U123" s="41" t="s">
        <v>46</v>
      </c>
      <c r="V123" s="33"/>
      <c r="W123" s="159">
        <f>V123*K123</f>
        <v>0</v>
      </c>
      <c r="X123" s="159">
        <v>0</v>
      </c>
      <c r="Y123" s="159">
        <f>X123*K123</f>
        <v>0</v>
      </c>
      <c r="Z123" s="159">
        <v>0</v>
      </c>
      <c r="AA123" s="160">
        <f>Z123*K123</f>
        <v>0</v>
      </c>
      <c r="AR123" s="15" t="s">
        <v>95</v>
      </c>
      <c r="AT123" s="15" t="s">
        <v>156</v>
      </c>
      <c r="AU123" s="15" t="s">
        <v>89</v>
      </c>
      <c r="AY123" s="15" t="s">
        <v>155</v>
      </c>
      <c r="BE123" s="102">
        <f>IF(U123="základní",N123,0)</f>
        <v>0</v>
      </c>
      <c r="BF123" s="102">
        <f>IF(U123="snížená",N123,0)</f>
        <v>0</v>
      </c>
      <c r="BG123" s="102">
        <f>IF(U123="zákl. přenesená",N123,0)</f>
        <v>0</v>
      </c>
      <c r="BH123" s="102">
        <f>IF(U123="sníž. přenesená",N123,0)</f>
        <v>0</v>
      </c>
      <c r="BI123" s="102">
        <f>IF(U123="nulová",N123,0)</f>
        <v>0</v>
      </c>
      <c r="BJ123" s="15" t="s">
        <v>23</v>
      </c>
      <c r="BK123" s="102">
        <f>ROUND(L123*K123,2)</f>
        <v>0</v>
      </c>
      <c r="BL123" s="15" t="s">
        <v>95</v>
      </c>
      <c r="BM123" s="15" t="s">
        <v>563</v>
      </c>
    </row>
    <row r="124" spans="2:51" s="10" customFormat="1" ht="22.5" customHeight="1">
      <c r="B124" s="161"/>
      <c r="C124" s="162"/>
      <c r="D124" s="162"/>
      <c r="E124" s="163" t="s">
        <v>21</v>
      </c>
      <c r="F124" s="251" t="s">
        <v>564</v>
      </c>
      <c r="G124" s="252"/>
      <c r="H124" s="252"/>
      <c r="I124" s="252"/>
      <c r="J124" s="162"/>
      <c r="K124" s="164">
        <v>270</v>
      </c>
      <c r="L124" s="162"/>
      <c r="M124" s="162"/>
      <c r="N124" s="162"/>
      <c r="O124" s="162"/>
      <c r="P124" s="162"/>
      <c r="Q124" s="162"/>
      <c r="R124" s="165"/>
      <c r="T124" s="166"/>
      <c r="U124" s="162"/>
      <c r="V124" s="162"/>
      <c r="W124" s="162"/>
      <c r="X124" s="162"/>
      <c r="Y124" s="162"/>
      <c r="Z124" s="162"/>
      <c r="AA124" s="167"/>
      <c r="AT124" s="168" t="s">
        <v>162</v>
      </c>
      <c r="AU124" s="168" t="s">
        <v>89</v>
      </c>
      <c r="AV124" s="10" t="s">
        <v>89</v>
      </c>
      <c r="AW124" s="10" t="s">
        <v>38</v>
      </c>
      <c r="AX124" s="10" t="s">
        <v>23</v>
      </c>
      <c r="AY124" s="168" t="s">
        <v>155</v>
      </c>
    </row>
    <row r="125" spans="2:65" s="1" customFormat="1" ht="31.5" customHeight="1">
      <c r="B125" s="124"/>
      <c r="C125" s="154" t="s">
        <v>92</v>
      </c>
      <c r="D125" s="154" t="s">
        <v>156</v>
      </c>
      <c r="E125" s="155" t="s">
        <v>565</v>
      </c>
      <c r="F125" s="248" t="s">
        <v>566</v>
      </c>
      <c r="G125" s="249"/>
      <c r="H125" s="249"/>
      <c r="I125" s="249"/>
      <c r="J125" s="156" t="s">
        <v>249</v>
      </c>
      <c r="K125" s="157">
        <v>10</v>
      </c>
      <c r="L125" s="237">
        <v>0</v>
      </c>
      <c r="M125" s="249"/>
      <c r="N125" s="250">
        <f>ROUND(L125*K125,2)</f>
        <v>0</v>
      </c>
      <c r="O125" s="249"/>
      <c r="P125" s="249"/>
      <c r="Q125" s="249"/>
      <c r="R125" s="126"/>
      <c r="T125" s="158" t="s">
        <v>21</v>
      </c>
      <c r="U125" s="41" t="s">
        <v>46</v>
      </c>
      <c r="V125" s="33"/>
      <c r="W125" s="159">
        <f>V125*K125</f>
        <v>0</v>
      </c>
      <c r="X125" s="159">
        <v>0</v>
      </c>
      <c r="Y125" s="159">
        <f>X125*K125</f>
        <v>0</v>
      </c>
      <c r="Z125" s="159">
        <v>0</v>
      </c>
      <c r="AA125" s="160">
        <f>Z125*K125</f>
        <v>0</v>
      </c>
      <c r="AR125" s="15" t="s">
        <v>95</v>
      </c>
      <c r="AT125" s="15" t="s">
        <v>156</v>
      </c>
      <c r="AU125" s="15" t="s">
        <v>89</v>
      </c>
      <c r="AY125" s="15" t="s">
        <v>155</v>
      </c>
      <c r="BE125" s="102">
        <f>IF(U125="základní",N125,0)</f>
        <v>0</v>
      </c>
      <c r="BF125" s="102">
        <f>IF(U125="snížená",N125,0)</f>
        <v>0</v>
      </c>
      <c r="BG125" s="102">
        <f>IF(U125="zákl. přenesená",N125,0)</f>
        <v>0</v>
      </c>
      <c r="BH125" s="102">
        <f>IF(U125="sníž. přenesená",N125,0)</f>
        <v>0</v>
      </c>
      <c r="BI125" s="102">
        <f>IF(U125="nulová",N125,0)</f>
        <v>0</v>
      </c>
      <c r="BJ125" s="15" t="s">
        <v>23</v>
      </c>
      <c r="BK125" s="102">
        <f>ROUND(L125*K125,2)</f>
        <v>0</v>
      </c>
      <c r="BL125" s="15" t="s">
        <v>95</v>
      </c>
      <c r="BM125" s="15" t="s">
        <v>567</v>
      </c>
    </row>
    <row r="126" spans="2:51" s="10" customFormat="1" ht="22.5" customHeight="1">
      <c r="B126" s="161"/>
      <c r="C126" s="162"/>
      <c r="D126" s="162"/>
      <c r="E126" s="163" t="s">
        <v>21</v>
      </c>
      <c r="F126" s="251" t="s">
        <v>568</v>
      </c>
      <c r="G126" s="252"/>
      <c r="H126" s="252"/>
      <c r="I126" s="252"/>
      <c r="J126" s="162"/>
      <c r="K126" s="164">
        <v>10</v>
      </c>
      <c r="L126" s="162"/>
      <c r="M126" s="162"/>
      <c r="N126" s="162"/>
      <c r="O126" s="162"/>
      <c r="P126" s="162"/>
      <c r="Q126" s="162"/>
      <c r="R126" s="165"/>
      <c r="T126" s="166"/>
      <c r="U126" s="162"/>
      <c r="V126" s="162"/>
      <c r="W126" s="162"/>
      <c r="X126" s="162"/>
      <c r="Y126" s="162"/>
      <c r="Z126" s="162"/>
      <c r="AA126" s="167"/>
      <c r="AT126" s="168" t="s">
        <v>162</v>
      </c>
      <c r="AU126" s="168" t="s">
        <v>89</v>
      </c>
      <c r="AV126" s="10" t="s">
        <v>89</v>
      </c>
      <c r="AW126" s="10" t="s">
        <v>38</v>
      </c>
      <c r="AX126" s="10" t="s">
        <v>23</v>
      </c>
      <c r="AY126" s="168" t="s">
        <v>155</v>
      </c>
    </row>
    <row r="127" spans="2:65" s="1" customFormat="1" ht="31.5" customHeight="1">
      <c r="B127" s="124"/>
      <c r="C127" s="154" t="s">
        <v>95</v>
      </c>
      <c r="D127" s="154" t="s">
        <v>156</v>
      </c>
      <c r="E127" s="155" t="s">
        <v>569</v>
      </c>
      <c r="F127" s="248" t="s">
        <v>570</v>
      </c>
      <c r="G127" s="249"/>
      <c r="H127" s="249"/>
      <c r="I127" s="249"/>
      <c r="J127" s="156" t="s">
        <v>249</v>
      </c>
      <c r="K127" s="157">
        <v>300</v>
      </c>
      <c r="L127" s="237">
        <v>0</v>
      </c>
      <c r="M127" s="249"/>
      <c r="N127" s="250">
        <f>ROUND(L127*K127,2)</f>
        <v>0</v>
      </c>
      <c r="O127" s="249"/>
      <c r="P127" s="249"/>
      <c r="Q127" s="249"/>
      <c r="R127" s="126"/>
      <c r="T127" s="158" t="s">
        <v>21</v>
      </c>
      <c r="U127" s="41" t="s">
        <v>46</v>
      </c>
      <c r="V127" s="33"/>
      <c r="W127" s="159">
        <f>V127*K127</f>
        <v>0</v>
      </c>
      <c r="X127" s="159">
        <v>0</v>
      </c>
      <c r="Y127" s="159">
        <f>X127*K127</f>
        <v>0</v>
      </c>
      <c r="Z127" s="159">
        <v>0</v>
      </c>
      <c r="AA127" s="160">
        <f>Z127*K127</f>
        <v>0</v>
      </c>
      <c r="AR127" s="15" t="s">
        <v>95</v>
      </c>
      <c r="AT127" s="15" t="s">
        <v>156</v>
      </c>
      <c r="AU127" s="15" t="s">
        <v>89</v>
      </c>
      <c r="AY127" s="15" t="s">
        <v>155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5" t="s">
        <v>23</v>
      </c>
      <c r="BK127" s="102">
        <f>ROUND(L127*K127,2)</f>
        <v>0</v>
      </c>
      <c r="BL127" s="15" t="s">
        <v>95</v>
      </c>
      <c r="BM127" s="15" t="s">
        <v>571</v>
      </c>
    </row>
    <row r="128" spans="2:51" s="10" customFormat="1" ht="22.5" customHeight="1">
      <c r="B128" s="161"/>
      <c r="C128" s="162"/>
      <c r="D128" s="162"/>
      <c r="E128" s="163" t="s">
        <v>21</v>
      </c>
      <c r="F128" s="251" t="s">
        <v>572</v>
      </c>
      <c r="G128" s="252"/>
      <c r="H128" s="252"/>
      <c r="I128" s="252"/>
      <c r="J128" s="162"/>
      <c r="K128" s="164">
        <v>300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162</v>
      </c>
      <c r="AU128" s="168" t="s">
        <v>89</v>
      </c>
      <c r="AV128" s="10" t="s">
        <v>89</v>
      </c>
      <c r="AW128" s="10" t="s">
        <v>38</v>
      </c>
      <c r="AX128" s="10" t="s">
        <v>23</v>
      </c>
      <c r="AY128" s="168" t="s">
        <v>155</v>
      </c>
    </row>
    <row r="129" spans="2:63" s="1" customFormat="1" ht="49.5" customHeight="1">
      <c r="B129" s="32"/>
      <c r="C129" s="33"/>
      <c r="D129" s="145" t="s">
        <v>318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276">
        <f aca="true" t="shared" si="5" ref="N129:N134">BK129</f>
        <v>0</v>
      </c>
      <c r="O129" s="277"/>
      <c r="P129" s="277"/>
      <c r="Q129" s="277"/>
      <c r="R129" s="34"/>
      <c r="T129" s="71"/>
      <c r="U129" s="33"/>
      <c r="V129" s="33"/>
      <c r="W129" s="33"/>
      <c r="X129" s="33"/>
      <c r="Y129" s="33"/>
      <c r="Z129" s="33"/>
      <c r="AA129" s="72"/>
      <c r="AT129" s="15" t="s">
        <v>80</v>
      </c>
      <c r="AU129" s="15" t="s">
        <v>81</v>
      </c>
      <c r="AY129" s="15" t="s">
        <v>319</v>
      </c>
      <c r="BK129" s="102">
        <f>SUM(BK130:BK134)</f>
        <v>0</v>
      </c>
    </row>
    <row r="130" spans="2:63" s="1" customFormat="1" ht="21.75" customHeight="1">
      <c r="B130" s="32"/>
      <c r="C130" s="181" t="s">
        <v>21</v>
      </c>
      <c r="D130" s="181" t="s">
        <v>156</v>
      </c>
      <c r="E130" s="182" t="s">
        <v>21</v>
      </c>
      <c r="F130" s="235" t="s">
        <v>21</v>
      </c>
      <c r="G130" s="236"/>
      <c r="H130" s="236"/>
      <c r="I130" s="236"/>
      <c r="J130" s="183" t="s">
        <v>21</v>
      </c>
      <c r="K130" s="184"/>
      <c r="L130" s="237"/>
      <c r="M130" s="238"/>
      <c r="N130" s="239">
        <f t="shared" si="5"/>
        <v>0</v>
      </c>
      <c r="O130" s="238"/>
      <c r="P130" s="238"/>
      <c r="Q130" s="238"/>
      <c r="R130" s="34"/>
      <c r="T130" s="158" t="s">
        <v>21</v>
      </c>
      <c r="U130" s="185" t="s">
        <v>46</v>
      </c>
      <c r="V130" s="33"/>
      <c r="W130" s="33"/>
      <c r="X130" s="33"/>
      <c r="Y130" s="33"/>
      <c r="Z130" s="33"/>
      <c r="AA130" s="72"/>
      <c r="AT130" s="15" t="s">
        <v>319</v>
      </c>
      <c r="AU130" s="15" t="s">
        <v>23</v>
      </c>
      <c r="AY130" s="15" t="s">
        <v>319</v>
      </c>
      <c r="BE130" s="102">
        <f>IF(U130="základní",N130,0)</f>
        <v>0</v>
      </c>
      <c r="BF130" s="102">
        <f>IF(U130="snížená",N130,0)</f>
        <v>0</v>
      </c>
      <c r="BG130" s="102">
        <f>IF(U130="zákl. přenesená",N130,0)</f>
        <v>0</v>
      </c>
      <c r="BH130" s="102">
        <f>IF(U130="sníž. přenesená",N130,0)</f>
        <v>0</v>
      </c>
      <c r="BI130" s="102">
        <f>IF(U130="nulová",N130,0)</f>
        <v>0</v>
      </c>
      <c r="BJ130" s="15" t="s">
        <v>23</v>
      </c>
      <c r="BK130" s="102">
        <f>L130*K130</f>
        <v>0</v>
      </c>
    </row>
    <row r="131" spans="2:63" s="1" customFormat="1" ht="21.75" customHeight="1">
      <c r="B131" s="32"/>
      <c r="C131" s="181" t="s">
        <v>21</v>
      </c>
      <c r="D131" s="181" t="s">
        <v>156</v>
      </c>
      <c r="E131" s="182" t="s">
        <v>21</v>
      </c>
      <c r="F131" s="235" t="s">
        <v>21</v>
      </c>
      <c r="G131" s="236"/>
      <c r="H131" s="236"/>
      <c r="I131" s="236"/>
      <c r="J131" s="183" t="s">
        <v>21</v>
      </c>
      <c r="K131" s="184"/>
      <c r="L131" s="237"/>
      <c r="M131" s="238"/>
      <c r="N131" s="239">
        <f t="shared" si="5"/>
        <v>0</v>
      </c>
      <c r="O131" s="238"/>
      <c r="P131" s="238"/>
      <c r="Q131" s="238"/>
      <c r="R131" s="34"/>
      <c r="T131" s="158" t="s">
        <v>21</v>
      </c>
      <c r="U131" s="185" t="s">
        <v>46</v>
      </c>
      <c r="V131" s="33"/>
      <c r="W131" s="33"/>
      <c r="X131" s="33"/>
      <c r="Y131" s="33"/>
      <c r="Z131" s="33"/>
      <c r="AA131" s="72"/>
      <c r="AT131" s="15" t="s">
        <v>319</v>
      </c>
      <c r="AU131" s="15" t="s">
        <v>23</v>
      </c>
      <c r="AY131" s="15" t="s">
        <v>319</v>
      </c>
      <c r="BE131" s="102">
        <f>IF(U131="základní",N131,0)</f>
        <v>0</v>
      </c>
      <c r="BF131" s="102">
        <f>IF(U131="snížená",N131,0)</f>
        <v>0</v>
      </c>
      <c r="BG131" s="102">
        <f>IF(U131="zákl. přenesená",N131,0)</f>
        <v>0</v>
      </c>
      <c r="BH131" s="102">
        <f>IF(U131="sníž. přenesená",N131,0)</f>
        <v>0</v>
      </c>
      <c r="BI131" s="102">
        <f>IF(U131="nulová",N131,0)</f>
        <v>0</v>
      </c>
      <c r="BJ131" s="15" t="s">
        <v>23</v>
      </c>
      <c r="BK131" s="102">
        <f>L131*K131</f>
        <v>0</v>
      </c>
    </row>
    <row r="132" spans="2:63" s="1" customFormat="1" ht="21.75" customHeight="1">
      <c r="B132" s="32"/>
      <c r="C132" s="181" t="s">
        <v>21</v>
      </c>
      <c r="D132" s="181" t="s">
        <v>156</v>
      </c>
      <c r="E132" s="182" t="s">
        <v>21</v>
      </c>
      <c r="F132" s="235" t="s">
        <v>21</v>
      </c>
      <c r="G132" s="236"/>
      <c r="H132" s="236"/>
      <c r="I132" s="236"/>
      <c r="J132" s="183" t="s">
        <v>21</v>
      </c>
      <c r="K132" s="184"/>
      <c r="L132" s="237"/>
      <c r="M132" s="238"/>
      <c r="N132" s="239">
        <f t="shared" si="5"/>
        <v>0</v>
      </c>
      <c r="O132" s="238"/>
      <c r="P132" s="238"/>
      <c r="Q132" s="238"/>
      <c r="R132" s="34"/>
      <c r="T132" s="158" t="s">
        <v>21</v>
      </c>
      <c r="U132" s="185" t="s">
        <v>46</v>
      </c>
      <c r="V132" s="33"/>
      <c r="W132" s="33"/>
      <c r="X132" s="33"/>
      <c r="Y132" s="33"/>
      <c r="Z132" s="33"/>
      <c r="AA132" s="72"/>
      <c r="AT132" s="15" t="s">
        <v>319</v>
      </c>
      <c r="AU132" s="15" t="s">
        <v>23</v>
      </c>
      <c r="AY132" s="15" t="s">
        <v>319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15" t="s">
        <v>23</v>
      </c>
      <c r="BK132" s="102">
        <f>L132*K132</f>
        <v>0</v>
      </c>
    </row>
    <row r="133" spans="2:63" s="1" customFormat="1" ht="21.75" customHeight="1">
      <c r="B133" s="32"/>
      <c r="C133" s="181" t="s">
        <v>21</v>
      </c>
      <c r="D133" s="181" t="s">
        <v>156</v>
      </c>
      <c r="E133" s="182" t="s">
        <v>21</v>
      </c>
      <c r="F133" s="235" t="s">
        <v>21</v>
      </c>
      <c r="G133" s="236"/>
      <c r="H133" s="236"/>
      <c r="I133" s="236"/>
      <c r="J133" s="183" t="s">
        <v>21</v>
      </c>
      <c r="K133" s="184"/>
      <c r="L133" s="237"/>
      <c r="M133" s="238"/>
      <c r="N133" s="239">
        <f t="shared" si="5"/>
        <v>0</v>
      </c>
      <c r="O133" s="238"/>
      <c r="P133" s="238"/>
      <c r="Q133" s="238"/>
      <c r="R133" s="34"/>
      <c r="T133" s="158" t="s">
        <v>21</v>
      </c>
      <c r="U133" s="185" t="s">
        <v>46</v>
      </c>
      <c r="V133" s="33"/>
      <c r="W133" s="33"/>
      <c r="X133" s="33"/>
      <c r="Y133" s="33"/>
      <c r="Z133" s="33"/>
      <c r="AA133" s="72"/>
      <c r="AT133" s="15" t="s">
        <v>319</v>
      </c>
      <c r="AU133" s="15" t="s">
        <v>23</v>
      </c>
      <c r="AY133" s="15" t="s">
        <v>319</v>
      </c>
      <c r="BE133" s="102">
        <f>IF(U133="základní",N133,0)</f>
        <v>0</v>
      </c>
      <c r="BF133" s="102">
        <f>IF(U133="snížená",N133,0)</f>
        <v>0</v>
      </c>
      <c r="BG133" s="102">
        <f>IF(U133="zákl. přenesená",N133,0)</f>
        <v>0</v>
      </c>
      <c r="BH133" s="102">
        <f>IF(U133="sníž. přenesená",N133,0)</f>
        <v>0</v>
      </c>
      <c r="BI133" s="102">
        <f>IF(U133="nulová",N133,0)</f>
        <v>0</v>
      </c>
      <c r="BJ133" s="15" t="s">
        <v>23</v>
      </c>
      <c r="BK133" s="102">
        <f>L133*K133</f>
        <v>0</v>
      </c>
    </row>
    <row r="134" spans="2:63" s="1" customFormat="1" ht="21.75" customHeight="1">
      <c r="B134" s="32"/>
      <c r="C134" s="181" t="s">
        <v>21</v>
      </c>
      <c r="D134" s="181" t="s">
        <v>156</v>
      </c>
      <c r="E134" s="182" t="s">
        <v>21</v>
      </c>
      <c r="F134" s="235" t="s">
        <v>21</v>
      </c>
      <c r="G134" s="236"/>
      <c r="H134" s="236"/>
      <c r="I134" s="236"/>
      <c r="J134" s="183" t="s">
        <v>21</v>
      </c>
      <c r="K134" s="184"/>
      <c r="L134" s="237"/>
      <c r="M134" s="238"/>
      <c r="N134" s="239">
        <f t="shared" si="5"/>
        <v>0</v>
      </c>
      <c r="O134" s="238"/>
      <c r="P134" s="238"/>
      <c r="Q134" s="238"/>
      <c r="R134" s="34"/>
      <c r="T134" s="158" t="s">
        <v>21</v>
      </c>
      <c r="U134" s="185" t="s">
        <v>46</v>
      </c>
      <c r="V134" s="53"/>
      <c r="W134" s="53"/>
      <c r="X134" s="53"/>
      <c r="Y134" s="53"/>
      <c r="Z134" s="53"/>
      <c r="AA134" s="55"/>
      <c r="AT134" s="15" t="s">
        <v>319</v>
      </c>
      <c r="AU134" s="15" t="s">
        <v>23</v>
      </c>
      <c r="AY134" s="15" t="s">
        <v>319</v>
      </c>
      <c r="BE134" s="102">
        <f>IF(U134="základní",N134,0)</f>
        <v>0</v>
      </c>
      <c r="BF134" s="102">
        <f>IF(U134="snížená",N134,0)</f>
        <v>0</v>
      </c>
      <c r="BG134" s="102">
        <f>IF(U134="zákl. přenesená",N134,0)</f>
        <v>0</v>
      </c>
      <c r="BH134" s="102">
        <f>IF(U134="sníž. přenesená",N134,0)</f>
        <v>0</v>
      </c>
      <c r="BI134" s="102">
        <f>IF(U134="nulová",N134,0)</f>
        <v>0</v>
      </c>
      <c r="BJ134" s="15" t="s">
        <v>23</v>
      </c>
      <c r="BK134" s="102">
        <f>L134*K134</f>
        <v>0</v>
      </c>
    </row>
    <row r="135" spans="2:18" s="1" customFormat="1" ht="6.75" customHeight="1"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/>
    </row>
  </sheetData>
  <sheetProtection password="CC35" sheet="1" objects="1" scenarios="1" formatColumns="0" formatRows="0" sort="0" autoFilter="0"/>
  <mergeCells count="100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N93:Q93"/>
    <mergeCell ref="D94:H94"/>
    <mergeCell ref="N94:Q94"/>
    <mergeCell ref="D95:H95"/>
    <mergeCell ref="N95:Q95"/>
    <mergeCell ref="N88:Q88"/>
    <mergeCell ref="N89:Q89"/>
    <mergeCell ref="N90:Q90"/>
    <mergeCell ref="N91:Q91"/>
    <mergeCell ref="D98:H98"/>
    <mergeCell ref="N98:Q98"/>
    <mergeCell ref="N99:Q99"/>
    <mergeCell ref="L101:Q101"/>
    <mergeCell ref="D96:H96"/>
    <mergeCell ref="N96:Q96"/>
    <mergeCell ref="D97:H97"/>
    <mergeCell ref="N97:Q97"/>
    <mergeCell ref="M114:Q114"/>
    <mergeCell ref="M115:Q115"/>
    <mergeCell ref="F117:I117"/>
    <mergeCell ref="L117:M117"/>
    <mergeCell ref="N117:Q117"/>
    <mergeCell ref="C107:Q107"/>
    <mergeCell ref="F109:P109"/>
    <mergeCell ref="F110:P110"/>
    <mergeCell ref="M112:P112"/>
    <mergeCell ref="F123:I123"/>
    <mergeCell ref="L123:M123"/>
    <mergeCell ref="N123:Q123"/>
    <mergeCell ref="F124:I124"/>
    <mergeCell ref="F121:I121"/>
    <mergeCell ref="L121:M121"/>
    <mergeCell ref="N121:Q121"/>
    <mergeCell ref="F122:I122"/>
    <mergeCell ref="N131:Q131"/>
    <mergeCell ref="F127:I127"/>
    <mergeCell ref="L127:M127"/>
    <mergeCell ref="N127:Q127"/>
    <mergeCell ref="F128:I128"/>
    <mergeCell ref="F125:I125"/>
    <mergeCell ref="L125:M125"/>
    <mergeCell ref="N125:Q125"/>
    <mergeCell ref="F126:I126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H1:K1"/>
    <mergeCell ref="S2:AC2"/>
    <mergeCell ref="F134:I134"/>
    <mergeCell ref="L134:M134"/>
    <mergeCell ref="N134:Q134"/>
    <mergeCell ref="N118:Q118"/>
    <mergeCell ref="N119:Q119"/>
    <mergeCell ref="N120:Q120"/>
    <mergeCell ref="N129:Q129"/>
    <mergeCell ref="F132:I132"/>
  </mergeCells>
  <dataValidations count="2">
    <dataValidation type="list" allowBlank="1" showInputMessage="1" showErrorMessage="1" error="Povoleny jsou hodnoty K a M." sqref="D130:D135">
      <formula1>"K,M"</formula1>
    </dataValidation>
    <dataValidation type="list" allowBlank="1" showInputMessage="1" showErrorMessage="1" error="Povoleny jsou hodnoty základní, snížená, zákl. přenesená, sníž. přenesená, nulová." sqref="U130:U13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91"/>
      <c r="B1" s="188"/>
      <c r="C1" s="188"/>
      <c r="D1" s="189" t="s">
        <v>1</v>
      </c>
      <c r="E1" s="188"/>
      <c r="F1" s="190" t="s">
        <v>604</v>
      </c>
      <c r="G1" s="190"/>
      <c r="H1" s="234" t="s">
        <v>605</v>
      </c>
      <c r="I1" s="234"/>
      <c r="J1" s="234"/>
      <c r="K1" s="234"/>
      <c r="L1" s="190" t="s">
        <v>606</v>
      </c>
      <c r="M1" s="188"/>
      <c r="N1" s="188"/>
      <c r="O1" s="189" t="s">
        <v>115</v>
      </c>
      <c r="P1" s="188"/>
      <c r="Q1" s="188"/>
      <c r="R1" s="188"/>
      <c r="S1" s="190" t="s">
        <v>607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105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89</v>
      </c>
    </row>
    <row r="4" spans="2:46" ht="36.75" customHeight="1">
      <c r="B4" s="19"/>
      <c r="C4" s="208" t="s">
        <v>116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67" t="str">
        <f>'Rekapitulace stavby'!K6</f>
        <v>Plešivec - chodníky za MŠ, Český Krumlov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117</v>
      </c>
      <c r="E7" s="33"/>
      <c r="F7" s="226" t="s">
        <v>573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75" t="str">
        <f>'Rekapitulace stavby'!AN8</f>
        <v>7.6.2016</v>
      </c>
      <c r="P9" s="19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225">
        <f>IF('Rekapitulace stavby'!AN10="","",'Rekapitulace stavby'!AN10)</f>
      </c>
      <c r="P11" s="197"/>
      <c r="Q11" s="33"/>
      <c r="R11" s="34"/>
    </row>
    <row r="12" spans="2:18" s="1" customFormat="1" ht="18" customHeight="1">
      <c r="B12" s="32"/>
      <c r="C12" s="33"/>
      <c r="D12" s="33"/>
      <c r="E12" s="25" t="str">
        <f>IF('Rekapitulace stavby'!E11="","",'Rekapitulace stavby'!E11)</f>
        <v>Město Český Krumlov</v>
      </c>
      <c r="F12" s="33"/>
      <c r="G12" s="33"/>
      <c r="H12" s="33"/>
      <c r="I12" s="33"/>
      <c r="J12" s="33"/>
      <c r="K12" s="33"/>
      <c r="L12" s="33"/>
      <c r="M12" s="27" t="s">
        <v>33</v>
      </c>
      <c r="N12" s="33"/>
      <c r="O12" s="225">
        <f>IF('Rekapitulace stavby'!AN11="","",'Rekapitulace stavby'!AN11)</f>
      </c>
      <c r="P12" s="19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34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74" t="str">
        <f>IF('Rekapitulace stavby'!AN13="","",'Rekapitulace stavby'!AN13)</f>
        <v>Vyplň údaj</v>
      </c>
      <c r="P14" s="197"/>
      <c r="Q14" s="33"/>
      <c r="R14" s="34"/>
    </row>
    <row r="15" spans="2:18" s="1" customFormat="1" ht="18" customHeight="1">
      <c r="B15" s="32"/>
      <c r="C15" s="33"/>
      <c r="D15" s="33"/>
      <c r="E15" s="274" t="str">
        <f>IF('Rekapitulace stavby'!E14="","",'Rekapitulace stavby'!E14)</f>
        <v>Vyplň údaj</v>
      </c>
      <c r="F15" s="197"/>
      <c r="G15" s="197"/>
      <c r="H15" s="197"/>
      <c r="I15" s="197"/>
      <c r="J15" s="197"/>
      <c r="K15" s="197"/>
      <c r="L15" s="197"/>
      <c r="M15" s="27" t="s">
        <v>33</v>
      </c>
      <c r="N15" s="33"/>
      <c r="O15" s="274" t="str">
        <f>IF('Rekapitulace stavby'!AN14="","",'Rekapitulace stavby'!AN14)</f>
        <v>Vyplň údaj</v>
      </c>
      <c r="P15" s="19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36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225">
        <f>IF('Rekapitulace stavby'!AN16="","",'Rekapitulace stavby'!AN16)</f>
      </c>
      <c r="P17" s="197"/>
      <c r="Q17" s="33"/>
      <c r="R17" s="34"/>
    </row>
    <row r="18" spans="2:18" s="1" customFormat="1" ht="18" customHeight="1">
      <c r="B18" s="32"/>
      <c r="C18" s="33"/>
      <c r="D18" s="33"/>
      <c r="E18" s="25" t="str">
        <f>IF('Rekapitulace stavby'!E17="","",'Rekapitulace stavby'!E17)</f>
        <v>ing. Martin Jáchym, Akiprojekt, s.r.o.</v>
      </c>
      <c r="F18" s="33"/>
      <c r="G18" s="33"/>
      <c r="H18" s="33"/>
      <c r="I18" s="33"/>
      <c r="J18" s="33"/>
      <c r="K18" s="33"/>
      <c r="L18" s="33"/>
      <c r="M18" s="27" t="s">
        <v>33</v>
      </c>
      <c r="N18" s="33"/>
      <c r="O18" s="225">
        <f>IF('Rekapitulace stavby'!AN17="","",'Rekapitulace stavby'!AN17)</f>
      </c>
      <c r="P18" s="19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39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225">
        <f>IF('Rekapitulace stavby'!AN19="","",'Rekapitulace stavby'!AN19)</f>
      </c>
      <c r="P20" s="197"/>
      <c r="Q20" s="33"/>
      <c r="R20" s="34"/>
    </row>
    <row r="21" spans="2:18" s="1" customFormat="1" ht="18" customHeight="1">
      <c r="B21" s="32"/>
      <c r="C21" s="33"/>
      <c r="D21" s="33"/>
      <c r="E21" s="25" t="str">
        <f>IF('Rekapitulace stavby'!E20="","",'Rekapitulace stavby'!E20)</f>
        <v> </v>
      </c>
      <c r="F21" s="33"/>
      <c r="G21" s="33"/>
      <c r="H21" s="33"/>
      <c r="I21" s="33"/>
      <c r="J21" s="33"/>
      <c r="K21" s="33"/>
      <c r="L21" s="33"/>
      <c r="M21" s="27" t="s">
        <v>33</v>
      </c>
      <c r="N21" s="33"/>
      <c r="O21" s="225">
        <f>IF('Rekapitulace stavby'!AN20="","",'Rekapitulace stavby'!AN20)</f>
      </c>
      <c r="P21" s="19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21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0" t="s">
        <v>119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7"/>
      <c r="O27" s="197"/>
      <c r="P27" s="197"/>
      <c r="Q27" s="33"/>
      <c r="R27" s="34"/>
    </row>
    <row r="28" spans="2:18" s="1" customFormat="1" ht="14.25" customHeight="1">
      <c r="B28" s="32"/>
      <c r="C28" s="33"/>
      <c r="D28" s="31" t="s">
        <v>109</v>
      </c>
      <c r="E28" s="33"/>
      <c r="F28" s="33"/>
      <c r="G28" s="33"/>
      <c r="H28" s="33"/>
      <c r="I28" s="33"/>
      <c r="J28" s="33"/>
      <c r="K28" s="33"/>
      <c r="L28" s="33"/>
      <c r="M28" s="229">
        <f>N95</f>
        <v>0</v>
      </c>
      <c r="N28" s="197"/>
      <c r="O28" s="197"/>
      <c r="P28" s="19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1" t="s">
        <v>44</v>
      </c>
      <c r="E30" s="33"/>
      <c r="F30" s="33"/>
      <c r="G30" s="33"/>
      <c r="H30" s="33"/>
      <c r="I30" s="33"/>
      <c r="J30" s="33"/>
      <c r="K30" s="33"/>
      <c r="L30" s="33"/>
      <c r="M30" s="273">
        <f>ROUND(M27+M28,2)</f>
        <v>0</v>
      </c>
      <c r="N30" s="197"/>
      <c r="O30" s="197"/>
      <c r="P30" s="19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45</v>
      </c>
      <c r="E32" s="39" t="s">
        <v>46</v>
      </c>
      <c r="F32" s="40">
        <v>0.21</v>
      </c>
      <c r="G32" s="112" t="s">
        <v>47</v>
      </c>
      <c r="H32" s="272">
        <f>ROUND((((SUM(BE95:BE102)+SUM(BE120:BE136))+SUM(BE138:BE142))),2)</f>
        <v>0</v>
      </c>
      <c r="I32" s="197"/>
      <c r="J32" s="197"/>
      <c r="K32" s="33"/>
      <c r="L32" s="33"/>
      <c r="M32" s="272">
        <f>ROUND(((ROUND((SUM(BE95:BE102)+SUM(BE120:BE136)),2)*F32)+SUM(BE138:BE142)*F32),2)</f>
        <v>0</v>
      </c>
      <c r="N32" s="197"/>
      <c r="O32" s="197"/>
      <c r="P32" s="197"/>
      <c r="Q32" s="33"/>
      <c r="R32" s="34"/>
    </row>
    <row r="33" spans="2:18" s="1" customFormat="1" ht="14.25" customHeight="1">
      <c r="B33" s="32"/>
      <c r="C33" s="33"/>
      <c r="D33" s="33"/>
      <c r="E33" s="39" t="s">
        <v>48</v>
      </c>
      <c r="F33" s="40">
        <v>0.15</v>
      </c>
      <c r="G33" s="112" t="s">
        <v>47</v>
      </c>
      <c r="H33" s="272">
        <f>ROUND((((SUM(BF95:BF102)+SUM(BF120:BF136))+SUM(BF138:BF142))),2)</f>
        <v>0</v>
      </c>
      <c r="I33" s="197"/>
      <c r="J33" s="197"/>
      <c r="K33" s="33"/>
      <c r="L33" s="33"/>
      <c r="M33" s="272">
        <f>ROUND(((ROUND((SUM(BF95:BF102)+SUM(BF120:BF136)),2)*F33)+SUM(BF138:BF142)*F33),2)</f>
        <v>0</v>
      </c>
      <c r="N33" s="197"/>
      <c r="O33" s="197"/>
      <c r="P33" s="19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0.21</v>
      </c>
      <c r="G34" s="112" t="s">
        <v>47</v>
      </c>
      <c r="H34" s="272">
        <f>ROUND((((SUM(BG95:BG102)+SUM(BG120:BG136))+SUM(BG138:BG142))),2)</f>
        <v>0</v>
      </c>
      <c r="I34" s="197"/>
      <c r="J34" s="197"/>
      <c r="K34" s="33"/>
      <c r="L34" s="33"/>
      <c r="M34" s="272">
        <v>0</v>
      </c>
      <c r="N34" s="197"/>
      <c r="O34" s="197"/>
      <c r="P34" s="19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0.15</v>
      </c>
      <c r="G35" s="112" t="s">
        <v>47</v>
      </c>
      <c r="H35" s="272">
        <f>ROUND((((SUM(BH95:BH102)+SUM(BH120:BH136))+SUM(BH138:BH142))),2)</f>
        <v>0</v>
      </c>
      <c r="I35" s="197"/>
      <c r="J35" s="197"/>
      <c r="K35" s="33"/>
      <c r="L35" s="33"/>
      <c r="M35" s="272">
        <v>0</v>
      </c>
      <c r="N35" s="197"/>
      <c r="O35" s="197"/>
      <c r="P35" s="19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</v>
      </c>
      <c r="G36" s="112" t="s">
        <v>47</v>
      </c>
      <c r="H36" s="272">
        <f>ROUND((((SUM(BI95:BI102)+SUM(BI120:BI136))+SUM(BI138:BI142))),2)</f>
        <v>0</v>
      </c>
      <c r="I36" s="197"/>
      <c r="J36" s="197"/>
      <c r="K36" s="33"/>
      <c r="L36" s="33"/>
      <c r="M36" s="272">
        <v>0</v>
      </c>
      <c r="N36" s="197"/>
      <c r="O36" s="197"/>
      <c r="P36" s="19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52</v>
      </c>
      <c r="E38" s="45"/>
      <c r="F38" s="45"/>
      <c r="G38" s="113" t="s">
        <v>53</v>
      </c>
      <c r="H38" s="46" t="s">
        <v>54</v>
      </c>
      <c r="I38" s="45"/>
      <c r="J38" s="45"/>
      <c r="K38" s="45"/>
      <c r="L38" s="219">
        <f>SUM(M30:M36)</f>
        <v>0</v>
      </c>
      <c r="M38" s="205"/>
      <c r="N38" s="205"/>
      <c r="O38" s="205"/>
      <c r="P38" s="207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55</v>
      </c>
      <c r="E50" s="48"/>
      <c r="F50" s="48"/>
      <c r="G50" s="48"/>
      <c r="H50" s="49"/>
      <c r="I50" s="33"/>
      <c r="J50" s="47" t="s">
        <v>56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57</v>
      </c>
      <c r="E59" s="53"/>
      <c r="F59" s="53"/>
      <c r="G59" s="54" t="s">
        <v>58</v>
      </c>
      <c r="H59" s="55"/>
      <c r="I59" s="33"/>
      <c r="J59" s="52" t="s">
        <v>57</v>
      </c>
      <c r="K59" s="53"/>
      <c r="L59" s="53"/>
      <c r="M59" s="53"/>
      <c r="N59" s="54" t="s">
        <v>58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59</v>
      </c>
      <c r="E61" s="48"/>
      <c r="F61" s="48"/>
      <c r="G61" s="48"/>
      <c r="H61" s="49"/>
      <c r="I61" s="33"/>
      <c r="J61" s="47" t="s">
        <v>60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57</v>
      </c>
      <c r="E70" s="53"/>
      <c r="F70" s="53"/>
      <c r="G70" s="54" t="s">
        <v>58</v>
      </c>
      <c r="H70" s="55"/>
      <c r="I70" s="33"/>
      <c r="J70" s="52" t="s">
        <v>57</v>
      </c>
      <c r="K70" s="53"/>
      <c r="L70" s="53"/>
      <c r="M70" s="53"/>
      <c r="N70" s="54" t="s">
        <v>58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8" t="s">
        <v>120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7" t="str">
        <f>F6</f>
        <v>Plešivec - chodníky za MŠ, Český Krumlov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33"/>
      <c r="R78" s="34"/>
    </row>
    <row r="79" spans="2:18" s="1" customFormat="1" ht="36.75" customHeight="1">
      <c r="B79" s="32"/>
      <c r="C79" s="66" t="s">
        <v>117</v>
      </c>
      <c r="D79" s="33"/>
      <c r="E79" s="33"/>
      <c r="F79" s="209" t="str">
        <f>F7</f>
        <v>SO - VRN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Český Krumlov</v>
      </c>
      <c r="G81" s="33"/>
      <c r="H81" s="33"/>
      <c r="I81" s="33"/>
      <c r="J81" s="33"/>
      <c r="K81" s="27" t="s">
        <v>26</v>
      </c>
      <c r="L81" s="33"/>
      <c r="M81" s="264" t="str">
        <f>IF(O9="","",O9)</f>
        <v>7.6.2016</v>
      </c>
      <c r="N81" s="197"/>
      <c r="O81" s="197"/>
      <c r="P81" s="19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30</v>
      </c>
      <c r="D83" s="33"/>
      <c r="E83" s="33"/>
      <c r="F83" s="25" t="str">
        <f>E12</f>
        <v>Město Český Krumlov</v>
      </c>
      <c r="G83" s="33"/>
      <c r="H83" s="33"/>
      <c r="I83" s="33"/>
      <c r="J83" s="33"/>
      <c r="K83" s="27" t="s">
        <v>36</v>
      </c>
      <c r="L83" s="33"/>
      <c r="M83" s="225" t="str">
        <f>E18</f>
        <v>ing. Martin Jáchym, Akiprojekt, s.r.o.</v>
      </c>
      <c r="N83" s="197"/>
      <c r="O83" s="197"/>
      <c r="P83" s="197"/>
      <c r="Q83" s="197"/>
      <c r="R83" s="34"/>
    </row>
    <row r="84" spans="2:18" s="1" customFormat="1" ht="14.25" customHeight="1">
      <c r="B84" s="32"/>
      <c r="C84" s="27" t="s">
        <v>34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39</v>
      </c>
      <c r="L84" s="33"/>
      <c r="M84" s="225" t="str">
        <f>E21</f>
        <v> </v>
      </c>
      <c r="N84" s="197"/>
      <c r="O84" s="197"/>
      <c r="P84" s="197"/>
      <c r="Q84" s="19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71" t="s">
        <v>121</v>
      </c>
      <c r="D86" s="266"/>
      <c r="E86" s="266"/>
      <c r="F86" s="266"/>
      <c r="G86" s="266"/>
      <c r="H86" s="43"/>
      <c r="I86" s="43"/>
      <c r="J86" s="43"/>
      <c r="K86" s="43"/>
      <c r="L86" s="43"/>
      <c r="M86" s="43"/>
      <c r="N86" s="271" t="s">
        <v>122</v>
      </c>
      <c r="O86" s="197"/>
      <c r="P86" s="197"/>
      <c r="Q86" s="19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4" t="s">
        <v>123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6">
        <f>N120</f>
        <v>0</v>
      </c>
      <c r="O88" s="197"/>
      <c r="P88" s="197"/>
      <c r="Q88" s="197"/>
      <c r="R88" s="34"/>
      <c r="AU88" s="15" t="s">
        <v>124</v>
      </c>
    </row>
    <row r="89" spans="2:18" s="6" customFormat="1" ht="24.75" customHeight="1">
      <c r="B89" s="115"/>
      <c r="C89" s="116"/>
      <c r="D89" s="117" t="s">
        <v>574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3">
        <f>N121</f>
        <v>0</v>
      </c>
      <c r="O89" s="268"/>
      <c r="P89" s="268"/>
      <c r="Q89" s="268"/>
      <c r="R89" s="118"/>
    </row>
    <row r="90" spans="2:18" s="7" customFormat="1" ht="19.5" customHeight="1">
      <c r="B90" s="119"/>
      <c r="C90" s="120"/>
      <c r="D90" s="98" t="s">
        <v>575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00">
        <f>N122</f>
        <v>0</v>
      </c>
      <c r="O90" s="270"/>
      <c r="P90" s="270"/>
      <c r="Q90" s="270"/>
      <c r="R90" s="121"/>
    </row>
    <row r="91" spans="2:18" s="7" customFormat="1" ht="19.5" customHeight="1">
      <c r="B91" s="119"/>
      <c r="C91" s="120"/>
      <c r="D91" s="98" t="s">
        <v>576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00">
        <f>N128</f>
        <v>0</v>
      </c>
      <c r="O91" s="270"/>
      <c r="P91" s="270"/>
      <c r="Q91" s="270"/>
      <c r="R91" s="121"/>
    </row>
    <row r="92" spans="2:18" s="7" customFormat="1" ht="19.5" customHeight="1">
      <c r="B92" s="119"/>
      <c r="C92" s="120"/>
      <c r="D92" s="98" t="s">
        <v>577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00">
        <f>N132</f>
        <v>0</v>
      </c>
      <c r="O92" s="270"/>
      <c r="P92" s="270"/>
      <c r="Q92" s="270"/>
      <c r="R92" s="121"/>
    </row>
    <row r="93" spans="2:18" s="6" customFormat="1" ht="21.75" customHeight="1">
      <c r="B93" s="115"/>
      <c r="C93" s="116"/>
      <c r="D93" s="117" t="s">
        <v>132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42">
        <f>N137</f>
        <v>0</v>
      </c>
      <c r="O93" s="268"/>
      <c r="P93" s="268"/>
      <c r="Q93" s="268"/>
      <c r="R93" s="118"/>
    </row>
    <row r="94" spans="2:18" s="1" customFormat="1" ht="21.75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21" s="1" customFormat="1" ht="29.25" customHeight="1">
      <c r="B95" s="32"/>
      <c r="C95" s="114" t="s">
        <v>133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69">
        <f>ROUND(N96+N97+N98+N99+N100+N101,2)</f>
        <v>0</v>
      </c>
      <c r="O95" s="197"/>
      <c r="P95" s="197"/>
      <c r="Q95" s="197"/>
      <c r="R95" s="34"/>
      <c r="T95" s="122"/>
      <c r="U95" s="123" t="s">
        <v>45</v>
      </c>
    </row>
    <row r="96" spans="2:65" s="1" customFormat="1" ht="18" customHeight="1">
      <c r="B96" s="124"/>
      <c r="C96" s="125"/>
      <c r="D96" s="198" t="s">
        <v>134</v>
      </c>
      <c r="E96" s="265"/>
      <c r="F96" s="265"/>
      <c r="G96" s="265"/>
      <c r="H96" s="265"/>
      <c r="I96" s="125"/>
      <c r="J96" s="125"/>
      <c r="K96" s="125"/>
      <c r="L96" s="125"/>
      <c r="M96" s="125"/>
      <c r="N96" s="199">
        <f>ROUND(N88*T96,2)</f>
        <v>0</v>
      </c>
      <c r="O96" s="265"/>
      <c r="P96" s="265"/>
      <c r="Q96" s="265"/>
      <c r="R96" s="126"/>
      <c r="S96" s="127"/>
      <c r="T96" s="128"/>
      <c r="U96" s="129" t="s">
        <v>46</v>
      </c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1" t="s">
        <v>104</v>
      </c>
      <c r="AZ96" s="130"/>
      <c r="BA96" s="130"/>
      <c r="BB96" s="130"/>
      <c r="BC96" s="130"/>
      <c r="BD96" s="130"/>
      <c r="BE96" s="132">
        <f aca="true" t="shared" si="0" ref="BE96:BE101">IF(U96="základní",N96,0)</f>
        <v>0</v>
      </c>
      <c r="BF96" s="132">
        <f aca="true" t="shared" si="1" ref="BF96:BF101">IF(U96="snížená",N96,0)</f>
        <v>0</v>
      </c>
      <c r="BG96" s="132">
        <f aca="true" t="shared" si="2" ref="BG96:BG101">IF(U96="zákl. přenesená",N96,0)</f>
        <v>0</v>
      </c>
      <c r="BH96" s="132">
        <f aca="true" t="shared" si="3" ref="BH96:BH101">IF(U96="sníž. přenesená",N96,0)</f>
        <v>0</v>
      </c>
      <c r="BI96" s="132">
        <f aca="true" t="shared" si="4" ref="BI96:BI101">IF(U96="nulová",N96,0)</f>
        <v>0</v>
      </c>
      <c r="BJ96" s="131" t="s">
        <v>23</v>
      </c>
      <c r="BK96" s="130"/>
      <c r="BL96" s="130"/>
      <c r="BM96" s="130"/>
    </row>
    <row r="97" spans="2:65" s="1" customFormat="1" ht="18" customHeight="1">
      <c r="B97" s="124"/>
      <c r="C97" s="125"/>
      <c r="D97" s="198" t="s">
        <v>135</v>
      </c>
      <c r="E97" s="265"/>
      <c r="F97" s="265"/>
      <c r="G97" s="265"/>
      <c r="H97" s="265"/>
      <c r="I97" s="125"/>
      <c r="J97" s="125"/>
      <c r="K97" s="125"/>
      <c r="L97" s="125"/>
      <c r="M97" s="125"/>
      <c r="N97" s="199">
        <f>ROUND(N88*T97,2)</f>
        <v>0</v>
      </c>
      <c r="O97" s="265"/>
      <c r="P97" s="265"/>
      <c r="Q97" s="265"/>
      <c r="R97" s="126"/>
      <c r="S97" s="127"/>
      <c r="T97" s="128"/>
      <c r="U97" s="129" t="s">
        <v>46</v>
      </c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1" t="s">
        <v>104</v>
      </c>
      <c r="AZ97" s="130"/>
      <c r="BA97" s="130"/>
      <c r="BB97" s="130"/>
      <c r="BC97" s="130"/>
      <c r="BD97" s="130"/>
      <c r="BE97" s="132">
        <f t="shared" si="0"/>
        <v>0</v>
      </c>
      <c r="BF97" s="132">
        <f t="shared" si="1"/>
        <v>0</v>
      </c>
      <c r="BG97" s="132">
        <f t="shared" si="2"/>
        <v>0</v>
      </c>
      <c r="BH97" s="132">
        <f t="shared" si="3"/>
        <v>0</v>
      </c>
      <c r="BI97" s="132">
        <f t="shared" si="4"/>
        <v>0</v>
      </c>
      <c r="BJ97" s="131" t="s">
        <v>23</v>
      </c>
      <c r="BK97" s="130"/>
      <c r="BL97" s="130"/>
      <c r="BM97" s="130"/>
    </row>
    <row r="98" spans="2:65" s="1" customFormat="1" ht="18" customHeight="1">
      <c r="B98" s="124"/>
      <c r="C98" s="125"/>
      <c r="D98" s="198" t="s">
        <v>136</v>
      </c>
      <c r="E98" s="265"/>
      <c r="F98" s="265"/>
      <c r="G98" s="265"/>
      <c r="H98" s="265"/>
      <c r="I98" s="125"/>
      <c r="J98" s="125"/>
      <c r="K98" s="125"/>
      <c r="L98" s="125"/>
      <c r="M98" s="125"/>
      <c r="N98" s="199">
        <f>ROUND(N88*T98,2)</f>
        <v>0</v>
      </c>
      <c r="O98" s="265"/>
      <c r="P98" s="265"/>
      <c r="Q98" s="265"/>
      <c r="R98" s="126"/>
      <c r="S98" s="127"/>
      <c r="T98" s="128"/>
      <c r="U98" s="129" t="s">
        <v>46</v>
      </c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1" t="s">
        <v>104</v>
      </c>
      <c r="AZ98" s="130"/>
      <c r="BA98" s="130"/>
      <c r="BB98" s="130"/>
      <c r="BC98" s="130"/>
      <c r="BD98" s="130"/>
      <c r="BE98" s="132">
        <f t="shared" si="0"/>
        <v>0</v>
      </c>
      <c r="BF98" s="132">
        <f t="shared" si="1"/>
        <v>0</v>
      </c>
      <c r="BG98" s="132">
        <f t="shared" si="2"/>
        <v>0</v>
      </c>
      <c r="BH98" s="132">
        <f t="shared" si="3"/>
        <v>0</v>
      </c>
      <c r="BI98" s="132">
        <f t="shared" si="4"/>
        <v>0</v>
      </c>
      <c r="BJ98" s="131" t="s">
        <v>23</v>
      </c>
      <c r="BK98" s="130"/>
      <c r="BL98" s="130"/>
      <c r="BM98" s="130"/>
    </row>
    <row r="99" spans="2:65" s="1" customFormat="1" ht="18" customHeight="1">
      <c r="B99" s="124"/>
      <c r="C99" s="125"/>
      <c r="D99" s="198" t="s">
        <v>137</v>
      </c>
      <c r="E99" s="265"/>
      <c r="F99" s="265"/>
      <c r="G99" s="265"/>
      <c r="H99" s="265"/>
      <c r="I99" s="125"/>
      <c r="J99" s="125"/>
      <c r="K99" s="125"/>
      <c r="L99" s="125"/>
      <c r="M99" s="125"/>
      <c r="N99" s="199">
        <f>ROUND(N88*T99,2)</f>
        <v>0</v>
      </c>
      <c r="O99" s="265"/>
      <c r="P99" s="265"/>
      <c r="Q99" s="265"/>
      <c r="R99" s="126"/>
      <c r="S99" s="127"/>
      <c r="T99" s="128"/>
      <c r="U99" s="129" t="s">
        <v>46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1" t="s">
        <v>104</v>
      </c>
      <c r="AZ99" s="130"/>
      <c r="BA99" s="130"/>
      <c r="BB99" s="130"/>
      <c r="BC99" s="130"/>
      <c r="BD99" s="130"/>
      <c r="BE99" s="132">
        <f t="shared" si="0"/>
        <v>0</v>
      </c>
      <c r="BF99" s="132">
        <f t="shared" si="1"/>
        <v>0</v>
      </c>
      <c r="BG99" s="132">
        <f t="shared" si="2"/>
        <v>0</v>
      </c>
      <c r="BH99" s="132">
        <f t="shared" si="3"/>
        <v>0</v>
      </c>
      <c r="BI99" s="132">
        <f t="shared" si="4"/>
        <v>0</v>
      </c>
      <c r="BJ99" s="131" t="s">
        <v>23</v>
      </c>
      <c r="BK99" s="130"/>
      <c r="BL99" s="130"/>
      <c r="BM99" s="130"/>
    </row>
    <row r="100" spans="2:65" s="1" customFormat="1" ht="18" customHeight="1">
      <c r="B100" s="124"/>
      <c r="C100" s="125"/>
      <c r="D100" s="198" t="s">
        <v>138</v>
      </c>
      <c r="E100" s="265"/>
      <c r="F100" s="265"/>
      <c r="G100" s="265"/>
      <c r="H100" s="265"/>
      <c r="I100" s="125"/>
      <c r="J100" s="125"/>
      <c r="K100" s="125"/>
      <c r="L100" s="125"/>
      <c r="M100" s="125"/>
      <c r="N100" s="199">
        <f>ROUND(N88*T100,2)</f>
        <v>0</v>
      </c>
      <c r="O100" s="265"/>
      <c r="P100" s="265"/>
      <c r="Q100" s="265"/>
      <c r="R100" s="126"/>
      <c r="S100" s="127"/>
      <c r="T100" s="128"/>
      <c r="U100" s="129" t="s">
        <v>46</v>
      </c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1" t="s">
        <v>104</v>
      </c>
      <c r="AZ100" s="130"/>
      <c r="BA100" s="130"/>
      <c r="BB100" s="130"/>
      <c r="BC100" s="130"/>
      <c r="BD100" s="130"/>
      <c r="BE100" s="132">
        <f t="shared" si="0"/>
        <v>0</v>
      </c>
      <c r="BF100" s="132">
        <f t="shared" si="1"/>
        <v>0</v>
      </c>
      <c r="BG100" s="132">
        <f t="shared" si="2"/>
        <v>0</v>
      </c>
      <c r="BH100" s="132">
        <f t="shared" si="3"/>
        <v>0</v>
      </c>
      <c r="BI100" s="132">
        <f t="shared" si="4"/>
        <v>0</v>
      </c>
      <c r="BJ100" s="131" t="s">
        <v>23</v>
      </c>
      <c r="BK100" s="130"/>
      <c r="BL100" s="130"/>
      <c r="BM100" s="130"/>
    </row>
    <row r="101" spans="2:65" s="1" customFormat="1" ht="18" customHeight="1">
      <c r="B101" s="124"/>
      <c r="C101" s="125"/>
      <c r="D101" s="133" t="s">
        <v>139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199">
        <f>ROUND(N88*T101,2)</f>
        <v>0</v>
      </c>
      <c r="O101" s="265"/>
      <c r="P101" s="265"/>
      <c r="Q101" s="265"/>
      <c r="R101" s="126"/>
      <c r="S101" s="127"/>
      <c r="T101" s="134"/>
      <c r="U101" s="135" t="s">
        <v>46</v>
      </c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1" t="s">
        <v>140</v>
      </c>
      <c r="AZ101" s="130"/>
      <c r="BA101" s="130"/>
      <c r="BB101" s="130"/>
      <c r="BC101" s="130"/>
      <c r="BD101" s="130"/>
      <c r="BE101" s="132">
        <f t="shared" si="0"/>
        <v>0</v>
      </c>
      <c r="BF101" s="132">
        <f t="shared" si="1"/>
        <v>0</v>
      </c>
      <c r="BG101" s="132">
        <f t="shared" si="2"/>
        <v>0</v>
      </c>
      <c r="BH101" s="132">
        <f t="shared" si="3"/>
        <v>0</v>
      </c>
      <c r="BI101" s="132">
        <f t="shared" si="4"/>
        <v>0</v>
      </c>
      <c r="BJ101" s="131" t="s">
        <v>23</v>
      </c>
      <c r="BK101" s="130"/>
      <c r="BL101" s="130"/>
      <c r="BM101" s="130"/>
    </row>
    <row r="102" spans="2:18" s="1" customFormat="1" ht="13.5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18" s="1" customFormat="1" ht="29.25" customHeight="1">
      <c r="B103" s="32"/>
      <c r="C103" s="109" t="s">
        <v>114</v>
      </c>
      <c r="D103" s="43"/>
      <c r="E103" s="43"/>
      <c r="F103" s="43"/>
      <c r="G103" s="43"/>
      <c r="H103" s="43"/>
      <c r="I103" s="43"/>
      <c r="J103" s="43"/>
      <c r="K103" s="43"/>
      <c r="L103" s="192">
        <f>ROUND(SUM(N88+N95),2)</f>
        <v>0</v>
      </c>
      <c r="M103" s="266"/>
      <c r="N103" s="266"/>
      <c r="O103" s="266"/>
      <c r="P103" s="266"/>
      <c r="Q103" s="266"/>
      <c r="R103" s="34"/>
    </row>
    <row r="104" spans="2:18" s="1" customFormat="1" ht="6.7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18" s="1" customFormat="1" ht="6.7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18" s="1" customFormat="1" ht="36.75" customHeight="1">
      <c r="B109" s="32"/>
      <c r="C109" s="208" t="s">
        <v>141</v>
      </c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34"/>
    </row>
    <row r="110" spans="2:18" s="1" customFormat="1" ht="6.7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30" customHeight="1">
      <c r="B111" s="32"/>
      <c r="C111" s="27" t="s">
        <v>17</v>
      </c>
      <c r="D111" s="33"/>
      <c r="E111" s="33"/>
      <c r="F111" s="267" t="str">
        <f>F6</f>
        <v>Plešivec - chodníky za MŠ, Český Krumlov</v>
      </c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33"/>
      <c r="R111" s="34"/>
    </row>
    <row r="112" spans="2:18" s="1" customFormat="1" ht="36.75" customHeight="1">
      <c r="B112" s="32"/>
      <c r="C112" s="66" t="s">
        <v>117</v>
      </c>
      <c r="D112" s="33"/>
      <c r="E112" s="33"/>
      <c r="F112" s="209" t="str">
        <f>F7</f>
        <v>SO - VRN</v>
      </c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33"/>
      <c r="R112" s="34"/>
    </row>
    <row r="113" spans="2:18" s="1" customFormat="1" ht="6.7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8" customHeight="1">
      <c r="B114" s="32"/>
      <c r="C114" s="27" t="s">
        <v>24</v>
      </c>
      <c r="D114" s="33"/>
      <c r="E114" s="33"/>
      <c r="F114" s="25" t="str">
        <f>F9</f>
        <v>Český Krumlov</v>
      </c>
      <c r="G114" s="33"/>
      <c r="H114" s="33"/>
      <c r="I114" s="33"/>
      <c r="J114" s="33"/>
      <c r="K114" s="27" t="s">
        <v>26</v>
      </c>
      <c r="L114" s="33"/>
      <c r="M114" s="264" t="str">
        <f>IF(O9="","",O9)</f>
        <v>7.6.2016</v>
      </c>
      <c r="N114" s="197"/>
      <c r="O114" s="197"/>
      <c r="P114" s="197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5">
      <c r="B116" s="32"/>
      <c r="C116" s="27" t="s">
        <v>30</v>
      </c>
      <c r="D116" s="33"/>
      <c r="E116" s="33"/>
      <c r="F116" s="25" t="str">
        <f>E12</f>
        <v>Město Český Krumlov</v>
      </c>
      <c r="G116" s="33"/>
      <c r="H116" s="33"/>
      <c r="I116" s="33"/>
      <c r="J116" s="33"/>
      <c r="K116" s="27" t="s">
        <v>36</v>
      </c>
      <c r="L116" s="33"/>
      <c r="M116" s="225" t="str">
        <f>E18</f>
        <v>ing. Martin Jáchym, Akiprojekt, s.r.o.</v>
      </c>
      <c r="N116" s="197"/>
      <c r="O116" s="197"/>
      <c r="P116" s="197"/>
      <c r="Q116" s="197"/>
      <c r="R116" s="34"/>
    </row>
    <row r="117" spans="2:18" s="1" customFormat="1" ht="14.25" customHeight="1">
      <c r="B117" s="32"/>
      <c r="C117" s="27" t="s">
        <v>34</v>
      </c>
      <c r="D117" s="33"/>
      <c r="E117" s="33"/>
      <c r="F117" s="25" t="str">
        <f>IF(E15="","",E15)</f>
        <v>Vyplň údaj</v>
      </c>
      <c r="G117" s="33"/>
      <c r="H117" s="33"/>
      <c r="I117" s="33"/>
      <c r="J117" s="33"/>
      <c r="K117" s="27" t="s">
        <v>39</v>
      </c>
      <c r="L117" s="33"/>
      <c r="M117" s="225" t="str">
        <f>E21</f>
        <v> </v>
      </c>
      <c r="N117" s="197"/>
      <c r="O117" s="197"/>
      <c r="P117" s="197"/>
      <c r="Q117" s="197"/>
      <c r="R117" s="34"/>
    </row>
    <row r="118" spans="2:18" s="1" customFormat="1" ht="9.7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27" s="8" customFormat="1" ht="29.25" customHeight="1">
      <c r="B119" s="136"/>
      <c r="C119" s="137" t="s">
        <v>142</v>
      </c>
      <c r="D119" s="138" t="s">
        <v>143</v>
      </c>
      <c r="E119" s="138" t="s">
        <v>63</v>
      </c>
      <c r="F119" s="260" t="s">
        <v>144</v>
      </c>
      <c r="G119" s="261"/>
      <c r="H119" s="261"/>
      <c r="I119" s="261"/>
      <c r="J119" s="138" t="s">
        <v>145</v>
      </c>
      <c r="K119" s="138" t="s">
        <v>146</v>
      </c>
      <c r="L119" s="262" t="s">
        <v>147</v>
      </c>
      <c r="M119" s="261"/>
      <c r="N119" s="260" t="s">
        <v>122</v>
      </c>
      <c r="O119" s="261"/>
      <c r="P119" s="261"/>
      <c r="Q119" s="263"/>
      <c r="R119" s="139"/>
      <c r="T119" s="73" t="s">
        <v>148</v>
      </c>
      <c r="U119" s="74" t="s">
        <v>45</v>
      </c>
      <c r="V119" s="74" t="s">
        <v>149</v>
      </c>
      <c r="W119" s="74" t="s">
        <v>150</v>
      </c>
      <c r="X119" s="74" t="s">
        <v>151</v>
      </c>
      <c r="Y119" s="74" t="s">
        <v>152</v>
      </c>
      <c r="Z119" s="74" t="s">
        <v>153</v>
      </c>
      <c r="AA119" s="75" t="s">
        <v>154</v>
      </c>
    </row>
    <row r="120" spans="2:63" s="1" customFormat="1" ht="29.25" customHeight="1">
      <c r="B120" s="32"/>
      <c r="C120" s="77" t="s">
        <v>119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40">
        <f>BK120</f>
        <v>0</v>
      </c>
      <c r="O120" s="241"/>
      <c r="P120" s="241"/>
      <c r="Q120" s="241"/>
      <c r="R120" s="34"/>
      <c r="T120" s="76"/>
      <c r="U120" s="48"/>
      <c r="V120" s="48"/>
      <c r="W120" s="140">
        <f>W121+W137</f>
        <v>0</v>
      </c>
      <c r="X120" s="48"/>
      <c r="Y120" s="140">
        <f>Y121+Y137</f>
        <v>0</v>
      </c>
      <c r="Z120" s="48"/>
      <c r="AA120" s="141">
        <f>AA121+AA137</f>
        <v>0</v>
      </c>
      <c r="AT120" s="15" t="s">
        <v>80</v>
      </c>
      <c r="AU120" s="15" t="s">
        <v>124</v>
      </c>
      <c r="BK120" s="142">
        <f>BK121+BK137</f>
        <v>0</v>
      </c>
    </row>
    <row r="121" spans="2:63" s="9" customFormat="1" ht="36.75" customHeight="1">
      <c r="B121" s="143"/>
      <c r="C121" s="144"/>
      <c r="D121" s="145" t="s">
        <v>574</v>
      </c>
      <c r="E121" s="145"/>
      <c r="F121" s="145"/>
      <c r="G121" s="145"/>
      <c r="H121" s="145"/>
      <c r="I121" s="145"/>
      <c r="J121" s="145"/>
      <c r="K121" s="145"/>
      <c r="L121" s="145"/>
      <c r="M121" s="145"/>
      <c r="N121" s="242">
        <f>BK121</f>
        <v>0</v>
      </c>
      <c r="O121" s="243"/>
      <c r="P121" s="243"/>
      <c r="Q121" s="243"/>
      <c r="R121" s="146"/>
      <c r="T121" s="147"/>
      <c r="U121" s="144"/>
      <c r="V121" s="144"/>
      <c r="W121" s="148">
        <f>W122+W128+W132</f>
        <v>0</v>
      </c>
      <c r="X121" s="144"/>
      <c r="Y121" s="148">
        <f>Y122+Y128+Y132</f>
        <v>0</v>
      </c>
      <c r="Z121" s="144"/>
      <c r="AA121" s="149">
        <f>AA122+AA128+AA132</f>
        <v>0</v>
      </c>
      <c r="AR121" s="150" t="s">
        <v>178</v>
      </c>
      <c r="AT121" s="151" t="s">
        <v>80</v>
      </c>
      <c r="AU121" s="151" t="s">
        <v>81</v>
      </c>
      <c r="AY121" s="150" t="s">
        <v>155</v>
      </c>
      <c r="BK121" s="152">
        <f>BK122+BK128+BK132</f>
        <v>0</v>
      </c>
    </row>
    <row r="122" spans="2:63" s="9" customFormat="1" ht="19.5" customHeight="1">
      <c r="B122" s="143"/>
      <c r="C122" s="144"/>
      <c r="D122" s="153" t="s">
        <v>575</v>
      </c>
      <c r="E122" s="153"/>
      <c r="F122" s="153"/>
      <c r="G122" s="153"/>
      <c r="H122" s="153"/>
      <c r="I122" s="153"/>
      <c r="J122" s="153"/>
      <c r="K122" s="153"/>
      <c r="L122" s="153"/>
      <c r="M122" s="153"/>
      <c r="N122" s="244">
        <f>BK122</f>
        <v>0</v>
      </c>
      <c r="O122" s="245"/>
      <c r="P122" s="245"/>
      <c r="Q122" s="245"/>
      <c r="R122" s="146"/>
      <c r="T122" s="147"/>
      <c r="U122" s="144"/>
      <c r="V122" s="144"/>
      <c r="W122" s="148">
        <f>SUM(W123:W127)</f>
        <v>0</v>
      </c>
      <c r="X122" s="144"/>
      <c r="Y122" s="148">
        <f>SUM(Y123:Y127)</f>
        <v>0</v>
      </c>
      <c r="Z122" s="144"/>
      <c r="AA122" s="149">
        <f>SUM(AA123:AA127)</f>
        <v>0</v>
      </c>
      <c r="AR122" s="150" t="s">
        <v>178</v>
      </c>
      <c r="AT122" s="151" t="s">
        <v>80</v>
      </c>
      <c r="AU122" s="151" t="s">
        <v>23</v>
      </c>
      <c r="AY122" s="150" t="s">
        <v>155</v>
      </c>
      <c r="BK122" s="152">
        <f>SUM(BK123:BK127)</f>
        <v>0</v>
      </c>
    </row>
    <row r="123" spans="2:65" s="1" customFormat="1" ht="22.5" customHeight="1">
      <c r="B123" s="124"/>
      <c r="C123" s="154" t="s">
        <v>89</v>
      </c>
      <c r="D123" s="154" t="s">
        <v>156</v>
      </c>
      <c r="E123" s="155" t="s">
        <v>578</v>
      </c>
      <c r="F123" s="248" t="s">
        <v>579</v>
      </c>
      <c r="G123" s="249"/>
      <c r="H123" s="249"/>
      <c r="I123" s="249"/>
      <c r="J123" s="156" t="s">
        <v>580</v>
      </c>
      <c r="K123" s="157">
        <v>1</v>
      </c>
      <c r="L123" s="237">
        <v>0</v>
      </c>
      <c r="M123" s="249"/>
      <c r="N123" s="250">
        <f>ROUND(L123*K123,2)</f>
        <v>0</v>
      </c>
      <c r="O123" s="249"/>
      <c r="P123" s="249"/>
      <c r="Q123" s="249"/>
      <c r="R123" s="126"/>
      <c r="T123" s="158" t="s">
        <v>21</v>
      </c>
      <c r="U123" s="41" t="s">
        <v>46</v>
      </c>
      <c r="V123" s="33"/>
      <c r="W123" s="159">
        <f>V123*K123</f>
        <v>0</v>
      </c>
      <c r="X123" s="159">
        <v>0</v>
      </c>
      <c r="Y123" s="159">
        <f>X123*K123</f>
        <v>0</v>
      </c>
      <c r="Z123" s="159">
        <v>0</v>
      </c>
      <c r="AA123" s="160">
        <f>Z123*K123</f>
        <v>0</v>
      </c>
      <c r="AR123" s="15" t="s">
        <v>581</v>
      </c>
      <c r="AT123" s="15" t="s">
        <v>156</v>
      </c>
      <c r="AU123" s="15" t="s">
        <v>89</v>
      </c>
      <c r="AY123" s="15" t="s">
        <v>155</v>
      </c>
      <c r="BE123" s="102">
        <f>IF(U123="základní",N123,0)</f>
        <v>0</v>
      </c>
      <c r="BF123" s="102">
        <f>IF(U123="snížená",N123,0)</f>
        <v>0</v>
      </c>
      <c r="BG123" s="102">
        <f>IF(U123="zákl. přenesená",N123,0)</f>
        <v>0</v>
      </c>
      <c r="BH123" s="102">
        <f>IF(U123="sníž. přenesená",N123,0)</f>
        <v>0</v>
      </c>
      <c r="BI123" s="102">
        <f>IF(U123="nulová",N123,0)</f>
        <v>0</v>
      </c>
      <c r="BJ123" s="15" t="s">
        <v>23</v>
      </c>
      <c r="BK123" s="102">
        <f>ROUND(L123*K123,2)</f>
        <v>0</v>
      </c>
      <c r="BL123" s="15" t="s">
        <v>581</v>
      </c>
      <c r="BM123" s="15" t="s">
        <v>582</v>
      </c>
    </row>
    <row r="124" spans="2:51" s="10" customFormat="1" ht="22.5" customHeight="1">
      <c r="B124" s="161"/>
      <c r="C124" s="162"/>
      <c r="D124" s="162"/>
      <c r="E124" s="163" t="s">
        <v>21</v>
      </c>
      <c r="F124" s="251" t="s">
        <v>583</v>
      </c>
      <c r="G124" s="252"/>
      <c r="H124" s="252"/>
      <c r="I124" s="252"/>
      <c r="J124" s="162"/>
      <c r="K124" s="164">
        <v>1</v>
      </c>
      <c r="L124" s="162"/>
      <c r="M124" s="162"/>
      <c r="N124" s="162"/>
      <c r="O124" s="162"/>
      <c r="P124" s="162"/>
      <c r="Q124" s="162"/>
      <c r="R124" s="165"/>
      <c r="T124" s="166"/>
      <c r="U124" s="162"/>
      <c r="V124" s="162"/>
      <c r="W124" s="162"/>
      <c r="X124" s="162"/>
      <c r="Y124" s="162"/>
      <c r="Z124" s="162"/>
      <c r="AA124" s="167"/>
      <c r="AT124" s="168" t="s">
        <v>162</v>
      </c>
      <c r="AU124" s="168" t="s">
        <v>89</v>
      </c>
      <c r="AV124" s="10" t="s">
        <v>89</v>
      </c>
      <c r="AW124" s="10" t="s">
        <v>38</v>
      </c>
      <c r="AX124" s="10" t="s">
        <v>23</v>
      </c>
      <c r="AY124" s="168" t="s">
        <v>155</v>
      </c>
    </row>
    <row r="125" spans="2:65" s="1" customFormat="1" ht="22.5" customHeight="1">
      <c r="B125" s="124"/>
      <c r="C125" s="154" t="s">
        <v>92</v>
      </c>
      <c r="D125" s="154" t="s">
        <v>156</v>
      </c>
      <c r="E125" s="155" t="s">
        <v>578</v>
      </c>
      <c r="F125" s="248" t="s">
        <v>579</v>
      </c>
      <c r="G125" s="249"/>
      <c r="H125" s="249"/>
      <c r="I125" s="249"/>
      <c r="J125" s="156" t="s">
        <v>580</v>
      </c>
      <c r="K125" s="157">
        <v>1</v>
      </c>
      <c r="L125" s="237">
        <v>0</v>
      </c>
      <c r="M125" s="249"/>
      <c r="N125" s="250">
        <f>ROUND(L125*K125,2)</f>
        <v>0</v>
      </c>
      <c r="O125" s="249"/>
      <c r="P125" s="249"/>
      <c r="Q125" s="249"/>
      <c r="R125" s="126"/>
      <c r="T125" s="158" t="s">
        <v>21</v>
      </c>
      <c r="U125" s="41" t="s">
        <v>46</v>
      </c>
      <c r="V125" s="33"/>
      <c r="W125" s="159">
        <f>V125*K125</f>
        <v>0</v>
      </c>
      <c r="X125" s="159">
        <v>0</v>
      </c>
      <c r="Y125" s="159">
        <f>X125*K125</f>
        <v>0</v>
      </c>
      <c r="Z125" s="159">
        <v>0</v>
      </c>
      <c r="AA125" s="160">
        <f>Z125*K125</f>
        <v>0</v>
      </c>
      <c r="AR125" s="15" t="s">
        <v>581</v>
      </c>
      <c r="AT125" s="15" t="s">
        <v>156</v>
      </c>
      <c r="AU125" s="15" t="s">
        <v>89</v>
      </c>
      <c r="AY125" s="15" t="s">
        <v>155</v>
      </c>
      <c r="BE125" s="102">
        <f>IF(U125="základní",N125,0)</f>
        <v>0</v>
      </c>
      <c r="BF125" s="102">
        <f>IF(U125="snížená",N125,0)</f>
        <v>0</v>
      </c>
      <c r="BG125" s="102">
        <f>IF(U125="zákl. přenesená",N125,0)</f>
        <v>0</v>
      </c>
      <c r="BH125" s="102">
        <f>IF(U125="sníž. přenesená",N125,0)</f>
        <v>0</v>
      </c>
      <c r="BI125" s="102">
        <f>IF(U125="nulová",N125,0)</f>
        <v>0</v>
      </c>
      <c r="BJ125" s="15" t="s">
        <v>23</v>
      </c>
      <c r="BK125" s="102">
        <f>ROUND(L125*K125,2)</f>
        <v>0</v>
      </c>
      <c r="BL125" s="15" t="s">
        <v>581</v>
      </c>
      <c r="BM125" s="15" t="s">
        <v>584</v>
      </c>
    </row>
    <row r="126" spans="2:51" s="10" customFormat="1" ht="22.5" customHeight="1">
      <c r="B126" s="161"/>
      <c r="C126" s="162"/>
      <c r="D126" s="162"/>
      <c r="E126" s="163" t="s">
        <v>21</v>
      </c>
      <c r="F126" s="251" t="s">
        <v>585</v>
      </c>
      <c r="G126" s="252"/>
      <c r="H126" s="252"/>
      <c r="I126" s="252"/>
      <c r="J126" s="162"/>
      <c r="K126" s="164">
        <v>1</v>
      </c>
      <c r="L126" s="162"/>
      <c r="M126" s="162"/>
      <c r="N126" s="162"/>
      <c r="O126" s="162"/>
      <c r="P126" s="162"/>
      <c r="Q126" s="162"/>
      <c r="R126" s="165"/>
      <c r="T126" s="166"/>
      <c r="U126" s="162"/>
      <c r="V126" s="162"/>
      <c r="W126" s="162"/>
      <c r="X126" s="162"/>
      <c r="Y126" s="162"/>
      <c r="Z126" s="162"/>
      <c r="AA126" s="167"/>
      <c r="AT126" s="168" t="s">
        <v>162</v>
      </c>
      <c r="AU126" s="168" t="s">
        <v>89</v>
      </c>
      <c r="AV126" s="10" t="s">
        <v>89</v>
      </c>
      <c r="AW126" s="10" t="s">
        <v>38</v>
      </c>
      <c r="AX126" s="10" t="s">
        <v>23</v>
      </c>
      <c r="AY126" s="168" t="s">
        <v>155</v>
      </c>
    </row>
    <row r="127" spans="2:65" s="1" customFormat="1" ht="22.5" customHeight="1">
      <c r="B127" s="124"/>
      <c r="C127" s="154" t="s">
        <v>23</v>
      </c>
      <c r="D127" s="154" t="s">
        <v>156</v>
      </c>
      <c r="E127" s="155" t="s">
        <v>586</v>
      </c>
      <c r="F127" s="248" t="s">
        <v>587</v>
      </c>
      <c r="G127" s="249"/>
      <c r="H127" s="249"/>
      <c r="I127" s="249"/>
      <c r="J127" s="156" t="s">
        <v>580</v>
      </c>
      <c r="K127" s="157">
        <v>1</v>
      </c>
      <c r="L127" s="237">
        <v>0</v>
      </c>
      <c r="M127" s="249"/>
      <c r="N127" s="250">
        <f>ROUND(L127*K127,2)</f>
        <v>0</v>
      </c>
      <c r="O127" s="249"/>
      <c r="P127" s="249"/>
      <c r="Q127" s="249"/>
      <c r="R127" s="126"/>
      <c r="T127" s="158" t="s">
        <v>21</v>
      </c>
      <c r="U127" s="41" t="s">
        <v>46</v>
      </c>
      <c r="V127" s="33"/>
      <c r="W127" s="159">
        <f>V127*K127</f>
        <v>0</v>
      </c>
      <c r="X127" s="159">
        <v>0</v>
      </c>
      <c r="Y127" s="159">
        <f>X127*K127</f>
        <v>0</v>
      </c>
      <c r="Z127" s="159">
        <v>0</v>
      </c>
      <c r="AA127" s="160">
        <f>Z127*K127</f>
        <v>0</v>
      </c>
      <c r="AR127" s="15" t="s">
        <v>581</v>
      </c>
      <c r="AT127" s="15" t="s">
        <v>156</v>
      </c>
      <c r="AU127" s="15" t="s">
        <v>89</v>
      </c>
      <c r="AY127" s="15" t="s">
        <v>155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5" t="s">
        <v>23</v>
      </c>
      <c r="BK127" s="102">
        <f>ROUND(L127*K127,2)</f>
        <v>0</v>
      </c>
      <c r="BL127" s="15" t="s">
        <v>581</v>
      </c>
      <c r="BM127" s="15" t="s">
        <v>588</v>
      </c>
    </row>
    <row r="128" spans="2:63" s="9" customFormat="1" ht="29.25" customHeight="1">
      <c r="B128" s="143"/>
      <c r="C128" s="144"/>
      <c r="D128" s="153" t="s">
        <v>576</v>
      </c>
      <c r="E128" s="153"/>
      <c r="F128" s="153"/>
      <c r="G128" s="153"/>
      <c r="H128" s="153"/>
      <c r="I128" s="153"/>
      <c r="J128" s="153"/>
      <c r="K128" s="153"/>
      <c r="L128" s="153"/>
      <c r="M128" s="153"/>
      <c r="N128" s="246">
        <f>BK128</f>
        <v>0</v>
      </c>
      <c r="O128" s="247"/>
      <c r="P128" s="247"/>
      <c r="Q128" s="247"/>
      <c r="R128" s="146"/>
      <c r="T128" s="147"/>
      <c r="U128" s="144"/>
      <c r="V128" s="144"/>
      <c r="W128" s="148">
        <f>SUM(W129:W131)</f>
        <v>0</v>
      </c>
      <c r="X128" s="144"/>
      <c r="Y128" s="148">
        <f>SUM(Y129:Y131)</f>
        <v>0</v>
      </c>
      <c r="Z128" s="144"/>
      <c r="AA128" s="149">
        <f>SUM(AA129:AA131)</f>
        <v>0</v>
      </c>
      <c r="AR128" s="150" t="s">
        <v>178</v>
      </c>
      <c r="AT128" s="151" t="s">
        <v>80</v>
      </c>
      <c r="AU128" s="151" t="s">
        <v>23</v>
      </c>
      <c r="AY128" s="150" t="s">
        <v>155</v>
      </c>
      <c r="BK128" s="152">
        <f>SUM(BK129:BK131)</f>
        <v>0</v>
      </c>
    </row>
    <row r="129" spans="2:65" s="1" customFormat="1" ht="22.5" customHeight="1">
      <c r="B129" s="124"/>
      <c r="C129" s="154" t="s">
        <v>183</v>
      </c>
      <c r="D129" s="154" t="s">
        <v>156</v>
      </c>
      <c r="E129" s="155" t="s">
        <v>589</v>
      </c>
      <c r="F129" s="248" t="s">
        <v>134</v>
      </c>
      <c r="G129" s="249"/>
      <c r="H129" s="249"/>
      <c r="I129" s="249"/>
      <c r="J129" s="156" t="s">
        <v>580</v>
      </c>
      <c r="K129" s="157">
        <v>1</v>
      </c>
      <c r="L129" s="237">
        <v>0</v>
      </c>
      <c r="M129" s="249"/>
      <c r="N129" s="250">
        <f>ROUND(L129*K129,2)</f>
        <v>0</v>
      </c>
      <c r="O129" s="249"/>
      <c r="P129" s="249"/>
      <c r="Q129" s="249"/>
      <c r="R129" s="126"/>
      <c r="T129" s="158" t="s">
        <v>21</v>
      </c>
      <c r="U129" s="41" t="s">
        <v>46</v>
      </c>
      <c r="V129" s="33"/>
      <c r="W129" s="159">
        <f>V129*K129</f>
        <v>0</v>
      </c>
      <c r="X129" s="159">
        <v>0</v>
      </c>
      <c r="Y129" s="159">
        <f>X129*K129</f>
        <v>0</v>
      </c>
      <c r="Z129" s="159">
        <v>0</v>
      </c>
      <c r="AA129" s="160">
        <f>Z129*K129</f>
        <v>0</v>
      </c>
      <c r="AR129" s="15" t="s">
        <v>581</v>
      </c>
      <c r="AT129" s="15" t="s">
        <v>156</v>
      </c>
      <c r="AU129" s="15" t="s">
        <v>89</v>
      </c>
      <c r="AY129" s="15" t="s">
        <v>155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15" t="s">
        <v>23</v>
      </c>
      <c r="BK129" s="102">
        <f>ROUND(L129*K129,2)</f>
        <v>0</v>
      </c>
      <c r="BL129" s="15" t="s">
        <v>581</v>
      </c>
      <c r="BM129" s="15" t="s">
        <v>590</v>
      </c>
    </row>
    <row r="130" spans="2:65" s="1" customFormat="1" ht="22.5" customHeight="1">
      <c r="B130" s="124"/>
      <c r="C130" s="154" t="s">
        <v>190</v>
      </c>
      <c r="D130" s="154" t="s">
        <v>156</v>
      </c>
      <c r="E130" s="155" t="s">
        <v>591</v>
      </c>
      <c r="F130" s="248" t="s">
        <v>592</v>
      </c>
      <c r="G130" s="249"/>
      <c r="H130" s="249"/>
      <c r="I130" s="249"/>
      <c r="J130" s="156" t="s">
        <v>580</v>
      </c>
      <c r="K130" s="157">
        <v>200000</v>
      </c>
      <c r="L130" s="237">
        <v>0</v>
      </c>
      <c r="M130" s="249"/>
      <c r="N130" s="250">
        <f>ROUND(L130*K130,2)</f>
        <v>0</v>
      </c>
      <c r="O130" s="249"/>
      <c r="P130" s="249"/>
      <c r="Q130" s="249"/>
      <c r="R130" s="126"/>
      <c r="T130" s="158" t="s">
        <v>21</v>
      </c>
      <c r="U130" s="41" t="s">
        <v>46</v>
      </c>
      <c r="V130" s="33"/>
      <c r="W130" s="159">
        <f>V130*K130</f>
        <v>0</v>
      </c>
      <c r="X130" s="159">
        <v>0</v>
      </c>
      <c r="Y130" s="159">
        <f>X130*K130</f>
        <v>0</v>
      </c>
      <c r="Z130" s="159">
        <v>0</v>
      </c>
      <c r="AA130" s="160">
        <f>Z130*K130</f>
        <v>0</v>
      </c>
      <c r="AR130" s="15" t="s">
        <v>581</v>
      </c>
      <c r="AT130" s="15" t="s">
        <v>156</v>
      </c>
      <c r="AU130" s="15" t="s">
        <v>89</v>
      </c>
      <c r="AY130" s="15" t="s">
        <v>155</v>
      </c>
      <c r="BE130" s="102">
        <f>IF(U130="základní",N130,0)</f>
        <v>0</v>
      </c>
      <c r="BF130" s="102">
        <f>IF(U130="snížená",N130,0)</f>
        <v>0</v>
      </c>
      <c r="BG130" s="102">
        <f>IF(U130="zákl. přenesená",N130,0)</f>
        <v>0</v>
      </c>
      <c r="BH130" s="102">
        <f>IF(U130="sníž. přenesená",N130,0)</f>
        <v>0</v>
      </c>
      <c r="BI130" s="102">
        <f>IF(U130="nulová",N130,0)</f>
        <v>0</v>
      </c>
      <c r="BJ130" s="15" t="s">
        <v>23</v>
      </c>
      <c r="BK130" s="102">
        <f>ROUND(L130*K130,2)</f>
        <v>0</v>
      </c>
      <c r="BL130" s="15" t="s">
        <v>581</v>
      </c>
      <c r="BM130" s="15" t="s">
        <v>593</v>
      </c>
    </row>
    <row r="131" spans="2:51" s="10" customFormat="1" ht="31.5" customHeight="1">
      <c r="B131" s="161"/>
      <c r="C131" s="162"/>
      <c r="D131" s="162"/>
      <c r="E131" s="163" t="s">
        <v>21</v>
      </c>
      <c r="F131" s="251" t="s">
        <v>594</v>
      </c>
      <c r="G131" s="252"/>
      <c r="H131" s="252"/>
      <c r="I131" s="252"/>
      <c r="J131" s="162"/>
      <c r="K131" s="164">
        <v>200000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162</v>
      </c>
      <c r="AU131" s="168" t="s">
        <v>89</v>
      </c>
      <c r="AV131" s="10" t="s">
        <v>89</v>
      </c>
      <c r="AW131" s="10" t="s">
        <v>38</v>
      </c>
      <c r="AX131" s="10" t="s">
        <v>23</v>
      </c>
      <c r="AY131" s="168" t="s">
        <v>155</v>
      </c>
    </row>
    <row r="132" spans="2:63" s="9" customFormat="1" ht="29.25" customHeight="1">
      <c r="B132" s="143"/>
      <c r="C132" s="144"/>
      <c r="D132" s="153" t="s">
        <v>577</v>
      </c>
      <c r="E132" s="153"/>
      <c r="F132" s="153"/>
      <c r="G132" s="153"/>
      <c r="H132" s="153"/>
      <c r="I132" s="153"/>
      <c r="J132" s="153"/>
      <c r="K132" s="153"/>
      <c r="L132" s="153"/>
      <c r="M132" s="153"/>
      <c r="N132" s="244">
        <f>BK132</f>
        <v>0</v>
      </c>
      <c r="O132" s="245"/>
      <c r="P132" s="245"/>
      <c r="Q132" s="245"/>
      <c r="R132" s="146"/>
      <c r="T132" s="147"/>
      <c r="U132" s="144"/>
      <c r="V132" s="144"/>
      <c r="W132" s="148">
        <f>SUM(W133:W136)</f>
        <v>0</v>
      </c>
      <c r="X132" s="144"/>
      <c r="Y132" s="148">
        <f>SUM(Y133:Y136)</f>
        <v>0</v>
      </c>
      <c r="Z132" s="144"/>
      <c r="AA132" s="149">
        <f>SUM(AA133:AA136)</f>
        <v>0</v>
      </c>
      <c r="AR132" s="150" t="s">
        <v>178</v>
      </c>
      <c r="AT132" s="151" t="s">
        <v>80</v>
      </c>
      <c r="AU132" s="151" t="s">
        <v>23</v>
      </c>
      <c r="AY132" s="150" t="s">
        <v>155</v>
      </c>
      <c r="BK132" s="152">
        <f>SUM(BK133:BK136)</f>
        <v>0</v>
      </c>
    </row>
    <row r="133" spans="2:65" s="1" customFormat="1" ht="22.5" customHeight="1">
      <c r="B133" s="124"/>
      <c r="C133" s="154" t="s">
        <v>95</v>
      </c>
      <c r="D133" s="154" t="s">
        <v>156</v>
      </c>
      <c r="E133" s="155" t="s">
        <v>595</v>
      </c>
      <c r="F133" s="248" t="s">
        <v>596</v>
      </c>
      <c r="G133" s="249"/>
      <c r="H133" s="249"/>
      <c r="I133" s="249"/>
      <c r="J133" s="156" t="s">
        <v>580</v>
      </c>
      <c r="K133" s="157">
        <v>1</v>
      </c>
      <c r="L133" s="237">
        <v>0</v>
      </c>
      <c r="M133" s="249"/>
      <c r="N133" s="250">
        <f>ROUND(L133*K133,2)</f>
        <v>0</v>
      </c>
      <c r="O133" s="249"/>
      <c r="P133" s="249"/>
      <c r="Q133" s="249"/>
      <c r="R133" s="126"/>
      <c r="T133" s="158" t="s">
        <v>21</v>
      </c>
      <c r="U133" s="41" t="s">
        <v>46</v>
      </c>
      <c r="V133" s="33"/>
      <c r="W133" s="159">
        <f>V133*K133</f>
        <v>0</v>
      </c>
      <c r="X133" s="159">
        <v>0</v>
      </c>
      <c r="Y133" s="159">
        <f>X133*K133</f>
        <v>0</v>
      </c>
      <c r="Z133" s="159">
        <v>0</v>
      </c>
      <c r="AA133" s="160">
        <f>Z133*K133</f>
        <v>0</v>
      </c>
      <c r="AR133" s="15" t="s">
        <v>581</v>
      </c>
      <c r="AT133" s="15" t="s">
        <v>156</v>
      </c>
      <c r="AU133" s="15" t="s">
        <v>89</v>
      </c>
      <c r="AY133" s="15" t="s">
        <v>155</v>
      </c>
      <c r="BE133" s="102">
        <f>IF(U133="základní",N133,0)</f>
        <v>0</v>
      </c>
      <c r="BF133" s="102">
        <f>IF(U133="snížená",N133,0)</f>
        <v>0</v>
      </c>
      <c r="BG133" s="102">
        <f>IF(U133="zákl. přenesená",N133,0)</f>
        <v>0</v>
      </c>
      <c r="BH133" s="102">
        <f>IF(U133="sníž. přenesená",N133,0)</f>
        <v>0</v>
      </c>
      <c r="BI133" s="102">
        <f>IF(U133="nulová",N133,0)</f>
        <v>0</v>
      </c>
      <c r="BJ133" s="15" t="s">
        <v>23</v>
      </c>
      <c r="BK133" s="102">
        <f>ROUND(L133*K133,2)</f>
        <v>0</v>
      </c>
      <c r="BL133" s="15" t="s">
        <v>581</v>
      </c>
      <c r="BM133" s="15" t="s">
        <v>597</v>
      </c>
    </row>
    <row r="134" spans="2:51" s="10" customFormat="1" ht="22.5" customHeight="1">
      <c r="B134" s="161"/>
      <c r="C134" s="162"/>
      <c r="D134" s="162"/>
      <c r="E134" s="163" t="s">
        <v>21</v>
      </c>
      <c r="F134" s="251" t="s">
        <v>598</v>
      </c>
      <c r="G134" s="252"/>
      <c r="H134" s="252"/>
      <c r="I134" s="252"/>
      <c r="J134" s="162"/>
      <c r="K134" s="164">
        <v>1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162</v>
      </c>
      <c r="AU134" s="168" t="s">
        <v>89</v>
      </c>
      <c r="AV134" s="10" t="s">
        <v>89</v>
      </c>
      <c r="AW134" s="10" t="s">
        <v>38</v>
      </c>
      <c r="AX134" s="10" t="s">
        <v>23</v>
      </c>
      <c r="AY134" s="168" t="s">
        <v>155</v>
      </c>
    </row>
    <row r="135" spans="2:65" s="1" customFormat="1" ht="22.5" customHeight="1">
      <c r="B135" s="124"/>
      <c r="C135" s="154" t="s">
        <v>178</v>
      </c>
      <c r="D135" s="154" t="s">
        <v>156</v>
      </c>
      <c r="E135" s="155" t="s">
        <v>595</v>
      </c>
      <c r="F135" s="248" t="s">
        <v>596</v>
      </c>
      <c r="G135" s="249"/>
      <c r="H135" s="249"/>
      <c r="I135" s="249"/>
      <c r="J135" s="156" t="s">
        <v>580</v>
      </c>
      <c r="K135" s="157">
        <v>1</v>
      </c>
      <c r="L135" s="237">
        <v>0</v>
      </c>
      <c r="M135" s="249"/>
      <c r="N135" s="250">
        <f>ROUND(L135*K135,2)</f>
        <v>0</v>
      </c>
      <c r="O135" s="249"/>
      <c r="P135" s="249"/>
      <c r="Q135" s="249"/>
      <c r="R135" s="126"/>
      <c r="T135" s="158" t="s">
        <v>21</v>
      </c>
      <c r="U135" s="41" t="s">
        <v>46</v>
      </c>
      <c r="V135" s="33"/>
      <c r="W135" s="159">
        <f>V135*K135</f>
        <v>0</v>
      </c>
      <c r="X135" s="159">
        <v>0</v>
      </c>
      <c r="Y135" s="159">
        <f>X135*K135</f>
        <v>0</v>
      </c>
      <c r="Z135" s="159">
        <v>0</v>
      </c>
      <c r="AA135" s="160">
        <f>Z135*K135</f>
        <v>0</v>
      </c>
      <c r="AR135" s="15" t="s">
        <v>581</v>
      </c>
      <c r="AT135" s="15" t="s">
        <v>156</v>
      </c>
      <c r="AU135" s="15" t="s">
        <v>89</v>
      </c>
      <c r="AY135" s="15" t="s">
        <v>155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15" t="s">
        <v>23</v>
      </c>
      <c r="BK135" s="102">
        <f>ROUND(L135*K135,2)</f>
        <v>0</v>
      </c>
      <c r="BL135" s="15" t="s">
        <v>581</v>
      </c>
      <c r="BM135" s="15" t="s">
        <v>599</v>
      </c>
    </row>
    <row r="136" spans="2:51" s="10" customFormat="1" ht="22.5" customHeight="1">
      <c r="B136" s="161"/>
      <c r="C136" s="162"/>
      <c r="D136" s="162"/>
      <c r="E136" s="163" t="s">
        <v>21</v>
      </c>
      <c r="F136" s="251" t="s">
        <v>600</v>
      </c>
      <c r="G136" s="252"/>
      <c r="H136" s="252"/>
      <c r="I136" s="252"/>
      <c r="J136" s="162"/>
      <c r="K136" s="164">
        <v>1</v>
      </c>
      <c r="L136" s="162"/>
      <c r="M136" s="162"/>
      <c r="N136" s="162"/>
      <c r="O136" s="162"/>
      <c r="P136" s="162"/>
      <c r="Q136" s="162"/>
      <c r="R136" s="165"/>
      <c r="T136" s="166"/>
      <c r="U136" s="162"/>
      <c r="V136" s="162"/>
      <c r="W136" s="162"/>
      <c r="X136" s="162"/>
      <c r="Y136" s="162"/>
      <c r="Z136" s="162"/>
      <c r="AA136" s="167"/>
      <c r="AT136" s="168" t="s">
        <v>162</v>
      </c>
      <c r="AU136" s="168" t="s">
        <v>89</v>
      </c>
      <c r="AV136" s="10" t="s">
        <v>89</v>
      </c>
      <c r="AW136" s="10" t="s">
        <v>38</v>
      </c>
      <c r="AX136" s="10" t="s">
        <v>23</v>
      </c>
      <c r="AY136" s="168" t="s">
        <v>155</v>
      </c>
    </row>
    <row r="137" spans="2:63" s="1" customFormat="1" ht="49.5" customHeight="1">
      <c r="B137" s="32"/>
      <c r="C137" s="33"/>
      <c r="D137" s="145" t="s">
        <v>318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276">
        <f aca="true" t="shared" si="5" ref="N137:N142">BK137</f>
        <v>0</v>
      </c>
      <c r="O137" s="277"/>
      <c r="P137" s="277"/>
      <c r="Q137" s="277"/>
      <c r="R137" s="34"/>
      <c r="T137" s="71"/>
      <c r="U137" s="33"/>
      <c r="V137" s="33"/>
      <c r="W137" s="33"/>
      <c r="X137" s="33"/>
      <c r="Y137" s="33"/>
      <c r="Z137" s="33"/>
      <c r="AA137" s="72"/>
      <c r="AT137" s="15" t="s">
        <v>80</v>
      </c>
      <c r="AU137" s="15" t="s">
        <v>81</v>
      </c>
      <c r="AY137" s="15" t="s">
        <v>319</v>
      </c>
      <c r="BK137" s="102">
        <f>SUM(BK138:BK142)</f>
        <v>0</v>
      </c>
    </row>
    <row r="138" spans="2:63" s="1" customFormat="1" ht="21.75" customHeight="1">
      <c r="B138" s="32"/>
      <c r="C138" s="181" t="s">
        <v>21</v>
      </c>
      <c r="D138" s="181" t="s">
        <v>156</v>
      </c>
      <c r="E138" s="182" t="s">
        <v>21</v>
      </c>
      <c r="F138" s="235" t="s">
        <v>21</v>
      </c>
      <c r="G138" s="236"/>
      <c r="H138" s="236"/>
      <c r="I138" s="236"/>
      <c r="J138" s="183" t="s">
        <v>21</v>
      </c>
      <c r="K138" s="184"/>
      <c r="L138" s="237"/>
      <c r="M138" s="238"/>
      <c r="N138" s="239">
        <f t="shared" si="5"/>
        <v>0</v>
      </c>
      <c r="O138" s="238"/>
      <c r="P138" s="238"/>
      <c r="Q138" s="238"/>
      <c r="R138" s="34"/>
      <c r="T138" s="158" t="s">
        <v>21</v>
      </c>
      <c r="U138" s="185" t="s">
        <v>46</v>
      </c>
      <c r="V138" s="33"/>
      <c r="W138" s="33"/>
      <c r="X138" s="33"/>
      <c r="Y138" s="33"/>
      <c r="Z138" s="33"/>
      <c r="AA138" s="72"/>
      <c r="AT138" s="15" t="s">
        <v>319</v>
      </c>
      <c r="AU138" s="15" t="s">
        <v>23</v>
      </c>
      <c r="AY138" s="15" t="s">
        <v>319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15" t="s">
        <v>23</v>
      </c>
      <c r="BK138" s="102">
        <f>L138*K138</f>
        <v>0</v>
      </c>
    </row>
    <row r="139" spans="2:63" s="1" customFormat="1" ht="21.75" customHeight="1">
      <c r="B139" s="32"/>
      <c r="C139" s="181" t="s">
        <v>21</v>
      </c>
      <c r="D139" s="181" t="s">
        <v>156</v>
      </c>
      <c r="E139" s="182" t="s">
        <v>21</v>
      </c>
      <c r="F139" s="235" t="s">
        <v>21</v>
      </c>
      <c r="G139" s="236"/>
      <c r="H139" s="236"/>
      <c r="I139" s="236"/>
      <c r="J139" s="183" t="s">
        <v>21</v>
      </c>
      <c r="K139" s="184"/>
      <c r="L139" s="237"/>
      <c r="M139" s="238"/>
      <c r="N139" s="239">
        <f t="shared" si="5"/>
        <v>0</v>
      </c>
      <c r="O139" s="238"/>
      <c r="P139" s="238"/>
      <c r="Q139" s="238"/>
      <c r="R139" s="34"/>
      <c r="T139" s="158" t="s">
        <v>21</v>
      </c>
      <c r="U139" s="185" t="s">
        <v>46</v>
      </c>
      <c r="V139" s="33"/>
      <c r="W139" s="33"/>
      <c r="X139" s="33"/>
      <c r="Y139" s="33"/>
      <c r="Z139" s="33"/>
      <c r="AA139" s="72"/>
      <c r="AT139" s="15" t="s">
        <v>319</v>
      </c>
      <c r="AU139" s="15" t="s">
        <v>23</v>
      </c>
      <c r="AY139" s="15" t="s">
        <v>319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15" t="s">
        <v>23</v>
      </c>
      <c r="BK139" s="102">
        <f>L139*K139</f>
        <v>0</v>
      </c>
    </row>
    <row r="140" spans="2:63" s="1" customFormat="1" ht="21.75" customHeight="1">
      <c r="B140" s="32"/>
      <c r="C140" s="181" t="s">
        <v>21</v>
      </c>
      <c r="D140" s="181" t="s">
        <v>156</v>
      </c>
      <c r="E140" s="182" t="s">
        <v>21</v>
      </c>
      <c r="F140" s="235" t="s">
        <v>21</v>
      </c>
      <c r="G140" s="236"/>
      <c r="H140" s="236"/>
      <c r="I140" s="236"/>
      <c r="J140" s="183" t="s">
        <v>21</v>
      </c>
      <c r="K140" s="184"/>
      <c r="L140" s="237"/>
      <c r="M140" s="238"/>
      <c r="N140" s="239">
        <f t="shared" si="5"/>
        <v>0</v>
      </c>
      <c r="O140" s="238"/>
      <c r="P140" s="238"/>
      <c r="Q140" s="238"/>
      <c r="R140" s="34"/>
      <c r="T140" s="158" t="s">
        <v>21</v>
      </c>
      <c r="U140" s="185" t="s">
        <v>46</v>
      </c>
      <c r="V140" s="33"/>
      <c r="W140" s="33"/>
      <c r="X140" s="33"/>
      <c r="Y140" s="33"/>
      <c r="Z140" s="33"/>
      <c r="AA140" s="72"/>
      <c r="AT140" s="15" t="s">
        <v>319</v>
      </c>
      <c r="AU140" s="15" t="s">
        <v>23</v>
      </c>
      <c r="AY140" s="15" t="s">
        <v>319</v>
      </c>
      <c r="BE140" s="102">
        <f>IF(U140="základní",N140,0)</f>
        <v>0</v>
      </c>
      <c r="BF140" s="102">
        <f>IF(U140="snížená",N140,0)</f>
        <v>0</v>
      </c>
      <c r="BG140" s="102">
        <f>IF(U140="zákl. přenesená",N140,0)</f>
        <v>0</v>
      </c>
      <c r="BH140" s="102">
        <f>IF(U140="sníž. přenesená",N140,0)</f>
        <v>0</v>
      </c>
      <c r="BI140" s="102">
        <f>IF(U140="nulová",N140,0)</f>
        <v>0</v>
      </c>
      <c r="BJ140" s="15" t="s">
        <v>23</v>
      </c>
      <c r="BK140" s="102">
        <f>L140*K140</f>
        <v>0</v>
      </c>
    </row>
    <row r="141" spans="2:63" s="1" customFormat="1" ht="21.75" customHeight="1">
      <c r="B141" s="32"/>
      <c r="C141" s="181" t="s">
        <v>21</v>
      </c>
      <c r="D141" s="181" t="s">
        <v>156</v>
      </c>
      <c r="E141" s="182" t="s">
        <v>21</v>
      </c>
      <c r="F141" s="235" t="s">
        <v>21</v>
      </c>
      <c r="G141" s="236"/>
      <c r="H141" s="236"/>
      <c r="I141" s="236"/>
      <c r="J141" s="183" t="s">
        <v>21</v>
      </c>
      <c r="K141" s="184"/>
      <c r="L141" s="237"/>
      <c r="M141" s="238"/>
      <c r="N141" s="239">
        <f t="shared" si="5"/>
        <v>0</v>
      </c>
      <c r="O141" s="238"/>
      <c r="P141" s="238"/>
      <c r="Q141" s="238"/>
      <c r="R141" s="34"/>
      <c r="T141" s="158" t="s">
        <v>21</v>
      </c>
      <c r="U141" s="185" t="s">
        <v>46</v>
      </c>
      <c r="V141" s="33"/>
      <c r="W141" s="33"/>
      <c r="X141" s="33"/>
      <c r="Y141" s="33"/>
      <c r="Z141" s="33"/>
      <c r="AA141" s="72"/>
      <c r="AT141" s="15" t="s">
        <v>319</v>
      </c>
      <c r="AU141" s="15" t="s">
        <v>23</v>
      </c>
      <c r="AY141" s="15" t="s">
        <v>319</v>
      </c>
      <c r="BE141" s="102">
        <f>IF(U141="základní",N141,0)</f>
        <v>0</v>
      </c>
      <c r="BF141" s="102">
        <f>IF(U141="snížená",N141,0)</f>
        <v>0</v>
      </c>
      <c r="BG141" s="102">
        <f>IF(U141="zákl. přenesená",N141,0)</f>
        <v>0</v>
      </c>
      <c r="BH141" s="102">
        <f>IF(U141="sníž. přenesená",N141,0)</f>
        <v>0</v>
      </c>
      <c r="BI141" s="102">
        <f>IF(U141="nulová",N141,0)</f>
        <v>0</v>
      </c>
      <c r="BJ141" s="15" t="s">
        <v>23</v>
      </c>
      <c r="BK141" s="102">
        <f>L141*K141</f>
        <v>0</v>
      </c>
    </row>
    <row r="142" spans="2:63" s="1" customFormat="1" ht="21.75" customHeight="1">
      <c r="B142" s="32"/>
      <c r="C142" s="181" t="s">
        <v>21</v>
      </c>
      <c r="D142" s="181" t="s">
        <v>156</v>
      </c>
      <c r="E142" s="182" t="s">
        <v>21</v>
      </c>
      <c r="F142" s="235" t="s">
        <v>21</v>
      </c>
      <c r="G142" s="236"/>
      <c r="H142" s="236"/>
      <c r="I142" s="236"/>
      <c r="J142" s="183" t="s">
        <v>21</v>
      </c>
      <c r="K142" s="184"/>
      <c r="L142" s="237"/>
      <c r="M142" s="238"/>
      <c r="N142" s="239">
        <f t="shared" si="5"/>
        <v>0</v>
      </c>
      <c r="O142" s="238"/>
      <c r="P142" s="238"/>
      <c r="Q142" s="238"/>
      <c r="R142" s="34"/>
      <c r="T142" s="158" t="s">
        <v>21</v>
      </c>
      <c r="U142" s="185" t="s">
        <v>46</v>
      </c>
      <c r="V142" s="53"/>
      <c r="W142" s="53"/>
      <c r="X142" s="53"/>
      <c r="Y142" s="53"/>
      <c r="Z142" s="53"/>
      <c r="AA142" s="55"/>
      <c r="AT142" s="15" t="s">
        <v>319</v>
      </c>
      <c r="AU142" s="15" t="s">
        <v>23</v>
      </c>
      <c r="AY142" s="15" t="s">
        <v>319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15" t="s">
        <v>23</v>
      </c>
      <c r="BK142" s="102">
        <f>L142*K142</f>
        <v>0</v>
      </c>
    </row>
    <row r="143" spans="2:18" s="1" customFormat="1" ht="6.75" customHeight="1"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8"/>
    </row>
  </sheetData>
  <sheetProtection password="CC35" sheet="1" objects="1" scenarios="1" formatColumns="0" formatRows="0" sort="0" autoFilter="0"/>
  <mergeCells count="114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8:P28"/>
    <mergeCell ref="M30:P30"/>
    <mergeCell ref="H32:J32"/>
    <mergeCell ref="M32:P32"/>
    <mergeCell ref="O20:P20"/>
    <mergeCell ref="O21:P21"/>
    <mergeCell ref="E24:L24"/>
    <mergeCell ref="M27:P27"/>
    <mergeCell ref="H35:J35"/>
    <mergeCell ref="M35:P35"/>
    <mergeCell ref="H36:J36"/>
    <mergeCell ref="M36:P36"/>
    <mergeCell ref="H33:J33"/>
    <mergeCell ref="M33:P33"/>
    <mergeCell ref="H34:J34"/>
    <mergeCell ref="M34:P34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N92:Q92"/>
    <mergeCell ref="N93:Q93"/>
    <mergeCell ref="N95:Q95"/>
    <mergeCell ref="D96:H96"/>
    <mergeCell ref="N96:Q96"/>
    <mergeCell ref="N88:Q88"/>
    <mergeCell ref="N89:Q89"/>
    <mergeCell ref="N90:Q90"/>
    <mergeCell ref="N91:Q91"/>
    <mergeCell ref="D99:H99"/>
    <mergeCell ref="N99:Q99"/>
    <mergeCell ref="D100:H100"/>
    <mergeCell ref="N100:Q100"/>
    <mergeCell ref="D97:H97"/>
    <mergeCell ref="N97:Q97"/>
    <mergeCell ref="D98:H98"/>
    <mergeCell ref="N98:Q98"/>
    <mergeCell ref="F112:P112"/>
    <mergeCell ref="M114:P114"/>
    <mergeCell ref="M116:Q116"/>
    <mergeCell ref="M117:Q117"/>
    <mergeCell ref="N101:Q101"/>
    <mergeCell ref="L103:Q103"/>
    <mergeCell ref="C109:Q109"/>
    <mergeCell ref="F111:P111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6:I126"/>
    <mergeCell ref="F127:I127"/>
    <mergeCell ref="L127:M127"/>
    <mergeCell ref="N127:Q127"/>
    <mergeCell ref="F124:I124"/>
    <mergeCell ref="F125:I125"/>
    <mergeCell ref="L125:M125"/>
    <mergeCell ref="N125:Q125"/>
    <mergeCell ref="F131:I131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L138:M138"/>
    <mergeCell ref="N138:Q138"/>
    <mergeCell ref="F134:I134"/>
    <mergeCell ref="F135:I135"/>
    <mergeCell ref="L135:M135"/>
    <mergeCell ref="N135:Q135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S2:AC2"/>
    <mergeCell ref="N128:Q128"/>
    <mergeCell ref="N132:Q132"/>
    <mergeCell ref="N137:Q137"/>
    <mergeCell ref="H1:K1"/>
    <mergeCell ref="F141:I141"/>
    <mergeCell ref="L141:M141"/>
    <mergeCell ref="N141:Q141"/>
    <mergeCell ref="F136:I136"/>
    <mergeCell ref="F138:I138"/>
  </mergeCells>
  <dataValidations count="2">
    <dataValidation type="list" allowBlank="1" showInputMessage="1" showErrorMessage="1" error="Povoleny jsou hodnoty K a M." sqref="D138:D143">
      <formula1>"K,M"</formula1>
    </dataValidation>
    <dataValidation type="list" allowBlank="1" showInputMessage="1" showErrorMessage="1" error="Povoleny jsou hodnoty základní, snížená, zákl. přenesená, sníž. přenesená, nulová." sqref="U138:U143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orientation="portrait" paperSize="9" scale="9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Vojtová</dc:creator>
  <cp:keywords/>
  <dc:description/>
  <cp:lastModifiedBy>Akim</cp:lastModifiedBy>
  <cp:lastPrinted>2016-08-17T11:41:25Z</cp:lastPrinted>
  <dcterms:created xsi:type="dcterms:W3CDTF">2016-08-16T08:17:40Z</dcterms:created>
  <dcterms:modified xsi:type="dcterms:W3CDTF">2016-08-17T11:42:04Z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