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activeTab="2"/>
  </bookViews>
  <sheets>
    <sheet name="Rekapitulace stavby" sheetId="1" r:id="rId1"/>
    <sheet name="12-1-2017 - Práce na obno..." sheetId="2" r:id="rId2"/>
    <sheet name="12-2-2017 - Ostatní práce..." sheetId="3" r:id="rId3"/>
  </sheets>
  <definedNames>
    <definedName name="_xlnm.Print_Titles" localSheetId="1">'12-1-2017 - Práce na obno...'!$122:$122</definedName>
    <definedName name="_xlnm.Print_Titles" localSheetId="2">'12-2-2017 - Ostatní práce...'!$128:$128</definedName>
    <definedName name="_xlnm.Print_Titles" localSheetId="0">'Rekapitulace stavby'!$85:$85</definedName>
    <definedName name="_xlnm.Print_Area" localSheetId="1">'12-1-2017 - Práce na obno...'!$C$4:$Q$70,'12-1-2017 - Práce na obno...'!$C$76:$Q$106,'12-1-2017 - Práce na obno...'!$C$112:$Q$174</definedName>
    <definedName name="_xlnm.Print_Area" localSheetId="2">'12-2-2017 - Ostatní práce...'!$C$4:$Q$70,'12-2-2017 - Ostatní práce...'!$C$76:$Q$112,'12-2-2017 - Ostatní práce...'!$C$118:$Q$222</definedName>
    <definedName name="_xlnm.Print_Area" localSheetId="0">'Rekapitulace stavby'!$C$4:$AP$70,'Rekapitulace stavby'!$C$76:$AP$97</definedName>
  </definedNames>
  <calcPr fullCalcOnLoad="1"/>
</workbook>
</file>

<file path=xl/sharedStrings.xml><?xml version="1.0" encoding="utf-8"?>
<sst xmlns="http://schemas.openxmlformats.org/spreadsheetml/2006/main" count="2003" uniqueCount="462">
  <si>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</si>
  <si>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</si>
  <si>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</si>
  <si>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</si>
  <si>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</si>
  <si>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</si>
  <si>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</si>
  <si>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</si>
  <si>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</si>
  <si>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</si>
  <si>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</si>
  <si>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</si>
  <si>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</si>
  <si>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</si>
  <si>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</si>
  <si>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</si>
  <si>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</si>
  <si>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12/2017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</si>
  <si>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</si>
  <si>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</si>
  <si>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Obnova kašny - Kostelní ul., Český Krumlov</t>
  </si>
  <si>
    <t>JKSO:</t>
  </si>
  <si>
    <t>814 2</t>
  </si>
  <si>
    <t>CC-CZ:</t>
  </si>
  <si>
    <t>Místo:</t>
  </si>
  <si>
    <t>Český Krumlov</t>
  </si>
  <si>
    <t>Datum:</t>
  </si>
  <si>
    <t>26.1.2017</t>
  </si>
  <si>
    <t>Objednatel:</t>
  </si>
  <si>
    <t>IČ:</t>
  </si>
  <si>
    <t xml:space="preserve">Město Č. Krumlov, nám. Svornosti 1, 381 01 Č. K.  </t>
  </si>
  <si>
    <t>DIČ:</t>
  </si>
  <si>
    <t>Zhotovitel:</t>
  </si>
  <si>
    <t>Vyplň údaj</t>
  </si>
  <si>
    <t>Projektant:</t>
  </si>
  <si>
    <t>Ing Arch David Mičan</t>
  </si>
  <si>
    <t>True</t>
  </si>
  <si>
    <t>Zpracovatel:</t>
  </si>
  <si>
    <t>Němcová Dagmar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</si>
  <si>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</si>
  <si>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</si>
  <si>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</si>
  <si>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</si>
  <si>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</si>
  <si>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</si>
  <si>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</si>
  <si>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</si>
  <si>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</si>
  <si>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</si>
  <si>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</si>
  <si>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</si>
  <si>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</si>
  <si>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</si>
  <si>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</si>
  <si>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</si>
  <si>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</si>
  <si>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</si>
  <si>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</si>
  <si>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</si>
  <si>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</si>
  <si>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</si>
  <si>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</si>
  <si>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</si>
  <si>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</si>
  <si>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</si>
  <si>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</si>
  <si>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</si>
  <si>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</si>
  <si>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</si>
  <si>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</si>
  <si>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</si>
  <si>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</si>
  <si>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</si>
  <si>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</si>
  <si>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</si>
  <si>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</si>
  <si>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</si>
  <si>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</si>
  <si>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</si>
  <si>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</si>
  <si>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</si>
  <si>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</si>
  <si>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{64892adb-31ab-417e-baab-1b9ed471dfca}</t>
  </si>
  <si>
    <t>{00000000-0000-0000-0000-000000000000}</t>
  </si>
  <si>
    <t>/</t>
  </si>
  <si>
    <t>12-1/2017</t>
  </si>
  <si>
    <t>Práce na obnově památkové podstaty kulturní památky</t>
  </si>
  <si>
    <t>1</t>
  </si>
  <si>
    <t>{0186eb05-433a-4c48-94c1-b5222f8a49a1}</t>
  </si>
  <si>
    <t>12-2/2017</t>
  </si>
  <si>
    <t>Ostatní práce nutné k zhotovení díla</t>
  </si>
  <si>
    <t>{ca7f6c61-b80f-4aa7-a07d-075a2b3d437d}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</si>
  <si>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</si>
  <si>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</si>
  <si>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</si>
  <si>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</si>
  <si>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</si>
  <si>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</si>
  <si>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</si>
  <si>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</si>
  <si>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</si>
  <si>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</si>
  <si>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</si>
  <si>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</si>
  <si>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</si>
  <si>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</si>
  <si>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</si>
  <si>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</si>
  <si>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</si>
  <si>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12-1/2017 - Práce na obnově památkové podstaty kulturní památky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</si>
  <si>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</si>
  <si>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</si>
  <si>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</si>
  <si>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</si>
  <si>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</si>
  <si>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</si>
  <si>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</si>
  <si>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</si>
  <si>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</si>
  <si>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96 - Bourání konstrukcí</t>
  </si>
  <si>
    <t>PSV - Práce a dodávky PSV</t>
  </si>
  <si>
    <t xml:space="preserve">    767 - Konstrukce kovářské a pasířské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</si>
  <si>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</si>
  <si>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</si>
  <si>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</si>
  <si>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</si>
  <si>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</si>
  <si>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</si>
  <si>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</si>
  <si>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</si>
  <si>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</si>
  <si>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</si>
  <si>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</si>
  <si>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</si>
  <si>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</si>
  <si>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</si>
  <si>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</si>
  <si>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</si>
  <si>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</si>
  <si>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</si>
  <si>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</si>
  <si>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</si>
  <si>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</si>
  <si>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</si>
  <si>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</si>
  <si>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</si>
  <si>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</si>
  <si>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</si>
  <si>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</si>
  <si>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R/545880001</t>
  </si>
  <si>
    <t>Dodávka a osazení chybějících kamenných desek podložního soklu</t>
  </si>
  <si>
    <t>kpl</t>
  </si>
  <si>
    <t>4</t>
  </si>
  <si>
    <t>454875348</t>
  </si>
  <si>
    <t>R/613105197</t>
  </si>
  <si>
    <t>Znovusesazení desek z kamene stěny</t>
  </si>
  <si>
    <t>2079709221</t>
  </si>
  <si>
    <t>jz obvodové stěny tělesa po instalaci technologického vybavení</t>
  </si>
  <si>
    <t>VV</t>
  </si>
  <si>
    <t>3</t>
  </si>
  <si>
    <t>R/613105198</t>
  </si>
  <si>
    <t xml:space="preserve">Sesazení desek soklu z kamene  </t>
  </si>
  <si>
    <t>m2</t>
  </si>
  <si>
    <t>632701829</t>
  </si>
  <si>
    <t>žulové desky stěny soklu</t>
  </si>
  <si>
    <t>1,7</t>
  </si>
  <si>
    <t>R/613105199</t>
  </si>
  <si>
    <t>Sesazení dlažeb z kamene kladených na sucho vyspárované  tmelem, vč. osazení nerezových spon</t>
  </si>
  <si>
    <t>570488197</t>
  </si>
  <si>
    <t>(1,5+3,2)/2*1,75</t>
  </si>
  <si>
    <t>5</t>
  </si>
  <si>
    <t>R/623105199</t>
  </si>
  <si>
    <t>Patinace povrchu doplněného materiálu</t>
  </si>
  <si>
    <t>2124293670</t>
  </si>
  <si>
    <t>6</t>
  </si>
  <si>
    <t>R/623106199</t>
  </si>
  <si>
    <t>Lokální zpevnění kamene</t>
  </si>
  <si>
    <t>1766292878</t>
  </si>
  <si>
    <t>7</t>
  </si>
  <si>
    <t>R/623106299</t>
  </si>
  <si>
    <t>Patinace a retuš finální povrchu</t>
  </si>
  <si>
    <t>-362208586</t>
  </si>
  <si>
    <t>8</t>
  </si>
  <si>
    <t>R/623106399</t>
  </si>
  <si>
    <t>Závěrečná hydrofobizace povrchu</t>
  </si>
  <si>
    <t>-1093455511</t>
  </si>
  <si>
    <t>9</t>
  </si>
  <si>
    <t>R/624631299</t>
  </si>
  <si>
    <t>Tmelení tmelem spar do 20 mm včetně penetrace</t>
  </si>
  <si>
    <t>m</t>
  </si>
  <si>
    <t>637980470</t>
  </si>
  <si>
    <t>10</t>
  </si>
  <si>
    <t>R/645001010</t>
  </si>
  <si>
    <t>Modelování chybějící hmoty z umělého kamene</t>
  </si>
  <si>
    <t>1313385767</t>
  </si>
  <si>
    <t>11</t>
  </si>
  <si>
    <t>R/645880001</t>
  </si>
  <si>
    <t>Ukotvení vrchní šišky vč. nerezového trnu</t>
  </si>
  <si>
    <t>kus</t>
  </si>
  <si>
    <t>1064074304</t>
  </si>
  <si>
    <t>12</t>
  </si>
  <si>
    <t>R/113105197</t>
  </si>
  <si>
    <t>Rozebrání desek z kamene  vyspárované  tmelem, vč. očíslování a uložení</t>
  </si>
  <si>
    <t>-1165144903</t>
  </si>
  <si>
    <t>rozebrání  jz obvodové stěny tělesa pro instalaci technologického vybavení</t>
  </si>
  <si>
    <t>13</t>
  </si>
  <si>
    <t>R/113105198</t>
  </si>
  <si>
    <t>Rozebrání desek soklu z kamene  vyspárované  tmelem, vč. očíslování a uložení</t>
  </si>
  <si>
    <t>-659432245</t>
  </si>
  <si>
    <t>rozebrání žulových desek stěny soklu</t>
  </si>
  <si>
    <t>14</t>
  </si>
  <si>
    <t>R/113105199</t>
  </si>
  <si>
    <t>Rozebrání dlažeb z kamene kladených na sucho vyspárované  tmelem, vč. očíslování a uložení</t>
  </si>
  <si>
    <t>564360471</t>
  </si>
  <si>
    <t>rozebrání žulových desek</t>
  </si>
  <si>
    <t>979054441</t>
  </si>
  <si>
    <t>Očištění vybouraných desek nebo dlaždic s původním spárováním z kameniva těženého</t>
  </si>
  <si>
    <t>-312096692</t>
  </si>
  <si>
    <t>1,7+4,113</t>
  </si>
  <si>
    <t>16</t>
  </si>
  <si>
    <t>979071111</t>
  </si>
  <si>
    <t>Očištění dlažebních kostek velkých s původním spárováním kamenivem těženým</t>
  </si>
  <si>
    <t>954558145</t>
  </si>
  <si>
    <t>17</t>
  </si>
  <si>
    <t>985132111</t>
  </si>
  <si>
    <t>Očištění ploch tlakovou vodou</t>
  </si>
  <si>
    <t>1767038781</t>
  </si>
  <si>
    <t>18</t>
  </si>
  <si>
    <t>985132311</t>
  </si>
  <si>
    <t>Ruční dočištění ploch kartáči</t>
  </si>
  <si>
    <t>1625537413</t>
  </si>
  <si>
    <t>19</t>
  </si>
  <si>
    <t>985139112</t>
  </si>
  <si>
    <t>Příplatek k očištění ploch za plochu do 10 m2 jednotlivě</t>
  </si>
  <si>
    <t>263853408</t>
  </si>
  <si>
    <t>20</t>
  </si>
  <si>
    <t>985142111</t>
  </si>
  <si>
    <t>Vysekání spojovací hmoty ze spár zdiva hl do 40 mm dl do 6 m/m2</t>
  </si>
  <si>
    <t>-1754207677</t>
  </si>
  <si>
    <t>R/956001010</t>
  </si>
  <si>
    <t>Demontáž stávajících dřevěných chrličů</t>
  </si>
  <si>
    <t>-981988839</t>
  </si>
  <si>
    <t>22</t>
  </si>
  <si>
    <t>R/956001020</t>
  </si>
  <si>
    <t>Vyjmutí kovaných prvků umývadla</t>
  </si>
  <si>
    <t>-413125880</t>
  </si>
  <si>
    <t>23</t>
  </si>
  <si>
    <t>R/9564500001</t>
  </si>
  <si>
    <t>Mechanické a chemické očištění povrchu od biotické hmoty</t>
  </si>
  <si>
    <t>-1021508507</t>
  </si>
  <si>
    <t>24</t>
  </si>
  <si>
    <t>R/966001010</t>
  </si>
  <si>
    <t>Otevření a zprůchodnění zaslepených otvorů pro přívod a odvod vody</t>
  </si>
  <si>
    <t>-1626708997</t>
  </si>
  <si>
    <t>25</t>
  </si>
  <si>
    <t>R/767880001</t>
  </si>
  <si>
    <t>Oprava kovaného roštu s narovnáním prvků</t>
  </si>
  <si>
    <t>-1768858870</t>
  </si>
  <si>
    <t>26</t>
  </si>
  <si>
    <t>R/767880002</t>
  </si>
  <si>
    <t>Oprava a očištění sítka</t>
  </si>
  <si>
    <t>1351556283</t>
  </si>
  <si>
    <t>27</t>
  </si>
  <si>
    <t>R/767880003</t>
  </si>
  <si>
    <t>Očištění a konzervace bočních dvířek, vč. osazení zámku</t>
  </si>
  <si>
    <t>2052924330</t>
  </si>
  <si>
    <t>28</t>
  </si>
  <si>
    <t>R/767880004</t>
  </si>
  <si>
    <t>Výroba chrličů a středové zdobné záslepky</t>
  </si>
  <si>
    <t>-66802716</t>
  </si>
  <si>
    <t>29</t>
  </si>
  <si>
    <t>R/767880005</t>
  </si>
  <si>
    <t>Výroba a osazení informačních štítků</t>
  </si>
  <si>
    <t>1855954162</t>
  </si>
  <si>
    <t>30</t>
  </si>
  <si>
    <t>032002000</t>
  </si>
  <si>
    <t>Vybavení staveniště, vč. oplocení, osvětlení</t>
  </si>
  <si>
    <t>%</t>
  </si>
  <si>
    <t>1024</t>
  </si>
  <si>
    <t>-1170736842</t>
  </si>
  <si>
    <t>VP - Vícepráce</t>
  </si>
  <si>
    <t>PN</t>
  </si>
  <si>
    <t>12-2/2017 - Ostatní práce nutné k zhotovení díla</t>
  </si>
  <si>
    <t xml:space="preserve">    1 - Zemní práce</t>
  </si>
  <si>
    <t xml:space="preserve">      17 - Zemní práce - konstrukce ze zemin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</si>
  <si>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</si>
  <si>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</si>
  <si>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</si>
  <si>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</si>
  <si>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</si>
  <si>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 xml:space="preserve">    720 - ZTI</t>
  </si>
  <si>
    <t xml:space="preserve">    VRN4 - Inženýrská činnost</t>
  </si>
  <si>
    <t xml:space="preserve">    VRN7 - Provozní vlivy</t>
  </si>
  <si>
    <t>113106151</t>
  </si>
  <si>
    <t>Rozebrání dlažeb vozovek pl do 50 m2 z velkých kostek s ložem z kameniva</t>
  </si>
  <si>
    <t>-1450314787</t>
  </si>
  <si>
    <t>pro zhotovení přípojek (vodovod a kanalizace)</t>
  </si>
  <si>
    <t>10,0*1,5</t>
  </si>
  <si>
    <t>113107122</t>
  </si>
  <si>
    <t>Odstranění podkladu pl do 50 m2 z kameniva drceného tl 200 mm</t>
  </si>
  <si>
    <t>-797439531</t>
  </si>
  <si>
    <t>štěrkodrť - tl. 150 mm</t>
  </si>
  <si>
    <t>10,0*0,80</t>
  </si>
  <si>
    <t>132201201</t>
  </si>
  <si>
    <t>Hloubení rýh š do 2000 mm v hornině tř. 3 objemu do 100 m3</t>
  </si>
  <si>
    <t>m3</t>
  </si>
  <si>
    <t>-488110847</t>
  </si>
  <si>
    <t>rýha pro vodovod a kanalizaci</t>
  </si>
  <si>
    <t>10,0*0,80*1,2</t>
  </si>
  <si>
    <t>132201209</t>
  </si>
  <si>
    <t>Příplatek za lepivost k hloubení rýh š do 2000 mm v hornině tř. 3</t>
  </si>
  <si>
    <t>-373398818</t>
  </si>
  <si>
    <t>133201101</t>
  </si>
  <si>
    <t>Hloubení šachet v hornině tř. 3 objemu do 100 m3</t>
  </si>
  <si>
    <t>534557690</t>
  </si>
  <si>
    <t>vodoměrná šachta</t>
  </si>
  <si>
    <t>1,0*1,0*1,6</t>
  </si>
  <si>
    <t>133201109</t>
  </si>
  <si>
    <t>Příplatek za lepivost u hloubení šachet v hornině tř. 3</t>
  </si>
  <si>
    <t>1779950781</t>
  </si>
  <si>
    <t>151101201</t>
  </si>
  <si>
    <t>Zřízení příložného pažení stěn výkopu hl do 4 m</t>
  </si>
  <si>
    <t>2121235171</t>
  </si>
  <si>
    <t>"vodoměrná šachta"   (1,0+1,0)*2*1,6</t>
  </si>
  <si>
    <t>151101211</t>
  </si>
  <si>
    <t>Odstranění příložného pažení stěn hl do 4 m</t>
  </si>
  <si>
    <t>117417715</t>
  </si>
  <si>
    <t>151101301</t>
  </si>
  <si>
    <t>Zřízení rozepření stěn při pažení příložném hl do 4 m</t>
  </si>
  <si>
    <t>65230943</t>
  </si>
  <si>
    <t>151101311</t>
  </si>
  <si>
    <t>Odstranění rozepření stěn při pažení příložném hl do 4 m</t>
  </si>
  <si>
    <t>-25223278</t>
  </si>
  <si>
    <t>161101101</t>
  </si>
  <si>
    <t>Svislé přemístění výkopku z horniny tř. 1 až 4 hl výkopu do 2,5 m</t>
  </si>
  <si>
    <t>93075757</t>
  </si>
  <si>
    <t>162601102</t>
  </si>
  <si>
    <t>Vodorovné přemístění do 5000 m výkopku/sypaniny z horniny tř. 1 až 4</t>
  </si>
  <si>
    <t>922884891</t>
  </si>
  <si>
    <t>"celkem výkop"   9,6+1,6</t>
  </si>
  <si>
    <t>"odpočet zeminy na zásyp"   -7,016</t>
  </si>
  <si>
    <t>Součet</t>
  </si>
  <si>
    <t>171201201</t>
  </si>
  <si>
    <t>Uložení sypaniny na skládky</t>
  </si>
  <si>
    <t>-1073799258</t>
  </si>
  <si>
    <t>171201211</t>
  </si>
  <si>
    <t>Poplatek za uložení odpadu ze sypaniny na skládce (skládkovné)</t>
  </si>
  <si>
    <t>t</t>
  </si>
  <si>
    <t>-968064668</t>
  </si>
  <si>
    <t>4,184*1,7</t>
  </si>
  <si>
    <t>174101101</t>
  </si>
  <si>
    <t>Zásyp jam, šachet rýh nebo kolem objektů sypaninou se zhutněním</t>
  </si>
  <si>
    <t>-1219111121</t>
  </si>
  <si>
    <t>"odpočet lože"    -0,800</t>
  </si>
  <si>
    <t>"odpočet obsypu"   -2,128</t>
  </si>
  <si>
    <t>"odpočet šachty vodoměrné"   -3,14*0,5*0,5*1,6</t>
  </si>
  <si>
    <t>175111101</t>
  </si>
  <si>
    <t>Obsypání potrubí ručně sypaninou bez prohození, uloženou do 3 m</t>
  </si>
  <si>
    <t>-2141135733</t>
  </si>
  <si>
    <t>obsyp potrubí 200 mm nad horní hranu trouby</t>
  </si>
  <si>
    <t>"vodovod - D 32"   5,0*0,80*0,232</t>
  </si>
  <si>
    <t>"kanalizace - D 100"   5,0*0,80*0,300</t>
  </si>
  <si>
    <t>M</t>
  </si>
  <si>
    <t>583312800</t>
  </si>
  <si>
    <t>kamenivo těžené drobné frakce 0-1 (písek)</t>
  </si>
  <si>
    <t>1910312989</t>
  </si>
  <si>
    <t>15% na hutnění</t>
  </si>
  <si>
    <t>2,128*1,9*1,15</t>
  </si>
  <si>
    <t>451573111</t>
  </si>
  <si>
    <t>Lože pod potrubí a drobné objekty otevřený výkop z písku a štěrkopísku</t>
  </si>
  <si>
    <t>2113568574</t>
  </si>
  <si>
    <t>lože pod potrubí - tl. 100 mm</t>
  </si>
  <si>
    <t>10,0*0,80*0,10</t>
  </si>
  <si>
    <t>564231111</t>
  </si>
  <si>
    <t>Podklad nebo podsyp ze štěrkopísku ŠP tl 100 mm</t>
  </si>
  <si>
    <t>1764712101</t>
  </si>
  <si>
    <t>564851111</t>
  </si>
  <si>
    <t>Podklad ze štěrkodrtě ŠD tl 150 mm</t>
  </si>
  <si>
    <t>917374182</t>
  </si>
  <si>
    <t>591111111</t>
  </si>
  <si>
    <t>Kladení dlažby z kostek velkých z kamene do lože z kameniva těženého tl 50 mm</t>
  </si>
  <si>
    <t>1901403777</t>
  </si>
  <si>
    <t>583801590</t>
  </si>
  <si>
    <t>kostka dlažební velká, žula velikost 12/12 t</t>
  </si>
  <si>
    <t>787759345</t>
  </si>
  <si>
    <t>1 t = 3 m2 (náhrada poškozených 10%)</t>
  </si>
  <si>
    <t>15,0/3,0*0,10</t>
  </si>
  <si>
    <t>871161141</t>
  </si>
  <si>
    <t>Montáž potrubí z PE100 SDR 11 otevřený výkop svařovaných na tupo D 32 x 3,0 mm</t>
  </si>
  <si>
    <t>687725567</t>
  </si>
  <si>
    <t>286135240</t>
  </si>
  <si>
    <t>potrubí PE100 32x3,0 , 12 m</t>
  </si>
  <si>
    <t>-1750991991</t>
  </si>
  <si>
    <t>ztratné 1,5%</t>
  </si>
  <si>
    <t>5,0*1,015</t>
  </si>
  <si>
    <t>871265211</t>
  </si>
  <si>
    <t>Kanalizační potrubí z tvrdého PVC jednovrstvé tuhost třídy SN4 DN 110</t>
  </si>
  <si>
    <t>826992524</t>
  </si>
  <si>
    <t>877355121</t>
  </si>
  <si>
    <t>Výřez a montáž tvarovek odbočných na potrubí z kanalizačních trub z PVC DN 200, vč. tvarovek</t>
  </si>
  <si>
    <t>-1340261386</t>
  </si>
  <si>
    <t>892233122</t>
  </si>
  <si>
    <t>Proplach a dezinfekce vodovodního potrubí DN do 70</t>
  </si>
  <si>
    <t>-271556470</t>
  </si>
  <si>
    <t>"potrubí D 32 x 3,0"   5,0</t>
  </si>
  <si>
    <t>892241111</t>
  </si>
  <si>
    <t>Tlaková zkouška vodou potrubí do DN 80</t>
  </si>
  <si>
    <t>-2029451745</t>
  </si>
  <si>
    <t>893811163</t>
  </si>
  <si>
    <t>Osazení vodoměrné šachty kruhové z PP samonosné pro běžné zatížení průměru do 1,2 m hloubky do 1,6 m</t>
  </si>
  <si>
    <t>109319834</t>
  </si>
  <si>
    <t>562305750</t>
  </si>
  <si>
    <t>šachta vodoměrná kruhová typ VS K B 1,2/1,6 m</t>
  </si>
  <si>
    <t>145957938</t>
  </si>
  <si>
    <t>31</t>
  </si>
  <si>
    <t>899101111</t>
  </si>
  <si>
    <t>Osazení poklopů litinových nebo ocelových včetně rámů hmotnosti do 50 kg</t>
  </si>
  <si>
    <t>1205668558</t>
  </si>
  <si>
    <t>32</t>
  </si>
  <si>
    <t>286619320</t>
  </si>
  <si>
    <t>poklop litinový D 600 A15</t>
  </si>
  <si>
    <t>1333413153</t>
  </si>
  <si>
    <t>33</t>
  </si>
  <si>
    <t>R/899010001</t>
  </si>
  <si>
    <t>Revize stávající kanalizační vpusti</t>
  </si>
  <si>
    <t>-878978027</t>
  </si>
  <si>
    <t>34</t>
  </si>
  <si>
    <t>997221551</t>
  </si>
  <si>
    <t>Vodorovná doprava suti ze sypkých materiálů do 1 km</t>
  </si>
  <si>
    <t>1499293354</t>
  </si>
  <si>
    <t>35</t>
  </si>
  <si>
    <t>997221559</t>
  </si>
  <si>
    <t>Příplatek ZKD 1 km u vodorovné dopravy suti ze sypkých materiálů</t>
  </si>
  <si>
    <t>147248393</t>
  </si>
  <si>
    <t>celkem do 5 km</t>
  </si>
  <si>
    <t>2,320*4</t>
  </si>
  <si>
    <t>36</t>
  </si>
  <si>
    <t>997221855</t>
  </si>
  <si>
    <t>Poplatek za uložení odpadu z kameniva na skládce (skládkovné)</t>
  </si>
  <si>
    <t>928112307</t>
  </si>
  <si>
    <t>37</t>
  </si>
  <si>
    <t>998142251</t>
  </si>
  <si>
    <t>Přesun hmot pro nádrže, jímky</t>
  </si>
  <si>
    <t>-1425122305</t>
  </si>
  <si>
    <t>38</t>
  </si>
  <si>
    <t>R/720001010</t>
  </si>
  <si>
    <t>Osazení trubního rozvodu s utěsněním - kašna</t>
  </si>
  <si>
    <t>-316752770</t>
  </si>
  <si>
    <t>39</t>
  </si>
  <si>
    <t>R/720001011</t>
  </si>
  <si>
    <t>Osazení a dodávka odpadního potrubí - kašna</t>
  </si>
  <si>
    <t>-51132425</t>
  </si>
  <si>
    <t>40</t>
  </si>
  <si>
    <t>1928447909</t>
  </si>
  <si>
    <t>41</t>
  </si>
  <si>
    <t>041002000</t>
  </si>
  <si>
    <t>Dozory - autorský</t>
  </si>
  <si>
    <t>-1134528527</t>
  </si>
  <si>
    <t>42</t>
  </si>
  <si>
    <t>073002000</t>
  </si>
  <si>
    <t>Ztížený pohyb vozidel v centrech měst</t>
  </si>
  <si>
    <t>-1583798929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</si>
</sst>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1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8"/>
      <name val="Trebuchet MS"/>
      <family val="0"/>
    </font>
    <font>
      <u val="single"/>
      <sz val="11"/>
      <color indexed="12"/>
      <name val="Calibri"/>
      <family val="0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i/>
      <sz val="8"/>
      <color indexed="12"/>
      <name val="Trebuchet MS"/>
      <family val="0"/>
    </font>
    <font>
      <b/>
      <sz val="8"/>
      <color indexed="55"/>
      <name val="Trebuchet MS"/>
      <family val="0"/>
    </font>
    <font>
      <sz val="9"/>
      <color indexed="8"/>
      <name val="Trebuchet MS"/>
      <family val="0"/>
    </font>
    <font>
      <b/>
      <sz val="8"/>
      <color indexed="16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  <font>
      <sz val="9"/>
      <color rgb="FF0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2" fillId="22" borderId="0" xfId="0" applyFont="1" applyFill="1" applyBorder="1" applyAlignment="1" applyProtection="1">
      <alignment horizontal="left" vertical="center"/>
      <protection locked="0"/>
    </xf>
    <xf numFmtId="49" fontId="2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8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6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8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8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5" fillId="0" borderId="3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66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1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94" fillId="0" borderId="22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66" fontId="94" fillId="0" borderId="0" xfId="0" applyNumberFormat="1" applyFont="1" applyBorder="1" applyAlignment="1">
      <alignment vertical="center"/>
    </xf>
    <xf numFmtId="4" fontId="94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94" fillId="0" borderId="24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166" fontId="94" fillId="0" borderId="25" xfId="0" applyNumberFormat="1" applyFont="1" applyBorder="1" applyAlignment="1">
      <alignment vertical="center"/>
    </xf>
    <xf numFmtId="4" fontId="94" fillId="0" borderId="26" xfId="0" applyNumberFormat="1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64" fontId="88" fillId="22" borderId="19" xfId="0" applyNumberFormat="1" applyFont="1" applyFill="1" applyBorder="1" applyAlignment="1" applyProtection="1">
      <alignment horizontal="center" vertical="center"/>
      <protection locked="0"/>
    </xf>
    <xf numFmtId="0" fontId="88" fillId="22" borderId="20" xfId="0" applyFont="1" applyFill="1" applyBorder="1" applyAlignment="1" applyProtection="1">
      <alignment horizontal="center" vertical="center"/>
      <protection locked="0"/>
    </xf>
    <xf numFmtId="4" fontId="88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88" fillId="22" borderId="22" xfId="0" applyNumberFormat="1" applyFont="1" applyFill="1" applyBorder="1" applyAlignment="1" applyProtection="1">
      <alignment horizontal="center" vertical="center"/>
      <protection locked="0"/>
    </xf>
    <xf numFmtId="0" fontId="88" fillId="22" borderId="0" xfId="0" applyFont="1" applyFill="1" applyBorder="1" applyAlignment="1" applyProtection="1">
      <alignment horizontal="center" vertical="center"/>
      <protection locked="0"/>
    </xf>
    <xf numFmtId="4" fontId="88" fillId="0" borderId="23" xfId="0" applyNumberFormat="1" applyFont="1" applyBorder="1" applyAlignment="1">
      <alignment vertical="center"/>
    </xf>
    <xf numFmtId="164" fontId="88" fillId="22" borderId="24" xfId="0" applyNumberFormat="1" applyFont="1" applyFill="1" applyBorder="1" applyAlignment="1" applyProtection="1">
      <alignment horizontal="center" vertical="center"/>
      <protection locked="0"/>
    </xf>
    <xf numFmtId="0" fontId="88" fillId="22" borderId="25" xfId="0" applyFont="1" applyFill="1" applyBorder="1" applyAlignment="1" applyProtection="1">
      <alignment horizontal="center" vertical="center"/>
      <protection locked="0"/>
    </xf>
    <xf numFmtId="4" fontId="88" fillId="0" borderId="26" xfId="0" applyNumberFormat="1" applyFont="1" applyBorder="1" applyAlignment="1">
      <alignment vertical="center"/>
    </xf>
    <xf numFmtId="0" fontId="89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5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8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8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96" fillId="0" borderId="20" xfId="0" applyNumberFormat="1" applyFont="1" applyBorder="1" applyAlignment="1">
      <alignment/>
    </xf>
    <xf numFmtId="166" fontId="96" fillId="0" borderId="21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66" fontId="76" fillId="0" borderId="0" xfId="0" applyNumberFormat="1" applyFont="1" applyBorder="1" applyAlignment="1">
      <alignment/>
    </xf>
    <xf numFmtId="166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73" fillId="22" borderId="33" xfId="0" applyFont="1" applyFill="1" applyBorder="1" applyAlignment="1" applyProtection="1">
      <alignment horizontal="left" vertical="center"/>
      <protection locked="0"/>
    </xf>
    <xf numFmtId="166" fontId="73" fillId="0" borderId="0" xfId="0" applyNumberFormat="1" applyFont="1" applyBorder="1" applyAlignment="1">
      <alignment vertical="center"/>
    </xf>
    <xf numFmtId="166" fontId="73" fillId="0" borderId="23" xfId="0" applyNumberFormat="1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67" fontId="78" fillId="0" borderId="0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167" fontId="0" fillId="22" borderId="3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67" fontId="79" fillId="0" borderId="0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97" fillId="0" borderId="33" xfId="0" applyFont="1" applyBorder="1" applyAlignment="1" applyProtection="1">
      <alignment horizontal="center" vertical="center"/>
      <protection locked="0"/>
    </xf>
    <xf numFmtId="49" fontId="97" fillId="0" borderId="33" xfId="0" applyNumberFormat="1" applyFont="1" applyBorder="1" applyAlignment="1" applyProtection="1">
      <alignment horizontal="left" vertical="center" wrapText="1"/>
      <protection locked="0"/>
    </xf>
    <xf numFmtId="0" fontId="97" fillId="0" borderId="33" xfId="0" applyFont="1" applyBorder="1" applyAlignment="1" applyProtection="1">
      <alignment horizontal="center" vertical="center" wrapText="1"/>
      <protection locked="0"/>
    </xf>
    <xf numFmtId="167" fontId="97" fillId="0" borderId="33" xfId="0" applyNumberFormat="1" applyFont="1" applyBorder="1" applyAlignment="1" applyProtection="1">
      <alignment vertical="center"/>
      <protection locked="0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8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9" fontId="2" fillId="22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0" fontId="90" fillId="0" borderId="20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4" fontId="75" fillId="22" borderId="0" xfId="0" applyNumberFormat="1" applyFont="1" applyFill="1" applyBorder="1" applyAlignment="1" applyProtection="1">
      <alignment vertical="center"/>
      <protection locked="0"/>
    </xf>
    <xf numFmtId="4" fontId="75" fillId="0" borderId="0" xfId="0" applyNumberFormat="1" applyFont="1" applyBorder="1" applyAlignment="1">
      <alignment vertical="center"/>
    </xf>
    <xf numFmtId="4" fontId="89" fillId="35" borderId="0" xfId="0" applyNumberFormat="1" applyFont="1" applyFill="1" applyBorder="1" applyAlignment="1">
      <alignment vertical="center"/>
    </xf>
    <xf numFmtId="0" fontId="83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5" fillId="22" borderId="0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horizontal="right" vertical="center"/>
    </xf>
    <xf numFmtId="4" fontId="89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22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22" borderId="0" xfId="0" applyFont="1" applyFill="1" applyBorder="1" applyAlignment="1" applyProtection="1">
      <alignment horizontal="left" vertical="center"/>
      <protection locked="0"/>
    </xf>
    <xf numFmtId="0" fontId="2" fillId="22" borderId="0" xfId="0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0" fontId="75" fillId="0" borderId="0" xfId="0" applyFont="1" applyBorder="1" applyAlignment="1" applyProtection="1">
      <alignment horizontal="left" vertical="center"/>
      <protection locked="0"/>
    </xf>
    <xf numFmtId="4" fontId="75" fillId="0" borderId="0" xfId="0" applyNumberFormat="1" applyFont="1" applyBorder="1" applyAlignment="1" applyProtection="1">
      <alignment vertical="center"/>
      <protection locked="0"/>
    </xf>
    <xf numFmtId="0" fontId="2" fillId="35" borderId="31" xfId="0" applyFont="1" applyFill="1" applyBorder="1" applyAlignment="1">
      <alignment horizontal="center" vertical="center" wrapText="1"/>
    </xf>
    <xf numFmtId="0" fontId="100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22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77" fillId="0" borderId="20" xfId="0" applyFont="1" applyBorder="1" applyAlignment="1">
      <alignment horizontal="left" vertical="center" wrapText="1"/>
    </xf>
    <xf numFmtId="0" fontId="77" fillId="0" borderId="20" xfId="0" applyFont="1" applyBorder="1" applyAlignment="1">
      <alignment vertical="center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0" fontId="78" fillId="0" borderId="20" xfId="0" applyFont="1" applyBorder="1" applyAlignment="1">
      <alignment horizontal="left" vertical="center" wrapText="1"/>
    </xf>
    <xf numFmtId="0" fontId="78" fillId="0" borderId="20" xfId="0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  <xf numFmtId="0" fontId="82" fillId="33" borderId="0" xfId="36" applyFont="1" applyFill="1" applyAlignment="1" applyProtection="1">
      <alignment horizontal="center" vertical="center"/>
      <protection/>
    </xf>
    <xf numFmtId="4" fontId="89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5" fillId="0" borderId="20" xfId="0" applyNumberFormat="1" applyFont="1" applyBorder="1" applyAlignment="1">
      <alignment/>
    </xf>
    <xf numFmtId="4" fontId="75" fillId="0" borderId="20" xfId="0" applyNumberFormat="1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/>
    </xf>
    <xf numFmtId="0" fontId="97" fillId="0" borderId="33" xfId="0" applyFont="1" applyBorder="1" applyAlignment="1" applyProtection="1">
      <alignment horizontal="left" vertical="center" wrapText="1"/>
      <protection locked="0"/>
    </xf>
    <xf numFmtId="4" fontId="97" fillId="22" borderId="33" xfId="0" applyNumberFormat="1" applyFont="1" applyFill="1" applyBorder="1" applyAlignment="1" applyProtection="1">
      <alignment vertical="center"/>
      <protection locked="0"/>
    </xf>
    <xf numFmtId="4" fontId="97" fillId="0" borderId="33" xfId="0" applyNumberFormat="1" applyFont="1" applyBorder="1" applyAlignment="1" applyProtection="1">
      <alignment vertical="center"/>
      <protection locked="0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6" width="2.5" style="0" customWidth="1"/>
    <col min="7" max="7" width="7.66015625" style="0" customWidth="1"/>
    <col min="8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R2" s="239" t="s">
        <v>8</v>
      </c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02" t="s">
        <v>12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5"/>
      <c r="AS4" s="26" t="s">
        <v>13</v>
      </c>
      <c r="BE4" s="27" t="s">
        <v>14</v>
      </c>
      <c r="BS4" s="20" t="s">
        <v>15</v>
      </c>
    </row>
    <row r="5" spans="2:71" ht="14.2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06" t="s">
        <v>17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8"/>
      <c r="AQ5" s="25"/>
      <c r="BE5" s="204" t="s">
        <v>18</v>
      </c>
      <c r="BS5" s="20" t="s">
        <v>9</v>
      </c>
    </row>
    <row r="6" spans="2:71" ht="36.75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08" t="s">
        <v>20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8"/>
      <c r="AQ6" s="25"/>
      <c r="BE6" s="205"/>
      <c r="BS6" s="20" t="s">
        <v>9</v>
      </c>
    </row>
    <row r="7" spans="2:71" ht="14.25" customHeight="1">
      <c r="B7" s="24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5</v>
      </c>
      <c r="AO7" s="28"/>
      <c r="AP7" s="28"/>
      <c r="AQ7" s="25"/>
      <c r="BE7" s="205"/>
      <c r="BS7" s="20" t="s">
        <v>9</v>
      </c>
    </row>
    <row r="8" spans="2:71" ht="14.25" customHeight="1">
      <c r="B8" s="24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5"/>
      <c r="BE8" s="205"/>
      <c r="BS8" s="20" t="s">
        <v>9</v>
      </c>
    </row>
    <row r="9" spans="2:71" ht="14.2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05"/>
      <c r="BS9" s="20" t="s">
        <v>9</v>
      </c>
    </row>
    <row r="10" spans="2:71" ht="14.25" customHeight="1">
      <c r="B10" s="24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5</v>
      </c>
      <c r="AO10" s="28"/>
      <c r="AP10" s="28"/>
      <c r="AQ10" s="25"/>
      <c r="BE10" s="205"/>
      <c r="BS10" s="20" t="s">
        <v>9</v>
      </c>
    </row>
    <row r="11" spans="2:71" ht="18" customHeight="1">
      <c r="B11" s="24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5</v>
      </c>
      <c r="AO11" s="28"/>
      <c r="AP11" s="28"/>
      <c r="AQ11" s="25"/>
      <c r="BE11" s="205"/>
      <c r="BS11" s="20" t="s">
        <v>9</v>
      </c>
    </row>
    <row r="12" spans="2:71" ht="6.7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05"/>
      <c r="BS12" s="20" t="s">
        <v>9</v>
      </c>
    </row>
    <row r="13" spans="2:71" ht="14.25" customHeight="1">
      <c r="B13" s="24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5"/>
      <c r="BE13" s="205"/>
      <c r="BS13" s="20" t="s">
        <v>9</v>
      </c>
    </row>
    <row r="14" spans="2:71" ht="15">
      <c r="B14" s="24"/>
      <c r="C14" s="28"/>
      <c r="D14" s="28"/>
      <c r="E14" s="209" t="s">
        <v>33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32" t="s">
        <v>31</v>
      </c>
      <c r="AL14" s="28"/>
      <c r="AM14" s="28"/>
      <c r="AN14" s="34" t="s">
        <v>33</v>
      </c>
      <c r="AO14" s="28"/>
      <c r="AP14" s="28"/>
      <c r="AQ14" s="25"/>
      <c r="BE14" s="205"/>
      <c r="BS14" s="20" t="s">
        <v>9</v>
      </c>
    </row>
    <row r="15" spans="2:71" ht="6.7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05"/>
      <c r="BS15" s="20" t="s">
        <v>6</v>
      </c>
    </row>
    <row r="16" spans="2:71" ht="14.25" customHeight="1">
      <c r="B16" s="24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5</v>
      </c>
      <c r="AO16" s="28"/>
      <c r="AP16" s="28"/>
      <c r="AQ16" s="25"/>
      <c r="BE16" s="205"/>
      <c r="BS16" s="20" t="s">
        <v>6</v>
      </c>
    </row>
    <row r="17" spans="2:71" ht="18" customHeight="1">
      <c r="B17" s="24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5</v>
      </c>
      <c r="AO17" s="28"/>
      <c r="AP17" s="28"/>
      <c r="AQ17" s="25"/>
      <c r="BE17" s="205"/>
      <c r="BS17" s="20" t="s">
        <v>36</v>
      </c>
    </row>
    <row r="18" spans="2:71" ht="6.7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05"/>
      <c r="BS18" s="20" t="s">
        <v>9</v>
      </c>
    </row>
    <row r="19" spans="2:71" ht="14.25" customHeight="1">
      <c r="B19" s="24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5</v>
      </c>
      <c r="AO19" s="28"/>
      <c r="AP19" s="28"/>
      <c r="AQ19" s="25"/>
      <c r="BE19" s="205"/>
      <c r="BS19" s="20" t="s">
        <v>9</v>
      </c>
    </row>
    <row r="20" spans="2:57" ht="18" customHeight="1">
      <c r="B20" s="24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5</v>
      </c>
      <c r="AO20" s="28"/>
      <c r="AP20" s="28"/>
      <c r="AQ20" s="25"/>
      <c r="BE20" s="205"/>
    </row>
    <row r="21" spans="2:57" ht="6.7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05"/>
    </row>
    <row r="22" spans="2:57" ht="15">
      <c r="B22" s="24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05"/>
    </row>
    <row r="23" spans="2:57" ht="22.5" customHeight="1">
      <c r="B23" s="24"/>
      <c r="C23" s="28"/>
      <c r="D23" s="28"/>
      <c r="E23" s="211" t="s">
        <v>5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8"/>
      <c r="AP23" s="28"/>
      <c r="AQ23" s="25"/>
      <c r="BE23" s="205"/>
    </row>
    <row r="24" spans="2:57" ht="6.7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05"/>
    </row>
    <row r="25" spans="2:57" ht="6.7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05"/>
    </row>
    <row r="26" spans="2:57" ht="14.25" customHeight="1">
      <c r="B26" s="24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2">
        <f>ROUND(AG87,2)</f>
        <v>12600</v>
      </c>
      <c r="AL26" s="207"/>
      <c r="AM26" s="207"/>
      <c r="AN26" s="207"/>
      <c r="AO26" s="207"/>
      <c r="AP26" s="28"/>
      <c r="AQ26" s="25"/>
      <c r="BE26" s="205"/>
    </row>
    <row r="27" spans="2:57" ht="14.25" customHeight="1">
      <c r="B27" s="24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2">
        <f>ROUND(AG91,2)</f>
        <v>0</v>
      </c>
      <c r="AL27" s="212"/>
      <c r="AM27" s="212"/>
      <c r="AN27" s="212"/>
      <c r="AO27" s="212"/>
      <c r="AP27" s="28"/>
      <c r="AQ27" s="25"/>
      <c r="BE27" s="205"/>
    </row>
    <row r="28" spans="2:57" s="1" customFormat="1" ht="6.7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5"/>
    </row>
    <row r="29" spans="2:57" s="1" customFormat="1" ht="25.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3">
        <f>ROUND(AK26+AK27,2)</f>
        <v>12600</v>
      </c>
      <c r="AL29" s="214"/>
      <c r="AM29" s="214"/>
      <c r="AN29" s="214"/>
      <c r="AO29" s="214"/>
      <c r="AP29" s="38"/>
      <c r="AQ29" s="39"/>
      <c r="BE29" s="205"/>
    </row>
    <row r="30" spans="2:57" s="1" customFormat="1" ht="6.7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5"/>
    </row>
    <row r="31" spans="2:57" s="2" customFormat="1" ht="14.25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5">
        <v>0.21</v>
      </c>
      <c r="M31" s="216"/>
      <c r="N31" s="216"/>
      <c r="O31" s="216"/>
      <c r="P31" s="43"/>
      <c r="Q31" s="43"/>
      <c r="R31" s="43"/>
      <c r="S31" s="43"/>
      <c r="T31" s="46" t="s">
        <v>45</v>
      </c>
      <c r="U31" s="43"/>
      <c r="V31" s="43"/>
      <c r="W31" s="217">
        <f>ROUND(AZ87+SUM(CD92:CD96),2)</f>
        <v>12600</v>
      </c>
      <c r="X31" s="216"/>
      <c r="Y31" s="216"/>
      <c r="Z31" s="216"/>
      <c r="AA31" s="216"/>
      <c r="AB31" s="216"/>
      <c r="AC31" s="216"/>
      <c r="AD31" s="216"/>
      <c r="AE31" s="216"/>
      <c r="AF31" s="43"/>
      <c r="AG31" s="43"/>
      <c r="AH31" s="43"/>
      <c r="AI31" s="43"/>
      <c r="AJ31" s="43"/>
      <c r="AK31" s="217">
        <f>ROUND(AV87+SUM(BY92:BY96),2)</f>
        <v>2646</v>
      </c>
      <c r="AL31" s="216"/>
      <c r="AM31" s="216"/>
      <c r="AN31" s="216"/>
      <c r="AO31" s="216"/>
      <c r="AP31" s="43"/>
      <c r="AQ31" s="47"/>
      <c r="BE31" s="205"/>
    </row>
    <row r="32" spans="2:57" s="2" customFormat="1" ht="14.25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5">
        <v>0.15</v>
      </c>
      <c r="M32" s="216"/>
      <c r="N32" s="216"/>
      <c r="O32" s="216"/>
      <c r="P32" s="43"/>
      <c r="Q32" s="43"/>
      <c r="R32" s="43"/>
      <c r="S32" s="43"/>
      <c r="T32" s="46" t="s">
        <v>45</v>
      </c>
      <c r="U32" s="43"/>
      <c r="V32" s="43"/>
      <c r="W32" s="217">
        <f>ROUND(BA87+SUM(CE92:CE96),2)</f>
        <v>0</v>
      </c>
      <c r="X32" s="216"/>
      <c r="Y32" s="216"/>
      <c r="Z32" s="216"/>
      <c r="AA32" s="216"/>
      <c r="AB32" s="216"/>
      <c r="AC32" s="216"/>
      <c r="AD32" s="216"/>
      <c r="AE32" s="216"/>
      <c r="AF32" s="43"/>
      <c r="AG32" s="43"/>
      <c r="AH32" s="43"/>
      <c r="AI32" s="43"/>
      <c r="AJ32" s="43"/>
      <c r="AK32" s="217">
        <f>ROUND(AW87+SUM(BZ92:BZ96),2)</f>
        <v>0</v>
      </c>
      <c r="AL32" s="216"/>
      <c r="AM32" s="216"/>
      <c r="AN32" s="216"/>
      <c r="AO32" s="216"/>
      <c r="AP32" s="43"/>
      <c r="AQ32" s="47"/>
      <c r="BE32" s="205"/>
    </row>
    <row r="33" spans="2:57" s="2" customFormat="1" ht="14.25" customHeight="1" hidden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5">
        <v>0.21</v>
      </c>
      <c r="M33" s="216"/>
      <c r="N33" s="216"/>
      <c r="O33" s="216"/>
      <c r="P33" s="43"/>
      <c r="Q33" s="43"/>
      <c r="R33" s="43"/>
      <c r="S33" s="43"/>
      <c r="T33" s="46" t="s">
        <v>45</v>
      </c>
      <c r="U33" s="43"/>
      <c r="V33" s="43"/>
      <c r="W33" s="217">
        <f>ROUND(BB87+SUM(CF92:CF96),2)</f>
        <v>0</v>
      </c>
      <c r="X33" s="216"/>
      <c r="Y33" s="216"/>
      <c r="Z33" s="216"/>
      <c r="AA33" s="216"/>
      <c r="AB33" s="216"/>
      <c r="AC33" s="216"/>
      <c r="AD33" s="216"/>
      <c r="AE33" s="216"/>
      <c r="AF33" s="43"/>
      <c r="AG33" s="43"/>
      <c r="AH33" s="43"/>
      <c r="AI33" s="43"/>
      <c r="AJ33" s="43"/>
      <c r="AK33" s="217">
        <v>0</v>
      </c>
      <c r="AL33" s="216"/>
      <c r="AM33" s="216"/>
      <c r="AN33" s="216"/>
      <c r="AO33" s="216"/>
      <c r="AP33" s="43"/>
      <c r="AQ33" s="47"/>
      <c r="BE33" s="205"/>
    </row>
    <row r="34" spans="2:57" s="2" customFormat="1" ht="14.25" customHeight="1" hidden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5">
        <v>0.15</v>
      </c>
      <c r="M34" s="216"/>
      <c r="N34" s="216"/>
      <c r="O34" s="216"/>
      <c r="P34" s="43"/>
      <c r="Q34" s="43"/>
      <c r="R34" s="43"/>
      <c r="S34" s="43"/>
      <c r="T34" s="46" t="s">
        <v>45</v>
      </c>
      <c r="U34" s="43"/>
      <c r="V34" s="43"/>
      <c r="W34" s="217">
        <f>ROUND(BC87+SUM(CG92:CG96),2)</f>
        <v>0</v>
      </c>
      <c r="X34" s="216"/>
      <c r="Y34" s="216"/>
      <c r="Z34" s="216"/>
      <c r="AA34" s="216"/>
      <c r="AB34" s="216"/>
      <c r="AC34" s="216"/>
      <c r="AD34" s="216"/>
      <c r="AE34" s="216"/>
      <c r="AF34" s="43"/>
      <c r="AG34" s="43"/>
      <c r="AH34" s="43"/>
      <c r="AI34" s="43"/>
      <c r="AJ34" s="43"/>
      <c r="AK34" s="217">
        <v>0</v>
      </c>
      <c r="AL34" s="216"/>
      <c r="AM34" s="216"/>
      <c r="AN34" s="216"/>
      <c r="AO34" s="216"/>
      <c r="AP34" s="43"/>
      <c r="AQ34" s="47"/>
      <c r="BE34" s="205"/>
    </row>
    <row r="35" spans="2:43" s="2" customFormat="1" ht="14.25" customHeight="1" hidden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5">
        <v>0</v>
      </c>
      <c r="M35" s="216"/>
      <c r="N35" s="216"/>
      <c r="O35" s="216"/>
      <c r="P35" s="43"/>
      <c r="Q35" s="43"/>
      <c r="R35" s="43"/>
      <c r="S35" s="43"/>
      <c r="T35" s="46" t="s">
        <v>45</v>
      </c>
      <c r="U35" s="43"/>
      <c r="V35" s="43"/>
      <c r="W35" s="217">
        <f>ROUND(BD87+SUM(CH92:CH96),2)</f>
        <v>0</v>
      </c>
      <c r="X35" s="216"/>
      <c r="Y35" s="216"/>
      <c r="Z35" s="216"/>
      <c r="AA35" s="216"/>
      <c r="AB35" s="216"/>
      <c r="AC35" s="216"/>
      <c r="AD35" s="216"/>
      <c r="AE35" s="216"/>
      <c r="AF35" s="43"/>
      <c r="AG35" s="43"/>
      <c r="AH35" s="43"/>
      <c r="AI35" s="43"/>
      <c r="AJ35" s="43"/>
      <c r="AK35" s="217">
        <v>0</v>
      </c>
      <c r="AL35" s="216"/>
      <c r="AM35" s="216"/>
      <c r="AN35" s="216"/>
      <c r="AO35" s="216"/>
      <c r="AP35" s="43"/>
      <c r="AQ35" s="47"/>
    </row>
    <row r="36" spans="2:43" s="1" customFormat="1" ht="6.7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8" t="s">
        <v>52</v>
      </c>
      <c r="Y37" s="219"/>
      <c r="Z37" s="219"/>
      <c r="AA37" s="219"/>
      <c r="AB37" s="219"/>
      <c r="AC37" s="50"/>
      <c r="AD37" s="50"/>
      <c r="AE37" s="50"/>
      <c r="AF37" s="50"/>
      <c r="AG37" s="50"/>
      <c r="AH37" s="50"/>
      <c r="AI37" s="50"/>
      <c r="AJ37" s="50"/>
      <c r="AK37" s="220">
        <f>SUM(AK29:AK35)</f>
        <v>15246</v>
      </c>
      <c r="AL37" s="219"/>
      <c r="AM37" s="219"/>
      <c r="AN37" s="219"/>
      <c r="AO37" s="221"/>
      <c r="AP37" s="48"/>
      <c r="AQ37" s="39"/>
    </row>
    <row r="38" spans="2:43" s="1" customFormat="1" ht="14.2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43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43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43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 ht="13.5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 ht="13.5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 ht="13.5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 ht="13.5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 ht="13.5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 ht="13.5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 ht="13.5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 ht="15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 ht="13.5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 ht="13.5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 ht="13.5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 ht="13.5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 ht="13.5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 ht="13.5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 ht="13.5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 ht="15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7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7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7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75" customHeight="1">
      <c r="B76" s="37"/>
      <c r="C76" s="202" t="s">
        <v>59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39"/>
    </row>
    <row r="77" spans="2:43" s="3" customFormat="1" ht="14.2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12/2017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7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2" t="str">
        <f>K6</f>
        <v>Obnova kašny - Kostelní ul., Český Krumlov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72"/>
      <c r="AQ78" s="73"/>
    </row>
    <row r="79" spans="2:43" s="1" customFormat="1" ht="6.7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Český Krumlov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26.1.2017</v>
      </c>
      <c r="AN80" s="38"/>
      <c r="AO80" s="38"/>
      <c r="AP80" s="38"/>
      <c r="AQ80" s="39"/>
    </row>
    <row r="81" spans="2:43" s="1" customFormat="1" ht="6.7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Město Č. Krumlov, nám. Svornosti 1, 381 01 Č. K. 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4" t="str">
        <f>IF(E17="","",E17)</f>
        <v>Ing Arch David Mičan</v>
      </c>
      <c r="AN82" s="224"/>
      <c r="AO82" s="224"/>
      <c r="AP82" s="224"/>
      <c r="AQ82" s="39"/>
      <c r="AS82" s="225" t="s">
        <v>60</v>
      </c>
      <c r="AT82" s="226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2:56" s="1" customFormat="1" ht="15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>
        <f>IF(E14="Vyplň údaj","",E14)</f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4" t="str">
        <f>IF(E20="","",E20)</f>
        <v>Němcová Dagmar</v>
      </c>
      <c r="AN83" s="224"/>
      <c r="AO83" s="224"/>
      <c r="AP83" s="224"/>
      <c r="AQ83" s="39"/>
      <c r="AS83" s="227"/>
      <c r="AT83" s="228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2:56" s="1" customFormat="1" ht="10.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2:56" s="1" customFormat="1" ht="29.25" customHeight="1">
      <c r="B85" s="37"/>
      <c r="C85" s="229" t="s">
        <v>61</v>
      </c>
      <c r="D85" s="230"/>
      <c r="E85" s="230"/>
      <c r="F85" s="230"/>
      <c r="G85" s="230"/>
      <c r="H85" s="77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78" t="s">
        <v>65</v>
      </c>
      <c r="AT85" s="79" t="s">
        <v>66</v>
      </c>
      <c r="AU85" s="79" t="s">
        <v>67</v>
      </c>
      <c r="AV85" s="79" t="s">
        <v>68</v>
      </c>
      <c r="AW85" s="79" t="s">
        <v>69</v>
      </c>
      <c r="AX85" s="79" t="s">
        <v>70</v>
      </c>
      <c r="AY85" s="79" t="s">
        <v>71</v>
      </c>
      <c r="AZ85" s="79" t="s">
        <v>72</v>
      </c>
      <c r="BA85" s="79" t="s">
        <v>73</v>
      </c>
      <c r="BB85" s="79" t="s">
        <v>74</v>
      </c>
      <c r="BC85" s="79" t="s">
        <v>75</v>
      </c>
      <c r="BD85" s="80" t="s">
        <v>76</v>
      </c>
    </row>
    <row r="86" spans="2:56" s="1" customFormat="1" ht="10.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25" customHeight="1">
      <c r="B87" s="70"/>
      <c r="C87" s="82" t="s">
        <v>77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43">
        <f>ROUND(SUM(AG88:AG89),2)</f>
        <v>12600</v>
      </c>
      <c r="AH87" s="243"/>
      <c r="AI87" s="243"/>
      <c r="AJ87" s="243"/>
      <c r="AK87" s="243"/>
      <c r="AL87" s="243"/>
      <c r="AM87" s="243"/>
      <c r="AN87" s="244">
        <f>SUM(AG87,AT87)</f>
        <v>15246</v>
      </c>
      <c r="AO87" s="244"/>
      <c r="AP87" s="244"/>
      <c r="AQ87" s="73"/>
      <c r="AS87" s="84">
        <f>ROUND(SUM(AS88:AS89),2)</f>
        <v>0</v>
      </c>
      <c r="AT87" s="85">
        <f>ROUND(SUM(AV87:AW87),2)</f>
        <v>2646</v>
      </c>
      <c r="AU87" s="86">
        <f>ROUND(SUM(AU88:AU89),5)</f>
        <v>0</v>
      </c>
      <c r="AV87" s="85">
        <f>ROUND(AZ87*L31,2)</f>
        <v>2646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ROUND(SUM(AZ88:AZ89),2)</f>
        <v>12600</v>
      </c>
      <c r="BA87" s="85">
        <f>ROUND(SUM(BA88:BA89),2)</f>
        <v>0</v>
      </c>
      <c r="BB87" s="85">
        <f>ROUND(SUM(BB88:BB89),2)</f>
        <v>0</v>
      </c>
      <c r="BC87" s="85">
        <f>ROUND(SUM(BC88:BC89),2)</f>
        <v>0</v>
      </c>
      <c r="BD87" s="87">
        <f>ROUND(SUM(BD88:BD89),2)</f>
        <v>0</v>
      </c>
      <c r="BS87" s="88" t="s">
        <v>78</v>
      </c>
      <c r="BT87" s="88" t="s">
        <v>79</v>
      </c>
      <c r="BU87" s="89" t="s">
        <v>80</v>
      </c>
      <c r="BV87" s="88" t="s">
        <v>81</v>
      </c>
      <c r="BW87" s="88" t="s">
        <v>82</v>
      </c>
      <c r="BX87" s="88" t="s">
        <v>83</v>
      </c>
    </row>
    <row r="88" spans="1:76" s="5" customFormat="1" ht="37.5" customHeight="1">
      <c r="A88" s="90" t="s">
        <v>84</v>
      </c>
      <c r="B88" s="91"/>
      <c r="C88" s="92"/>
      <c r="D88" s="235" t="s">
        <v>85</v>
      </c>
      <c r="E88" s="235"/>
      <c r="F88" s="235"/>
      <c r="G88" s="235"/>
      <c r="H88" s="235"/>
      <c r="I88" s="93"/>
      <c r="J88" s="235" t="s">
        <v>86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'12-1-2017 - Práce na obno...'!M30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4"/>
      <c r="AS88" s="95">
        <f>'12-1-2017 - Práce na obno...'!M28</f>
        <v>0</v>
      </c>
      <c r="AT88" s="96">
        <f>ROUND(SUM(AV88:AW88),2)</f>
        <v>0</v>
      </c>
      <c r="AU88" s="97">
        <f>'12-1-2017 - Práce na obno...'!W123</f>
        <v>0</v>
      </c>
      <c r="AV88" s="96">
        <f>'12-1-2017 - Práce na obno...'!M32</f>
        <v>0</v>
      </c>
      <c r="AW88" s="96">
        <f>'12-1-2017 - Práce na obno...'!M33</f>
        <v>0</v>
      </c>
      <c r="AX88" s="96">
        <f>'12-1-2017 - Práce na obno...'!M34</f>
        <v>0</v>
      </c>
      <c r="AY88" s="96">
        <f>'12-1-2017 - Práce na obno...'!M35</f>
        <v>0</v>
      </c>
      <c r="AZ88" s="96">
        <f>'12-1-2017 - Práce na obno...'!H32</f>
        <v>0</v>
      </c>
      <c r="BA88" s="96">
        <f>'12-1-2017 - Práce na obno...'!H33</f>
        <v>0</v>
      </c>
      <c r="BB88" s="96">
        <f>'12-1-2017 - Práce na obno...'!H34</f>
        <v>0</v>
      </c>
      <c r="BC88" s="96">
        <f>'12-1-2017 - Práce na obno...'!H35</f>
        <v>0</v>
      </c>
      <c r="BD88" s="98">
        <f>'12-1-2017 - Práce na obno...'!H36</f>
        <v>0</v>
      </c>
      <c r="BT88" s="99" t="s">
        <v>87</v>
      </c>
      <c r="BV88" s="99" t="s">
        <v>81</v>
      </c>
      <c r="BW88" s="99" t="s">
        <v>88</v>
      </c>
      <c r="BX88" s="99" t="s">
        <v>82</v>
      </c>
    </row>
    <row r="89" spans="1:76" s="5" customFormat="1" ht="37.5" customHeight="1">
      <c r="A89" s="90" t="s">
        <v>84</v>
      </c>
      <c r="B89" s="91"/>
      <c r="C89" s="92"/>
      <c r="D89" s="235" t="s">
        <v>89</v>
      </c>
      <c r="E89" s="235"/>
      <c r="F89" s="235"/>
      <c r="G89" s="235"/>
      <c r="H89" s="235"/>
      <c r="I89" s="93"/>
      <c r="J89" s="235" t="s">
        <v>90</v>
      </c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3">
        <f>'12-2-2017 - Ostatní práce...'!M30</f>
        <v>12600</v>
      </c>
      <c r="AH89" s="234"/>
      <c r="AI89" s="234"/>
      <c r="AJ89" s="234"/>
      <c r="AK89" s="234"/>
      <c r="AL89" s="234"/>
      <c r="AM89" s="234"/>
      <c r="AN89" s="233">
        <f>SUM(AG89,AT89)</f>
        <v>15246</v>
      </c>
      <c r="AO89" s="234"/>
      <c r="AP89" s="234"/>
      <c r="AQ89" s="94"/>
      <c r="AS89" s="100">
        <f>'12-2-2017 - Ostatní práce...'!M28</f>
        <v>0</v>
      </c>
      <c r="AT89" s="101">
        <f>ROUND(SUM(AV89:AW89),2)</f>
        <v>2646</v>
      </c>
      <c r="AU89" s="102">
        <f>'12-2-2017 - Ostatní práce...'!W129</f>
        <v>0</v>
      </c>
      <c r="AV89" s="101">
        <f>'12-2-2017 - Ostatní práce...'!M32</f>
        <v>2646</v>
      </c>
      <c r="AW89" s="101">
        <f>'12-2-2017 - Ostatní práce...'!M33</f>
        <v>0</v>
      </c>
      <c r="AX89" s="101">
        <f>'12-2-2017 - Ostatní práce...'!M34</f>
        <v>0</v>
      </c>
      <c r="AY89" s="101">
        <f>'12-2-2017 - Ostatní práce...'!M35</f>
        <v>0</v>
      </c>
      <c r="AZ89" s="101">
        <f>'12-2-2017 - Ostatní práce...'!H32</f>
        <v>12600</v>
      </c>
      <c r="BA89" s="101">
        <f>'12-2-2017 - Ostatní práce...'!H33</f>
        <v>0</v>
      </c>
      <c r="BB89" s="101">
        <f>'12-2-2017 - Ostatní práce...'!H34</f>
        <v>0</v>
      </c>
      <c r="BC89" s="101">
        <f>'12-2-2017 - Ostatní práce...'!H35</f>
        <v>0</v>
      </c>
      <c r="BD89" s="103">
        <f>'12-2-2017 - Ostatní práce...'!H36</f>
        <v>0</v>
      </c>
      <c r="BT89" s="99" t="s">
        <v>87</v>
      </c>
      <c r="BV89" s="99" t="s">
        <v>81</v>
      </c>
      <c r="BW89" s="99" t="s">
        <v>91</v>
      </c>
      <c r="BX89" s="99" t="s">
        <v>82</v>
      </c>
    </row>
    <row r="90" spans="2:43" ht="13.5">
      <c r="B90" s="2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5"/>
    </row>
    <row r="91" spans="2:48" s="1" customFormat="1" ht="30" customHeight="1">
      <c r="B91" s="37"/>
      <c r="C91" s="82" t="s">
        <v>92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44">
        <f>ROUND(SUM(AG92:AG95),2)</f>
        <v>0</v>
      </c>
      <c r="AH91" s="244"/>
      <c r="AI91" s="244"/>
      <c r="AJ91" s="244"/>
      <c r="AK91" s="244"/>
      <c r="AL91" s="244"/>
      <c r="AM91" s="244"/>
      <c r="AN91" s="244">
        <f>ROUND(SUM(AN92:AN95),2)</f>
        <v>0</v>
      </c>
      <c r="AO91" s="244"/>
      <c r="AP91" s="244"/>
      <c r="AQ91" s="39"/>
      <c r="AS91" s="78" t="s">
        <v>93</v>
      </c>
      <c r="AT91" s="79" t="s">
        <v>94</v>
      </c>
      <c r="AU91" s="79" t="s">
        <v>43</v>
      </c>
      <c r="AV91" s="80" t="s">
        <v>66</v>
      </c>
    </row>
    <row r="92" spans="2:89" s="1" customFormat="1" ht="19.5" customHeight="1">
      <c r="B92" s="37"/>
      <c r="C92" s="38"/>
      <c r="D92" s="104" t="s">
        <v>95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36">
        <f>ROUND(AG87*AS92,2)</f>
        <v>0</v>
      </c>
      <c r="AH92" s="237"/>
      <c r="AI92" s="237"/>
      <c r="AJ92" s="237"/>
      <c r="AK92" s="237"/>
      <c r="AL92" s="237"/>
      <c r="AM92" s="237"/>
      <c r="AN92" s="237">
        <f>ROUND(AG92+AV92,2)</f>
        <v>0</v>
      </c>
      <c r="AO92" s="237"/>
      <c r="AP92" s="237"/>
      <c r="AQ92" s="39"/>
      <c r="AS92" s="105">
        <v>0</v>
      </c>
      <c r="AT92" s="106" t="s">
        <v>96</v>
      </c>
      <c r="AU92" s="106" t="s">
        <v>44</v>
      </c>
      <c r="AV92" s="107">
        <f>ROUND(IF(AU92="základní",AG92*L31,IF(AU92="snížená",AG92*L32,0)),2)</f>
        <v>0</v>
      </c>
      <c r="BV92" s="20" t="s">
        <v>97</v>
      </c>
      <c r="BY92" s="108">
        <f>IF(AU92="základní",AV92,0)</f>
        <v>0</v>
      </c>
      <c r="BZ92" s="108">
        <f>IF(AU92="snížená",AV92,0)</f>
        <v>0</v>
      </c>
      <c r="CA92" s="108">
        <v>0</v>
      </c>
      <c r="CB92" s="108">
        <v>0</v>
      </c>
      <c r="CC92" s="108">
        <v>0</v>
      </c>
      <c r="CD92" s="108">
        <f>IF(AU92="základní",AG92,0)</f>
        <v>0</v>
      </c>
      <c r="CE92" s="108">
        <f>IF(AU92="snížená",AG92,0)</f>
        <v>0</v>
      </c>
      <c r="CF92" s="108">
        <f>IF(AU92="zákl. přenesená",AG92,0)</f>
        <v>0</v>
      </c>
      <c r="CG92" s="108">
        <f>IF(AU92="sníž. přenesená",AG92,0)</f>
        <v>0</v>
      </c>
      <c r="CH92" s="108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>x</v>
      </c>
    </row>
    <row r="93" spans="2:89" s="1" customFormat="1" ht="19.5" customHeight="1">
      <c r="B93" s="37"/>
      <c r="C93" s="38"/>
      <c r="D93" s="241" t="s">
        <v>98</v>
      </c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9">
        <v>0</v>
      </c>
      <c r="AT93" s="110" t="s">
        <v>96</v>
      </c>
      <c r="AU93" s="110" t="s">
        <v>44</v>
      </c>
      <c r="AV93" s="111">
        <f>ROUND(IF(AU93="nulová",0,IF(OR(AU93="základní",AU93="zákl. přenesená"),AG93*L31,AG93*L32)),2)</f>
        <v>0</v>
      </c>
      <c r="BV93" s="20" t="s">
        <v>99</v>
      </c>
      <c r="BY93" s="108">
        <f>IF(AU93="základní",AV93,0)</f>
        <v>0</v>
      </c>
      <c r="BZ93" s="108">
        <f>IF(AU93="snížená",AV93,0)</f>
        <v>0</v>
      </c>
      <c r="CA93" s="108">
        <f>IF(AU93="zákl. přenesená",AV93,0)</f>
        <v>0</v>
      </c>
      <c r="CB93" s="108">
        <f>IF(AU93="sníž. přenesená",AV93,0)</f>
        <v>0</v>
      </c>
      <c r="CC93" s="108">
        <f>IF(AU93="nulová",AV93,0)</f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>
        <f>IF(D93="Vyplň vlastní","","x")</f>
      </c>
    </row>
    <row r="94" spans="2:89" s="1" customFormat="1" ht="19.5" customHeight="1">
      <c r="B94" s="37"/>
      <c r="C94" s="38"/>
      <c r="D94" s="241" t="s">
        <v>98</v>
      </c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09">
        <v>0</v>
      </c>
      <c r="AT94" s="110" t="s">
        <v>96</v>
      </c>
      <c r="AU94" s="110" t="s">
        <v>44</v>
      </c>
      <c r="AV94" s="111">
        <f>ROUND(IF(AU94="nulová",0,IF(OR(AU94="základní",AU94="zákl. přenesená"),AG94*L31,AG94*L32)),2)</f>
        <v>0</v>
      </c>
      <c r="BV94" s="20" t="s">
        <v>99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>
        <f>IF(D94="Vyplň vlastní","","x")</f>
      </c>
    </row>
    <row r="95" spans="2:89" s="1" customFormat="1" ht="19.5" customHeight="1">
      <c r="B95" s="37"/>
      <c r="C95" s="38"/>
      <c r="D95" s="241" t="s">
        <v>98</v>
      </c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38"/>
      <c r="AD95" s="38"/>
      <c r="AE95" s="38"/>
      <c r="AF95" s="38"/>
      <c r="AG95" s="236">
        <f>AG87*AS95</f>
        <v>0</v>
      </c>
      <c r="AH95" s="237"/>
      <c r="AI95" s="237"/>
      <c r="AJ95" s="237"/>
      <c r="AK95" s="237"/>
      <c r="AL95" s="237"/>
      <c r="AM95" s="237"/>
      <c r="AN95" s="237">
        <f>AG95+AV95</f>
        <v>0</v>
      </c>
      <c r="AO95" s="237"/>
      <c r="AP95" s="237"/>
      <c r="AQ95" s="39"/>
      <c r="AS95" s="112">
        <v>0</v>
      </c>
      <c r="AT95" s="113" t="s">
        <v>96</v>
      </c>
      <c r="AU95" s="113" t="s">
        <v>44</v>
      </c>
      <c r="AV95" s="114">
        <f>ROUND(IF(AU95="nulová",0,IF(OR(AU95="základní",AU95="zákl. přenesená"),AG95*L31,AG95*L32)),2)</f>
        <v>0</v>
      </c>
      <c r="BV95" s="20" t="s">
        <v>99</v>
      </c>
      <c r="BY95" s="108">
        <f>IF(AU95="základní",AV95,0)</f>
        <v>0</v>
      </c>
      <c r="BZ95" s="108">
        <f>IF(AU95="snížená",AV95,0)</f>
        <v>0</v>
      </c>
      <c r="CA95" s="108">
        <f>IF(AU95="zákl. přenesená",AV95,0)</f>
        <v>0</v>
      </c>
      <c r="CB95" s="108">
        <f>IF(AU95="sníž. přenesená",AV95,0)</f>
        <v>0</v>
      </c>
      <c r="CC95" s="108">
        <f>IF(AU95="nulová",AV95,0)</f>
        <v>0</v>
      </c>
      <c r="CD95" s="108">
        <f>IF(AU95="základní",AG95,0)</f>
        <v>0</v>
      </c>
      <c r="CE95" s="108">
        <f>IF(AU95="snížená",AG95,0)</f>
        <v>0</v>
      </c>
      <c r="CF95" s="108">
        <f>IF(AU95="zákl. přenesená",AG95,0)</f>
        <v>0</v>
      </c>
      <c r="CG95" s="108">
        <f>IF(AU95="sníž. přenesená",AG95,0)</f>
        <v>0</v>
      </c>
      <c r="CH95" s="108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>
        <f>IF(D95="Vyplň vlastní","","x")</f>
      </c>
    </row>
    <row r="96" spans="2:43" s="1" customFormat="1" ht="10.5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9"/>
    </row>
    <row r="97" spans="2:43" s="1" customFormat="1" ht="30" customHeight="1">
      <c r="B97" s="37"/>
      <c r="C97" s="115" t="s">
        <v>100</v>
      </c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238">
        <f>ROUND(AG87+AG91,2)</f>
        <v>12600</v>
      </c>
      <c r="AH97" s="238"/>
      <c r="AI97" s="238"/>
      <c r="AJ97" s="238"/>
      <c r="AK97" s="238"/>
      <c r="AL97" s="238"/>
      <c r="AM97" s="238"/>
      <c r="AN97" s="238">
        <f>AN87+AN91</f>
        <v>15246</v>
      </c>
      <c r="AO97" s="238"/>
      <c r="AP97" s="238"/>
      <c r="AQ97" s="39"/>
    </row>
    <row r="98" spans="2:43" s="1" customFormat="1" ht="6.7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3"/>
    </row>
  </sheetData>
  <sheetProtection/>
  <mergeCells count="62"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G92:AM92"/>
    <mergeCell ref="AN92:AP92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2-1-2017 - Práce na obno...'!C2" display="/"/>
    <hyperlink ref="A89" location="'12-2-2017 - Ostatní práce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14.16015625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101</v>
      </c>
      <c r="G1" s="16"/>
      <c r="H1" s="279" t="s">
        <v>102</v>
      </c>
      <c r="I1" s="279"/>
      <c r="J1" s="279"/>
      <c r="K1" s="279"/>
      <c r="L1" s="16" t="s">
        <v>103</v>
      </c>
      <c r="M1" s="14"/>
      <c r="N1" s="14"/>
      <c r="O1" s="15" t="s">
        <v>104</v>
      </c>
      <c r="P1" s="14"/>
      <c r="Q1" s="14"/>
      <c r="R1" s="14"/>
      <c r="S1" s="16" t="s">
        <v>105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0" t="s">
        <v>88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106</v>
      </c>
    </row>
    <row r="4" spans="2:46" ht="36.75" customHeight="1">
      <c r="B4" s="24"/>
      <c r="C4" s="202" t="s">
        <v>107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5"/>
      <c r="T4" s="26" t="s">
        <v>13</v>
      </c>
      <c r="AT4" s="20" t="s">
        <v>6</v>
      </c>
    </row>
    <row r="5" spans="2:18" ht="6.7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ht="24.75" customHeight="1">
      <c r="B6" s="24"/>
      <c r="C6" s="28"/>
      <c r="D6" s="32" t="s">
        <v>19</v>
      </c>
      <c r="E6" s="28"/>
      <c r="F6" s="245" t="str">
        <f>'Rekapitulace stavby'!K6</f>
        <v>Obnova kašny - Kostelní ul., Český Krumlov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8"/>
      <c r="R6" s="25"/>
    </row>
    <row r="7" spans="2:18" s="1" customFormat="1" ht="32.25" customHeight="1">
      <c r="B7" s="37"/>
      <c r="C7" s="38"/>
      <c r="D7" s="31" t="s">
        <v>108</v>
      </c>
      <c r="E7" s="38"/>
      <c r="F7" s="208" t="s">
        <v>109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8"/>
      <c r="R7" s="39"/>
    </row>
    <row r="8" spans="2:18" s="1" customFormat="1" ht="14.2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5</v>
      </c>
      <c r="P8" s="38"/>
      <c r="Q8" s="38"/>
      <c r="R8" s="39"/>
    </row>
    <row r="9" spans="2:18" s="1" customFormat="1" ht="14.2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48" t="str">
        <f>'Rekapitulace stavby'!AN8</f>
        <v>26.1.2017</v>
      </c>
      <c r="P9" s="249"/>
      <c r="Q9" s="38"/>
      <c r="R9" s="39"/>
    </row>
    <row r="10" spans="2:18" s="1" customFormat="1" ht="10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2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06" t="s">
        <v>5</v>
      </c>
      <c r="P11" s="206"/>
      <c r="Q11" s="38"/>
      <c r="R11" s="39"/>
    </row>
    <row r="12" spans="2:18" s="1" customFormat="1" ht="18" customHeight="1">
      <c r="B12" s="37"/>
      <c r="C12" s="38"/>
      <c r="D12" s="38"/>
      <c r="E12" s="30" t="s">
        <v>30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06" t="s">
        <v>5</v>
      </c>
      <c r="P12" s="206"/>
      <c r="Q12" s="38"/>
      <c r="R12" s="39"/>
    </row>
    <row r="13" spans="2:18" s="1" customFormat="1" ht="6.7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2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0" t="str">
        <f>IF('Rekapitulace stavby'!AN13="","",'Rekapitulace stavby'!AN13)</f>
        <v>Vyplň údaj</v>
      </c>
      <c r="P14" s="206"/>
      <c r="Q14" s="38"/>
      <c r="R14" s="39"/>
    </row>
    <row r="15" spans="2:18" s="1" customFormat="1" ht="18" customHeight="1">
      <c r="B15" s="37"/>
      <c r="C15" s="38"/>
      <c r="D15" s="38"/>
      <c r="E15" s="250" t="str">
        <f>IF('Rekapitulace stavby'!E14="","",'Rekapitulace stavby'!E14)</f>
        <v>Vyplň údaj</v>
      </c>
      <c r="F15" s="251"/>
      <c r="G15" s="251"/>
      <c r="H15" s="251"/>
      <c r="I15" s="251"/>
      <c r="J15" s="251"/>
      <c r="K15" s="251"/>
      <c r="L15" s="251"/>
      <c r="M15" s="32" t="s">
        <v>31</v>
      </c>
      <c r="N15" s="38"/>
      <c r="O15" s="250" t="str">
        <f>IF('Rekapitulace stavby'!AN14="","",'Rekapitulace stavby'!AN14)</f>
        <v>Vyplň údaj</v>
      </c>
      <c r="P15" s="206"/>
      <c r="Q15" s="38"/>
      <c r="R15" s="39"/>
    </row>
    <row r="16" spans="2:18" s="1" customFormat="1" ht="6.7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2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06" t="s">
        <v>5</v>
      </c>
      <c r="P17" s="206"/>
      <c r="Q17" s="38"/>
      <c r="R17" s="39"/>
    </row>
    <row r="18" spans="2:18" s="1" customFormat="1" ht="18" customHeight="1">
      <c r="B18" s="37"/>
      <c r="C18" s="38"/>
      <c r="D18" s="38"/>
      <c r="E18" s="30" t="s">
        <v>35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06" t="s">
        <v>5</v>
      </c>
      <c r="P18" s="206"/>
      <c r="Q18" s="38"/>
      <c r="R18" s="39"/>
    </row>
    <row r="19" spans="2:18" s="1" customFormat="1" ht="6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25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06" t="s">
        <v>5</v>
      </c>
      <c r="P20" s="206"/>
      <c r="Q20" s="38"/>
      <c r="R20" s="39"/>
    </row>
    <row r="21" spans="2:18" s="1" customFormat="1" ht="18" customHeight="1">
      <c r="B21" s="37"/>
      <c r="C21" s="38"/>
      <c r="D21" s="38"/>
      <c r="E21" s="30" t="s">
        <v>38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06" t="s">
        <v>5</v>
      </c>
      <c r="P21" s="206"/>
      <c r="Q21" s="38"/>
      <c r="R21" s="39"/>
    </row>
    <row r="22" spans="2:18" s="1" customFormat="1" ht="6.7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25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11" t="s">
        <v>5</v>
      </c>
      <c r="F24" s="211"/>
      <c r="G24" s="211"/>
      <c r="H24" s="211"/>
      <c r="I24" s="211"/>
      <c r="J24" s="211"/>
      <c r="K24" s="211"/>
      <c r="L24" s="211"/>
      <c r="M24" s="38"/>
      <c r="N24" s="38"/>
      <c r="O24" s="38"/>
      <c r="P24" s="38"/>
      <c r="Q24" s="38"/>
      <c r="R24" s="39"/>
    </row>
    <row r="25" spans="2:18" s="1" customFormat="1" ht="6.7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7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25" customHeight="1">
      <c r="B27" s="37"/>
      <c r="C27" s="38"/>
      <c r="D27" s="118" t="s">
        <v>110</v>
      </c>
      <c r="E27" s="38"/>
      <c r="F27" s="38"/>
      <c r="G27" s="38"/>
      <c r="H27" s="38"/>
      <c r="I27" s="38"/>
      <c r="J27" s="38"/>
      <c r="K27" s="38"/>
      <c r="L27" s="38"/>
      <c r="M27" s="212">
        <f>N88</f>
        <v>0</v>
      </c>
      <c r="N27" s="212"/>
      <c r="O27" s="212"/>
      <c r="P27" s="212"/>
      <c r="Q27" s="38"/>
      <c r="R27" s="39"/>
    </row>
    <row r="28" spans="2:18" s="1" customFormat="1" ht="14.25" customHeight="1">
      <c r="B28" s="37"/>
      <c r="C28" s="38"/>
      <c r="D28" s="36" t="s">
        <v>95</v>
      </c>
      <c r="E28" s="38"/>
      <c r="F28" s="38"/>
      <c r="G28" s="38"/>
      <c r="H28" s="38"/>
      <c r="I28" s="38"/>
      <c r="J28" s="38"/>
      <c r="K28" s="38"/>
      <c r="L28" s="38"/>
      <c r="M28" s="212">
        <f>N98</f>
        <v>0</v>
      </c>
      <c r="N28" s="212"/>
      <c r="O28" s="212"/>
      <c r="P28" s="212"/>
      <c r="Q28" s="38"/>
      <c r="R28" s="39"/>
    </row>
    <row r="29" spans="2:18" s="1" customFormat="1" ht="6.7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4.75" customHeight="1">
      <c r="B30" s="37"/>
      <c r="C30" s="38"/>
      <c r="D30" s="119" t="s">
        <v>42</v>
      </c>
      <c r="E30" s="38"/>
      <c r="F30" s="38"/>
      <c r="G30" s="38"/>
      <c r="H30" s="38"/>
      <c r="I30" s="38"/>
      <c r="J30" s="38"/>
      <c r="K30" s="38"/>
      <c r="L30" s="38"/>
      <c r="M30" s="252">
        <f>ROUND(M27+M28,2)</f>
        <v>0</v>
      </c>
      <c r="N30" s="247"/>
      <c r="O30" s="247"/>
      <c r="P30" s="247"/>
      <c r="Q30" s="38"/>
      <c r="R30" s="39"/>
    </row>
    <row r="31" spans="2:18" s="1" customFormat="1" ht="6.7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25" customHeight="1">
      <c r="B32" s="37"/>
      <c r="C32" s="38"/>
      <c r="D32" s="44" t="s">
        <v>43</v>
      </c>
      <c r="E32" s="44" t="s">
        <v>44</v>
      </c>
      <c r="F32" s="45">
        <v>0.21</v>
      </c>
      <c r="G32" s="120" t="s">
        <v>45</v>
      </c>
      <c r="H32" s="253">
        <f>(SUM(BE98:BE105)+SUM(BE123:BE173))</f>
        <v>0</v>
      </c>
      <c r="I32" s="247"/>
      <c r="J32" s="247"/>
      <c r="K32" s="38"/>
      <c r="L32" s="38"/>
      <c r="M32" s="253">
        <f>ROUND((SUM(BE98:BE105)+SUM(BE123:BE173)),2)*F32</f>
        <v>0</v>
      </c>
      <c r="N32" s="247"/>
      <c r="O32" s="247"/>
      <c r="P32" s="247"/>
      <c r="Q32" s="38"/>
      <c r="R32" s="39"/>
    </row>
    <row r="33" spans="2:18" s="1" customFormat="1" ht="14.25" customHeight="1">
      <c r="B33" s="37"/>
      <c r="C33" s="38"/>
      <c r="D33" s="38"/>
      <c r="E33" s="44" t="s">
        <v>46</v>
      </c>
      <c r="F33" s="45">
        <v>0.15</v>
      </c>
      <c r="G33" s="120" t="s">
        <v>45</v>
      </c>
      <c r="H33" s="253">
        <f>(SUM(BF98:BF105)+SUM(BF123:BF173))</f>
        <v>0</v>
      </c>
      <c r="I33" s="247"/>
      <c r="J33" s="247"/>
      <c r="K33" s="38"/>
      <c r="L33" s="38"/>
      <c r="M33" s="253">
        <f>ROUND((SUM(BF98:BF105)+SUM(BF123:BF173)),2)*F33</f>
        <v>0</v>
      </c>
      <c r="N33" s="247"/>
      <c r="O33" s="247"/>
      <c r="P33" s="247"/>
      <c r="Q33" s="38"/>
      <c r="R33" s="39"/>
    </row>
    <row r="34" spans="2:18" s="1" customFormat="1" ht="14.25" customHeight="1" hidden="1">
      <c r="B34" s="37"/>
      <c r="C34" s="38"/>
      <c r="D34" s="38"/>
      <c r="E34" s="44" t="s">
        <v>47</v>
      </c>
      <c r="F34" s="45">
        <v>0.21</v>
      </c>
      <c r="G34" s="120" t="s">
        <v>45</v>
      </c>
      <c r="H34" s="253">
        <f>(SUM(BG98:BG105)+SUM(BG123:BG173))</f>
        <v>0</v>
      </c>
      <c r="I34" s="247"/>
      <c r="J34" s="247"/>
      <c r="K34" s="38"/>
      <c r="L34" s="38"/>
      <c r="M34" s="253">
        <v>0</v>
      </c>
      <c r="N34" s="247"/>
      <c r="O34" s="247"/>
      <c r="P34" s="247"/>
      <c r="Q34" s="38"/>
      <c r="R34" s="39"/>
    </row>
    <row r="35" spans="2:18" s="1" customFormat="1" ht="14.25" customHeight="1" hidden="1">
      <c r="B35" s="37"/>
      <c r="C35" s="38"/>
      <c r="D35" s="38"/>
      <c r="E35" s="44" t="s">
        <v>48</v>
      </c>
      <c r="F35" s="45">
        <v>0.15</v>
      </c>
      <c r="G35" s="120" t="s">
        <v>45</v>
      </c>
      <c r="H35" s="253">
        <f>(SUM(BH98:BH105)+SUM(BH123:BH173))</f>
        <v>0</v>
      </c>
      <c r="I35" s="247"/>
      <c r="J35" s="247"/>
      <c r="K35" s="38"/>
      <c r="L35" s="38"/>
      <c r="M35" s="253">
        <v>0</v>
      </c>
      <c r="N35" s="247"/>
      <c r="O35" s="247"/>
      <c r="P35" s="247"/>
      <c r="Q35" s="38"/>
      <c r="R35" s="39"/>
    </row>
    <row r="36" spans="2:18" s="1" customFormat="1" ht="14.25" customHeight="1" hidden="1">
      <c r="B36" s="37"/>
      <c r="C36" s="38"/>
      <c r="D36" s="38"/>
      <c r="E36" s="44" t="s">
        <v>49</v>
      </c>
      <c r="F36" s="45">
        <v>0</v>
      </c>
      <c r="G36" s="120" t="s">
        <v>45</v>
      </c>
      <c r="H36" s="253">
        <f>(SUM(BI98:BI105)+SUM(BI123:BI173))</f>
        <v>0</v>
      </c>
      <c r="I36" s="247"/>
      <c r="J36" s="247"/>
      <c r="K36" s="38"/>
      <c r="L36" s="38"/>
      <c r="M36" s="253">
        <v>0</v>
      </c>
      <c r="N36" s="247"/>
      <c r="O36" s="247"/>
      <c r="P36" s="247"/>
      <c r="Q36" s="38"/>
      <c r="R36" s="39"/>
    </row>
    <row r="37" spans="2:18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4.75" customHeight="1">
      <c r="B38" s="37"/>
      <c r="C38" s="116"/>
      <c r="D38" s="121" t="s">
        <v>50</v>
      </c>
      <c r="E38" s="77"/>
      <c r="F38" s="77"/>
      <c r="G38" s="122" t="s">
        <v>51</v>
      </c>
      <c r="H38" s="123" t="s">
        <v>52</v>
      </c>
      <c r="I38" s="77"/>
      <c r="J38" s="77"/>
      <c r="K38" s="77"/>
      <c r="L38" s="254">
        <f>SUM(M30:M36)</f>
        <v>0</v>
      </c>
      <c r="M38" s="254"/>
      <c r="N38" s="254"/>
      <c r="O38" s="254"/>
      <c r="P38" s="255"/>
      <c r="Q38" s="116"/>
      <c r="R38" s="39"/>
    </row>
    <row r="39" spans="2:18" s="1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2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7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75" customHeight="1">
      <c r="B76" s="37"/>
      <c r="C76" s="202" t="s">
        <v>111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9"/>
    </row>
    <row r="77" spans="2:18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45" t="str">
        <f>F6</f>
        <v>Obnova kašny - Kostelní ul., Český Krumlov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8"/>
      <c r="R78" s="39"/>
    </row>
    <row r="79" spans="2:18" s="1" customFormat="1" ht="36.75" customHeight="1">
      <c r="B79" s="37"/>
      <c r="C79" s="71" t="s">
        <v>108</v>
      </c>
      <c r="D79" s="38"/>
      <c r="E79" s="38"/>
      <c r="F79" s="222" t="str">
        <f>F7</f>
        <v>12-1/2017 - Práce na obnově památkové podstaty kulturní památky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8"/>
      <c r="R79" s="39"/>
    </row>
    <row r="80" spans="2:18" s="1" customFormat="1" ht="6.7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24</v>
      </c>
      <c r="D81" s="38"/>
      <c r="E81" s="38"/>
      <c r="F81" s="30" t="str">
        <f>F9</f>
        <v>Český Krumlov</v>
      </c>
      <c r="G81" s="38"/>
      <c r="H81" s="38"/>
      <c r="I81" s="38"/>
      <c r="J81" s="38"/>
      <c r="K81" s="32" t="s">
        <v>26</v>
      </c>
      <c r="L81" s="38"/>
      <c r="M81" s="249" t="str">
        <f>IF(O9="","",O9)</f>
        <v>26.1.2017</v>
      </c>
      <c r="N81" s="249"/>
      <c r="O81" s="249"/>
      <c r="P81" s="249"/>
      <c r="Q81" s="38"/>
      <c r="R81" s="39"/>
    </row>
    <row r="82" spans="2:18" s="1" customFormat="1" ht="6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28</v>
      </c>
      <c r="D83" s="38"/>
      <c r="E83" s="38"/>
      <c r="F83" s="30" t="str">
        <f>E12</f>
        <v>Město Č. Krumlov, nám. Svornosti 1, 381 01 Č. K.  </v>
      </c>
      <c r="G83" s="38"/>
      <c r="H83" s="38"/>
      <c r="I83" s="38"/>
      <c r="J83" s="38"/>
      <c r="K83" s="32" t="s">
        <v>34</v>
      </c>
      <c r="L83" s="38"/>
      <c r="M83" s="206" t="str">
        <f>E18</f>
        <v>Ing Arch David Mičan</v>
      </c>
      <c r="N83" s="206"/>
      <c r="O83" s="206"/>
      <c r="P83" s="206"/>
      <c r="Q83" s="206"/>
      <c r="R83" s="39"/>
    </row>
    <row r="84" spans="2:18" s="1" customFormat="1" ht="14.2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06" t="str">
        <f>E21</f>
        <v>Němcová Dagmar</v>
      </c>
      <c r="N84" s="206"/>
      <c r="O84" s="206"/>
      <c r="P84" s="206"/>
      <c r="Q84" s="206"/>
      <c r="R84" s="39"/>
    </row>
    <row r="85" spans="2:18" s="1" customFormat="1" ht="9.7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56" t="s">
        <v>112</v>
      </c>
      <c r="D86" s="257"/>
      <c r="E86" s="257"/>
      <c r="F86" s="257"/>
      <c r="G86" s="257"/>
      <c r="H86" s="116"/>
      <c r="I86" s="116"/>
      <c r="J86" s="116"/>
      <c r="K86" s="116"/>
      <c r="L86" s="116"/>
      <c r="M86" s="116"/>
      <c r="N86" s="256" t="s">
        <v>113</v>
      </c>
      <c r="O86" s="257"/>
      <c r="P86" s="257"/>
      <c r="Q86" s="257"/>
      <c r="R86" s="39"/>
    </row>
    <row r="87" spans="2:18" s="1" customFormat="1" ht="9.7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4" t="s">
        <v>114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4">
        <f>N123</f>
        <v>0</v>
      </c>
      <c r="O88" s="258"/>
      <c r="P88" s="258"/>
      <c r="Q88" s="258"/>
      <c r="R88" s="39"/>
      <c r="AU88" s="20" t="s">
        <v>115</v>
      </c>
    </row>
    <row r="89" spans="2:18" s="6" customFormat="1" ht="24.75" customHeight="1">
      <c r="B89" s="125"/>
      <c r="C89" s="126"/>
      <c r="D89" s="127" t="s">
        <v>116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9">
        <f>N124</f>
        <v>0</v>
      </c>
      <c r="O89" s="260"/>
      <c r="P89" s="260"/>
      <c r="Q89" s="260"/>
      <c r="R89" s="128"/>
    </row>
    <row r="90" spans="2:18" s="7" customFormat="1" ht="19.5" customHeight="1">
      <c r="B90" s="129"/>
      <c r="C90" s="130"/>
      <c r="D90" s="104" t="s">
        <v>117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37">
        <f>N125</f>
        <v>0</v>
      </c>
      <c r="O90" s="261"/>
      <c r="P90" s="261"/>
      <c r="Q90" s="261"/>
      <c r="R90" s="131"/>
    </row>
    <row r="91" spans="2:18" s="7" customFormat="1" ht="19.5" customHeight="1">
      <c r="B91" s="129"/>
      <c r="C91" s="130"/>
      <c r="D91" s="104" t="s">
        <v>118</v>
      </c>
      <c r="E91" s="130"/>
      <c r="F91" s="130"/>
      <c r="G91" s="130"/>
      <c r="H91" s="130"/>
      <c r="I91" s="130"/>
      <c r="J91" s="130"/>
      <c r="K91" s="130"/>
      <c r="L91" s="130"/>
      <c r="M91" s="130"/>
      <c r="N91" s="237">
        <f>N142</f>
        <v>0</v>
      </c>
      <c r="O91" s="261"/>
      <c r="P91" s="261"/>
      <c r="Q91" s="261"/>
      <c r="R91" s="131"/>
    </row>
    <row r="92" spans="2:18" s="7" customFormat="1" ht="14.25" customHeight="1">
      <c r="B92" s="129"/>
      <c r="C92" s="130"/>
      <c r="D92" s="104" t="s">
        <v>119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37">
        <f>N143</f>
        <v>0</v>
      </c>
      <c r="O92" s="261"/>
      <c r="P92" s="261"/>
      <c r="Q92" s="261"/>
      <c r="R92" s="131"/>
    </row>
    <row r="93" spans="2:18" s="6" customFormat="1" ht="24.75" customHeight="1">
      <c r="B93" s="125"/>
      <c r="C93" s="126"/>
      <c r="D93" s="127" t="s">
        <v>120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59">
        <f>N164</f>
        <v>0</v>
      </c>
      <c r="O93" s="260"/>
      <c r="P93" s="260"/>
      <c r="Q93" s="260"/>
      <c r="R93" s="128"/>
    </row>
    <row r="94" spans="2:18" s="7" customFormat="1" ht="19.5" customHeight="1">
      <c r="B94" s="129"/>
      <c r="C94" s="130"/>
      <c r="D94" s="104" t="s">
        <v>121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37">
        <f>N165</f>
        <v>0</v>
      </c>
      <c r="O94" s="261"/>
      <c r="P94" s="261"/>
      <c r="Q94" s="261"/>
      <c r="R94" s="131"/>
    </row>
    <row r="95" spans="2:18" s="6" customFormat="1" ht="24.75" customHeight="1">
      <c r="B95" s="125"/>
      <c r="C95" s="126"/>
      <c r="D95" s="127" t="s">
        <v>122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59">
        <f>N171</f>
        <v>0</v>
      </c>
      <c r="O95" s="260"/>
      <c r="P95" s="260"/>
      <c r="Q95" s="260"/>
      <c r="R95" s="128"/>
    </row>
    <row r="96" spans="2:18" s="7" customFormat="1" ht="19.5" customHeight="1">
      <c r="B96" s="129"/>
      <c r="C96" s="130"/>
      <c r="D96" s="104" t="s">
        <v>123</v>
      </c>
      <c r="E96" s="130"/>
      <c r="F96" s="130"/>
      <c r="G96" s="130"/>
      <c r="H96" s="130"/>
      <c r="I96" s="130"/>
      <c r="J96" s="130"/>
      <c r="K96" s="130"/>
      <c r="L96" s="130"/>
      <c r="M96" s="130"/>
      <c r="N96" s="237">
        <f>N172</f>
        <v>0</v>
      </c>
      <c r="O96" s="261"/>
      <c r="P96" s="261"/>
      <c r="Q96" s="261"/>
      <c r="R96" s="131"/>
    </row>
    <row r="97" spans="2:18" s="1" customFormat="1" ht="21.7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9"/>
    </row>
    <row r="98" spans="2:21" s="1" customFormat="1" ht="29.25" customHeight="1">
      <c r="B98" s="37"/>
      <c r="C98" s="124" t="s">
        <v>124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58">
        <f>ROUND(N99+N100+N101+N102+N103+N104,2)</f>
        <v>0</v>
      </c>
      <c r="O98" s="262"/>
      <c r="P98" s="262"/>
      <c r="Q98" s="262"/>
      <c r="R98" s="39"/>
      <c r="T98" s="132"/>
      <c r="U98" s="133" t="s">
        <v>43</v>
      </c>
    </row>
    <row r="99" spans="2:65" s="1" customFormat="1" ht="18" customHeight="1">
      <c r="B99" s="134"/>
      <c r="C99" s="135"/>
      <c r="D99" s="241" t="s">
        <v>125</v>
      </c>
      <c r="E99" s="263"/>
      <c r="F99" s="263"/>
      <c r="G99" s="263"/>
      <c r="H99" s="263"/>
      <c r="I99" s="135"/>
      <c r="J99" s="135"/>
      <c r="K99" s="135"/>
      <c r="L99" s="135"/>
      <c r="M99" s="135"/>
      <c r="N99" s="236">
        <f>ROUND(N88*T99,2)</f>
        <v>0</v>
      </c>
      <c r="O99" s="264"/>
      <c r="P99" s="264"/>
      <c r="Q99" s="264"/>
      <c r="R99" s="137"/>
      <c r="S99" s="135"/>
      <c r="T99" s="138"/>
      <c r="U99" s="139" t="s">
        <v>44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126</v>
      </c>
      <c r="AZ99" s="140"/>
      <c r="BA99" s="140"/>
      <c r="BB99" s="140"/>
      <c r="BC99" s="140"/>
      <c r="BD99" s="140"/>
      <c r="BE99" s="142">
        <f aca="true" t="shared" si="0" ref="BE99:BE104">IF(U99="základní",N99,0)</f>
        <v>0</v>
      </c>
      <c r="BF99" s="142">
        <f aca="true" t="shared" si="1" ref="BF99:BF104">IF(U99="snížená",N99,0)</f>
        <v>0</v>
      </c>
      <c r="BG99" s="142">
        <f aca="true" t="shared" si="2" ref="BG99:BG104">IF(U99="zákl. přenesená",N99,0)</f>
        <v>0</v>
      </c>
      <c r="BH99" s="142">
        <f aca="true" t="shared" si="3" ref="BH99:BH104">IF(U99="sníž. přenesená",N99,0)</f>
        <v>0</v>
      </c>
      <c r="BI99" s="142">
        <f aca="true" t="shared" si="4" ref="BI99:BI104">IF(U99="nulová",N99,0)</f>
        <v>0</v>
      </c>
      <c r="BJ99" s="141" t="s">
        <v>87</v>
      </c>
      <c r="BK99" s="140"/>
      <c r="BL99" s="140"/>
      <c r="BM99" s="140"/>
    </row>
    <row r="100" spans="2:65" s="1" customFormat="1" ht="18" customHeight="1">
      <c r="B100" s="134"/>
      <c r="C100" s="135"/>
      <c r="D100" s="241" t="s">
        <v>127</v>
      </c>
      <c r="E100" s="263"/>
      <c r="F100" s="263"/>
      <c r="G100" s="263"/>
      <c r="H100" s="263"/>
      <c r="I100" s="135"/>
      <c r="J100" s="135"/>
      <c r="K100" s="135"/>
      <c r="L100" s="135"/>
      <c r="M100" s="135"/>
      <c r="N100" s="236">
        <f>ROUND(N88*T100,2)</f>
        <v>0</v>
      </c>
      <c r="O100" s="264"/>
      <c r="P100" s="264"/>
      <c r="Q100" s="264"/>
      <c r="R100" s="137"/>
      <c r="S100" s="135"/>
      <c r="T100" s="138"/>
      <c r="U100" s="139" t="s">
        <v>44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126</v>
      </c>
      <c r="AZ100" s="140"/>
      <c r="BA100" s="140"/>
      <c r="BB100" s="140"/>
      <c r="BC100" s="140"/>
      <c r="BD100" s="140"/>
      <c r="BE100" s="142">
        <f t="shared" si="0"/>
        <v>0</v>
      </c>
      <c r="BF100" s="142">
        <f t="shared" si="1"/>
        <v>0</v>
      </c>
      <c r="BG100" s="142">
        <f t="shared" si="2"/>
        <v>0</v>
      </c>
      <c r="BH100" s="142">
        <f t="shared" si="3"/>
        <v>0</v>
      </c>
      <c r="BI100" s="142">
        <f t="shared" si="4"/>
        <v>0</v>
      </c>
      <c r="BJ100" s="141" t="s">
        <v>87</v>
      </c>
      <c r="BK100" s="140"/>
      <c r="BL100" s="140"/>
      <c r="BM100" s="140"/>
    </row>
    <row r="101" spans="2:65" s="1" customFormat="1" ht="18" customHeight="1">
      <c r="B101" s="134"/>
      <c r="C101" s="135"/>
      <c r="D101" s="241" t="s">
        <v>128</v>
      </c>
      <c r="E101" s="263"/>
      <c r="F101" s="263"/>
      <c r="G101" s="263"/>
      <c r="H101" s="263"/>
      <c r="I101" s="135"/>
      <c r="J101" s="135"/>
      <c r="K101" s="135"/>
      <c r="L101" s="135"/>
      <c r="M101" s="135"/>
      <c r="N101" s="236">
        <f>ROUND(N88*T101,2)</f>
        <v>0</v>
      </c>
      <c r="O101" s="264"/>
      <c r="P101" s="264"/>
      <c r="Q101" s="264"/>
      <c r="R101" s="137"/>
      <c r="S101" s="135"/>
      <c r="T101" s="138"/>
      <c r="U101" s="139" t="s">
        <v>44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1" t="s">
        <v>126</v>
      </c>
      <c r="AZ101" s="140"/>
      <c r="BA101" s="140"/>
      <c r="BB101" s="140"/>
      <c r="BC101" s="140"/>
      <c r="BD101" s="140"/>
      <c r="BE101" s="142">
        <f t="shared" si="0"/>
        <v>0</v>
      </c>
      <c r="BF101" s="142">
        <f t="shared" si="1"/>
        <v>0</v>
      </c>
      <c r="BG101" s="142">
        <f t="shared" si="2"/>
        <v>0</v>
      </c>
      <c r="BH101" s="142">
        <f t="shared" si="3"/>
        <v>0</v>
      </c>
      <c r="BI101" s="142">
        <f t="shared" si="4"/>
        <v>0</v>
      </c>
      <c r="BJ101" s="141" t="s">
        <v>87</v>
      </c>
      <c r="BK101" s="140"/>
      <c r="BL101" s="140"/>
      <c r="BM101" s="140"/>
    </row>
    <row r="102" spans="2:65" s="1" customFormat="1" ht="18" customHeight="1">
      <c r="B102" s="134"/>
      <c r="C102" s="135"/>
      <c r="D102" s="241" t="s">
        <v>129</v>
      </c>
      <c r="E102" s="263"/>
      <c r="F102" s="263"/>
      <c r="G102" s="263"/>
      <c r="H102" s="263"/>
      <c r="I102" s="135"/>
      <c r="J102" s="135"/>
      <c r="K102" s="135"/>
      <c r="L102" s="135"/>
      <c r="M102" s="135"/>
      <c r="N102" s="236">
        <f>ROUND(N88*T102,2)</f>
        <v>0</v>
      </c>
      <c r="O102" s="264"/>
      <c r="P102" s="264"/>
      <c r="Q102" s="264"/>
      <c r="R102" s="137"/>
      <c r="S102" s="135"/>
      <c r="T102" s="138"/>
      <c r="U102" s="139" t="s">
        <v>44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1" t="s">
        <v>126</v>
      </c>
      <c r="AZ102" s="140"/>
      <c r="BA102" s="140"/>
      <c r="BB102" s="140"/>
      <c r="BC102" s="140"/>
      <c r="BD102" s="140"/>
      <c r="BE102" s="142">
        <f t="shared" si="0"/>
        <v>0</v>
      </c>
      <c r="BF102" s="142">
        <f t="shared" si="1"/>
        <v>0</v>
      </c>
      <c r="BG102" s="142">
        <f t="shared" si="2"/>
        <v>0</v>
      </c>
      <c r="BH102" s="142">
        <f t="shared" si="3"/>
        <v>0</v>
      </c>
      <c r="BI102" s="142">
        <f t="shared" si="4"/>
        <v>0</v>
      </c>
      <c r="BJ102" s="141" t="s">
        <v>87</v>
      </c>
      <c r="BK102" s="140"/>
      <c r="BL102" s="140"/>
      <c r="BM102" s="140"/>
    </row>
    <row r="103" spans="2:65" s="1" customFormat="1" ht="18" customHeight="1">
      <c r="B103" s="134"/>
      <c r="C103" s="135"/>
      <c r="D103" s="241" t="s">
        <v>130</v>
      </c>
      <c r="E103" s="263"/>
      <c r="F103" s="263"/>
      <c r="G103" s="263"/>
      <c r="H103" s="263"/>
      <c r="I103" s="135"/>
      <c r="J103" s="135"/>
      <c r="K103" s="135"/>
      <c r="L103" s="135"/>
      <c r="M103" s="135"/>
      <c r="N103" s="236">
        <f>ROUND(N88*T103,2)</f>
        <v>0</v>
      </c>
      <c r="O103" s="264"/>
      <c r="P103" s="264"/>
      <c r="Q103" s="264"/>
      <c r="R103" s="137"/>
      <c r="S103" s="135"/>
      <c r="T103" s="138"/>
      <c r="U103" s="139" t="s">
        <v>44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1" t="s">
        <v>126</v>
      </c>
      <c r="AZ103" s="140"/>
      <c r="BA103" s="140"/>
      <c r="BB103" s="140"/>
      <c r="BC103" s="140"/>
      <c r="BD103" s="140"/>
      <c r="BE103" s="142">
        <f t="shared" si="0"/>
        <v>0</v>
      </c>
      <c r="BF103" s="142">
        <f t="shared" si="1"/>
        <v>0</v>
      </c>
      <c r="BG103" s="142">
        <f t="shared" si="2"/>
        <v>0</v>
      </c>
      <c r="BH103" s="142">
        <f t="shared" si="3"/>
        <v>0</v>
      </c>
      <c r="BI103" s="142">
        <f t="shared" si="4"/>
        <v>0</v>
      </c>
      <c r="BJ103" s="141" t="s">
        <v>87</v>
      </c>
      <c r="BK103" s="140"/>
      <c r="BL103" s="140"/>
      <c r="BM103" s="140"/>
    </row>
    <row r="104" spans="2:65" s="1" customFormat="1" ht="18" customHeight="1">
      <c r="B104" s="134"/>
      <c r="C104" s="135"/>
      <c r="D104" s="136" t="s">
        <v>131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236">
        <f>ROUND(N88*T104,2)</f>
        <v>0</v>
      </c>
      <c r="O104" s="264"/>
      <c r="P104" s="264"/>
      <c r="Q104" s="264"/>
      <c r="R104" s="137"/>
      <c r="S104" s="135"/>
      <c r="T104" s="143"/>
      <c r="U104" s="144" t="s">
        <v>44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132</v>
      </c>
      <c r="AZ104" s="140"/>
      <c r="BA104" s="140"/>
      <c r="BB104" s="140"/>
      <c r="BC104" s="140"/>
      <c r="BD104" s="140"/>
      <c r="BE104" s="142">
        <f t="shared" si="0"/>
        <v>0</v>
      </c>
      <c r="BF104" s="142">
        <f t="shared" si="1"/>
        <v>0</v>
      </c>
      <c r="BG104" s="142">
        <f t="shared" si="2"/>
        <v>0</v>
      </c>
      <c r="BH104" s="142">
        <f t="shared" si="3"/>
        <v>0</v>
      </c>
      <c r="BI104" s="142">
        <f t="shared" si="4"/>
        <v>0</v>
      </c>
      <c r="BJ104" s="141" t="s">
        <v>87</v>
      </c>
      <c r="BK104" s="140"/>
      <c r="BL104" s="140"/>
      <c r="BM104" s="140"/>
    </row>
    <row r="105" spans="2:18" s="1" customFormat="1" ht="13.5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</row>
    <row r="106" spans="2:18" s="1" customFormat="1" ht="29.25" customHeight="1">
      <c r="B106" s="37"/>
      <c r="C106" s="115" t="s">
        <v>100</v>
      </c>
      <c r="D106" s="116"/>
      <c r="E106" s="116"/>
      <c r="F106" s="116"/>
      <c r="G106" s="116"/>
      <c r="H106" s="116"/>
      <c r="I106" s="116"/>
      <c r="J106" s="116"/>
      <c r="K106" s="116"/>
      <c r="L106" s="238">
        <f>ROUND(SUM(N88+N98),2)</f>
        <v>0</v>
      </c>
      <c r="M106" s="238"/>
      <c r="N106" s="238"/>
      <c r="O106" s="238"/>
      <c r="P106" s="238"/>
      <c r="Q106" s="238"/>
      <c r="R106" s="39"/>
    </row>
    <row r="107" spans="2:18" s="1" customFormat="1" ht="6.7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11" spans="2:18" s="1" customFormat="1" ht="6.75" customHeight="1"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6"/>
    </row>
    <row r="112" spans="2:18" s="1" customFormat="1" ht="36.75" customHeight="1">
      <c r="B112" s="37"/>
      <c r="C112" s="202" t="s">
        <v>133</v>
      </c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39"/>
    </row>
    <row r="113" spans="2:18" s="1" customFormat="1" ht="6.7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30" customHeight="1">
      <c r="B114" s="37"/>
      <c r="C114" s="32" t="s">
        <v>19</v>
      </c>
      <c r="D114" s="38"/>
      <c r="E114" s="38"/>
      <c r="F114" s="245" t="str">
        <f>F6</f>
        <v>Obnova kašny - Kostelní ul., Český Krumlov</v>
      </c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38"/>
      <c r="R114" s="39"/>
    </row>
    <row r="115" spans="2:18" s="1" customFormat="1" ht="36.75" customHeight="1">
      <c r="B115" s="37"/>
      <c r="C115" s="71" t="s">
        <v>108</v>
      </c>
      <c r="D115" s="38"/>
      <c r="E115" s="38"/>
      <c r="F115" s="222" t="str">
        <f>F7</f>
        <v>12-1/2017 - Práce na obnově památkové podstaty kulturní památky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8"/>
      <c r="R115" s="39"/>
    </row>
    <row r="116" spans="2:18" s="1" customFormat="1" ht="6.7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18" customHeight="1">
      <c r="B117" s="37"/>
      <c r="C117" s="32" t="s">
        <v>24</v>
      </c>
      <c r="D117" s="38"/>
      <c r="E117" s="38"/>
      <c r="F117" s="30" t="str">
        <f>F9</f>
        <v>Český Krumlov</v>
      </c>
      <c r="G117" s="38"/>
      <c r="H117" s="38"/>
      <c r="I117" s="38"/>
      <c r="J117" s="38"/>
      <c r="K117" s="32" t="s">
        <v>26</v>
      </c>
      <c r="L117" s="38"/>
      <c r="M117" s="249" t="str">
        <f>IF(O9="","",O9)</f>
        <v>26.1.2017</v>
      </c>
      <c r="N117" s="249"/>
      <c r="O117" s="249"/>
      <c r="P117" s="249"/>
      <c r="Q117" s="38"/>
      <c r="R117" s="39"/>
    </row>
    <row r="118" spans="2:18" s="1" customFormat="1" ht="6.7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15">
      <c r="B119" s="37"/>
      <c r="C119" s="32" t="s">
        <v>28</v>
      </c>
      <c r="D119" s="38"/>
      <c r="E119" s="38"/>
      <c r="F119" s="30" t="str">
        <f>E12</f>
        <v>Město Č. Krumlov, nám. Svornosti 1, 381 01 Č. K.  </v>
      </c>
      <c r="G119" s="38"/>
      <c r="H119" s="38"/>
      <c r="I119" s="38"/>
      <c r="J119" s="38"/>
      <c r="K119" s="32" t="s">
        <v>34</v>
      </c>
      <c r="L119" s="38"/>
      <c r="M119" s="206" t="str">
        <f>E18</f>
        <v>Ing Arch David Mičan</v>
      </c>
      <c r="N119" s="206"/>
      <c r="O119" s="206"/>
      <c r="P119" s="206"/>
      <c r="Q119" s="206"/>
      <c r="R119" s="39"/>
    </row>
    <row r="120" spans="2:18" s="1" customFormat="1" ht="14.25" customHeight="1">
      <c r="B120" s="37"/>
      <c r="C120" s="32" t="s">
        <v>32</v>
      </c>
      <c r="D120" s="38"/>
      <c r="E120" s="38"/>
      <c r="F120" s="30" t="str">
        <f>IF(E15="","",E15)</f>
        <v>Vyplň údaj</v>
      </c>
      <c r="G120" s="38"/>
      <c r="H120" s="38"/>
      <c r="I120" s="38"/>
      <c r="J120" s="38"/>
      <c r="K120" s="32" t="s">
        <v>37</v>
      </c>
      <c r="L120" s="38"/>
      <c r="M120" s="206" t="str">
        <f>E21</f>
        <v>Němcová Dagmar</v>
      </c>
      <c r="N120" s="206"/>
      <c r="O120" s="206"/>
      <c r="P120" s="206"/>
      <c r="Q120" s="206"/>
      <c r="R120" s="39"/>
    </row>
    <row r="121" spans="2:18" s="1" customFormat="1" ht="9.7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27" s="8" customFormat="1" ht="29.25" customHeight="1">
      <c r="B122" s="145"/>
      <c r="C122" s="146" t="s">
        <v>134</v>
      </c>
      <c r="D122" s="147" t="s">
        <v>135</v>
      </c>
      <c r="E122" s="147" t="s">
        <v>61</v>
      </c>
      <c r="F122" s="265" t="s">
        <v>136</v>
      </c>
      <c r="G122" s="265"/>
      <c r="H122" s="265"/>
      <c r="I122" s="265"/>
      <c r="J122" s="147" t="s">
        <v>137</v>
      </c>
      <c r="K122" s="147" t="s">
        <v>138</v>
      </c>
      <c r="L122" s="266" t="s">
        <v>139</v>
      </c>
      <c r="M122" s="266"/>
      <c r="N122" s="265" t="s">
        <v>113</v>
      </c>
      <c r="O122" s="265"/>
      <c r="P122" s="265"/>
      <c r="Q122" s="267"/>
      <c r="R122" s="148"/>
      <c r="T122" s="78" t="s">
        <v>140</v>
      </c>
      <c r="U122" s="79" t="s">
        <v>43</v>
      </c>
      <c r="V122" s="79" t="s">
        <v>141</v>
      </c>
      <c r="W122" s="79" t="s">
        <v>142</v>
      </c>
      <c r="X122" s="79" t="s">
        <v>143</v>
      </c>
      <c r="Y122" s="79" t="s">
        <v>144</v>
      </c>
      <c r="Z122" s="79" t="s">
        <v>145</v>
      </c>
      <c r="AA122" s="80" t="s">
        <v>146</v>
      </c>
    </row>
    <row r="123" spans="2:63" s="1" customFormat="1" ht="29.25" customHeight="1">
      <c r="B123" s="37"/>
      <c r="C123" s="82" t="s">
        <v>110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80">
        <f>BK123</f>
        <v>0</v>
      </c>
      <c r="O123" s="281"/>
      <c r="P123" s="281"/>
      <c r="Q123" s="281"/>
      <c r="R123" s="39"/>
      <c r="T123" s="81"/>
      <c r="U123" s="53"/>
      <c r="V123" s="53"/>
      <c r="W123" s="149">
        <f>W124+W164+W171+W174</f>
        <v>0</v>
      </c>
      <c r="X123" s="53"/>
      <c r="Y123" s="149">
        <f>Y124+Y164+Y171+Y174</f>
        <v>0.006105</v>
      </c>
      <c r="Z123" s="53"/>
      <c r="AA123" s="150">
        <f>AA124+AA164+AA171+AA174</f>
        <v>18.83318</v>
      </c>
      <c r="AT123" s="20" t="s">
        <v>78</v>
      </c>
      <c r="AU123" s="20" t="s">
        <v>115</v>
      </c>
      <c r="BK123" s="151">
        <f>BK124+BK164+BK171+BK174</f>
        <v>0</v>
      </c>
    </row>
    <row r="124" spans="2:63" s="9" customFormat="1" ht="36.75" customHeight="1">
      <c r="B124" s="152"/>
      <c r="C124" s="153"/>
      <c r="D124" s="154" t="s">
        <v>116</v>
      </c>
      <c r="E124" s="154"/>
      <c r="F124" s="154"/>
      <c r="G124" s="154"/>
      <c r="H124" s="154"/>
      <c r="I124" s="154"/>
      <c r="J124" s="154"/>
      <c r="K124" s="154"/>
      <c r="L124" s="154"/>
      <c r="M124" s="154"/>
      <c r="N124" s="282">
        <f>BK124</f>
        <v>0</v>
      </c>
      <c r="O124" s="259"/>
      <c r="P124" s="259"/>
      <c r="Q124" s="259"/>
      <c r="R124" s="155"/>
      <c r="T124" s="156"/>
      <c r="U124" s="153"/>
      <c r="V124" s="153"/>
      <c r="W124" s="157">
        <f>W125+W142</f>
        <v>0</v>
      </c>
      <c r="X124" s="153"/>
      <c r="Y124" s="157">
        <f>Y125+Y142</f>
        <v>0.006105</v>
      </c>
      <c r="Z124" s="153"/>
      <c r="AA124" s="158">
        <f>AA125+AA142</f>
        <v>18.83318</v>
      </c>
      <c r="AR124" s="159" t="s">
        <v>87</v>
      </c>
      <c r="AT124" s="160" t="s">
        <v>78</v>
      </c>
      <c r="AU124" s="160" t="s">
        <v>79</v>
      </c>
      <c r="AY124" s="159" t="s">
        <v>147</v>
      </c>
      <c r="BK124" s="161">
        <f>BK125+BK142</f>
        <v>0</v>
      </c>
    </row>
    <row r="125" spans="2:63" s="9" customFormat="1" ht="19.5" customHeight="1">
      <c r="B125" s="152"/>
      <c r="C125" s="153"/>
      <c r="D125" s="162" t="s">
        <v>117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283">
        <f>BK125</f>
        <v>0</v>
      </c>
      <c r="O125" s="284"/>
      <c r="P125" s="284"/>
      <c r="Q125" s="284"/>
      <c r="R125" s="155"/>
      <c r="T125" s="156"/>
      <c r="U125" s="153"/>
      <c r="V125" s="153"/>
      <c r="W125" s="157">
        <f>SUM(W126:W141)</f>
        <v>0</v>
      </c>
      <c r="X125" s="153"/>
      <c r="Y125" s="157">
        <f>SUM(Y126:Y141)</f>
        <v>0.006105</v>
      </c>
      <c r="Z125" s="153"/>
      <c r="AA125" s="158">
        <f>SUM(AA126:AA141)</f>
        <v>15.462239999999998</v>
      </c>
      <c r="AR125" s="159" t="s">
        <v>87</v>
      </c>
      <c r="AT125" s="160" t="s">
        <v>78</v>
      </c>
      <c r="AU125" s="160" t="s">
        <v>87</v>
      </c>
      <c r="AY125" s="159" t="s">
        <v>147</v>
      </c>
      <c r="BK125" s="161">
        <f>SUM(BK126:BK141)</f>
        <v>0</v>
      </c>
    </row>
    <row r="126" spans="2:65" s="1" customFormat="1" ht="31.5" customHeight="1">
      <c r="B126" s="134"/>
      <c r="C126" s="163" t="s">
        <v>87</v>
      </c>
      <c r="D126" s="163" t="s">
        <v>148</v>
      </c>
      <c r="E126" s="164" t="s">
        <v>149</v>
      </c>
      <c r="F126" s="268" t="s">
        <v>150</v>
      </c>
      <c r="G126" s="268"/>
      <c r="H126" s="268"/>
      <c r="I126" s="268"/>
      <c r="J126" s="165" t="s">
        <v>151</v>
      </c>
      <c r="K126" s="166">
        <v>1</v>
      </c>
      <c r="L126" s="269">
        <v>0</v>
      </c>
      <c r="M126" s="269"/>
      <c r="N126" s="270">
        <f>ROUND(L126*K126,2)</f>
        <v>0</v>
      </c>
      <c r="O126" s="270"/>
      <c r="P126" s="270"/>
      <c r="Q126" s="270"/>
      <c r="R126" s="137"/>
      <c r="T126" s="167" t="s">
        <v>5</v>
      </c>
      <c r="U126" s="46" t="s">
        <v>44</v>
      </c>
      <c r="V126" s="38"/>
      <c r="W126" s="168">
        <f>V126*K126</f>
        <v>0</v>
      </c>
      <c r="X126" s="168">
        <v>0</v>
      </c>
      <c r="Y126" s="168">
        <f>X126*K126</f>
        <v>0</v>
      </c>
      <c r="Z126" s="168">
        <v>0</v>
      </c>
      <c r="AA126" s="169">
        <f>Z126*K126</f>
        <v>0</v>
      </c>
      <c r="AR126" s="20" t="s">
        <v>152</v>
      </c>
      <c r="AT126" s="20" t="s">
        <v>148</v>
      </c>
      <c r="AU126" s="20" t="s">
        <v>106</v>
      </c>
      <c r="AY126" s="20" t="s">
        <v>147</v>
      </c>
      <c r="BE126" s="108">
        <f>IF(U126="základní",N126,0)</f>
        <v>0</v>
      </c>
      <c r="BF126" s="108">
        <f>IF(U126="snížená",N126,0)</f>
        <v>0</v>
      </c>
      <c r="BG126" s="108">
        <f>IF(U126="zákl. přenesená",N126,0)</f>
        <v>0</v>
      </c>
      <c r="BH126" s="108">
        <f>IF(U126="sníž. přenesená",N126,0)</f>
        <v>0</v>
      </c>
      <c r="BI126" s="108">
        <f>IF(U126="nulová",N126,0)</f>
        <v>0</v>
      </c>
      <c r="BJ126" s="20" t="s">
        <v>87</v>
      </c>
      <c r="BK126" s="108">
        <f>ROUND(L126*K126,2)</f>
        <v>0</v>
      </c>
      <c r="BL126" s="20" t="s">
        <v>152</v>
      </c>
      <c r="BM126" s="20" t="s">
        <v>153</v>
      </c>
    </row>
    <row r="127" spans="2:65" s="1" customFormat="1" ht="22.5" customHeight="1">
      <c r="B127" s="134"/>
      <c r="C127" s="163" t="s">
        <v>106</v>
      </c>
      <c r="D127" s="163" t="s">
        <v>148</v>
      </c>
      <c r="E127" s="164" t="s">
        <v>154</v>
      </c>
      <c r="F127" s="268" t="s">
        <v>155</v>
      </c>
      <c r="G127" s="268"/>
      <c r="H127" s="268"/>
      <c r="I127" s="268"/>
      <c r="J127" s="165" t="s">
        <v>151</v>
      </c>
      <c r="K127" s="166">
        <v>1</v>
      </c>
      <c r="L127" s="269">
        <v>0</v>
      </c>
      <c r="M127" s="269"/>
      <c r="N127" s="270">
        <f>ROUND(L127*K127,2)</f>
        <v>0</v>
      </c>
      <c r="O127" s="270"/>
      <c r="P127" s="270"/>
      <c r="Q127" s="270"/>
      <c r="R127" s="137"/>
      <c r="T127" s="167" t="s">
        <v>5</v>
      </c>
      <c r="U127" s="46" t="s">
        <v>44</v>
      </c>
      <c r="V127" s="38"/>
      <c r="W127" s="168">
        <f>V127*K127</f>
        <v>0</v>
      </c>
      <c r="X127" s="168">
        <v>0</v>
      </c>
      <c r="Y127" s="168">
        <f>X127*K127</f>
        <v>0</v>
      </c>
      <c r="Z127" s="168">
        <v>0.48</v>
      </c>
      <c r="AA127" s="169">
        <f>Z127*K127</f>
        <v>0.48</v>
      </c>
      <c r="AR127" s="20" t="s">
        <v>152</v>
      </c>
      <c r="AT127" s="20" t="s">
        <v>148</v>
      </c>
      <c r="AU127" s="20" t="s">
        <v>106</v>
      </c>
      <c r="AY127" s="20" t="s">
        <v>147</v>
      </c>
      <c r="BE127" s="108">
        <f>IF(U127="základní",N127,0)</f>
        <v>0</v>
      </c>
      <c r="BF127" s="108">
        <f>IF(U127="snížená",N127,0)</f>
        <v>0</v>
      </c>
      <c r="BG127" s="108">
        <f>IF(U127="zákl. přenesená",N127,0)</f>
        <v>0</v>
      </c>
      <c r="BH127" s="108">
        <f>IF(U127="sníž. přenesená",N127,0)</f>
        <v>0</v>
      </c>
      <c r="BI127" s="108">
        <f>IF(U127="nulová",N127,0)</f>
        <v>0</v>
      </c>
      <c r="BJ127" s="20" t="s">
        <v>87</v>
      </c>
      <c r="BK127" s="108">
        <f>ROUND(L127*K127,2)</f>
        <v>0</v>
      </c>
      <c r="BL127" s="20" t="s">
        <v>152</v>
      </c>
      <c r="BM127" s="20" t="s">
        <v>156</v>
      </c>
    </row>
    <row r="128" spans="2:51" s="10" customFormat="1" ht="31.5" customHeight="1">
      <c r="B128" s="170"/>
      <c r="C128" s="171"/>
      <c r="D128" s="171"/>
      <c r="E128" s="172" t="s">
        <v>5</v>
      </c>
      <c r="F128" s="271" t="s">
        <v>157</v>
      </c>
      <c r="G128" s="272"/>
      <c r="H128" s="272"/>
      <c r="I128" s="272"/>
      <c r="J128" s="171"/>
      <c r="K128" s="173" t="s">
        <v>5</v>
      </c>
      <c r="L128" s="171"/>
      <c r="M128" s="171"/>
      <c r="N128" s="171"/>
      <c r="O128" s="171"/>
      <c r="P128" s="171"/>
      <c r="Q128" s="171"/>
      <c r="R128" s="174"/>
      <c r="T128" s="175"/>
      <c r="U128" s="171"/>
      <c r="V128" s="171"/>
      <c r="W128" s="171"/>
      <c r="X128" s="171"/>
      <c r="Y128" s="171"/>
      <c r="Z128" s="171"/>
      <c r="AA128" s="176"/>
      <c r="AT128" s="177" t="s">
        <v>158</v>
      </c>
      <c r="AU128" s="177" t="s">
        <v>106</v>
      </c>
      <c r="AV128" s="10" t="s">
        <v>87</v>
      </c>
      <c r="AW128" s="10" t="s">
        <v>36</v>
      </c>
      <c r="AX128" s="10" t="s">
        <v>79</v>
      </c>
      <c r="AY128" s="177" t="s">
        <v>147</v>
      </c>
    </row>
    <row r="129" spans="2:51" s="11" customFormat="1" ht="22.5" customHeight="1">
      <c r="B129" s="178"/>
      <c r="C129" s="179"/>
      <c r="D129" s="179"/>
      <c r="E129" s="180" t="s">
        <v>5</v>
      </c>
      <c r="F129" s="273" t="s">
        <v>87</v>
      </c>
      <c r="G129" s="274"/>
      <c r="H129" s="274"/>
      <c r="I129" s="274"/>
      <c r="J129" s="179"/>
      <c r="K129" s="181">
        <v>1</v>
      </c>
      <c r="L129" s="179"/>
      <c r="M129" s="179"/>
      <c r="N129" s="179"/>
      <c r="O129" s="179"/>
      <c r="P129" s="179"/>
      <c r="Q129" s="179"/>
      <c r="R129" s="182"/>
      <c r="T129" s="183"/>
      <c r="U129" s="179"/>
      <c r="V129" s="179"/>
      <c r="W129" s="179"/>
      <c r="X129" s="179"/>
      <c r="Y129" s="179"/>
      <c r="Z129" s="179"/>
      <c r="AA129" s="184"/>
      <c r="AT129" s="185" t="s">
        <v>158</v>
      </c>
      <c r="AU129" s="185" t="s">
        <v>106</v>
      </c>
      <c r="AV129" s="11" t="s">
        <v>106</v>
      </c>
      <c r="AW129" s="11" t="s">
        <v>36</v>
      </c>
      <c r="AX129" s="11" t="s">
        <v>87</v>
      </c>
      <c r="AY129" s="185" t="s">
        <v>147</v>
      </c>
    </row>
    <row r="130" spans="2:65" s="1" customFormat="1" ht="22.5" customHeight="1">
      <c r="B130" s="134"/>
      <c r="C130" s="163" t="s">
        <v>159</v>
      </c>
      <c r="D130" s="163" t="s">
        <v>148</v>
      </c>
      <c r="E130" s="164" t="s">
        <v>160</v>
      </c>
      <c r="F130" s="268" t="s">
        <v>161</v>
      </c>
      <c r="G130" s="268"/>
      <c r="H130" s="268"/>
      <c r="I130" s="268"/>
      <c r="J130" s="165" t="s">
        <v>162</v>
      </c>
      <c r="K130" s="166">
        <v>1.7</v>
      </c>
      <c r="L130" s="269">
        <v>0</v>
      </c>
      <c r="M130" s="269"/>
      <c r="N130" s="270">
        <f>ROUND(L130*K130,2)</f>
        <v>0</v>
      </c>
      <c r="O130" s="270"/>
      <c r="P130" s="270"/>
      <c r="Q130" s="270"/>
      <c r="R130" s="137"/>
      <c r="T130" s="167" t="s">
        <v>5</v>
      </c>
      <c r="U130" s="46" t="s">
        <v>44</v>
      </c>
      <c r="V130" s="38"/>
      <c r="W130" s="168">
        <f>V130*K130</f>
        <v>0</v>
      </c>
      <c r="X130" s="168">
        <v>0</v>
      </c>
      <c r="Y130" s="168">
        <f>X130*K130</f>
        <v>0</v>
      </c>
      <c r="Z130" s="168">
        <v>0.48</v>
      </c>
      <c r="AA130" s="169">
        <f>Z130*K130</f>
        <v>0.816</v>
      </c>
      <c r="AR130" s="20" t="s">
        <v>152</v>
      </c>
      <c r="AT130" s="20" t="s">
        <v>148</v>
      </c>
      <c r="AU130" s="20" t="s">
        <v>106</v>
      </c>
      <c r="AY130" s="20" t="s">
        <v>147</v>
      </c>
      <c r="BE130" s="108">
        <f>IF(U130="základní",N130,0)</f>
        <v>0</v>
      </c>
      <c r="BF130" s="108">
        <f>IF(U130="snížená",N130,0)</f>
        <v>0</v>
      </c>
      <c r="BG130" s="108">
        <f>IF(U130="zákl. přenesená",N130,0)</f>
        <v>0</v>
      </c>
      <c r="BH130" s="108">
        <f>IF(U130="sníž. přenesená",N130,0)</f>
        <v>0</v>
      </c>
      <c r="BI130" s="108">
        <f>IF(U130="nulová",N130,0)</f>
        <v>0</v>
      </c>
      <c r="BJ130" s="20" t="s">
        <v>87</v>
      </c>
      <c r="BK130" s="108">
        <f>ROUND(L130*K130,2)</f>
        <v>0</v>
      </c>
      <c r="BL130" s="20" t="s">
        <v>152</v>
      </c>
      <c r="BM130" s="20" t="s">
        <v>163</v>
      </c>
    </row>
    <row r="131" spans="2:51" s="10" customFormat="1" ht="22.5" customHeight="1">
      <c r="B131" s="170"/>
      <c r="C131" s="171"/>
      <c r="D131" s="171"/>
      <c r="E131" s="172" t="s">
        <v>5</v>
      </c>
      <c r="F131" s="271" t="s">
        <v>164</v>
      </c>
      <c r="G131" s="272"/>
      <c r="H131" s="272"/>
      <c r="I131" s="272"/>
      <c r="J131" s="171"/>
      <c r="K131" s="173" t="s">
        <v>5</v>
      </c>
      <c r="L131" s="171"/>
      <c r="M131" s="171"/>
      <c r="N131" s="171"/>
      <c r="O131" s="171"/>
      <c r="P131" s="171"/>
      <c r="Q131" s="171"/>
      <c r="R131" s="174"/>
      <c r="T131" s="175"/>
      <c r="U131" s="171"/>
      <c r="V131" s="171"/>
      <c r="W131" s="171"/>
      <c r="X131" s="171"/>
      <c r="Y131" s="171"/>
      <c r="Z131" s="171"/>
      <c r="AA131" s="176"/>
      <c r="AT131" s="177" t="s">
        <v>158</v>
      </c>
      <c r="AU131" s="177" t="s">
        <v>106</v>
      </c>
      <c r="AV131" s="10" t="s">
        <v>87</v>
      </c>
      <c r="AW131" s="10" t="s">
        <v>36</v>
      </c>
      <c r="AX131" s="10" t="s">
        <v>79</v>
      </c>
      <c r="AY131" s="177" t="s">
        <v>147</v>
      </c>
    </row>
    <row r="132" spans="2:51" s="11" customFormat="1" ht="22.5" customHeight="1">
      <c r="B132" s="178"/>
      <c r="C132" s="179"/>
      <c r="D132" s="179"/>
      <c r="E132" s="180" t="s">
        <v>5</v>
      </c>
      <c r="F132" s="273" t="s">
        <v>165</v>
      </c>
      <c r="G132" s="274"/>
      <c r="H132" s="274"/>
      <c r="I132" s="274"/>
      <c r="J132" s="179"/>
      <c r="K132" s="181">
        <v>1.7</v>
      </c>
      <c r="L132" s="179"/>
      <c r="M132" s="179"/>
      <c r="N132" s="179"/>
      <c r="O132" s="179"/>
      <c r="P132" s="179"/>
      <c r="Q132" s="179"/>
      <c r="R132" s="182"/>
      <c r="T132" s="183"/>
      <c r="U132" s="179"/>
      <c r="V132" s="179"/>
      <c r="W132" s="179"/>
      <c r="X132" s="179"/>
      <c r="Y132" s="179"/>
      <c r="Z132" s="179"/>
      <c r="AA132" s="184"/>
      <c r="AT132" s="185" t="s">
        <v>158</v>
      </c>
      <c r="AU132" s="185" t="s">
        <v>106</v>
      </c>
      <c r="AV132" s="11" t="s">
        <v>106</v>
      </c>
      <c r="AW132" s="11" t="s">
        <v>36</v>
      </c>
      <c r="AX132" s="11" t="s">
        <v>87</v>
      </c>
      <c r="AY132" s="185" t="s">
        <v>147</v>
      </c>
    </row>
    <row r="133" spans="2:65" s="1" customFormat="1" ht="44.25" customHeight="1">
      <c r="B133" s="134"/>
      <c r="C133" s="163" t="s">
        <v>152</v>
      </c>
      <c r="D133" s="163" t="s">
        <v>148</v>
      </c>
      <c r="E133" s="164" t="s">
        <v>166</v>
      </c>
      <c r="F133" s="268" t="s">
        <v>167</v>
      </c>
      <c r="G133" s="268"/>
      <c r="H133" s="268"/>
      <c r="I133" s="268"/>
      <c r="J133" s="165" t="s">
        <v>162</v>
      </c>
      <c r="K133" s="166">
        <v>4.113</v>
      </c>
      <c r="L133" s="269">
        <v>0</v>
      </c>
      <c r="M133" s="269"/>
      <c r="N133" s="270">
        <f>ROUND(L133*K133,2)</f>
        <v>0</v>
      </c>
      <c r="O133" s="270"/>
      <c r="P133" s="270"/>
      <c r="Q133" s="270"/>
      <c r="R133" s="137"/>
      <c r="T133" s="167" t="s">
        <v>5</v>
      </c>
      <c r="U133" s="46" t="s">
        <v>44</v>
      </c>
      <c r="V133" s="38"/>
      <c r="W133" s="168">
        <f>V133*K133</f>
        <v>0</v>
      </c>
      <c r="X133" s="168">
        <v>0</v>
      </c>
      <c r="Y133" s="168">
        <f>X133*K133</f>
        <v>0</v>
      </c>
      <c r="Z133" s="168">
        <v>0.48</v>
      </c>
      <c r="AA133" s="169">
        <f>Z133*K133</f>
        <v>1.9742400000000002</v>
      </c>
      <c r="AR133" s="20" t="s">
        <v>152</v>
      </c>
      <c r="AT133" s="20" t="s">
        <v>148</v>
      </c>
      <c r="AU133" s="20" t="s">
        <v>106</v>
      </c>
      <c r="AY133" s="20" t="s">
        <v>147</v>
      </c>
      <c r="BE133" s="108">
        <f>IF(U133="základní",N133,0)</f>
        <v>0</v>
      </c>
      <c r="BF133" s="108">
        <f>IF(U133="snížená",N133,0)</f>
        <v>0</v>
      </c>
      <c r="BG133" s="108">
        <f>IF(U133="zákl. přenesená",N133,0)</f>
        <v>0</v>
      </c>
      <c r="BH133" s="108">
        <f>IF(U133="sníž. přenesená",N133,0)</f>
        <v>0</v>
      </c>
      <c r="BI133" s="108">
        <f>IF(U133="nulová",N133,0)</f>
        <v>0</v>
      </c>
      <c r="BJ133" s="20" t="s">
        <v>87</v>
      </c>
      <c r="BK133" s="108">
        <f>ROUND(L133*K133,2)</f>
        <v>0</v>
      </c>
      <c r="BL133" s="20" t="s">
        <v>152</v>
      </c>
      <c r="BM133" s="20" t="s">
        <v>168</v>
      </c>
    </row>
    <row r="134" spans="2:51" s="11" customFormat="1" ht="22.5" customHeight="1">
      <c r="B134" s="178"/>
      <c r="C134" s="179"/>
      <c r="D134" s="179"/>
      <c r="E134" s="180" t="s">
        <v>5</v>
      </c>
      <c r="F134" s="275" t="s">
        <v>169</v>
      </c>
      <c r="G134" s="276"/>
      <c r="H134" s="276"/>
      <c r="I134" s="276"/>
      <c r="J134" s="179"/>
      <c r="K134" s="181">
        <v>4.113</v>
      </c>
      <c r="L134" s="179"/>
      <c r="M134" s="179"/>
      <c r="N134" s="179"/>
      <c r="O134" s="179"/>
      <c r="P134" s="179"/>
      <c r="Q134" s="179"/>
      <c r="R134" s="182"/>
      <c r="T134" s="183"/>
      <c r="U134" s="179"/>
      <c r="V134" s="179"/>
      <c r="W134" s="179"/>
      <c r="X134" s="179"/>
      <c r="Y134" s="179"/>
      <c r="Z134" s="179"/>
      <c r="AA134" s="184"/>
      <c r="AT134" s="185" t="s">
        <v>158</v>
      </c>
      <c r="AU134" s="185" t="s">
        <v>106</v>
      </c>
      <c r="AV134" s="11" t="s">
        <v>106</v>
      </c>
      <c r="AW134" s="11" t="s">
        <v>36</v>
      </c>
      <c r="AX134" s="11" t="s">
        <v>87</v>
      </c>
      <c r="AY134" s="185" t="s">
        <v>147</v>
      </c>
    </row>
    <row r="135" spans="2:65" s="1" customFormat="1" ht="22.5" customHeight="1">
      <c r="B135" s="134"/>
      <c r="C135" s="163" t="s">
        <v>170</v>
      </c>
      <c r="D135" s="163" t="s">
        <v>148</v>
      </c>
      <c r="E135" s="164" t="s">
        <v>171</v>
      </c>
      <c r="F135" s="268" t="s">
        <v>172</v>
      </c>
      <c r="G135" s="268"/>
      <c r="H135" s="268"/>
      <c r="I135" s="268"/>
      <c r="J135" s="165" t="s">
        <v>151</v>
      </c>
      <c r="K135" s="166">
        <v>1</v>
      </c>
      <c r="L135" s="269">
        <v>0</v>
      </c>
      <c r="M135" s="269"/>
      <c r="N135" s="270">
        <f aca="true" t="shared" si="5" ref="N135:N141">ROUND(L135*K135,2)</f>
        <v>0</v>
      </c>
      <c r="O135" s="270"/>
      <c r="P135" s="270"/>
      <c r="Q135" s="270"/>
      <c r="R135" s="137"/>
      <c r="T135" s="167" t="s">
        <v>5</v>
      </c>
      <c r="U135" s="46" t="s">
        <v>44</v>
      </c>
      <c r="V135" s="38"/>
      <c r="W135" s="168">
        <f aca="true" t="shared" si="6" ref="W135:W141">V135*K135</f>
        <v>0</v>
      </c>
      <c r="X135" s="168">
        <v>0</v>
      </c>
      <c r="Y135" s="168">
        <f aca="true" t="shared" si="7" ref="Y135:Y141">X135*K135</f>
        <v>0</v>
      </c>
      <c r="Z135" s="168">
        <v>0.48</v>
      </c>
      <c r="AA135" s="169">
        <f aca="true" t="shared" si="8" ref="AA135:AA141">Z135*K135</f>
        <v>0.48</v>
      </c>
      <c r="AR135" s="20" t="s">
        <v>152</v>
      </c>
      <c r="AT135" s="20" t="s">
        <v>148</v>
      </c>
      <c r="AU135" s="20" t="s">
        <v>106</v>
      </c>
      <c r="AY135" s="20" t="s">
        <v>147</v>
      </c>
      <c r="BE135" s="108">
        <f aca="true" t="shared" si="9" ref="BE135:BE141">IF(U135="základní",N135,0)</f>
        <v>0</v>
      </c>
      <c r="BF135" s="108">
        <f aca="true" t="shared" si="10" ref="BF135:BF141">IF(U135="snížená",N135,0)</f>
        <v>0</v>
      </c>
      <c r="BG135" s="108">
        <f aca="true" t="shared" si="11" ref="BG135:BG141">IF(U135="zákl. přenesená",N135,0)</f>
        <v>0</v>
      </c>
      <c r="BH135" s="108">
        <f aca="true" t="shared" si="12" ref="BH135:BH141">IF(U135="sníž. přenesená",N135,0)</f>
        <v>0</v>
      </c>
      <c r="BI135" s="108">
        <f aca="true" t="shared" si="13" ref="BI135:BI141">IF(U135="nulová",N135,0)</f>
        <v>0</v>
      </c>
      <c r="BJ135" s="20" t="s">
        <v>87</v>
      </c>
      <c r="BK135" s="108">
        <f aca="true" t="shared" si="14" ref="BK135:BK141">ROUND(L135*K135,2)</f>
        <v>0</v>
      </c>
      <c r="BL135" s="20" t="s">
        <v>152</v>
      </c>
      <c r="BM135" s="20" t="s">
        <v>173</v>
      </c>
    </row>
    <row r="136" spans="2:65" s="1" customFormat="1" ht="22.5" customHeight="1">
      <c r="B136" s="134"/>
      <c r="C136" s="163" t="s">
        <v>174</v>
      </c>
      <c r="D136" s="163" t="s">
        <v>148</v>
      </c>
      <c r="E136" s="164" t="s">
        <v>175</v>
      </c>
      <c r="F136" s="268" t="s">
        <v>176</v>
      </c>
      <c r="G136" s="268"/>
      <c r="H136" s="268"/>
      <c r="I136" s="268"/>
      <c r="J136" s="165" t="s">
        <v>162</v>
      </c>
      <c r="K136" s="166">
        <v>5.4</v>
      </c>
      <c r="L136" s="269">
        <v>0</v>
      </c>
      <c r="M136" s="269"/>
      <c r="N136" s="270">
        <f t="shared" si="5"/>
        <v>0</v>
      </c>
      <c r="O136" s="270"/>
      <c r="P136" s="270"/>
      <c r="Q136" s="270"/>
      <c r="R136" s="137"/>
      <c r="T136" s="167" t="s">
        <v>5</v>
      </c>
      <c r="U136" s="46" t="s">
        <v>44</v>
      </c>
      <c r="V136" s="38"/>
      <c r="W136" s="168">
        <f t="shared" si="6"/>
        <v>0</v>
      </c>
      <c r="X136" s="168">
        <v>0</v>
      </c>
      <c r="Y136" s="168">
        <f t="shared" si="7"/>
        <v>0</v>
      </c>
      <c r="Z136" s="168">
        <v>0.48</v>
      </c>
      <c r="AA136" s="169">
        <f t="shared" si="8"/>
        <v>2.592</v>
      </c>
      <c r="AR136" s="20" t="s">
        <v>152</v>
      </c>
      <c r="AT136" s="20" t="s">
        <v>148</v>
      </c>
      <c r="AU136" s="20" t="s">
        <v>106</v>
      </c>
      <c r="AY136" s="20" t="s">
        <v>147</v>
      </c>
      <c r="BE136" s="108">
        <f t="shared" si="9"/>
        <v>0</v>
      </c>
      <c r="BF136" s="108">
        <f t="shared" si="10"/>
        <v>0</v>
      </c>
      <c r="BG136" s="108">
        <f t="shared" si="11"/>
        <v>0</v>
      </c>
      <c r="BH136" s="108">
        <f t="shared" si="12"/>
        <v>0</v>
      </c>
      <c r="BI136" s="108">
        <f t="shared" si="13"/>
        <v>0</v>
      </c>
      <c r="BJ136" s="20" t="s">
        <v>87</v>
      </c>
      <c r="BK136" s="108">
        <f t="shared" si="14"/>
        <v>0</v>
      </c>
      <c r="BL136" s="20" t="s">
        <v>152</v>
      </c>
      <c r="BM136" s="20" t="s">
        <v>177</v>
      </c>
    </row>
    <row r="137" spans="2:65" s="1" customFormat="1" ht="22.5" customHeight="1">
      <c r="B137" s="134"/>
      <c r="C137" s="163" t="s">
        <v>178</v>
      </c>
      <c r="D137" s="163" t="s">
        <v>148</v>
      </c>
      <c r="E137" s="164" t="s">
        <v>179</v>
      </c>
      <c r="F137" s="268" t="s">
        <v>180</v>
      </c>
      <c r="G137" s="268"/>
      <c r="H137" s="268"/>
      <c r="I137" s="268"/>
      <c r="J137" s="165" t="s">
        <v>162</v>
      </c>
      <c r="K137" s="166">
        <v>9.5</v>
      </c>
      <c r="L137" s="269">
        <v>0</v>
      </c>
      <c r="M137" s="269"/>
      <c r="N137" s="270">
        <f t="shared" si="5"/>
        <v>0</v>
      </c>
      <c r="O137" s="270"/>
      <c r="P137" s="270"/>
      <c r="Q137" s="270"/>
      <c r="R137" s="137"/>
      <c r="T137" s="167" t="s">
        <v>5</v>
      </c>
      <c r="U137" s="46" t="s">
        <v>44</v>
      </c>
      <c r="V137" s="38"/>
      <c r="W137" s="168">
        <f t="shared" si="6"/>
        <v>0</v>
      </c>
      <c r="X137" s="168">
        <v>0</v>
      </c>
      <c r="Y137" s="168">
        <f t="shared" si="7"/>
        <v>0</v>
      </c>
      <c r="Z137" s="168">
        <v>0.48</v>
      </c>
      <c r="AA137" s="169">
        <f t="shared" si="8"/>
        <v>4.56</v>
      </c>
      <c r="AR137" s="20" t="s">
        <v>152</v>
      </c>
      <c r="AT137" s="20" t="s">
        <v>148</v>
      </c>
      <c r="AU137" s="20" t="s">
        <v>106</v>
      </c>
      <c r="AY137" s="20" t="s">
        <v>147</v>
      </c>
      <c r="BE137" s="108">
        <f t="shared" si="9"/>
        <v>0</v>
      </c>
      <c r="BF137" s="108">
        <f t="shared" si="10"/>
        <v>0</v>
      </c>
      <c r="BG137" s="108">
        <f t="shared" si="11"/>
        <v>0</v>
      </c>
      <c r="BH137" s="108">
        <f t="shared" si="12"/>
        <v>0</v>
      </c>
      <c r="BI137" s="108">
        <f t="shared" si="13"/>
        <v>0</v>
      </c>
      <c r="BJ137" s="20" t="s">
        <v>87</v>
      </c>
      <c r="BK137" s="108">
        <f t="shared" si="14"/>
        <v>0</v>
      </c>
      <c r="BL137" s="20" t="s">
        <v>152</v>
      </c>
      <c r="BM137" s="20" t="s">
        <v>181</v>
      </c>
    </row>
    <row r="138" spans="2:65" s="1" customFormat="1" ht="22.5" customHeight="1">
      <c r="B138" s="134"/>
      <c r="C138" s="163" t="s">
        <v>182</v>
      </c>
      <c r="D138" s="163" t="s">
        <v>148</v>
      </c>
      <c r="E138" s="164" t="s">
        <v>183</v>
      </c>
      <c r="F138" s="268" t="s">
        <v>184</v>
      </c>
      <c r="G138" s="268"/>
      <c r="H138" s="268"/>
      <c r="I138" s="268"/>
      <c r="J138" s="165" t="s">
        <v>162</v>
      </c>
      <c r="K138" s="166">
        <v>9.5</v>
      </c>
      <c r="L138" s="269">
        <v>0</v>
      </c>
      <c r="M138" s="269"/>
      <c r="N138" s="270">
        <f t="shared" si="5"/>
        <v>0</v>
      </c>
      <c r="O138" s="270"/>
      <c r="P138" s="270"/>
      <c r="Q138" s="270"/>
      <c r="R138" s="137"/>
      <c r="T138" s="167" t="s">
        <v>5</v>
      </c>
      <c r="U138" s="46" t="s">
        <v>44</v>
      </c>
      <c r="V138" s="38"/>
      <c r="W138" s="168">
        <f t="shared" si="6"/>
        <v>0</v>
      </c>
      <c r="X138" s="168">
        <v>0</v>
      </c>
      <c r="Y138" s="168">
        <f t="shared" si="7"/>
        <v>0</v>
      </c>
      <c r="Z138" s="168">
        <v>0.48</v>
      </c>
      <c r="AA138" s="169">
        <f t="shared" si="8"/>
        <v>4.56</v>
      </c>
      <c r="AR138" s="20" t="s">
        <v>152</v>
      </c>
      <c r="AT138" s="20" t="s">
        <v>148</v>
      </c>
      <c r="AU138" s="20" t="s">
        <v>106</v>
      </c>
      <c r="AY138" s="20" t="s">
        <v>147</v>
      </c>
      <c r="BE138" s="108">
        <f t="shared" si="9"/>
        <v>0</v>
      </c>
      <c r="BF138" s="108">
        <f t="shared" si="10"/>
        <v>0</v>
      </c>
      <c r="BG138" s="108">
        <f t="shared" si="11"/>
        <v>0</v>
      </c>
      <c r="BH138" s="108">
        <f t="shared" si="12"/>
        <v>0</v>
      </c>
      <c r="BI138" s="108">
        <f t="shared" si="13"/>
        <v>0</v>
      </c>
      <c r="BJ138" s="20" t="s">
        <v>87</v>
      </c>
      <c r="BK138" s="108">
        <f t="shared" si="14"/>
        <v>0</v>
      </c>
      <c r="BL138" s="20" t="s">
        <v>152</v>
      </c>
      <c r="BM138" s="20" t="s">
        <v>185</v>
      </c>
    </row>
    <row r="139" spans="2:65" s="1" customFormat="1" ht="22.5" customHeight="1">
      <c r="B139" s="134"/>
      <c r="C139" s="163" t="s">
        <v>186</v>
      </c>
      <c r="D139" s="163" t="s">
        <v>148</v>
      </c>
      <c r="E139" s="164" t="s">
        <v>187</v>
      </c>
      <c r="F139" s="268" t="s">
        <v>188</v>
      </c>
      <c r="G139" s="268"/>
      <c r="H139" s="268"/>
      <c r="I139" s="268"/>
      <c r="J139" s="165" t="s">
        <v>189</v>
      </c>
      <c r="K139" s="166">
        <v>18.5</v>
      </c>
      <c r="L139" s="269">
        <v>0</v>
      </c>
      <c r="M139" s="269"/>
      <c r="N139" s="270">
        <f t="shared" si="5"/>
        <v>0</v>
      </c>
      <c r="O139" s="270"/>
      <c r="P139" s="270"/>
      <c r="Q139" s="270"/>
      <c r="R139" s="137"/>
      <c r="T139" s="167" t="s">
        <v>5</v>
      </c>
      <c r="U139" s="46" t="s">
        <v>44</v>
      </c>
      <c r="V139" s="38"/>
      <c r="W139" s="168">
        <f t="shared" si="6"/>
        <v>0</v>
      </c>
      <c r="X139" s="168">
        <v>0.00033</v>
      </c>
      <c r="Y139" s="168">
        <f t="shared" si="7"/>
        <v>0.006105</v>
      </c>
      <c r="Z139" s="168">
        <v>0</v>
      </c>
      <c r="AA139" s="169">
        <f t="shared" si="8"/>
        <v>0</v>
      </c>
      <c r="AR139" s="20" t="s">
        <v>152</v>
      </c>
      <c r="AT139" s="20" t="s">
        <v>148</v>
      </c>
      <c r="AU139" s="20" t="s">
        <v>106</v>
      </c>
      <c r="AY139" s="20" t="s">
        <v>147</v>
      </c>
      <c r="BE139" s="108">
        <f t="shared" si="9"/>
        <v>0</v>
      </c>
      <c r="BF139" s="108">
        <f t="shared" si="10"/>
        <v>0</v>
      </c>
      <c r="BG139" s="108">
        <f t="shared" si="11"/>
        <v>0</v>
      </c>
      <c r="BH139" s="108">
        <f t="shared" si="12"/>
        <v>0</v>
      </c>
      <c r="BI139" s="108">
        <f t="shared" si="13"/>
        <v>0</v>
      </c>
      <c r="BJ139" s="20" t="s">
        <v>87</v>
      </c>
      <c r="BK139" s="108">
        <f t="shared" si="14"/>
        <v>0</v>
      </c>
      <c r="BL139" s="20" t="s">
        <v>152</v>
      </c>
      <c r="BM139" s="20" t="s">
        <v>190</v>
      </c>
    </row>
    <row r="140" spans="2:65" s="1" customFormat="1" ht="22.5" customHeight="1">
      <c r="B140" s="134"/>
      <c r="C140" s="163" t="s">
        <v>191</v>
      </c>
      <c r="D140" s="163" t="s">
        <v>148</v>
      </c>
      <c r="E140" s="164" t="s">
        <v>192</v>
      </c>
      <c r="F140" s="268" t="s">
        <v>193</v>
      </c>
      <c r="G140" s="268"/>
      <c r="H140" s="268"/>
      <c r="I140" s="268"/>
      <c r="J140" s="165" t="s">
        <v>151</v>
      </c>
      <c r="K140" s="166">
        <v>1</v>
      </c>
      <c r="L140" s="269">
        <v>0</v>
      </c>
      <c r="M140" s="269"/>
      <c r="N140" s="270">
        <f t="shared" si="5"/>
        <v>0</v>
      </c>
      <c r="O140" s="270"/>
      <c r="P140" s="270"/>
      <c r="Q140" s="270"/>
      <c r="R140" s="137"/>
      <c r="T140" s="167" t="s">
        <v>5</v>
      </c>
      <c r="U140" s="46" t="s">
        <v>44</v>
      </c>
      <c r="V140" s="38"/>
      <c r="W140" s="168">
        <f t="shared" si="6"/>
        <v>0</v>
      </c>
      <c r="X140" s="168">
        <v>0</v>
      </c>
      <c r="Y140" s="168">
        <f t="shared" si="7"/>
        <v>0</v>
      </c>
      <c r="Z140" s="168">
        <v>0</v>
      </c>
      <c r="AA140" s="169">
        <f t="shared" si="8"/>
        <v>0</v>
      </c>
      <c r="AR140" s="20" t="s">
        <v>152</v>
      </c>
      <c r="AT140" s="20" t="s">
        <v>148</v>
      </c>
      <c r="AU140" s="20" t="s">
        <v>106</v>
      </c>
      <c r="AY140" s="20" t="s">
        <v>147</v>
      </c>
      <c r="BE140" s="108">
        <f t="shared" si="9"/>
        <v>0</v>
      </c>
      <c r="BF140" s="108">
        <f t="shared" si="10"/>
        <v>0</v>
      </c>
      <c r="BG140" s="108">
        <f t="shared" si="11"/>
        <v>0</v>
      </c>
      <c r="BH140" s="108">
        <f t="shared" si="12"/>
        <v>0</v>
      </c>
      <c r="BI140" s="108">
        <f t="shared" si="13"/>
        <v>0</v>
      </c>
      <c r="BJ140" s="20" t="s">
        <v>87</v>
      </c>
      <c r="BK140" s="108">
        <f t="shared" si="14"/>
        <v>0</v>
      </c>
      <c r="BL140" s="20" t="s">
        <v>152</v>
      </c>
      <c r="BM140" s="20" t="s">
        <v>194</v>
      </c>
    </row>
    <row r="141" spans="2:65" s="1" customFormat="1" ht="22.5" customHeight="1">
      <c r="B141" s="134"/>
      <c r="C141" s="163" t="s">
        <v>195</v>
      </c>
      <c r="D141" s="163" t="s">
        <v>148</v>
      </c>
      <c r="E141" s="164" t="s">
        <v>196</v>
      </c>
      <c r="F141" s="268" t="s">
        <v>197</v>
      </c>
      <c r="G141" s="268"/>
      <c r="H141" s="268"/>
      <c r="I141" s="268"/>
      <c r="J141" s="165" t="s">
        <v>198</v>
      </c>
      <c r="K141" s="166">
        <v>1</v>
      </c>
      <c r="L141" s="269">
        <v>0</v>
      </c>
      <c r="M141" s="269"/>
      <c r="N141" s="270">
        <f t="shared" si="5"/>
        <v>0</v>
      </c>
      <c r="O141" s="270"/>
      <c r="P141" s="270"/>
      <c r="Q141" s="270"/>
      <c r="R141" s="137"/>
      <c r="T141" s="167" t="s">
        <v>5</v>
      </c>
      <c r="U141" s="46" t="s">
        <v>44</v>
      </c>
      <c r="V141" s="38"/>
      <c r="W141" s="168">
        <f t="shared" si="6"/>
        <v>0</v>
      </c>
      <c r="X141" s="168">
        <v>0</v>
      </c>
      <c r="Y141" s="168">
        <f t="shared" si="7"/>
        <v>0</v>
      </c>
      <c r="Z141" s="168">
        <v>0</v>
      </c>
      <c r="AA141" s="169">
        <f t="shared" si="8"/>
        <v>0</v>
      </c>
      <c r="AR141" s="20" t="s">
        <v>152</v>
      </c>
      <c r="AT141" s="20" t="s">
        <v>148</v>
      </c>
      <c r="AU141" s="20" t="s">
        <v>106</v>
      </c>
      <c r="AY141" s="20" t="s">
        <v>147</v>
      </c>
      <c r="BE141" s="108">
        <f t="shared" si="9"/>
        <v>0</v>
      </c>
      <c r="BF141" s="108">
        <f t="shared" si="10"/>
        <v>0</v>
      </c>
      <c r="BG141" s="108">
        <f t="shared" si="11"/>
        <v>0</v>
      </c>
      <c r="BH141" s="108">
        <f t="shared" si="12"/>
        <v>0</v>
      </c>
      <c r="BI141" s="108">
        <f t="shared" si="13"/>
        <v>0</v>
      </c>
      <c r="BJ141" s="20" t="s">
        <v>87</v>
      </c>
      <c r="BK141" s="108">
        <f t="shared" si="14"/>
        <v>0</v>
      </c>
      <c r="BL141" s="20" t="s">
        <v>152</v>
      </c>
      <c r="BM141" s="20" t="s">
        <v>199</v>
      </c>
    </row>
    <row r="142" spans="2:63" s="9" customFormat="1" ht="29.25" customHeight="1">
      <c r="B142" s="152"/>
      <c r="C142" s="153"/>
      <c r="D142" s="162" t="s">
        <v>118</v>
      </c>
      <c r="E142" s="162"/>
      <c r="F142" s="162"/>
      <c r="G142" s="162"/>
      <c r="H142" s="162"/>
      <c r="I142" s="162"/>
      <c r="J142" s="162"/>
      <c r="K142" s="162"/>
      <c r="L142" s="162"/>
      <c r="M142" s="162"/>
      <c r="N142" s="285">
        <f>BK142</f>
        <v>0</v>
      </c>
      <c r="O142" s="286"/>
      <c r="P142" s="286"/>
      <c r="Q142" s="286"/>
      <c r="R142" s="155"/>
      <c r="T142" s="156"/>
      <c r="U142" s="153"/>
      <c r="V142" s="153"/>
      <c r="W142" s="157">
        <f>W143</f>
        <v>0</v>
      </c>
      <c r="X142" s="153"/>
      <c r="Y142" s="157">
        <f>Y143</f>
        <v>0</v>
      </c>
      <c r="Z142" s="153"/>
      <c r="AA142" s="158">
        <f>AA143</f>
        <v>3.37094</v>
      </c>
      <c r="AR142" s="159" t="s">
        <v>87</v>
      </c>
      <c r="AT142" s="160" t="s">
        <v>78</v>
      </c>
      <c r="AU142" s="160" t="s">
        <v>87</v>
      </c>
      <c r="AY142" s="159" t="s">
        <v>147</v>
      </c>
      <c r="BK142" s="161">
        <f>BK143</f>
        <v>0</v>
      </c>
    </row>
    <row r="143" spans="2:63" s="9" customFormat="1" ht="14.25" customHeight="1">
      <c r="B143" s="152"/>
      <c r="C143" s="153"/>
      <c r="D143" s="162" t="s">
        <v>119</v>
      </c>
      <c r="E143" s="162"/>
      <c r="F143" s="162"/>
      <c r="G143" s="162"/>
      <c r="H143" s="162"/>
      <c r="I143" s="162"/>
      <c r="J143" s="162"/>
      <c r="K143" s="162"/>
      <c r="L143" s="162"/>
      <c r="M143" s="162"/>
      <c r="N143" s="283">
        <f>BK143</f>
        <v>0</v>
      </c>
      <c r="O143" s="284"/>
      <c r="P143" s="284"/>
      <c r="Q143" s="284"/>
      <c r="R143" s="155"/>
      <c r="T143" s="156"/>
      <c r="U143" s="153"/>
      <c r="V143" s="153"/>
      <c r="W143" s="157">
        <f>SUM(W144:W163)</f>
        <v>0</v>
      </c>
      <c r="X143" s="153"/>
      <c r="Y143" s="157">
        <f>SUM(Y144:Y163)</f>
        <v>0</v>
      </c>
      <c r="Z143" s="153"/>
      <c r="AA143" s="158">
        <f>SUM(AA144:AA163)</f>
        <v>3.37094</v>
      </c>
      <c r="AR143" s="159" t="s">
        <v>87</v>
      </c>
      <c r="AT143" s="160" t="s">
        <v>78</v>
      </c>
      <c r="AU143" s="160" t="s">
        <v>106</v>
      </c>
      <c r="AY143" s="159" t="s">
        <v>147</v>
      </c>
      <c r="BK143" s="161">
        <f>SUM(BK144:BK163)</f>
        <v>0</v>
      </c>
    </row>
    <row r="144" spans="2:65" s="1" customFormat="1" ht="31.5" customHeight="1">
      <c r="B144" s="134"/>
      <c r="C144" s="163" t="s">
        <v>200</v>
      </c>
      <c r="D144" s="163" t="s">
        <v>148</v>
      </c>
      <c r="E144" s="164" t="s">
        <v>201</v>
      </c>
      <c r="F144" s="268" t="s">
        <v>202</v>
      </c>
      <c r="G144" s="268"/>
      <c r="H144" s="268"/>
      <c r="I144" s="268"/>
      <c r="J144" s="165" t="s">
        <v>151</v>
      </c>
      <c r="K144" s="166">
        <v>1</v>
      </c>
      <c r="L144" s="269">
        <v>0</v>
      </c>
      <c r="M144" s="269"/>
      <c r="N144" s="270">
        <f>ROUND(L144*K144,2)</f>
        <v>0</v>
      </c>
      <c r="O144" s="270"/>
      <c r="P144" s="270"/>
      <c r="Q144" s="270"/>
      <c r="R144" s="137"/>
      <c r="T144" s="167" t="s">
        <v>5</v>
      </c>
      <c r="U144" s="46" t="s">
        <v>44</v>
      </c>
      <c r="V144" s="38"/>
      <c r="W144" s="168">
        <f>V144*K144</f>
        <v>0</v>
      </c>
      <c r="X144" s="168">
        <v>0</v>
      </c>
      <c r="Y144" s="168">
        <f>X144*K144</f>
        <v>0</v>
      </c>
      <c r="Z144" s="168">
        <v>0.48</v>
      </c>
      <c r="AA144" s="169">
        <f>Z144*K144</f>
        <v>0.48</v>
      </c>
      <c r="AR144" s="20" t="s">
        <v>152</v>
      </c>
      <c r="AT144" s="20" t="s">
        <v>148</v>
      </c>
      <c r="AU144" s="20" t="s">
        <v>159</v>
      </c>
      <c r="AY144" s="20" t="s">
        <v>147</v>
      </c>
      <c r="BE144" s="108">
        <f>IF(U144="základní",N144,0)</f>
        <v>0</v>
      </c>
      <c r="BF144" s="108">
        <f>IF(U144="snížená",N144,0)</f>
        <v>0</v>
      </c>
      <c r="BG144" s="108">
        <f>IF(U144="zákl. přenesená",N144,0)</f>
        <v>0</v>
      </c>
      <c r="BH144" s="108">
        <f>IF(U144="sníž. přenesená",N144,0)</f>
        <v>0</v>
      </c>
      <c r="BI144" s="108">
        <f>IF(U144="nulová",N144,0)</f>
        <v>0</v>
      </c>
      <c r="BJ144" s="20" t="s">
        <v>87</v>
      </c>
      <c r="BK144" s="108">
        <f>ROUND(L144*K144,2)</f>
        <v>0</v>
      </c>
      <c r="BL144" s="20" t="s">
        <v>152</v>
      </c>
      <c r="BM144" s="20" t="s">
        <v>203</v>
      </c>
    </row>
    <row r="145" spans="2:51" s="10" customFormat="1" ht="31.5" customHeight="1">
      <c r="B145" s="170"/>
      <c r="C145" s="171"/>
      <c r="D145" s="171"/>
      <c r="E145" s="172" t="s">
        <v>5</v>
      </c>
      <c r="F145" s="271" t="s">
        <v>204</v>
      </c>
      <c r="G145" s="272"/>
      <c r="H145" s="272"/>
      <c r="I145" s="272"/>
      <c r="J145" s="171"/>
      <c r="K145" s="173" t="s">
        <v>5</v>
      </c>
      <c r="L145" s="171"/>
      <c r="M145" s="171"/>
      <c r="N145" s="171"/>
      <c r="O145" s="171"/>
      <c r="P145" s="171"/>
      <c r="Q145" s="171"/>
      <c r="R145" s="174"/>
      <c r="T145" s="175"/>
      <c r="U145" s="171"/>
      <c r="V145" s="171"/>
      <c r="W145" s="171"/>
      <c r="X145" s="171"/>
      <c r="Y145" s="171"/>
      <c r="Z145" s="171"/>
      <c r="AA145" s="176"/>
      <c r="AT145" s="177" t="s">
        <v>158</v>
      </c>
      <c r="AU145" s="177" t="s">
        <v>159</v>
      </c>
      <c r="AV145" s="10" t="s">
        <v>87</v>
      </c>
      <c r="AW145" s="10" t="s">
        <v>36</v>
      </c>
      <c r="AX145" s="10" t="s">
        <v>79</v>
      </c>
      <c r="AY145" s="177" t="s">
        <v>147</v>
      </c>
    </row>
    <row r="146" spans="2:51" s="11" customFormat="1" ht="22.5" customHeight="1">
      <c r="B146" s="178"/>
      <c r="C146" s="179"/>
      <c r="D146" s="179"/>
      <c r="E146" s="180" t="s">
        <v>5</v>
      </c>
      <c r="F146" s="273" t="s">
        <v>87</v>
      </c>
      <c r="G146" s="274"/>
      <c r="H146" s="274"/>
      <c r="I146" s="274"/>
      <c r="J146" s="179"/>
      <c r="K146" s="181">
        <v>1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158</v>
      </c>
      <c r="AU146" s="185" t="s">
        <v>159</v>
      </c>
      <c r="AV146" s="11" t="s">
        <v>106</v>
      </c>
      <c r="AW146" s="11" t="s">
        <v>36</v>
      </c>
      <c r="AX146" s="11" t="s">
        <v>87</v>
      </c>
      <c r="AY146" s="185" t="s">
        <v>147</v>
      </c>
    </row>
    <row r="147" spans="2:65" s="1" customFormat="1" ht="31.5" customHeight="1">
      <c r="B147" s="134"/>
      <c r="C147" s="163" t="s">
        <v>205</v>
      </c>
      <c r="D147" s="163" t="s">
        <v>148</v>
      </c>
      <c r="E147" s="164" t="s">
        <v>206</v>
      </c>
      <c r="F147" s="268" t="s">
        <v>207</v>
      </c>
      <c r="G147" s="268"/>
      <c r="H147" s="268"/>
      <c r="I147" s="268"/>
      <c r="J147" s="165" t="s">
        <v>162</v>
      </c>
      <c r="K147" s="166">
        <v>1.7</v>
      </c>
      <c r="L147" s="269">
        <v>0</v>
      </c>
      <c r="M147" s="269"/>
      <c r="N147" s="270">
        <f>ROUND(L147*K147,2)</f>
        <v>0</v>
      </c>
      <c r="O147" s="270"/>
      <c r="P147" s="270"/>
      <c r="Q147" s="270"/>
      <c r="R147" s="137"/>
      <c r="T147" s="167" t="s">
        <v>5</v>
      </c>
      <c r="U147" s="46" t="s">
        <v>44</v>
      </c>
      <c r="V147" s="38"/>
      <c r="W147" s="168">
        <f>V147*K147</f>
        <v>0</v>
      </c>
      <c r="X147" s="168">
        <v>0</v>
      </c>
      <c r="Y147" s="168">
        <f>X147*K147</f>
        <v>0</v>
      </c>
      <c r="Z147" s="168">
        <v>0.48</v>
      </c>
      <c r="AA147" s="169">
        <f>Z147*K147</f>
        <v>0.816</v>
      </c>
      <c r="AR147" s="20" t="s">
        <v>152</v>
      </c>
      <c r="AT147" s="20" t="s">
        <v>148</v>
      </c>
      <c r="AU147" s="20" t="s">
        <v>159</v>
      </c>
      <c r="AY147" s="20" t="s">
        <v>147</v>
      </c>
      <c r="BE147" s="108">
        <f>IF(U147="základní",N147,0)</f>
        <v>0</v>
      </c>
      <c r="BF147" s="108">
        <f>IF(U147="snížená",N147,0)</f>
        <v>0</v>
      </c>
      <c r="BG147" s="108">
        <f>IF(U147="zákl. přenesená",N147,0)</f>
        <v>0</v>
      </c>
      <c r="BH147" s="108">
        <f>IF(U147="sníž. přenesená",N147,0)</f>
        <v>0</v>
      </c>
      <c r="BI147" s="108">
        <f>IF(U147="nulová",N147,0)</f>
        <v>0</v>
      </c>
      <c r="BJ147" s="20" t="s">
        <v>87</v>
      </c>
      <c r="BK147" s="108">
        <f>ROUND(L147*K147,2)</f>
        <v>0</v>
      </c>
      <c r="BL147" s="20" t="s">
        <v>152</v>
      </c>
      <c r="BM147" s="20" t="s">
        <v>208</v>
      </c>
    </row>
    <row r="148" spans="2:51" s="10" customFormat="1" ht="22.5" customHeight="1">
      <c r="B148" s="170"/>
      <c r="C148" s="171"/>
      <c r="D148" s="171"/>
      <c r="E148" s="172" t="s">
        <v>5</v>
      </c>
      <c r="F148" s="271" t="s">
        <v>209</v>
      </c>
      <c r="G148" s="272"/>
      <c r="H148" s="272"/>
      <c r="I148" s="272"/>
      <c r="J148" s="171"/>
      <c r="K148" s="173" t="s">
        <v>5</v>
      </c>
      <c r="L148" s="171"/>
      <c r="M148" s="171"/>
      <c r="N148" s="171"/>
      <c r="O148" s="171"/>
      <c r="P148" s="171"/>
      <c r="Q148" s="171"/>
      <c r="R148" s="174"/>
      <c r="T148" s="175"/>
      <c r="U148" s="171"/>
      <c r="V148" s="171"/>
      <c r="W148" s="171"/>
      <c r="X148" s="171"/>
      <c r="Y148" s="171"/>
      <c r="Z148" s="171"/>
      <c r="AA148" s="176"/>
      <c r="AT148" s="177" t="s">
        <v>158</v>
      </c>
      <c r="AU148" s="177" t="s">
        <v>159</v>
      </c>
      <c r="AV148" s="10" t="s">
        <v>87</v>
      </c>
      <c r="AW148" s="10" t="s">
        <v>36</v>
      </c>
      <c r="AX148" s="10" t="s">
        <v>79</v>
      </c>
      <c r="AY148" s="177" t="s">
        <v>147</v>
      </c>
    </row>
    <row r="149" spans="2:51" s="11" customFormat="1" ht="22.5" customHeight="1">
      <c r="B149" s="178"/>
      <c r="C149" s="179"/>
      <c r="D149" s="179"/>
      <c r="E149" s="180" t="s">
        <v>5</v>
      </c>
      <c r="F149" s="273" t="s">
        <v>165</v>
      </c>
      <c r="G149" s="274"/>
      <c r="H149" s="274"/>
      <c r="I149" s="274"/>
      <c r="J149" s="179"/>
      <c r="K149" s="181">
        <v>1.7</v>
      </c>
      <c r="L149" s="179"/>
      <c r="M149" s="179"/>
      <c r="N149" s="179"/>
      <c r="O149" s="179"/>
      <c r="P149" s="179"/>
      <c r="Q149" s="179"/>
      <c r="R149" s="182"/>
      <c r="T149" s="183"/>
      <c r="U149" s="179"/>
      <c r="V149" s="179"/>
      <c r="W149" s="179"/>
      <c r="X149" s="179"/>
      <c r="Y149" s="179"/>
      <c r="Z149" s="179"/>
      <c r="AA149" s="184"/>
      <c r="AT149" s="185" t="s">
        <v>158</v>
      </c>
      <c r="AU149" s="185" t="s">
        <v>159</v>
      </c>
      <c r="AV149" s="11" t="s">
        <v>106</v>
      </c>
      <c r="AW149" s="11" t="s">
        <v>36</v>
      </c>
      <c r="AX149" s="11" t="s">
        <v>87</v>
      </c>
      <c r="AY149" s="185" t="s">
        <v>147</v>
      </c>
    </row>
    <row r="150" spans="2:65" s="1" customFormat="1" ht="31.5" customHeight="1">
      <c r="B150" s="134"/>
      <c r="C150" s="163" t="s">
        <v>210</v>
      </c>
      <c r="D150" s="163" t="s">
        <v>148</v>
      </c>
      <c r="E150" s="164" t="s">
        <v>211</v>
      </c>
      <c r="F150" s="268" t="s">
        <v>212</v>
      </c>
      <c r="G150" s="268"/>
      <c r="H150" s="268"/>
      <c r="I150" s="268"/>
      <c r="J150" s="165" t="s">
        <v>162</v>
      </c>
      <c r="K150" s="166">
        <v>4.113</v>
      </c>
      <c r="L150" s="269">
        <v>0</v>
      </c>
      <c r="M150" s="269"/>
      <c r="N150" s="270">
        <f>ROUND(L150*K150,2)</f>
        <v>0</v>
      </c>
      <c r="O150" s="270"/>
      <c r="P150" s="270"/>
      <c r="Q150" s="270"/>
      <c r="R150" s="137"/>
      <c r="T150" s="167" t="s">
        <v>5</v>
      </c>
      <c r="U150" s="46" t="s">
        <v>44</v>
      </c>
      <c r="V150" s="38"/>
      <c r="W150" s="168">
        <f>V150*K150</f>
        <v>0</v>
      </c>
      <c r="X150" s="168">
        <v>0</v>
      </c>
      <c r="Y150" s="168">
        <f>X150*K150</f>
        <v>0</v>
      </c>
      <c r="Z150" s="168">
        <v>0.48</v>
      </c>
      <c r="AA150" s="169">
        <f>Z150*K150</f>
        <v>1.9742400000000002</v>
      </c>
      <c r="AR150" s="20" t="s">
        <v>152</v>
      </c>
      <c r="AT150" s="20" t="s">
        <v>148</v>
      </c>
      <c r="AU150" s="20" t="s">
        <v>159</v>
      </c>
      <c r="AY150" s="20" t="s">
        <v>147</v>
      </c>
      <c r="BE150" s="108">
        <f>IF(U150="základní",N150,0)</f>
        <v>0</v>
      </c>
      <c r="BF150" s="108">
        <f>IF(U150="snížená",N150,0)</f>
        <v>0</v>
      </c>
      <c r="BG150" s="108">
        <f>IF(U150="zákl. přenesená",N150,0)</f>
        <v>0</v>
      </c>
      <c r="BH150" s="108">
        <f>IF(U150="sníž. přenesená",N150,0)</f>
        <v>0</v>
      </c>
      <c r="BI150" s="108">
        <f>IF(U150="nulová",N150,0)</f>
        <v>0</v>
      </c>
      <c r="BJ150" s="20" t="s">
        <v>87</v>
      </c>
      <c r="BK150" s="108">
        <f>ROUND(L150*K150,2)</f>
        <v>0</v>
      </c>
      <c r="BL150" s="20" t="s">
        <v>152</v>
      </c>
      <c r="BM150" s="20" t="s">
        <v>213</v>
      </c>
    </row>
    <row r="151" spans="2:51" s="10" customFormat="1" ht="22.5" customHeight="1">
      <c r="B151" s="170"/>
      <c r="C151" s="171"/>
      <c r="D151" s="171"/>
      <c r="E151" s="172" t="s">
        <v>5</v>
      </c>
      <c r="F151" s="271" t="s">
        <v>214</v>
      </c>
      <c r="G151" s="272"/>
      <c r="H151" s="272"/>
      <c r="I151" s="272"/>
      <c r="J151" s="171"/>
      <c r="K151" s="173" t="s">
        <v>5</v>
      </c>
      <c r="L151" s="171"/>
      <c r="M151" s="171"/>
      <c r="N151" s="171"/>
      <c r="O151" s="171"/>
      <c r="P151" s="171"/>
      <c r="Q151" s="171"/>
      <c r="R151" s="174"/>
      <c r="T151" s="175"/>
      <c r="U151" s="171"/>
      <c r="V151" s="171"/>
      <c r="W151" s="171"/>
      <c r="X151" s="171"/>
      <c r="Y151" s="171"/>
      <c r="Z151" s="171"/>
      <c r="AA151" s="176"/>
      <c r="AT151" s="177" t="s">
        <v>158</v>
      </c>
      <c r="AU151" s="177" t="s">
        <v>159</v>
      </c>
      <c r="AV151" s="10" t="s">
        <v>87</v>
      </c>
      <c r="AW151" s="10" t="s">
        <v>36</v>
      </c>
      <c r="AX151" s="10" t="s">
        <v>79</v>
      </c>
      <c r="AY151" s="177" t="s">
        <v>147</v>
      </c>
    </row>
    <row r="152" spans="2:51" s="11" customFormat="1" ht="22.5" customHeight="1">
      <c r="B152" s="178"/>
      <c r="C152" s="179"/>
      <c r="D152" s="179"/>
      <c r="E152" s="180" t="s">
        <v>5</v>
      </c>
      <c r="F152" s="273" t="s">
        <v>169</v>
      </c>
      <c r="G152" s="274"/>
      <c r="H152" s="274"/>
      <c r="I152" s="274"/>
      <c r="J152" s="179"/>
      <c r="K152" s="181">
        <v>4.113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158</v>
      </c>
      <c r="AU152" s="185" t="s">
        <v>159</v>
      </c>
      <c r="AV152" s="11" t="s">
        <v>106</v>
      </c>
      <c r="AW152" s="11" t="s">
        <v>36</v>
      </c>
      <c r="AX152" s="11" t="s">
        <v>87</v>
      </c>
      <c r="AY152" s="185" t="s">
        <v>147</v>
      </c>
    </row>
    <row r="153" spans="2:65" s="1" customFormat="1" ht="31.5" customHeight="1">
      <c r="B153" s="134"/>
      <c r="C153" s="163" t="s">
        <v>11</v>
      </c>
      <c r="D153" s="163" t="s">
        <v>148</v>
      </c>
      <c r="E153" s="164" t="s">
        <v>215</v>
      </c>
      <c r="F153" s="268" t="s">
        <v>216</v>
      </c>
      <c r="G153" s="268"/>
      <c r="H153" s="268"/>
      <c r="I153" s="268"/>
      <c r="J153" s="165" t="s">
        <v>162</v>
      </c>
      <c r="K153" s="166">
        <v>5.813</v>
      </c>
      <c r="L153" s="269">
        <v>0</v>
      </c>
      <c r="M153" s="269"/>
      <c r="N153" s="270">
        <f>ROUND(L153*K153,2)</f>
        <v>0</v>
      </c>
      <c r="O153" s="270"/>
      <c r="P153" s="270"/>
      <c r="Q153" s="270"/>
      <c r="R153" s="137"/>
      <c r="T153" s="167" t="s">
        <v>5</v>
      </c>
      <c r="U153" s="46" t="s">
        <v>44</v>
      </c>
      <c r="V153" s="38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20" t="s">
        <v>152</v>
      </c>
      <c r="AT153" s="20" t="s">
        <v>148</v>
      </c>
      <c r="AU153" s="20" t="s">
        <v>159</v>
      </c>
      <c r="AY153" s="20" t="s">
        <v>147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20" t="s">
        <v>87</v>
      </c>
      <c r="BK153" s="108">
        <f>ROUND(L153*K153,2)</f>
        <v>0</v>
      </c>
      <c r="BL153" s="20" t="s">
        <v>152</v>
      </c>
      <c r="BM153" s="20" t="s">
        <v>217</v>
      </c>
    </row>
    <row r="154" spans="2:51" s="11" customFormat="1" ht="22.5" customHeight="1">
      <c r="B154" s="178"/>
      <c r="C154" s="179"/>
      <c r="D154" s="179"/>
      <c r="E154" s="180" t="s">
        <v>5</v>
      </c>
      <c r="F154" s="275" t="s">
        <v>218</v>
      </c>
      <c r="G154" s="276"/>
      <c r="H154" s="276"/>
      <c r="I154" s="276"/>
      <c r="J154" s="179"/>
      <c r="K154" s="181">
        <v>5.813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158</v>
      </c>
      <c r="AU154" s="185" t="s">
        <v>159</v>
      </c>
      <c r="AV154" s="11" t="s">
        <v>106</v>
      </c>
      <c r="AW154" s="11" t="s">
        <v>36</v>
      </c>
      <c r="AX154" s="11" t="s">
        <v>87</v>
      </c>
      <c r="AY154" s="185" t="s">
        <v>147</v>
      </c>
    </row>
    <row r="155" spans="2:65" s="1" customFormat="1" ht="31.5" customHeight="1">
      <c r="B155" s="134"/>
      <c r="C155" s="163" t="s">
        <v>219</v>
      </c>
      <c r="D155" s="163" t="s">
        <v>148</v>
      </c>
      <c r="E155" s="164" t="s">
        <v>220</v>
      </c>
      <c r="F155" s="268" t="s">
        <v>221</v>
      </c>
      <c r="G155" s="268"/>
      <c r="H155" s="268"/>
      <c r="I155" s="268"/>
      <c r="J155" s="165" t="s">
        <v>162</v>
      </c>
      <c r="K155" s="166">
        <v>15</v>
      </c>
      <c r="L155" s="269">
        <v>0</v>
      </c>
      <c r="M155" s="269"/>
      <c r="N155" s="270">
        <f aca="true" t="shared" si="15" ref="N155:N163">ROUND(L155*K155,2)</f>
        <v>0</v>
      </c>
      <c r="O155" s="270"/>
      <c r="P155" s="270"/>
      <c r="Q155" s="270"/>
      <c r="R155" s="137"/>
      <c r="T155" s="167" t="s">
        <v>5</v>
      </c>
      <c r="U155" s="46" t="s">
        <v>44</v>
      </c>
      <c r="V155" s="38"/>
      <c r="W155" s="168">
        <f aca="true" t="shared" si="16" ref="W155:W163">V155*K155</f>
        <v>0</v>
      </c>
      <c r="X155" s="168">
        <v>0</v>
      </c>
      <c r="Y155" s="168">
        <f aca="true" t="shared" si="17" ref="Y155:Y163">X155*K155</f>
        <v>0</v>
      </c>
      <c r="Z155" s="168">
        <v>0</v>
      </c>
      <c r="AA155" s="169">
        <f aca="true" t="shared" si="18" ref="AA155:AA163">Z155*K155</f>
        <v>0</v>
      </c>
      <c r="AR155" s="20" t="s">
        <v>152</v>
      </c>
      <c r="AT155" s="20" t="s">
        <v>148</v>
      </c>
      <c r="AU155" s="20" t="s">
        <v>159</v>
      </c>
      <c r="AY155" s="20" t="s">
        <v>147</v>
      </c>
      <c r="BE155" s="108">
        <f aca="true" t="shared" si="19" ref="BE155:BE163">IF(U155="základní",N155,0)</f>
        <v>0</v>
      </c>
      <c r="BF155" s="108">
        <f aca="true" t="shared" si="20" ref="BF155:BF163">IF(U155="snížená",N155,0)</f>
        <v>0</v>
      </c>
      <c r="BG155" s="108">
        <f aca="true" t="shared" si="21" ref="BG155:BG163">IF(U155="zákl. přenesená",N155,0)</f>
        <v>0</v>
      </c>
      <c r="BH155" s="108">
        <f aca="true" t="shared" si="22" ref="BH155:BH163">IF(U155="sníž. přenesená",N155,0)</f>
        <v>0</v>
      </c>
      <c r="BI155" s="108">
        <f aca="true" t="shared" si="23" ref="BI155:BI163">IF(U155="nulová",N155,0)</f>
        <v>0</v>
      </c>
      <c r="BJ155" s="20" t="s">
        <v>87</v>
      </c>
      <c r="BK155" s="108">
        <f aca="true" t="shared" si="24" ref="BK155:BK163">ROUND(L155*K155,2)</f>
        <v>0</v>
      </c>
      <c r="BL155" s="20" t="s">
        <v>152</v>
      </c>
      <c r="BM155" s="20" t="s">
        <v>222</v>
      </c>
    </row>
    <row r="156" spans="2:65" s="1" customFormat="1" ht="22.5" customHeight="1">
      <c r="B156" s="134"/>
      <c r="C156" s="163" t="s">
        <v>223</v>
      </c>
      <c r="D156" s="163" t="s">
        <v>148</v>
      </c>
      <c r="E156" s="164" t="s">
        <v>224</v>
      </c>
      <c r="F156" s="268" t="s">
        <v>225</v>
      </c>
      <c r="G156" s="268"/>
      <c r="H156" s="268"/>
      <c r="I156" s="268"/>
      <c r="J156" s="165" t="s">
        <v>162</v>
      </c>
      <c r="K156" s="166">
        <v>9.5</v>
      </c>
      <c r="L156" s="269">
        <v>0</v>
      </c>
      <c r="M156" s="269"/>
      <c r="N156" s="270">
        <f t="shared" si="15"/>
        <v>0</v>
      </c>
      <c r="O156" s="270"/>
      <c r="P156" s="270"/>
      <c r="Q156" s="270"/>
      <c r="R156" s="137"/>
      <c r="T156" s="167" t="s">
        <v>5</v>
      </c>
      <c r="U156" s="46" t="s">
        <v>44</v>
      </c>
      <c r="V156" s="38"/>
      <c r="W156" s="168">
        <f t="shared" si="16"/>
        <v>0</v>
      </c>
      <c r="X156" s="168">
        <v>0</v>
      </c>
      <c r="Y156" s="168">
        <f t="shared" si="17"/>
        <v>0</v>
      </c>
      <c r="Z156" s="168">
        <v>0</v>
      </c>
      <c r="AA156" s="169">
        <f t="shared" si="18"/>
        <v>0</v>
      </c>
      <c r="AR156" s="20" t="s">
        <v>152</v>
      </c>
      <c r="AT156" s="20" t="s">
        <v>148</v>
      </c>
      <c r="AU156" s="20" t="s">
        <v>159</v>
      </c>
      <c r="AY156" s="20" t="s">
        <v>147</v>
      </c>
      <c r="BE156" s="108">
        <f t="shared" si="19"/>
        <v>0</v>
      </c>
      <c r="BF156" s="108">
        <f t="shared" si="20"/>
        <v>0</v>
      </c>
      <c r="BG156" s="108">
        <f t="shared" si="21"/>
        <v>0</v>
      </c>
      <c r="BH156" s="108">
        <f t="shared" si="22"/>
        <v>0</v>
      </c>
      <c r="BI156" s="108">
        <f t="shared" si="23"/>
        <v>0</v>
      </c>
      <c r="BJ156" s="20" t="s">
        <v>87</v>
      </c>
      <c r="BK156" s="108">
        <f t="shared" si="24"/>
        <v>0</v>
      </c>
      <c r="BL156" s="20" t="s">
        <v>152</v>
      </c>
      <c r="BM156" s="20" t="s">
        <v>226</v>
      </c>
    </row>
    <row r="157" spans="2:65" s="1" customFormat="1" ht="22.5" customHeight="1">
      <c r="B157" s="134"/>
      <c r="C157" s="163" t="s">
        <v>227</v>
      </c>
      <c r="D157" s="163" t="s">
        <v>148</v>
      </c>
      <c r="E157" s="164" t="s">
        <v>228</v>
      </c>
      <c r="F157" s="268" t="s">
        <v>229</v>
      </c>
      <c r="G157" s="268"/>
      <c r="H157" s="268"/>
      <c r="I157" s="268"/>
      <c r="J157" s="165" t="s">
        <v>162</v>
      </c>
      <c r="K157" s="166">
        <v>9.5</v>
      </c>
      <c r="L157" s="269">
        <v>0</v>
      </c>
      <c r="M157" s="269"/>
      <c r="N157" s="270">
        <f t="shared" si="15"/>
        <v>0</v>
      </c>
      <c r="O157" s="270"/>
      <c r="P157" s="270"/>
      <c r="Q157" s="270"/>
      <c r="R157" s="137"/>
      <c r="T157" s="167" t="s">
        <v>5</v>
      </c>
      <c r="U157" s="46" t="s">
        <v>44</v>
      </c>
      <c r="V157" s="38"/>
      <c r="W157" s="168">
        <f t="shared" si="16"/>
        <v>0</v>
      </c>
      <c r="X157" s="168">
        <v>0</v>
      </c>
      <c r="Y157" s="168">
        <f t="shared" si="17"/>
        <v>0</v>
      </c>
      <c r="Z157" s="168">
        <v>0</v>
      </c>
      <c r="AA157" s="169">
        <f t="shared" si="18"/>
        <v>0</v>
      </c>
      <c r="AR157" s="20" t="s">
        <v>152</v>
      </c>
      <c r="AT157" s="20" t="s">
        <v>148</v>
      </c>
      <c r="AU157" s="20" t="s">
        <v>159</v>
      </c>
      <c r="AY157" s="20" t="s">
        <v>147</v>
      </c>
      <c r="BE157" s="108">
        <f t="shared" si="19"/>
        <v>0</v>
      </c>
      <c r="BF157" s="108">
        <f t="shared" si="20"/>
        <v>0</v>
      </c>
      <c r="BG157" s="108">
        <f t="shared" si="21"/>
        <v>0</v>
      </c>
      <c r="BH157" s="108">
        <f t="shared" si="22"/>
        <v>0</v>
      </c>
      <c r="BI157" s="108">
        <f t="shared" si="23"/>
        <v>0</v>
      </c>
      <c r="BJ157" s="20" t="s">
        <v>87</v>
      </c>
      <c r="BK157" s="108">
        <f t="shared" si="24"/>
        <v>0</v>
      </c>
      <c r="BL157" s="20" t="s">
        <v>152</v>
      </c>
      <c r="BM157" s="20" t="s">
        <v>230</v>
      </c>
    </row>
    <row r="158" spans="2:65" s="1" customFormat="1" ht="31.5" customHeight="1">
      <c r="B158" s="134"/>
      <c r="C158" s="163" t="s">
        <v>231</v>
      </c>
      <c r="D158" s="163" t="s">
        <v>148</v>
      </c>
      <c r="E158" s="164" t="s">
        <v>232</v>
      </c>
      <c r="F158" s="268" t="s">
        <v>233</v>
      </c>
      <c r="G158" s="268"/>
      <c r="H158" s="268"/>
      <c r="I158" s="268"/>
      <c r="J158" s="165" t="s">
        <v>162</v>
      </c>
      <c r="K158" s="166">
        <v>9.5</v>
      </c>
      <c r="L158" s="269">
        <v>0</v>
      </c>
      <c r="M158" s="269"/>
      <c r="N158" s="270">
        <f t="shared" si="15"/>
        <v>0</v>
      </c>
      <c r="O158" s="270"/>
      <c r="P158" s="270"/>
      <c r="Q158" s="270"/>
      <c r="R158" s="137"/>
      <c r="T158" s="167" t="s">
        <v>5</v>
      </c>
      <c r="U158" s="46" t="s">
        <v>44</v>
      </c>
      <c r="V158" s="38"/>
      <c r="W158" s="168">
        <f t="shared" si="16"/>
        <v>0</v>
      </c>
      <c r="X158" s="168">
        <v>0</v>
      </c>
      <c r="Y158" s="168">
        <f t="shared" si="17"/>
        <v>0</v>
      </c>
      <c r="Z158" s="168">
        <v>0</v>
      </c>
      <c r="AA158" s="169">
        <f t="shared" si="18"/>
        <v>0</v>
      </c>
      <c r="AR158" s="20" t="s">
        <v>152</v>
      </c>
      <c r="AT158" s="20" t="s">
        <v>148</v>
      </c>
      <c r="AU158" s="20" t="s">
        <v>159</v>
      </c>
      <c r="AY158" s="20" t="s">
        <v>147</v>
      </c>
      <c r="BE158" s="108">
        <f t="shared" si="19"/>
        <v>0</v>
      </c>
      <c r="BF158" s="108">
        <f t="shared" si="20"/>
        <v>0</v>
      </c>
      <c r="BG158" s="108">
        <f t="shared" si="21"/>
        <v>0</v>
      </c>
      <c r="BH158" s="108">
        <f t="shared" si="22"/>
        <v>0</v>
      </c>
      <c r="BI158" s="108">
        <f t="shared" si="23"/>
        <v>0</v>
      </c>
      <c r="BJ158" s="20" t="s">
        <v>87</v>
      </c>
      <c r="BK158" s="108">
        <f t="shared" si="24"/>
        <v>0</v>
      </c>
      <c r="BL158" s="20" t="s">
        <v>152</v>
      </c>
      <c r="BM158" s="20" t="s">
        <v>234</v>
      </c>
    </row>
    <row r="159" spans="2:65" s="1" customFormat="1" ht="31.5" customHeight="1">
      <c r="B159" s="134"/>
      <c r="C159" s="163" t="s">
        <v>235</v>
      </c>
      <c r="D159" s="163" t="s">
        <v>148</v>
      </c>
      <c r="E159" s="164" t="s">
        <v>236</v>
      </c>
      <c r="F159" s="268" t="s">
        <v>237</v>
      </c>
      <c r="G159" s="268"/>
      <c r="H159" s="268"/>
      <c r="I159" s="268"/>
      <c r="J159" s="165" t="s">
        <v>162</v>
      </c>
      <c r="K159" s="166">
        <v>9.5</v>
      </c>
      <c r="L159" s="269">
        <v>0</v>
      </c>
      <c r="M159" s="269"/>
      <c r="N159" s="270">
        <f t="shared" si="15"/>
        <v>0</v>
      </c>
      <c r="O159" s="270"/>
      <c r="P159" s="270"/>
      <c r="Q159" s="270"/>
      <c r="R159" s="137"/>
      <c r="T159" s="167" t="s">
        <v>5</v>
      </c>
      <c r="U159" s="46" t="s">
        <v>44</v>
      </c>
      <c r="V159" s="38"/>
      <c r="W159" s="168">
        <f t="shared" si="16"/>
        <v>0</v>
      </c>
      <c r="X159" s="168">
        <v>0</v>
      </c>
      <c r="Y159" s="168">
        <f t="shared" si="17"/>
        <v>0</v>
      </c>
      <c r="Z159" s="168">
        <v>0.0106</v>
      </c>
      <c r="AA159" s="169">
        <f t="shared" si="18"/>
        <v>0.1007</v>
      </c>
      <c r="AR159" s="20" t="s">
        <v>152</v>
      </c>
      <c r="AT159" s="20" t="s">
        <v>148</v>
      </c>
      <c r="AU159" s="20" t="s">
        <v>159</v>
      </c>
      <c r="AY159" s="20" t="s">
        <v>147</v>
      </c>
      <c r="BE159" s="108">
        <f t="shared" si="19"/>
        <v>0</v>
      </c>
      <c r="BF159" s="108">
        <f t="shared" si="20"/>
        <v>0</v>
      </c>
      <c r="BG159" s="108">
        <f t="shared" si="21"/>
        <v>0</v>
      </c>
      <c r="BH159" s="108">
        <f t="shared" si="22"/>
        <v>0</v>
      </c>
      <c r="BI159" s="108">
        <f t="shared" si="23"/>
        <v>0</v>
      </c>
      <c r="BJ159" s="20" t="s">
        <v>87</v>
      </c>
      <c r="BK159" s="108">
        <f t="shared" si="24"/>
        <v>0</v>
      </c>
      <c r="BL159" s="20" t="s">
        <v>152</v>
      </c>
      <c r="BM159" s="20" t="s">
        <v>238</v>
      </c>
    </row>
    <row r="160" spans="2:65" s="1" customFormat="1" ht="22.5" customHeight="1">
      <c r="B160" s="134"/>
      <c r="C160" s="163" t="s">
        <v>10</v>
      </c>
      <c r="D160" s="163" t="s">
        <v>148</v>
      </c>
      <c r="E160" s="164" t="s">
        <v>239</v>
      </c>
      <c r="F160" s="268" t="s">
        <v>240</v>
      </c>
      <c r="G160" s="268"/>
      <c r="H160" s="268"/>
      <c r="I160" s="268"/>
      <c r="J160" s="165" t="s">
        <v>198</v>
      </c>
      <c r="K160" s="166">
        <v>2</v>
      </c>
      <c r="L160" s="269">
        <v>0</v>
      </c>
      <c r="M160" s="269"/>
      <c r="N160" s="270">
        <f t="shared" si="15"/>
        <v>0</v>
      </c>
      <c r="O160" s="270"/>
      <c r="P160" s="270"/>
      <c r="Q160" s="270"/>
      <c r="R160" s="137"/>
      <c r="T160" s="167" t="s">
        <v>5</v>
      </c>
      <c r="U160" s="46" t="s">
        <v>44</v>
      </c>
      <c r="V160" s="38"/>
      <c r="W160" s="168">
        <f t="shared" si="16"/>
        <v>0</v>
      </c>
      <c r="X160" s="168">
        <v>0</v>
      </c>
      <c r="Y160" s="168">
        <f t="shared" si="17"/>
        <v>0</v>
      </c>
      <c r="Z160" s="168">
        <v>0</v>
      </c>
      <c r="AA160" s="169">
        <f t="shared" si="18"/>
        <v>0</v>
      </c>
      <c r="AR160" s="20" t="s">
        <v>152</v>
      </c>
      <c r="AT160" s="20" t="s">
        <v>148</v>
      </c>
      <c r="AU160" s="20" t="s">
        <v>159</v>
      </c>
      <c r="AY160" s="20" t="s">
        <v>147</v>
      </c>
      <c r="BE160" s="108">
        <f t="shared" si="19"/>
        <v>0</v>
      </c>
      <c r="BF160" s="108">
        <f t="shared" si="20"/>
        <v>0</v>
      </c>
      <c r="BG160" s="108">
        <f t="shared" si="21"/>
        <v>0</v>
      </c>
      <c r="BH160" s="108">
        <f t="shared" si="22"/>
        <v>0</v>
      </c>
      <c r="BI160" s="108">
        <f t="shared" si="23"/>
        <v>0</v>
      </c>
      <c r="BJ160" s="20" t="s">
        <v>87</v>
      </c>
      <c r="BK160" s="108">
        <f t="shared" si="24"/>
        <v>0</v>
      </c>
      <c r="BL160" s="20" t="s">
        <v>152</v>
      </c>
      <c r="BM160" s="20" t="s">
        <v>241</v>
      </c>
    </row>
    <row r="161" spans="2:65" s="1" customFormat="1" ht="22.5" customHeight="1">
      <c r="B161" s="134"/>
      <c r="C161" s="163" t="s">
        <v>242</v>
      </c>
      <c r="D161" s="163" t="s">
        <v>148</v>
      </c>
      <c r="E161" s="164" t="s">
        <v>243</v>
      </c>
      <c r="F161" s="268" t="s">
        <v>244</v>
      </c>
      <c r="G161" s="268"/>
      <c r="H161" s="268"/>
      <c r="I161" s="268"/>
      <c r="J161" s="165" t="s">
        <v>151</v>
      </c>
      <c r="K161" s="166">
        <v>1</v>
      </c>
      <c r="L161" s="269">
        <v>0</v>
      </c>
      <c r="M161" s="269"/>
      <c r="N161" s="270">
        <f t="shared" si="15"/>
        <v>0</v>
      </c>
      <c r="O161" s="270"/>
      <c r="P161" s="270"/>
      <c r="Q161" s="270"/>
      <c r="R161" s="137"/>
      <c r="T161" s="167" t="s">
        <v>5</v>
      </c>
      <c r="U161" s="46" t="s">
        <v>44</v>
      </c>
      <c r="V161" s="38"/>
      <c r="W161" s="168">
        <f t="shared" si="16"/>
        <v>0</v>
      </c>
      <c r="X161" s="168">
        <v>0</v>
      </c>
      <c r="Y161" s="168">
        <f t="shared" si="17"/>
        <v>0</v>
      </c>
      <c r="Z161" s="168">
        <v>0</v>
      </c>
      <c r="AA161" s="169">
        <f t="shared" si="18"/>
        <v>0</v>
      </c>
      <c r="AR161" s="20" t="s">
        <v>152</v>
      </c>
      <c r="AT161" s="20" t="s">
        <v>148</v>
      </c>
      <c r="AU161" s="20" t="s">
        <v>159</v>
      </c>
      <c r="AY161" s="20" t="s">
        <v>147</v>
      </c>
      <c r="BE161" s="108">
        <f t="shared" si="19"/>
        <v>0</v>
      </c>
      <c r="BF161" s="108">
        <f t="shared" si="20"/>
        <v>0</v>
      </c>
      <c r="BG161" s="108">
        <f t="shared" si="21"/>
        <v>0</v>
      </c>
      <c r="BH161" s="108">
        <f t="shared" si="22"/>
        <v>0</v>
      </c>
      <c r="BI161" s="108">
        <f t="shared" si="23"/>
        <v>0</v>
      </c>
      <c r="BJ161" s="20" t="s">
        <v>87</v>
      </c>
      <c r="BK161" s="108">
        <f t="shared" si="24"/>
        <v>0</v>
      </c>
      <c r="BL161" s="20" t="s">
        <v>152</v>
      </c>
      <c r="BM161" s="20" t="s">
        <v>245</v>
      </c>
    </row>
    <row r="162" spans="2:65" s="1" customFormat="1" ht="31.5" customHeight="1">
      <c r="B162" s="134"/>
      <c r="C162" s="163" t="s">
        <v>246</v>
      </c>
      <c r="D162" s="163" t="s">
        <v>148</v>
      </c>
      <c r="E162" s="164" t="s">
        <v>247</v>
      </c>
      <c r="F162" s="268" t="s">
        <v>248</v>
      </c>
      <c r="G162" s="268"/>
      <c r="H162" s="268"/>
      <c r="I162" s="268"/>
      <c r="J162" s="165" t="s">
        <v>162</v>
      </c>
      <c r="K162" s="166">
        <v>9.5</v>
      </c>
      <c r="L162" s="269">
        <v>0</v>
      </c>
      <c r="M162" s="269"/>
      <c r="N162" s="270">
        <f t="shared" si="15"/>
        <v>0</v>
      </c>
      <c r="O162" s="270"/>
      <c r="P162" s="270"/>
      <c r="Q162" s="270"/>
      <c r="R162" s="137"/>
      <c r="T162" s="167" t="s">
        <v>5</v>
      </c>
      <c r="U162" s="46" t="s">
        <v>44</v>
      </c>
      <c r="V162" s="38"/>
      <c r="W162" s="168">
        <f t="shared" si="16"/>
        <v>0</v>
      </c>
      <c r="X162" s="168">
        <v>0</v>
      </c>
      <c r="Y162" s="168">
        <f t="shared" si="17"/>
        <v>0</v>
      </c>
      <c r="Z162" s="168">
        <v>0</v>
      </c>
      <c r="AA162" s="169">
        <f t="shared" si="18"/>
        <v>0</v>
      </c>
      <c r="AR162" s="20" t="s">
        <v>152</v>
      </c>
      <c r="AT162" s="20" t="s">
        <v>148</v>
      </c>
      <c r="AU162" s="20" t="s">
        <v>159</v>
      </c>
      <c r="AY162" s="20" t="s">
        <v>147</v>
      </c>
      <c r="BE162" s="108">
        <f t="shared" si="19"/>
        <v>0</v>
      </c>
      <c r="BF162" s="108">
        <f t="shared" si="20"/>
        <v>0</v>
      </c>
      <c r="BG162" s="108">
        <f t="shared" si="21"/>
        <v>0</v>
      </c>
      <c r="BH162" s="108">
        <f t="shared" si="22"/>
        <v>0</v>
      </c>
      <c r="BI162" s="108">
        <f t="shared" si="23"/>
        <v>0</v>
      </c>
      <c r="BJ162" s="20" t="s">
        <v>87</v>
      </c>
      <c r="BK162" s="108">
        <f t="shared" si="24"/>
        <v>0</v>
      </c>
      <c r="BL162" s="20" t="s">
        <v>152</v>
      </c>
      <c r="BM162" s="20" t="s">
        <v>249</v>
      </c>
    </row>
    <row r="163" spans="2:65" s="1" customFormat="1" ht="31.5" customHeight="1">
      <c r="B163" s="134"/>
      <c r="C163" s="163" t="s">
        <v>250</v>
      </c>
      <c r="D163" s="163" t="s">
        <v>148</v>
      </c>
      <c r="E163" s="164" t="s">
        <v>251</v>
      </c>
      <c r="F163" s="268" t="s">
        <v>252</v>
      </c>
      <c r="G163" s="268"/>
      <c r="H163" s="268"/>
      <c r="I163" s="268"/>
      <c r="J163" s="165" t="s">
        <v>198</v>
      </c>
      <c r="K163" s="166">
        <v>4</v>
      </c>
      <c r="L163" s="269">
        <v>0</v>
      </c>
      <c r="M163" s="269"/>
      <c r="N163" s="270">
        <f t="shared" si="15"/>
        <v>0</v>
      </c>
      <c r="O163" s="270"/>
      <c r="P163" s="270"/>
      <c r="Q163" s="270"/>
      <c r="R163" s="137"/>
      <c r="T163" s="167" t="s">
        <v>5</v>
      </c>
      <c r="U163" s="46" t="s">
        <v>44</v>
      </c>
      <c r="V163" s="38"/>
      <c r="W163" s="168">
        <f t="shared" si="16"/>
        <v>0</v>
      </c>
      <c r="X163" s="168">
        <v>0</v>
      </c>
      <c r="Y163" s="168">
        <f t="shared" si="17"/>
        <v>0</v>
      </c>
      <c r="Z163" s="168">
        <v>0</v>
      </c>
      <c r="AA163" s="169">
        <f t="shared" si="18"/>
        <v>0</v>
      </c>
      <c r="AR163" s="20" t="s">
        <v>152</v>
      </c>
      <c r="AT163" s="20" t="s">
        <v>148</v>
      </c>
      <c r="AU163" s="20" t="s">
        <v>159</v>
      </c>
      <c r="AY163" s="20" t="s">
        <v>147</v>
      </c>
      <c r="BE163" s="108">
        <f t="shared" si="19"/>
        <v>0</v>
      </c>
      <c r="BF163" s="108">
        <f t="shared" si="20"/>
        <v>0</v>
      </c>
      <c r="BG163" s="108">
        <f t="shared" si="21"/>
        <v>0</v>
      </c>
      <c r="BH163" s="108">
        <f t="shared" si="22"/>
        <v>0</v>
      </c>
      <c r="BI163" s="108">
        <f t="shared" si="23"/>
        <v>0</v>
      </c>
      <c r="BJ163" s="20" t="s">
        <v>87</v>
      </c>
      <c r="BK163" s="108">
        <f t="shared" si="24"/>
        <v>0</v>
      </c>
      <c r="BL163" s="20" t="s">
        <v>152</v>
      </c>
      <c r="BM163" s="20" t="s">
        <v>253</v>
      </c>
    </row>
    <row r="164" spans="2:63" s="9" customFormat="1" ht="36.75" customHeight="1">
      <c r="B164" s="152"/>
      <c r="C164" s="153"/>
      <c r="D164" s="154" t="s">
        <v>120</v>
      </c>
      <c r="E164" s="154"/>
      <c r="F164" s="154"/>
      <c r="G164" s="154"/>
      <c r="H164" s="154"/>
      <c r="I164" s="154"/>
      <c r="J164" s="154"/>
      <c r="K164" s="154"/>
      <c r="L164" s="154"/>
      <c r="M164" s="154"/>
      <c r="N164" s="277">
        <f>BK164</f>
        <v>0</v>
      </c>
      <c r="O164" s="278"/>
      <c r="P164" s="278"/>
      <c r="Q164" s="278"/>
      <c r="R164" s="155"/>
      <c r="T164" s="156"/>
      <c r="U164" s="153"/>
      <c r="V164" s="153"/>
      <c r="W164" s="157">
        <f>W165</f>
        <v>0</v>
      </c>
      <c r="X164" s="153"/>
      <c r="Y164" s="157">
        <f>Y165</f>
        <v>0</v>
      </c>
      <c r="Z164" s="153"/>
      <c r="AA164" s="158">
        <f>AA165</f>
        <v>0</v>
      </c>
      <c r="AR164" s="159" t="s">
        <v>106</v>
      </c>
      <c r="AT164" s="160" t="s">
        <v>78</v>
      </c>
      <c r="AU164" s="160" t="s">
        <v>79</v>
      </c>
      <c r="AY164" s="159" t="s">
        <v>147</v>
      </c>
      <c r="BK164" s="161">
        <f>BK165</f>
        <v>0</v>
      </c>
    </row>
    <row r="165" spans="2:63" s="9" customFormat="1" ht="19.5" customHeight="1">
      <c r="B165" s="152"/>
      <c r="C165" s="153"/>
      <c r="D165" s="162" t="s">
        <v>121</v>
      </c>
      <c r="E165" s="162"/>
      <c r="F165" s="162"/>
      <c r="G165" s="162"/>
      <c r="H165" s="162"/>
      <c r="I165" s="162"/>
      <c r="J165" s="162"/>
      <c r="K165" s="162"/>
      <c r="L165" s="162"/>
      <c r="M165" s="162"/>
      <c r="N165" s="283">
        <f>BK165</f>
        <v>0</v>
      </c>
      <c r="O165" s="284"/>
      <c r="P165" s="284"/>
      <c r="Q165" s="284"/>
      <c r="R165" s="155"/>
      <c r="T165" s="156"/>
      <c r="U165" s="153"/>
      <c r="V165" s="153"/>
      <c r="W165" s="157">
        <f>SUM(W166:W170)</f>
        <v>0</v>
      </c>
      <c r="X165" s="153"/>
      <c r="Y165" s="157">
        <f>SUM(Y166:Y170)</f>
        <v>0</v>
      </c>
      <c r="Z165" s="153"/>
      <c r="AA165" s="158">
        <f>SUM(AA166:AA170)</f>
        <v>0</v>
      </c>
      <c r="AR165" s="159" t="s">
        <v>106</v>
      </c>
      <c r="AT165" s="160" t="s">
        <v>78</v>
      </c>
      <c r="AU165" s="160" t="s">
        <v>87</v>
      </c>
      <c r="AY165" s="159" t="s">
        <v>147</v>
      </c>
      <c r="BK165" s="161">
        <f>SUM(BK166:BK170)</f>
        <v>0</v>
      </c>
    </row>
    <row r="166" spans="2:65" s="1" customFormat="1" ht="22.5" customHeight="1">
      <c r="B166" s="134"/>
      <c r="C166" s="163" t="s">
        <v>254</v>
      </c>
      <c r="D166" s="163" t="s">
        <v>148</v>
      </c>
      <c r="E166" s="164" t="s">
        <v>255</v>
      </c>
      <c r="F166" s="268" t="s">
        <v>256</v>
      </c>
      <c r="G166" s="268"/>
      <c r="H166" s="268"/>
      <c r="I166" s="268"/>
      <c r="J166" s="165" t="s">
        <v>151</v>
      </c>
      <c r="K166" s="166">
        <v>1</v>
      </c>
      <c r="L166" s="269">
        <v>0</v>
      </c>
      <c r="M166" s="269"/>
      <c r="N166" s="270">
        <f>ROUND(L166*K166,2)</f>
        <v>0</v>
      </c>
      <c r="O166" s="270"/>
      <c r="P166" s="270"/>
      <c r="Q166" s="270"/>
      <c r="R166" s="137"/>
      <c r="T166" s="167" t="s">
        <v>5</v>
      </c>
      <c r="U166" s="46" t="s">
        <v>44</v>
      </c>
      <c r="V166" s="38"/>
      <c r="W166" s="168">
        <f>V166*K166</f>
        <v>0</v>
      </c>
      <c r="X166" s="168">
        <v>0</v>
      </c>
      <c r="Y166" s="168">
        <f>X166*K166</f>
        <v>0</v>
      </c>
      <c r="Z166" s="168">
        <v>0</v>
      </c>
      <c r="AA166" s="169">
        <f>Z166*K166</f>
        <v>0</v>
      </c>
      <c r="AR166" s="20" t="s">
        <v>219</v>
      </c>
      <c r="AT166" s="20" t="s">
        <v>148</v>
      </c>
      <c r="AU166" s="20" t="s">
        <v>106</v>
      </c>
      <c r="AY166" s="20" t="s">
        <v>147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20" t="s">
        <v>87</v>
      </c>
      <c r="BK166" s="108">
        <f>ROUND(L166*K166,2)</f>
        <v>0</v>
      </c>
      <c r="BL166" s="20" t="s">
        <v>219</v>
      </c>
      <c r="BM166" s="20" t="s">
        <v>257</v>
      </c>
    </row>
    <row r="167" spans="2:65" s="1" customFormat="1" ht="22.5" customHeight="1">
      <c r="B167" s="134"/>
      <c r="C167" s="163" t="s">
        <v>258</v>
      </c>
      <c r="D167" s="163" t="s">
        <v>148</v>
      </c>
      <c r="E167" s="164" t="s">
        <v>259</v>
      </c>
      <c r="F167" s="268" t="s">
        <v>260</v>
      </c>
      <c r="G167" s="268"/>
      <c r="H167" s="268"/>
      <c r="I167" s="268"/>
      <c r="J167" s="165" t="s">
        <v>198</v>
      </c>
      <c r="K167" s="166">
        <v>1</v>
      </c>
      <c r="L167" s="269">
        <v>0</v>
      </c>
      <c r="M167" s="269"/>
      <c r="N167" s="270">
        <f>ROUND(L167*K167,2)</f>
        <v>0</v>
      </c>
      <c r="O167" s="270"/>
      <c r="P167" s="270"/>
      <c r="Q167" s="270"/>
      <c r="R167" s="137"/>
      <c r="T167" s="167" t="s">
        <v>5</v>
      </c>
      <c r="U167" s="46" t="s">
        <v>44</v>
      </c>
      <c r="V167" s="38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20" t="s">
        <v>219</v>
      </c>
      <c r="AT167" s="20" t="s">
        <v>148</v>
      </c>
      <c r="AU167" s="20" t="s">
        <v>106</v>
      </c>
      <c r="AY167" s="20" t="s">
        <v>147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20" t="s">
        <v>87</v>
      </c>
      <c r="BK167" s="108">
        <f>ROUND(L167*K167,2)</f>
        <v>0</v>
      </c>
      <c r="BL167" s="20" t="s">
        <v>219</v>
      </c>
      <c r="BM167" s="20" t="s">
        <v>261</v>
      </c>
    </row>
    <row r="168" spans="2:65" s="1" customFormat="1" ht="31.5" customHeight="1">
      <c r="B168" s="134"/>
      <c r="C168" s="163" t="s">
        <v>262</v>
      </c>
      <c r="D168" s="163" t="s">
        <v>148</v>
      </c>
      <c r="E168" s="164" t="s">
        <v>263</v>
      </c>
      <c r="F168" s="268" t="s">
        <v>264</v>
      </c>
      <c r="G168" s="268"/>
      <c r="H168" s="268"/>
      <c r="I168" s="268"/>
      <c r="J168" s="165" t="s">
        <v>198</v>
      </c>
      <c r="K168" s="166">
        <v>1</v>
      </c>
      <c r="L168" s="269">
        <v>0</v>
      </c>
      <c r="M168" s="269"/>
      <c r="N168" s="270">
        <f>ROUND(L168*K168,2)</f>
        <v>0</v>
      </c>
      <c r="O168" s="270"/>
      <c r="P168" s="270"/>
      <c r="Q168" s="270"/>
      <c r="R168" s="137"/>
      <c r="T168" s="167" t="s">
        <v>5</v>
      </c>
      <c r="U168" s="46" t="s">
        <v>44</v>
      </c>
      <c r="V168" s="38"/>
      <c r="W168" s="168">
        <f>V168*K168</f>
        <v>0</v>
      </c>
      <c r="X168" s="168">
        <v>0</v>
      </c>
      <c r="Y168" s="168">
        <f>X168*K168</f>
        <v>0</v>
      </c>
      <c r="Z168" s="168">
        <v>0</v>
      </c>
      <c r="AA168" s="169">
        <f>Z168*K168</f>
        <v>0</v>
      </c>
      <c r="AR168" s="20" t="s">
        <v>219</v>
      </c>
      <c r="AT168" s="20" t="s">
        <v>148</v>
      </c>
      <c r="AU168" s="20" t="s">
        <v>106</v>
      </c>
      <c r="AY168" s="20" t="s">
        <v>147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20" t="s">
        <v>87</v>
      </c>
      <c r="BK168" s="108">
        <f>ROUND(L168*K168,2)</f>
        <v>0</v>
      </c>
      <c r="BL168" s="20" t="s">
        <v>219</v>
      </c>
      <c r="BM168" s="20" t="s">
        <v>265</v>
      </c>
    </row>
    <row r="169" spans="2:65" s="1" customFormat="1" ht="22.5" customHeight="1">
      <c r="B169" s="134"/>
      <c r="C169" s="163" t="s">
        <v>266</v>
      </c>
      <c r="D169" s="163" t="s">
        <v>148</v>
      </c>
      <c r="E169" s="164" t="s">
        <v>267</v>
      </c>
      <c r="F169" s="268" t="s">
        <v>268</v>
      </c>
      <c r="G169" s="268"/>
      <c r="H169" s="268"/>
      <c r="I169" s="268"/>
      <c r="J169" s="165" t="s">
        <v>198</v>
      </c>
      <c r="K169" s="166">
        <v>3</v>
      </c>
      <c r="L169" s="269">
        <v>0</v>
      </c>
      <c r="M169" s="269"/>
      <c r="N169" s="270">
        <f>ROUND(L169*K169,2)</f>
        <v>0</v>
      </c>
      <c r="O169" s="270"/>
      <c r="P169" s="270"/>
      <c r="Q169" s="270"/>
      <c r="R169" s="137"/>
      <c r="T169" s="167" t="s">
        <v>5</v>
      </c>
      <c r="U169" s="46" t="s">
        <v>44</v>
      </c>
      <c r="V169" s="38"/>
      <c r="W169" s="168">
        <f>V169*K169</f>
        <v>0</v>
      </c>
      <c r="X169" s="168">
        <v>0</v>
      </c>
      <c r="Y169" s="168">
        <f>X169*K169</f>
        <v>0</v>
      </c>
      <c r="Z169" s="168">
        <v>0</v>
      </c>
      <c r="AA169" s="169">
        <f>Z169*K169</f>
        <v>0</v>
      </c>
      <c r="AR169" s="20" t="s">
        <v>219</v>
      </c>
      <c r="AT169" s="20" t="s">
        <v>148</v>
      </c>
      <c r="AU169" s="20" t="s">
        <v>106</v>
      </c>
      <c r="AY169" s="20" t="s">
        <v>147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20" t="s">
        <v>87</v>
      </c>
      <c r="BK169" s="108">
        <f>ROUND(L169*K169,2)</f>
        <v>0</v>
      </c>
      <c r="BL169" s="20" t="s">
        <v>219</v>
      </c>
      <c r="BM169" s="20" t="s">
        <v>269</v>
      </c>
    </row>
    <row r="170" spans="2:65" s="1" customFormat="1" ht="22.5" customHeight="1">
      <c r="B170" s="134"/>
      <c r="C170" s="163" t="s">
        <v>270</v>
      </c>
      <c r="D170" s="163" t="s">
        <v>148</v>
      </c>
      <c r="E170" s="164" t="s">
        <v>271</v>
      </c>
      <c r="F170" s="268" t="s">
        <v>272</v>
      </c>
      <c r="G170" s="268"/>
      <c r="H170" s="268"/>
      <c r="I170" s="268"/>
      <c r="J170" s="165" t="s">
        <v>198</v>
      </c>
      <c r="K170" s="166">
        <v>2</v>
      </c>
      <c r="L170" s="269">
        <v>0</v>
      </c>
      <c r="M170" s="269"/>
      <c r="N170" s="270">
        <f>ROUND(L170*K170,2)</f>
        <v>0</v>
      </c>
      <c r="O170" s="270"/>
      <c r="P170" s="270"/>
      <c r="Q170" s="270"/>
      <c r="R170" s="137"/>
      <c r="T170" s="167" t="s">
        <v>5</v>
      </c>
      <c r="U170" s="46" t="s">
        <v>44</v>
      </c>
      <c r="V170" s="38"/>
      <c r="W170" s="168">
        <f>V170*K170</f>
        <v>0</v>
      </c>
      <c r="X170" s="168">
        <v>0</v>
      </c>
      <c r="Y170" s="168">
        <f>X170*K170</f>
        <v>0</v>
      </c>
      <c r="Z170" s="168">
        <v>0</v>
      </c>
      <c r="AA170" s="169">
        <f>Z170*K170</f>
        <v>0</v>
      </c>
      <c r="AR170" s="20" t="s">
        <v>219</v>
      </c>
      <c r="AT170" s="20" t="s">
        <v>148</v>
      </c>
      <c r="AU170" s="20" t="s">
        <v>106</v>
      </c>
      <c r="AY170" s="20" t="s">
        <v>147</v>
      </c>
      <c r="BE170" s="108">
        <f>IF(U170="základní",N170,0)</f>
        <v>0</v>
      </c>
      <c r="BF170" s="108">
        <f>IF(U170="snížená",N170,0)</f>
        <v>0</v>
      </c>
      <c r="BG170" s="108">
        <f>IF(U170="zákl. přenesená",N170,0)</f>
        <v>0</v>
      </c>
      <c r="BH170" s="108">
        <f>IF(U170="sníž. přenesená",N170,0)</f>
        <v>0</v>
      </c>
      <c r="BI170" s="108">
        <f>IF(U170="nulová",N170,0)</f>
        <v>0</v>
      </c>
      <c r="BJ170" s="20" t="s">
        <v>87</v>
      </c>
      <c r="BK170" s="108">
        <f>ROUND(L170*K170,2)</f>
        <v>0</v>
      </c>
      <c r="BL170" s="20" t="s">
        <v>219</v>
      </c>
      <c r="BM170" s="20" t="s">
        <v>273</v>
      </c>
    </row>
    <row r="171" spans="2:63" s="9" customFormat="1" ht="36.75" customHeight="1">
      <c r="B171" s="152"/>
      <c r="C171" s="153"/>
      <c r="D171" s="154" t="s">
        <v>122</v>
      </c>
      <c r="E171" s="154"/>
      <c r="F171" s="154"/>
      <c r="G171" s="154"/>
      <c r="H171" s="154"/>
      <c r="I171" s="154"/>
      <c r="J171" s="154"/>
      <c r="K171" s="154"/>
      <c r="L171" s="154"/>
      <c r="M171" s="154"/>
      <c r="N171" s="277">
        <f>BK171</f>
        <v>0</v>
      </c>
      <c r="O171" s="278"/>
      <c r="P171" s="278"/>
      <c r="Q171" s="278"/>
      <c r="R171" s="155"/>
      <c r="T171" s="156"/>
      <c r="U171" s="153"/>
      <c r="V171" s="153"/>
      <c r="W171" s="157">
        <f>W172</f>
        <v>0</v>
      </c>
      <c r="X171" s="153"/>
      <c r="Y171" s="157">
        <f>Y172</f>
        <v>0</v>
      </c>
      <c r="Z171" s="153"/>
      <c r="AA171" s="158">
        <f>AA172</f>
        <v>0</v>
      </c>
      <c r="AR171" s="159" t="s">
        <v>152</v>
      </c>
      <c r="AT171" s="160" t="s">
        <v>78</v>
      </c>
      <c r="AU171" s="160" t="s">
        <v>79</v>
      </c>
      <c r="AY171" s="159" t="s">
        <v>147</v>
      </c>
      <c r="BK171" s="161">
        <f>BK172</f>
        <v>0</v>
      </c>
    </row>
    <row r="172" spans="2:63" s="9" customFormat="1" ht="19.5" customHeight="1">
      <c r="B172" s="152"/>
      <c r="C172" s="153"/>
      <c r="D172" s="162" t="s">
        <v>123</v>
      </c>
      <c r="E172" s="162"/>
      <c r="F172" s="162"/>
      <c r="G172" s="162"/>
      <c r="H172" s="162"/>
      <c r="I172" s="162"/>
      <c r="J172" s="162"/>
      <c r="K172" s="162"/>
      <c r="L172" s="162"/>
      <c r="M172" s="162"/>
      <c r="N172" s="283">
        <f>BK172</f>
        <v>0</v>
      </c>
      <c r="O172" s="284"/>
      <c r="P172" s="284"/>
      <c r="Q172" s="284"/>
      <c r="R172" s="155"/>
      <c r="T172" s="156"/>
      <c r="U172" s="153"/>
      <c r="V172" s="153"/>
      <c r="W172" s="157">
        <f>W173</f>
        <v>0</v>
      </c>
      <c r="X172" s="153"/>
      <c r="Y172" s="157">
        <f>Y173</f>
        <v>0</v>
      </c>
      <c r="Z172" s="153"/>
      <c r="AA172" s="158">
        <f>AA173</f>
        <v>0</v>
      </c>
      <c r="AR172" s="159" t="s">
        <v>152</v>
      </c>
      <c r="AT172" s="160" t="s">
        <v>78</v>
      </c>
      <c r="AU172" s="160" t="s">
        <v>87</v>
      </c>
      <c r="AY172" s="159" t="s">
        <v>147</v>
      </c>
      <c r="BK172" s="161">
        <f>BK173</f>
        <v>0</v>
      </c>
    </row>
    <row r="173" spans="2:65" s="1" customFormat="1" ht="22.5" customHeight="1">
      <c r="B173" s="134"/>
      <c r="C173" s="163" t="s">
        <v>274</v>
      </c>
      <c r="D173" s="163" t="s">
        <v>148</v>
      </c>
      <c r="E173" s="164" t="s">
        <v>275</v>
      </c>
      <c r="F173" s="268" t="s">
        <v>276</v>
      </c>
      <c r="G173" s="268"/>
      <c r="H173" s="268"/>
      <c r="I173" s="268"/>
      <c r="J173" s="165" t="s">
        <v>277</v>
      </c>
      <c r="K173" s="186">
        <v>0</v>
      </c>
      <c r="L173" s="269">
        <v>0</v>
      </c>
      <c r="M173" s="269"/>
      <c r="N173" s="270">
        <f>ROUND(L173*K173,2)</f>
        <v>0</v>
      </c>
      <c r="O173" s="270"/>
      <c r="P173" s="270"/>
      <c r="Q173" s="270"/>
      <c r="R173" s="137"/>
      <c r="T173" s="167" t="s">
        <v>5</v>
      </c>
      <c r="U173" s="46" t="s">
        <v>44</v>
      </c>
      <c r="V173" s="38"/>
      <c r="W173" s="168">
        <f>V173*K173</f>
        <v>0</v>
      </c>
      <c r="X173" s="168">
        <v>0</v>
      </c>
      <c r="Y173" s="168">
        <f>X173*K173</f>
        <v>0</v>
      </c>
      <c r="Z173" s="168">
        <v>0</v>
      </c>
      <c r="AA173" s="169">
        <f>Z173*K173</f>
        <v>0</v>
      </c>
      <c r="AR173" s="20" t="s">
        <v>278</v>
      </c>
      <c r="AT173" s="20" t="s">
        <v>148</v>
      </c>
      <c r="AU173" s="20" t="s">
        <v>106</v>
      </c>
      <c r="AY173" s="20" t="s">
        <v>147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20" t="s">
        <v>87</v>
      </c>
      <c r="BK173" s="108">
        <f>ROUND(L173*K173,2)</f>
        <v>0</v>
      </c>
      <c r="BL173" s="20" t="s">
        <v>278</v>
      </c>
      <c r="BM173" s="20" t="s">
        <v>279</v>
      </c>
    </row>
    <row r="174" spans="2:63" s="1" customFormat="1" ht="49.5" customHeight="1">
      <c r="B174" s="37"/>
      <c r="C174" s="38"/>
      <c r="D174" s="154" t="s">
        <v>280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7">
        <f>BK174</f>
        <v>0</v>
      </c>
      <c r="O174" s="278"/>
      <c r="P174" s="278"/>
      <c r="Q174" s="278"/>
      <c r="R174" s="39"/>
      <c r="T174" s="187"/>
      <c r="U174" s="58"/>
      <c r="V174" s="58"/>
      <c r="W174" s="58"/>
      <c r="X174" s="58"/>
      <c r="Y174" s="58"/>
      <c r="Z174" s="58"/>
      <c r="AA174" s="60"/>
      <c r="AT174" s="20" t="s">
        <v>78</v>
      </c>
      <c r="AU174" s="20" t="s">
        <v>79</v>
      </c>
      <c r="AY174" s="20" t="s">
        <v>281</v>
      </c>
      <c r="BK174" s="108">
        <v>0</v>
      </c>
    </row>
    <row r="175" spans="2:18" s="1" customFormat="1" ht="6.75" customHeight="1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</sheetData>
  <sheetProtection/>
  <mergeCells count="182">
    <mergeCell ref="F173:I173"/>
    <mergeCell ref="L173:M173"/>
    <mergeCell ref="N173:Q173"/>
    <mergeCell ref="F166:I166"/>
    <mergeCell ref="L166:M166"/>
    <mergeCell ref="N166:Q166"/>
    <mergeCell ref="N171:Q171"/>
    <mergeCell ref="N172:Q172"/>
    <mergeCell ref="F169:I169"/>
    <mergeCell ref="L169:M169"/>
    <mergeCell ref="N169:Q169"/>
    <mergeCell ref="F170:I170"/>
    <mergeCell ref="L170:M170"/>
    <mergeCell ref="N170:Q170"/>
    <mergeCell ref="N174:Q174"/>
    <mergeCell ref="H1:K1"/>
    <mergeCell ref="S2:AC2"/>
    <mergeCell ref="N123:Q123"/>
    <mergeCell ref="N124:Q124"/>
    <mergeCell ref="N125:Q125"/>
    <mergeCell ref="N142:Q142"/>
    <mergeCell ref="N143:Q143"/>
    <mergeCell ref="N164:Q164"/>
    <mergeCell ref="N165:Q165"/>
    <mergeCell ref="F168:I168"/>
    <mergeCell ref="L168:M168"/>
    <mergeCell ref="N168:Q168"/>
    <mergeCell ref="F161:I161"/>
    <mergeCell ref="L161:M161"/>
    <mergeCell ref="N161:Q161"/>
    <mergeCell ref="F162:I162"/>
    <mergeCell ref="L162:M162"/>
    <mergeCell ref="N162:Q162"/>
    <mergeCell ref="F163:I163"/>
    <mergeCell ref="F160:I160"/>
    <mergeCell ref="L160:M160"/>
    <mergeCell ref="N160:Q160"/>
    <mergeCell ref="F167:I167"/>
    <mergeCell ref="L167:M167"/>
    <mergeCell ref="N167:Q167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48:I148"/>
    <mergeCell ref="F149:I149"/>
    <mergeCell ref="F150:I150"/>
    <mergeCell ref="L150:M150"/>
    <mergeCell ref="N150:Q150"/>
    <mergeCell ref="F151:I151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8:I128"/>
    <mergeCell ref="F129:I129"/>
    <mergeCell ref="F130:I130"/>
    <mergeCell ref="L130:M130"/>
    <mergeCell ref="N130:Q130"/>
    <mergeCell ref="F131:I131"/>
    <mergeCell ref="F126:I126"/>
    <mergeCell ref="L126:M126"/>
    <mergeCell ref="N126:Q126"/>
    <mergeCell ref="F127:I127"/>
    <mergeCell ref="L127:M127"/>
    <mergeCell ref="N127:Q127"/>
    <mergeCell ref="F115:P115"/>
    <mergeCell ref="M117:P117"/>
    <mergeCell ref="M119:Q119"/>
    <mergeCell ref="M120:Q120"/>
    <mergeCell ref="F122:I122"/>
    <mergeCell ref="L122:M122"/>
    <mergeCell ref="N122:Q122"/>
    <mergeCell ref="D103:H103"/>
    <mergeCell ref="N103:Q103"/>
    <mergeCell ref="N104:Q104"/>
    <mergeCell ref="L106:Q106"/>
    <mergeCell ref="C112:Q112"/>
    <mergeCell ref="F114:P114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6:Q96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E222" sqref="AE2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16.16015625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101</v>
      </c>
      <c r="G1" s="16"/>
      <c r="H1" s="279" t="s">
        <v>102</v>
      </c>
      <c r="I1" s="279"/>
      <c r="J1" s="279"/>
      <c r="K1" s="279"/>
      <c r="L1" s="16" t="s">
        <v>103</v>
      </c>
      <c r="M1" s="14"/>
      <c r="N1" s="14"/>
      <c r="O1" s="15" t="s">
        <v>104</v>
      </c>
      <c r="P1" s="14"/>
      <c r="Q1" s="14"/>
      <c r="R1" s="14"/>
      <c r="S1" s="16" t="s">
        <v>105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0" t="s">
        <v>91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106</v>
      </c>
    </row>
    <row r="4" spans="2:46" ht="36.75" customHeight="1">
      <c r="B4" s="24"/>
      <c r="C4" s="202" t="s">
        <v>107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5"/>
      <c r="T4" s="26" t="s">
        <v>13</v>
      </c>
      <c r="AT4" s="20" t="s">
        <v>6</v>
      </c>
    </row>
    <row r="5" spans="2:18" ht="6.7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ht="24.75" customHeight="1">
      <c r="B6" s="24"/>
      <c r="C6" s="28"/>
      <c r="D6" s="32" t="s">
        <v>19</v>
      </c>
      <c r="E6" s="28"/>
      <c r="F6" s="245" t="str">
        <f>'Rekapitulace stavby'!K6</f>
        <v>Obnova kašny - Kostelní ul., Český Krumlov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8"/>
      <c r="R6" s="25"/>
    </row>
    <row r="7" spans="2:18" s="1" customFormat="1" ht="32.25" customHeight="1">
      <c r="B7" s="37"/>
      <c r="C7" s="38"/>
      <c r="D7" s="31" t="s">
        <v>108</v>
      </c>
      <c r="E7" s="38"/>
      <c r="F7" s="208" t="s">
        <v>282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8"/>
      <c r="R7" s="39"/>
    </row>
    <row r="8" spans="2:18" s="1" customFormat="1" ht="14.2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5</v>
      </c>
      <c r="P8" s="38"/>
      <c r="Q8" s="38"/>
      <c r="R8" s="39"/>
    </row>
    <row r="9" spans="2:18" s="1" customFormat="1" ht="14.2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48" t="str">
        <f>'Rekapitulace stavby'!AN8</f>
        <v>26.1.2017</v>
      </c>
      <c r="P9" s="249"/>
      <c r="Q9" s="38"/>
      <c r="R9" s="39"/>
    </row>
    <row r="10" spans="2:18" s="1" customFormat="1" ht="10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2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06" t="s">
        <v>5</v>
      </c>
      <c r="P11" s="206"/>
      <c r="Q11" s="38"/>
      <c r="R11" s="39"/>
    </row>
    <row r="12" spans="2:18" s="1" customFormat="1" ht="18" customHeight="1">
      <c r="B12" s="37"/>
      <c r="C12" s="38"/>
      <c r="D12" s="38"/>
      <c r="E12" s="30" t="s">
        <v>30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06" t="s">
        <v>5</v>
      </c>
      <c r="P12" s="206"/>
      <c r="Q12" s="38"/>
      <c r="R12" s="39"/>
    </row>
    <row r="13" spans="2:18" s="1" customFormat="1" ht="6.7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2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0" t="str">
        <f>IF('Rekapitulace stavby'!AN13="","",'Rekapitulace stavby'!AN13)</f>
        <v>Vyplň údaj</v>
      </c>
      <c r="P14" s="206"/>
      <c r="Q14" s="38"/>
      <c r="R14" s="39"/>
    </row>
    <row r="15" spans="2:18" s="1" customFormat="1" ht="18" customHeight="1">
      <c r="B15" s="37"/>
      <c r="C15" s="38"/>
      <c r="D15" s="38"/>
      <c r="E15" s="250" t="str">
        <f>IF('Rekapitulace stavby'!E14="","",'Rekapitulace stavby'!E14)</f>
        <v>Vyplň údaj</v>
      </c>
      <c r="F15" s="251"/>
      <c r="G15" s="251"/>
      <c r="H15" s="251"/>
      <c r="I15" s="251"/>
      <c r="J15" s="251"/>
      <c r="K15" s="251"/>
      <c r="L15" s="251"/>
      <c r="M15" s="32" t="s">
        <v>31</v>
      </c>
      <c r="N15" s="38"/>
      <c r="O15" s="250" t="str">
        <f>IF('Rekapitulace stavby'!AN14="","",'Rekapitulace stavby'!AN14)</f>
        <v>Vyplň údaj</v>
      </c>
      <c r="P15" s="206"/>
      <c r="Q15" s="38"/>
      <c r="R15" s="39"/>
    </row>
    <row r="16" spans="2:18" s="1" customFormat="1" ht="6.7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2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06" t="s">
        <v>5</v>
      </c>
      <c r="P17" s="206"/>
      <c r="Q17" s="38"/>
      <c r="R17" s="39"/>
    </row>
    <row r="18" spans="2:18" s="1" customFormat="1" ht="18" customHeight="1">
      <c r="B18" s="37"/>
      <c r="C18" s="38"/>
      <c r="D18" s="38"/>
      <c r="E18" s="30" t="s">
        <v>35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06" t="s">
        <v>5</v>
      </c>
      <c r="P18" s="206"/>
      <c r="Q18" s="38"/>
      <c r="R18" s="39"/>
    </row>
    <row r="19" spans="2:18" s="1" customFormat="1" ht="6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25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06" t="s">
        <v>5</v>
      </c>
      <c r="P20" s="206"/>
      <c r="Q20" s="38"/>
      <c r="R20" s="39"/>
    </row>
    <row r="21" spans="2:18" s="1" customFormat="1" ht="18" customHeight="1">
      <c r="B21" s="37"/>
      <c r="C21" s="38"/>
      <c r="D21" s="38"/>
      <c r="E21" s="30" t="s">
        <v>38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06" t="s">
        <v>5</v>
      </c>
      <c r="P21" s="206"/>
      <c r="Q21" s="38"/>
      <c r="R21" s="39"/>
    </row>
    <row r="22" spans="2:18" s="1" customFormat="1" ht="6.7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25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11" t="s">
        <v>5</v>
      </c>
      <c r="F24" s="211"/>
      <c r="G24" s="211"/>
      <c r="H24" s="211"/>
      <c r="I24" s="211"/>
      <c r="J24" s="211"/>
      <c r="K24" s="211"/>
      <c r="L24" s="211"/>
      <c r="M24" s="38"/>
      <c r="N24" s="38"/>
      <c r="O24" s="38"/>
      <c r="P24" s="38"/>
      <c r="Q24" s="38"/>
      <c r="R24" s="39"/>
    </row>
    <row r="25" spans="2:18" s="1" customFormat="1" ht="6.7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7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25" customHeight="1">
      <c r="B27" s="37"/>
      <c r="C27" s="38"/>
      <c r="D27" s="118" t="s">
        <v>110</v>
      </c>
      <c r="E27" s="38"/>
      <c r="F27" s="38"/>
      <c r="G27" s="38"/>
      <c r="H27" s="38"/>
      <c r="I27" s="38"/>
      <c r="J27" s="38"/>
      <c r="K27" s="38"/>
      <c r="L27" s="38"/>
      <c r="M27" s="212">
        <f>N88</f>
        <v>12600</v>
      </c>
      <c r="N27" s="212"/>
      <c r="O27" s="212"/>
      <c r="P27" s="212"/>
      <c r="Q27" s="38"/>
      <c r="R27" s="39"/>
    </row>
    <row r="28" spans="2:18" s="1" customFormat="1" ht="14.25" customHeight="1">
      <c r="B28" s="37"/>
      <c r="C28" s="38"/>
      <c r="D28" s="36" t="s">
        <v>95</v>
      </c>
      <c r="E28" s="38"/>
      <c r="F28" s="38"/>
      <c r="G28" s="38"/>
      <c r="H28" s="38"/>
      <c r="I28" s="38"/>
      <c r="J28" s="38"/>
      <c r="K28" s="38"/>
      <c r="L28" s="38"/>
      <c r="M28" s="212">
        <f>N104</f>
        <v>0</v>
      </c>
      <c r="N28" s="212"/>
      <c r="O28" s="212"/>
      <c r="P28" s="212"/>
      <c r="Q28" s="38"/>
      <c r="R28" s="39"/>
    </row>
    <row r="29" spans="2:18" s="1" customFormat="1" ht="6.7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4.75" customHeight="1">
      <c r="B30" s="37"/>
      <c r="C30" s="38"/>
      <c r="D30" s="119" t="s">
        <v>42</v>
      </c>
      <c r="E30" s="38"/>
      <c r="F30" s="38"/>
      <c r="G30" s="38"/>
      <c r="H30" s="38"/>
      <c r="I30" s="38"/>
      <c r="J30" s="38"/>
      <c r="K30" s="38"/>
      <c r="L30" s="38"/>
      <c r="M30" s="252">
        <f>ROUND(M27+M28,2)</f>
        <v>12600</v>
      </c>
      <c r="N30" s="247"/>
      <c r="O30" s="247"/>
      <c r="P30" s="247"/>
      <c r="Q30" s="38"/>
      <c r="R30" s="39"/>
    </row>
    <row r="31" spans="2:18" s="1" customFormat="1" ht="6.7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25" customHeight="1">
      <c r="B32" s="37"/>
      <c r="C32" s="38"/>
      <c r="D32" s="44" t="s">
        <v>43</v>
      </c>
      <c r="E32" s="44" t="s">
        <v>44</v>
      </c>
      <c r="F32" s="45">
        <v>0.21</v>
      </c>
      <c r="G32" s="120" t="s">
        <v>45</v>
      </c>
      <c r="H32" s="253">
        <f>(SUM(BE104:BE111)+SUM(BE129:BE221))</f>
        <v>12600</v>
      </c>
      <c r="I32" s="247"/>
      <c r="J32" s="247"/>
      <c r="K32" s="38"/>
      <c r="L32" s="38"/>
      <c r="M32" s="253">
        <f>ROUND((SUM(BE104:BE111)+SUM(BE129:BE221)),2)*F32</f>
        <v>2646</v>
      </c>
      <c r="N32" s="247"/>
      <c r="O32" s="247"/>
      <c r="P32" s="247"/>
      <c r="Q32" s="38"/>
      <c r="R32" s="39"/>
    </row>
    <row r="33" spans="2:18" s="1" customFormat="1" ht="14.25" customHeight="1">
      <c r="B33" s="37"/>
      <c r="C33" s="38"/>
      <c r="D33" s="38"/>
      <c r="E33" s="44" t="s">
        <v>46</v>
      </c>
      <c r="F33" s="45">
        <v>0.15</v>
      </c>
      <c r="G33" s="120" t="s">
        <v>45</v>
      </c>
      <c r="H33" s="253">
        <f>(SUM(BF104:BF111)+SUM(BF129:BF221))</f>
        <v>0</v>
      </c>
      <c r="I33" s="247"/>
      <c r="J33" s="247"/>
      <c r="K33" s="38"/>
      <c r="L33" s="38"/>
      <c r="M33" s="253">
        <f>ROUND((SUM(BF104:BF111)+SUM(BF129:BF221)),2)*F33</f>
        <v>0</v>
      </c>
      <c r="N33" s="247"/>
      <c r="O33" s="247"/>
      <c r="P33" s="247"/>
      <c r="Q33" s="38"/>
      <c r="R33" s="39"/>
    </row>
    <row r="34" spans="2:18" s="1" customFormat="1" ht="14.25" customHeight="1" hidden="1">
      <c r="B34" s="37"/>
      <c r="C34" s="38"/>
      <c r="D34" s="38"/>
      <c r="E34" s="44" t="s">
        <v>47</v>
      </c>
      <c r="F34" s="45">
        <v>0.21</v>
      </c>
      <c r="G34" s="120" t="s">
        <v>45</v>
      </c>
      <c r="H34" s="253">
        <f>(SUM(BG104:BG111)+SUM(BG129:BG221))</f>
        <v>0</v>
      </c>
      <c r="I34" s="247"/>
      <c r="J34" s="247"/>
      <c r="K34" s="38"/>
      <c r="L34" s="38"/>
      <c r="M34" s="253">
        <v>0</v>
      </c>
      <c r="N34" s="247"/>
      <c r="O34" s="247"/>
      <c r="P34" s="247"/>
      <c r="Q34" s="38"/>
      <c r="R34" s="39"/>
    </row>
    <row r="35" spans="2:18" s="1" customFormat="1" ht="14.25" customHeight="1" hidden="1">
      <c r="B35" s="37"/>
      <c r="C35" s="38"/>
      <c r="D35" s="38"/>
      <c r="E35" s="44" t="s">
        <v>48</v>
      </c>
      <c r="F35" s="45">
        <v>0.15</v>
      </c>
      <c r="G35" s="120" t="s">
        <v>45</v>
      </c>
      <c r="H35" s="253">
        <f>(SUM(BH104:BH111)+SUM(BH129:BH221))</f>
        <v>0</v>
      </c>
      <c r="I35" s="247"/>
      <c r="J35" s="247"/>
      <c r="K35" s="38"/>
      <c r="L35" s="38"/>
      <c r="M35" s="253">
        <v>0</v>
      </c>
      <c r="N35" s="247"/>
      <c r="O35" s="247"/>
      <c r="P35" s="247"/>
      <c r="Q35" s="38"/>
      <c r="R35" s="39"/>
    </row>
    <row r="36" spans="2:18" s="1" customFormat="1" ht="14.25" customHeight="1" hidden="1">
      <c r="B36" s="37"/>
      <c r="C36" s="38"/>
      <c r="D36" s="38"/>
      <c r="E36" s="44" t="s">
        <v>49</v>
      </c>
      <c r="F36" s="45">
        <v>0</v>
      </c>
      <c r="G36" s="120" t="s">
        <v>45</v>
      </c>
      <c r="H36" s="253">
        <f>(SUM(BI104:BI111)+SUM(BI129:BI221))</f>
        <v>0</v>
      </c>
      <c r="I36" s="247"/>
      <c r="J36" s="247"/>
      <c r="K36" s="38"/>
      <c r="L36" s="38"/>
      <c r="M36" s="253">
        <v>0</v>
      </c>
      <c r="N36" s="247"/>
      <c r="O36" s="247"/>
      <c r="P36" s="247"/>
      <c r="Q36" s="38"/>
      <c r="R36" s="39"/>
    </row>
    <row r="37" spans="2:18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4.75" customHeight="1">
      <c r="B38" s="37"/>
      <c r="C38" s="116"/>
      <c r="D38" s="121" t="s">
        <v>50</v>
      </c>
      <c r="E38" s="77"/>
      <c r="F38" s="77"/>
      <c r="G38" s="122" t="s">
        <v>51</v>
      </c>
      <c r="H38" s="123" t="s">
        <v>52</v>
      </c>
      <c r="I38" s="77"/>
      <c r="J38" s="77"/>
      <c r="K38" s="77"/>
      <c r="L38" s="254">
        <f>SUM(M30:M36)</f>
        <v>15246</v>
      </c>
      <c r="M38" s="254"/>
      <c r="N38" s="254"/>
      <c r="O38" s="254"/>
      <c r="P38" s="255"/>
      <c r="Q38" s="116"/>
      <c r="R38" s="39"/>
    </row>
    <row r="39" spans="2:18" s="1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2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7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75" customHeight="1">
      <c r="B76" s="37"/>
      <c r="C76" s="202" t="s">
        <v>111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9"/>
    </row>
    <row r="77" spans="2:18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45" t="str">
        <f>F6</f>
        <v>Obnova kašny - Kostelní ul., Český Krumlov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8"/>
      <c r="R78" s="39"/>
    </row>
    <row r="79" spans="2:18" s="1" customFormat="1" ht="36.75" customHeight="1">
      <c r="B79" s="37"/>
      <c r="C79" s="71" t="s">
        <v>108</v>
      </c>
      <c r="D79" s="38"/>
      <c r="E79" s="38"/>
      <c r="F79" s="222" t="str">
        <f>F7</f>
        <v>12-2/2017 - Ostatní práce nutné k zhotovení díla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8"/>
      <c r="R79" s="39"/>
    </row>
    <row r="80" spans="2:18" s="1" customFormat="1" ht="6.7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24</v>
      </c>
      <c r="D81" s="38"/>
      <c r="E81" s="38"/>
      <c r="F81" s="30" t="str">
        <f>F9</f>
        <v>Český Krumlov</v>
      </c>
      <c r="G81" s="38"/>
      <c r="H81" s="38"/>
      <c r="I81" s="38"/>
      <c r="J81" s="38"/>
      <c r="K81" s="32" t="s">
        <v>26</v>
      </c>
      <c r="L81" s="38"/>
      <c r="M81" s="249" t="str">
        <f>IF(O9="","",O9)</f>
        <v>26.1.2017</v>
      </c>
      <c r="N81" s="249"/>
      <c r="O81" s="249"/>
      <c r="P81" s="249"/>
      <c r="Q81" s="38"/>
      <c r="R81" s="39"/>
    </row>
    <row r="82" spans="2:18" s="1" customFormat="1" ht="6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28</v>
      </c>
      <c r="D83" s="38"/>
      <c r="E83" s="38"/>
      <c r="F83" s="30" t="str">
        <f>E12</f>
        <v>Město Č. Krumlov, nám. Svornosti 1, 381 01 Č. K.  </v>
      </c>
      <c r="G83" s="38"/>
      <c r="H83" s="38"/>
      <c r="I83" s="38"/>
      <c r="J83" s="38"/>
      <c r="K83" s="32" t="s">
        <v>34</v>
      </c>
      <c r="L83" s="38"/>
      <c r="M83" s="206" t="str">
        <f>E18</f>
        <v>Ing Arch David Mičan</v>
      </c>
      <c r="N83" s="206"/>
      <c r="O83" s="206"/>
      <c r="P83" s="206"/>
      <c r="Q83" s="206"/>
      <c r="R83" s="39"/>
    </row>
    <row r="84" spans="2:18" s="1" customFormat="1" ht="14.2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06" t="str">
        <f>E21</f>
        <v>Němcová Dagmar</v>
      </c>
      <c r="N84" s="206"/>
      <c r="O84" s="206"/>
      <c r="P84" s="206"/>
      <c r="Q84" s="206"/>
      <c r="R84" s="39"/>
    </row>
    <row r="85" spans="2:18" s="1" customFormat="1" ht="9.7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56" t="s">
        <v>112</v>
      </c>
      <c r="D86" s="257"/>
      <c r="E86" s="257"/>
      <c r="F86" s="257"/>
      <c r="G86" s="257"/>
      <c r="H86" s="116"/>
      <c r="I86" s="116"/>
      <c r="J86" s="116"/>
      <c r="K86" s="116"/>
      <c r="L86" s="116"/>
      <c r="M86" s="116"/>
      <c r="N86" s="256" t="s">
        <v>113</v>
      </c>
      <c r="O86" s="257"/>
      <c r="P86" s="257"/>
      <c r="Q86" s="257"/>
      <c r="R86" s="39"/>
    </row>
    <row r="87" spans="2:18" s="1" customFormat="1" ht="9.7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4" t="s">
        <v>114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4">
        <f>N129</f>
        <v>12600</v>
      </c>
      <c r="O88" s="258"/>
      <c r="P88" s="258"/>
      <c r="Q88" s="258"/>
      <c r="R88" s="39"/>
      <c r="AU88" s="20" t="s">
        <v>115</v>
      </c>
    </row>
    <row r="89" spans="2:18" s="6" customFormat="1" ht="24.75" customHeight="1">
      <c r="B89" s="125"/>
      <c r="C89" s="126"/>
      <c r="D89" s="127" t="s">
        <v>116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9">
        <f>N130</f>
        <v>0</v>
      </c>
      <c r="O89" s="260"/>
      <c r="P89" s="260"/>
      <c r="Q89" s="260"/>
      <c r="R89" s="128"/>
    </row>
    <row r="90" spans="2:18" s="7" customFormat="1" ht="19.5" customHeight="1">
      <c r="B90" s="129"/>
      <c r="C90" s="130"/>
      <c r="D90" s="104" t="s">
        <v>283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37">
        <f>N131</f>
        <v>0</v>
      </c>
      <c r="O90" s="261"/>
      <c r="P90" s="261"/>
      <c r="Q90" s="261"/>
      <c r="R90" s="131"/>
    </row>
    <row r="91" spans="2:18" s="7" customFormat="1" ht="14.25" customHeight="1">
      <c r="B91" s="129"/>
      <c r="C91" s="130"/>
      <c r="D91" s="104" t="s">
        <v>284</v>
      </c>
      <c r="E91" s="130"/>
      <c r="F91" s="130"/>
      <c r="G91" s="130"/>
      <c r="H91" s="130"/>
      <c r="I91" s="130"/>
      <c r="J91" s="130"/>
      <c r="K91" s="130"/>
      <c r="L91" s="130"/>
      <c r="M91" s="130"/>
      <c r="N91" s="237">
        <f>N157</f>
        <v>0</v>
      </c>
      <c r="O91" s="261"/>
      <c r="P91" s="261"/>
      <c r="Q91" s="261"/>
      <c r="R91" s="131"/>
    </row>
    <row r="92" spans="2:18" s="7" customFormat="1" ht="19.5" customHeight="1">
      <c r="B92" s="129"/>
      <c r="C92" s="130"/>
      <c r="D92" s="104" t="s">
        <v>285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37">
        <f>N175</f>
        <v>0</v>
      </c>
      <c r="O92" s="261"/>
      <c r="P92" s="261"/>
      <c r="Q92" s="261"/>
      <c r="R92" s="131"/>
    </row>
    <row r="93" spans="2:18" s="7" customFormat="1" ht="19.5" customHeight="1">
      <c r="B93" s="129"/>
      <c r="C93" s="130"/>
      <c r="D93" s="104" t="s">
        <v>286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37">
        <f>N179</f>
        <v>0</v>
      </c>
      <c r="O93" s="261"/>
      <c r="P93" s="261"/>
      <c r="Q93" s="261"/>
      <c r="R93" s="131"/>
    </row>
    <row r="94" spans="2:18" s="7" customFormat="1" ht="19.5" customHeight="1">
      <c r="B94" s="129"/>
      <c r="C94" s="130"/>
      <c r="D94" s="104" t="s">
        <v>287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37">
        <f>N187</f>
        <v>0</v>
      </c>
      <c r="O94" s="261"/>
      <c r="P94" s="261"/>
      <c r="Q94" s="261"/>
      <c r="R94" s="131"/>
    </row>
    <row r="95" spans="2:18" s="7" customFormat="1" ht="19.5" customHeight="1">
      <c r="B95" s="129"/>
      <c r="C95" s="130"/>
      <c r="D95" s="104" t="s">
        <v>288</v>
      </c>
      <c r="E95" s="130"/>
      <c r="F95" s="130"/>
      <c r="G95" s="130"/>
      <c r="H95" s="130"/>
      <c r="I95" s="130"/>
      <c r="J95" s="130"/>
      <c r="K95" s="130"/>
      <c r="L95" s="130"/>
      <c r="M95" s="130"/>
      <c r="N95" s="237">
        <f>N203</f>
        <v>0</v>
      </c>
      <c r="O95" s="261"/>
      <c r="P95" s="261"/>
      <c r="Q95" s="261"/>
      <c r="R95" s="131"/>
    </row>
    <row r="96" spans="2:18" s="7" customFormat="1" ht="19.5" customHeight="1">
      <c r="B96" s="129"/>
      <c r="C96" s="130"/>
      <c r="D96" s="104" t="s">
        <v>289</v>
      </c>
      <c r="E96" s="130"/>
      <c r="F96" s="130"/>
      <c r="G96" s="130"/>
      <c r="H96" s="130"/>
      <c r="I96" s="130"/>
      <c r="J96" s="130"/>
      <c r="K96" s="130"/>
      <c r="L96" s="130"/>
      <c r="M96" s="130"/>
      <c r="N96" s="237">
        <f>N209</f>
        <v>0</v>
      </c>
      <c r="O96" s="261"/>
      <c r="P96" s="261"/>
      <c r="Q96" s="261"/>
      <c r="R96" s="131"/>
    </row>
    <row r="97" spans="2:18" s="6" customFormat="1" ht="24.75" customHeight="1">
      <c r="B97" s="125"/>
      <c r="C97" s="126"/>
      <c r="D97" s="127" t="s">
        <v>120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59">
        <f>N211</f>
        <v>0</v>
      </c>
      <c r="O97" s="260"/>
      <c r="P97" s="260"/>
      <c r="Q97" s="260"/>
      <c r="R97" s="128"/>
    </row>
    <row r="98" spans="2:18" s="7" customFormat="1" ht="19.5" customHeight="1">
      <c r="B98" s="129"/>
      <c r="C98" s="130"/>
      <c r="D98" s="104" t="s">
        <v>290</v>
      </c>
      <c r="E98" s="130"/>
      <c r="F98" s="130"/>
      <c r="G98" s="130"/>
      <c r="H98" s="130"/>
      <c r="I98" s="130"/>
      <c r="J98" s="130"/>
      <c r="K98" s="130"/>
      <c r="L98" s="130"/>
      <c r="M98" s="130"/>
      <c r="N98" s="237">
        <f>N212</f>
        <v>0</v>
      </c>
      <c r="O98" s="261"/>
      <c r="P98" s="261"/>
      <c r="Q98" s="261"/>
      <c r="R98" s="131"/>
    </row>
    <row r="99" spans="2:18" s="6" customFormat="1" ht="24.75" customHeight="1">
      <c r="B99" s="125"/>
      <c r="C99" s="126"/>
      <c r="D99" s="127" t="s">
        <v>122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59">
        <f>N215</f>
        <v>12600</v>
      </c>
      <c r="O99" s="260"/>
      <c r="P99" s="260"/>
      <c r="Q99" s="260"/>
      <c r="R99" s="128"/>
    </row>
    <row r="100" spans="2:18" s="7" customFormat="1" ht="19.5" customHeight="1">
      <c r="B100" s="129"/>
      <c r="C100" s="130"/>
      <c r="D100" s="104" t="s">
        <v>123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237">
        <f>N216</f>
        <v>0</v>
      </c>
      <c r="O100" s="261"/>
      <c r="P100" s="261"/>
      <c r="Q100" s="261"/>
      <c r="R100" s="131"/>
    </row>
    <row r="101" spans="2:18" s="7" customFormat="1" ht="19.5" customHeight="1">
      <c r="B101" s="129"/>
      <c r="C101" s="130"/>
      <c r="D101" s="104" t="s">
        <v>291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237">
        <f>N218</f>
        <v>12600</v>
      </c>
      <c r="O101" s="261"/>
      <c r="P101" s="261"/>
      <c r="Q101" s="261"/>
      <c r="R101" s="131"/>
    </row>
    <row r="102" spans="2:18" s="7" customFormat="1" ht="19.5" customHeight="1">
      <c r="B102" s="129"/>
      <c r="C102" s="130"/>
      <c r="D102" s="104" t="s">
        <v>292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237">
        <f>N220</f>
        <v>0</v>
      </c>
      <c r="O102" s="261"/>
      <c r="P102" s="261"/>
      <c r="Q102" s="261"/>
      <c r="R102" s="131"/>
    </row>
    <row r="103" spans="2:18" s="1" customFormat="1" ht="21.75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4" spans="2:21" s="1" customFormat="1" ht="29.25" customHeight="1">
      <c r="B104" s="37"/>
      <c r="C104" s="124" t="s">
        <v>124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258">
        <f>ROUND(N105+N106+N107+N108+N109+N110,2)</f>
        <v>0</v>
      </c>
      <c r="O104" s="262"/>
      <c r="P104" s="262"/>
      <c r="Q104" s="262"/>
      <c r="R104" s="39"/>
      <c r="T104" s="132"/>
      <c r="U104" s="133" t="s">
        <v>43</v>
      </c>
    </row>
    <row r="105" spans="2:65" s="1" customFormat="1" ht="18" customHeight="1">
      <c r="B105" s="134"/>
      <c r="C105" s="135"/>
      <c r="D105" s="241" t="s">
        <v>125</v>
      </c>
      <c r="E105" s="263"/>
      <c r="F105" s="263"/>
      <c r="G105" s="263"/>
      <c r="H105" s="263"/>
      <c r="I105" s="135"/>
      <c r="J105" s="135"/>
      <c r="K105" s="135"/>
      <c r="L105" s="135"/>
      <c r="M105" s="135"/>
      <c r="N105" s="236">
        <f>ROUND(N88*T105,2)</f>
        <v>0</v>
      </c>
      <c r="O105" s="264"/>
      <c r="P105" s="264"/>
      <c r="Q105" s="264"/>
      <c r="R105" s="137"/>
      <c r="S105" s="135"/>
      <c r="T105" s="138"/>
      <c r="U105" s="139" t="s">
        <v>44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126</v>
      </c>
      <c r="AZ105" s="140"/>
      <c r="BA105" s="140"/>
      <c r="BB105" s="140"/>
      <c r="BC105" s="140"/>
      <c r="BD105" s="140"/>
      <c r="BE105" s="142">
        <f aca="true" t="shared" si="0" ref="BE105:BE110">IF(U105="základní",N105,0)</f>
        <v>0</v>
      </c>
      <c r="BF105" s="142">
        <f aca="true" t="shared" si="1" ref="BF105:BF110">IF(U105="snížená",N105,0)</f>
        <v>0</v>
      </c>
      <c r="BG105" s="142">
        <f aca="true" t="shared" si="2" ref="BG105:BG110">IF(U105="zákl. přenesená",N105,0)</f>
        <v>0</v>
      </c>
      <c r="BH105" s="142">
        <f aca="true" t="shared" si="3" ref="BH105:BH110">IF(U105="sníž. přenesená",N105,0)</f>
        <v>0</v>
      </c>
      <c r="BI105" s="142">
        <f aca="true" t="shared" si="4" ref="BI105:BI110">IF(U105="nulová",N105,0)</f>
        <v>0</v>
      </c>
      <c r="BJ105" s="141" t="s">
        <v>87</v>
      </c>
      <c r="BK105" s="140"/>
      <c r="BL105" s="140"/>
      <c r="BM105" s="140"/>
    </row>
    <row r="106" spans="2:65" s="1" customFormat="1" ht="18" customHeight="1">
      <c r="B106" s="134"/>
      <c r="C106" s="135"/>
      <c r="D106" s="241" t="s">
        <v>127</v>
      </c>
      <c r="E106" s="263"/>
      <c r="F106" s="263"/>
      <c r="G106" s="263"/>
      <c r="H106" s="263"/>
      <c r="I106" s="135"/>
      <c r="J106" s="135"/>
      <c r="K106" s="135"/>
      <c r="L106" s="135"/>
      <c r="M106" s="135"/>
      <c r="N106" s="236">
        <f>ROUND(N88*T106,2)</f>
        <v>0</v>
      </c>
      <c r="O106" s="264"/>
      <c r="P106" s="264"/>
      <c r="Q106" s="264"/>
      <c r="R106" s="137"/>
      <c r="S106" s="135"/>
      <c r="T106" s="138"/>
      <c r="U106" s="139" t="s">
        <v>44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126</v>
      </c>
      <c r="AZ106" s="140"/>
      <c r="BA106" s="140"/>
      <c r="BB106" s="140"/>
      <c r="BC106" s="140"/>
      <c r="BD106" s="140"/>
      <c r="BE106" s="142">
        <f t="shared" si="0"/>
        <v>0</v>
      </c>
      <c r="BF106" s="142">
        <f t="shared" si="1"/>
        <v>0</v>
      </c>
      <c r="BG106" s="142">
        <f t="shared" si="2"/>
        <v>0</v>
      </c>
      <c r="BH106" s="142">
        <f t="shared" si="3"/>
        <v>0</v>
      </c>
      <c r="BI106" s="142">
        <f t="shared" si="4"/>
        <v>0</v>
      </c>
      <c r="BJ106" s="141" t="s">
        <v>87</v>
      </c>
      <c r="BK106" s="140"/>
      <c r="BL106" s="140"/>
      <c r="BM106" s="140"/>
    </row>
    <row r="107" spans="2:65" s="1" customFormat="1" ht="18" customHeight="1">
      <c r="B107" s="134"/>
      <c r="C107" s="135"/>
      <c r="D107" s="241" t="s">
        <v>128</v>
      </c>
      <c r="E107" s="263"/>
      <c r="F107" s="263"/>
      <c r="G107" s="263"/>
      <c r="H107" s="263"/>
      <c r="I107" s="135"/>
      <c r="J107" s="135"/>
      <c r="K107" s="135"/>
      <c r="L107" s="135"/>
      <c r="M107" s="135"/>
      <c r="N107" s="236">
        <f>ROUND(N88*T107,2)</f>
        <v>0</v>
      </c>
      <c r="O107" s="264"/>
      <c r="P107" s="264"/>
      <c r="Q107" s="264"/>
      <c r="R107" s="137"/>
      <c r="S107" s="135"/>
      <c r="T107" s="138"/>
      <c r="U107" s="139" t="s">
        <v>44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126</v>
      </c>
      <c r="AZ107" s="140"/>
      <c r="BA107" s="140"/>
      <c r="BB107" s="140"/>
      <c r="BC107" s="140"/>
      <c r="BD107" s="140"/>
      <c r="BE107" s="142">
        <f t="shared" si="0"/>
        <v>0</v>
      </c>
      <c r="BF107" s="142">
        <f t="shared" si="1"/>
        <v>0</v>
      </c>
      <c r="BG107" s="142">
        <f t="shared" si="2"/>
        <v>0</v>
      </c>
      <c r="BH107" s="142">
        <f t="shared" si="3"/>
        <v>0</v>
      </c>
      <c r="BI107" s="142">
        <f t="shared" si="4"/>
        <v>0</v>
      </c>
      <c r="BJ107" s="141" t="s">
        <v>87</v>
      </c>
      <c r="BK107" s="140"/>
      <c r="BL107" s="140"/>
      <c r="BM107" s="140"/>
    </row>
    <row r="108" spans="2:65" s="1" customFormat="1" ht="18" customHeight="1">
      <c r="B108" s="134"/>
      <c r="C108" s="135"/>
      <c r="D108" s="241" t="s">
        <v>129</v>
      </c>
      <c r="E108" s="263"/>
      <c r="F108" s="263"/>
      <c r="G108" s="263"/>
      <c r="H108" s="263"/>
      <c r="I108" s="135"/>
      <c r="J108" s="135"/>
      <c r="K108" s="135"/>
      <c r="L108" s="135"/>
      <c r="M108" s="135"/>
      <c r="N108" s="236">
        <f>ROUND(N88*T108,2)</f>
        <v>0</v>
      </c>
      <c r="O108" s="264"/>
      <c r="P108" s="264"/>
      <c r="Q108" s="264"/>
      <c r="R108" s="137"/>
      <c r="S108" s="135"/>
      <c r="T108" s="138"/>
      <c r="U108" s="139" t="s">
        <v>44</v>
      </c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1" t="s">
        <v>126</v>
      </c>
      <c r="AZ108" s="140"/>
      <c r="BA108" s="140"/>
      <c r="BB108" s="140"/>
      <c r="BC108" s="140"/>
      <c r="BD108" s="140"/>
      <c r="BE108" s="142">
        <f t="shared" si="0"/>
        <v>0</v>
      </c>
      <c r="BF108" s="142">
        <f t="shared" si="1"/>
        <v>0</v>
      </c>
      <c r="BG108" s="142">
        <f t="shared" si="2"/>
        <v>0</v>
      </c>
      <c r="BH108" s="142">
        <f t="shared" si="3"/>
        <v>0</v>
      </c>
      <c r="BI108" s="142">
        <f t="shared" si="4"/>
        <v>0</v>
      </c>
      <c r="BJ108" s="141" t="s">
        <v>87</v>
      </c>
      <c r="BK108" s="140"/>
      <c r="BL108" s="140"/>
      <c r="BM108" s="140"/>
    </row>
    <row r="109" spans="2:65" s="1" customFormat="1" ht="18" customHeight="1">
      <c r="B109" s="134"/>
      <c r="C109" s="135"/>
      <c r="D109" s="241" t="s">
        <v>130</v>
      </c>
      <c r="E109" s="263"/>
      <c r="F109" s="263"/>
      <c r="G109" s="263"/>
      <c r="H109" s="263"/>
      <c r="I109" s="135"/>
      <c r="J109" s="135"/>
      <c r="K109" s="135"/>
      <c r="L109" s="135"/>
      <c r="M109" s="135"/>
      <c r="N109" s="236">
        <f>ROUND(N88*T109,2)</f>
        <v>0</v>
      </c>
      <c r="O109" s="264"/>
      <c r="P109" s="264"/>
      <c r="Q109" s="264"/>
      <c r="R109" s="137"/>
      <c r="S109" s="135"/>
      <c r="T109" s="138"/>
      <c r="U109" s="139" t="s">
        <v>44</v>
      </c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1" t="s">
        <v>126</v>
      </c>
      <c r="AZ109" s="140"/>
      <c r="BA109" s="140"/>
      <c r="BB109" s="140"/>
      <c r="BC109" s="140"/>
      <c r="BD109" s="140"/>
      <c r="BE109" s="142">
        <f t="shared" si="0"/>
        <v>0</v>
      </c>
      <c r="BF109" s="142">
        <f t="shared" si="1"/>
        <v>0</v>
      </c>
      <c r="BG109" s="142">
        <f t="shared" si="2"/>
        <v>0</v>
      </c>
      <c r="BH109" s="142">
        <f t="shared" si="3"/>
        <v>0</v>
      </c>
      <c r="BI109" s="142">
        <f t="shared" si="4"/>
        <v>0</v>
      </c>
      <c r="BJ109" s="141" t="s">
        <v>87</v>
      </c>
      <c r="BK109" s="140"/>
      <c r="BL109" s="140"/>
      <c r="BM109" s="140"/>
    </row>
    <row r="110" spans="2:65" s="1" customFormat="1" ht="18" customHeight="1">
      <c r="B110" s="134"/>
      <c r="C110" s="135"/>
      <c r="D110" s="136" t="s">
        <v>131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236">
        <f>ROUND(N88*T110,2)</f>
        <v>0</v>
      </c>
      <c r="O110" s="264"/>
      <c r="P110" s="264"/>
      <c r="Q110" s="264"/>
      <c r="R110" s="137"/>
      <c r="S110" s="135"/>
      <c r="T110" s="143"/>
      <c r="U110" s="144" t="s">
        <v>44</v>
      </c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1" t="s">
        <v>132</v>
      </c>
      <c r="AZ110" s="140"/>
      <c r="BA110" s="140"/>
      <c r="BB110" s="140"/>
      <c r="BC110" s="140"/>
      <c r="BD110" s="140"/>
      <c r="BE110" s="142">
        <f t="shared" si="0"/>
        <v>0</v>
      </c>
      <c r="BF110" s="142">
        <f t="shared" si="1"/>
        <v>0</v>
      </c>
      <c r="BG110" s="142">
        <f t="shared" si="2"/>
        <v>0</v>
      </c>
      <c r="BH110" s="142">
        <f t="shared" si="3"/>
        <v>0</v>
      </c>
      <c r="BI110" s="142">
        <f t="shared" si="4"/>
        <v>0</v>
      </c>
      <c r="BJ110" s="141" t="s">
        <v>87</v>
      </c>
      <c r="BK110" s="140"/>
      <c r="BL110" s="140"/>
      <c r="BM110" s="140"/>
    </row>
    <row r="111" spans="2:18" s="1" customFormat="1" ht="13.5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18" s="1" customFormat="1" ht="29.25" customHeight="1">
      <c r="B112" s="37"/>
      <c r="C112" s="115" t="s">
        <v>100</v>
      </c>
      <c r="D112" s="116"/>
      <c r="E112" s="116"/>
      <c r="F112" s="116"/>
      <c r="G112" s="116"/>
      <c r="H112" s="116"/>
      <c r="I112" s="116"/>
      <c r="J112" s="116"/>
      <c r="K112" s="116"/>
      <c r="L112" s="238">
        <f>ROUND(SUM(N88+N104),2)</f>
        <v>12600</v>
      </c>
      <c r="M112" s="238"/>
      <c r="N112" s="238"/>
      <c r="O112" s="238"/>
      <c r="P112" s="238"/>
      <c r="Q112" s="238"/>
      <c r="R112" s="39"/>
    </row>
    <row r="113" spans="2:18" s="1" customFormat="1" ht="6.7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7" spans="2:18" s="1" customFormat="1" ht="6.75" customHeight="1"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6"/>
    </row>
    <row r="118" spans="2:18" s="1" customFormat="1" ht="36.75" customHeight="1">
      <c r="B118" s="37"/>
      <c r="C118" s="202" t="s">
        <v>133</v>
      </c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39"/>
    </row>
    <row r="119" spans="2:18" s="1" customFormat="1" ht="6.7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18" s="1" customFormat="1" ht="30" customHeight="1">
      <c r="B120" s="37"/>
      <c r="C120" s="32" t="s">
        <v>19</v>
      </c>
      <c r="D120" s="38"/>
      <c r="E120" s="38"/>
      <c r="F120" s="245" t="str">
        <f>F6</f>
        <v>Obnova kašny - Kostelní ul., Český Krumlov</v>
      </c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38"/>
      <c r="R120" s="39"/>
    </row>
    <row r="121" spans="2:18" s="1" customFormat="1" ht="36.75" customHeight="1">
      <c r="B121" s="37"/>
      <c r="C121" s="71" t="s">
        <v>108</v>
      </c>
      <c r="D121" s="38"/>
      <c r="E121" s="38"/>
      <c r="F121" s="222" t="str">
        <f>F7</f>
        <v>12-2/2017 - Ostatní práce nutné k zhotovení díla</v>
      </c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38"/>
      <c r="R121" s="39"/>
    </row>
    <row r="122" spans="2:18" s="1" customFormat="1" ht="6.7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18" s="1" customFormat="1" ht="18" customHeight="1">
      <c r="B123" s="37"/>
      <c r="C123" s="32" t="s">
        <v>24</v>
      </c>
      <c r="D123" s="38"/>
      <c r="E123" s="38"/>
      <c r="F123" s="30" t="str">
        <f>F9</f>
        <v>Český Krumlov</v>
      </c>
      <c r="G123" s="38"/>
      <c r="H123" s="38"/>
      <c r="I123" s="38"/>
      <c r="J123" s="38"/>
      <c r="K123" s="32" t="s">
        <v>26</v>
      </c>
      <c r="L123" s="38"/>
      <c r="M123" s="249" t="str">
        <f>IF(O9="","",O9)</f>
        <v>26.1.2017</v>
      </c>
      <c r="N123" s="249"/>
      <c r="O123" s="249"/>
      <c r="P123" s="249"/>
      <c r="Q123" s="38"/>
      <c r="R123" s="39"/>
    </row>
    <row r="124" spans="2:18" s="1" customFormat="1" ht="6.75" customHeigh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9"/>
    </row>
    <row r="125" spans="2:18" s="1" customFormat="1" ht="15">
      <c r="B125" s="37"/>
      <c r="C125" s="32" t="s">
        <v>28</v>
      </c>
      <c r="D125" s="38"/>
      <c r="E125" s="38"/>
      <c r="F125" s="30" t="str">
        <f>E12</f>
        <v>Město Č. Krumlov, nám. Svornosti 1, 381 01 Č. K.  </v>
      </c>
      <c r="G125" s="38"/>
      <c r="H125" s="38"/>
      <c r="I125" s="38"/>
      <c r="J125" s="38"/>
      <c r="K125" s="32" t="s">
        <v>34</v>
      </c>
      <c r="L125" s="38"/>
      <c r="M125" s="206" t="str">
        <f>E18</f>
        <v>Ing Arch David Mičan</v>
      </c>
      <c r="N125" s="206"/>
      <c r="O125" s="206"/>
      <c r="P125" s="206"/>
      <c r="Q125" s="206"/>
      <c r="R125" s="39"/>
    </row>
    <row r="126" spans="2:18" s="1" customFormat="1" ht="14.25" customHeight="1">
      <c r="B126" s="37"/>
      <c r="C126" s="32" t="s">
        <v>32</v>
      </c>
      <c r="D126" s="38"/>
      <c r="E126" s="38"/>
      <c r="F126" s="30" t="str">
        <f>IF(E15="","",E15)</f>
        <v>Vyplň údaj</v>
      </c>
      <c r="G126" s="38"/>
      <c r="H126" s="38"/>
      <c r="I126" s="38"/>
      <c r="J126" s="38"/>
      <c r="K126" s="32" t="s">
        <v>37</v>
      </c>
      <c r="L126" s="38"/>
      <c r="M126" s="206" t="str">
        <f>E21</f>
        <v>Němcová Dagmar</v>
      </c>
      <c r="N126" s="206"/>
      <c r="O126" s="206"/>
      <c r="P126" s="206"/>
      <c r="Q126" s="206"/>
      <c r="R126" s="39"/>
    </row>
    <row r="127" spans="2:18" s="1" customFormat="1" ht="9.7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27" s="8" customFormat="1" ht="29.25" customHeight="1">
      <c r="B128" s="145"/>
      <c r="C128" s="146" t="s">
        <v>134</v>
      </c>
      <c r="D128" s="147" t="s">
        <v>135</v>
      </c>
      <c r="E128" s="147" t="s">
        <v>61</v>
      </c>
      <c r="F128" s="265" t="s">
        <v>136</v>
      </c>
      <c r="G128" s="265"/>
      <c r="H128" s="265"/>
      <c r="I128" s="265"/>
      <c r="J128" s="147" t="s">
        <v>137</v>
      </c>
      <c r="K128" s="147" t="s">
        <v>138</v>
      </c>
      <c r="L128" s="266" t="s">
        <v>139</v>
      </c>
      <c r="M128" s="266"/>
      <c r="N128" s="265" t="s">
        <v>113</v>
      </c>
      <c r="O128" s="265"/>
      <c r="P128" s="265"/>
      <c r="Q128" s="267"/>
      <c r="R128" s="148"/>
      <c r="T128" s="78" t="s">
        <v>140</v>
      </c>
      <c r="U128" s="79" t="s">
        <v>43</v>
      </c>
      <c r="V128" s="79" t="s">
        <v>141</v>
      </c>
      <c r="W128" s="79" t="s">
        <v>142</v>
      </c>
      <c r="X128" s="79" t="s">
        <v>143</v>
      </c>
      <c r="Y128" s="79" t="s">
        <v>144</v>
      </c>
      <c r="Z128" s="79" t="s">
        <v>145</v>
      </c>
      <c r="AA128" s="80" t="s">
        <v>146</v>
      </c>
    </row>
    <row r="129" spans="2:63" s="1" customFormat="1" ht="29.25" customHeight="1">
      <c r="B129" s="37"/>
      <c r="C129" s="82" t="s">
        <v>110</v>
      </c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280">
        <f>BK129</f>
        <v>12600</v>
      </c>
      <c r="O129" s="281"/>
      <c r="P129" s="281"/>
      <c r="Q129" s="281"/>
      <c r="R129" s="39"/>
      <c r="T129" s="81"/>
      <c r="U129" s="53"/>
      <c r="V129" s="53"/>
      <c r="W129" s="149">
        <f>W130+W211+W215+W222</f>
        <v>0</v>
      </c>
      <c r="X129" s="53"/>
      <c r="Y129" s="149">
        <f>Y130+Y211+Y215+Y222</f>
        <v>13.045824200000002</v>
      </c>
      <c r="Z129" s="53"/>
      <c r="AA129" s="150">
        <f>AA130+AA211+AA215+AA222</f>
        <v>8.575</v>
      </c>
      <c r="AT129" s="20" t="s">
        <v>78</v>
      </c>
      <c r="AU129" s="20" t="s">
        <v>115</v>
      </c>
      <c r="BK129" s="151">
        <f>BK130+BK211+BK215+BK222</f>
        <v>12600</v>
      </c>
    </row>
    <row r="130" spans="2:63" s="9" customFormat="1" ht="36.75" customHeight="1">
      <c r="B130" s="152"/>
      <c r="C130" s="153"/>
      <c r="D130" s="154" t="s">
        <v>116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282">
        <f>BK130</f>
        <v>0</v>
      </c>
      <c r="O130" s="259"/>
      <c r="P130" s="259"/>
      <c r="Q130" s="259"/>
      <c r="R130" s="155"/>
      <c r="T130" s="156"/>
      <c r="U130" s="153"/>
      <c r="V130" s="153"/>
      <c r="W130" s="157">
        <f>W131+W175+W179+W187+W203+W209</f>
        <v>0</v>
      </c>
      <c r="X130" s="153"/>
      <c r="Y130" s="157">
        <f>Y131+Y175+Y179+Y187+Y203+Y209</f>
        <v>13.045824200000002</v>
      </c>
      <c r="Z130" s="153"/>
      <c r="AA130" s="158">
        <f>AA131+AA175+AA179+AA187+AA203+AA209</f>
        <v>8.575</v>
      </c>
      <c r="AR130" s="159" t="s">
        <v>87</v>
      </c>
      <c r="AT130" s="160" t="s">
        <v>78</v>
      </c>
      <c r="AU130" s="160" t="s">
        <v>79</v>
      </c>
      <c r="AY130" s="159" t="s">
        <v>147</v>
      </c>
      <c r="BK130" s="161">
        <f>BK131+BK175+BK179+BK187+BK203+BK209</f>
        <v>0</v>
      </c>
    </row>
    <row r="131" spans="2:63" s="9" customFormat="1" ht="19.5" customHeight="1">
      <c r="B131" s="152"/>
      <c r="C131" s="153"/>
      <c r="D131" s="162" t="s">
        <v>283</v>
      </c>
      <c r="E131" s="162"/>
      <c r="F131" s="162"/>
      <c r="G131" s="162"/>
      <c r="H131" s="162"/>
      <c r="I131" s="162"/>
      <c r="J131" s="162"/>
      <c r="K131" s="162"/>
      <c r="L131" s="162"/>
      <c r="M131" s="162"/>
      <c r="N131" s="283">
        <f>BK131</f>
        <v>0</v>
      </c>
      <c r="O131" s="284"/>
      <c r="P131" s="284"/>
      <c r="Q131" s="284"/>
      <c r="R131" s="155"/>
      <c r="T131" s="156"/>
      <c r="U131" s="153"/>
      <c r="V131" s="153"/>
      <c r="W131" s="157">
        <f>W132+SUM(W133:W157)</f>
        <v>0</v>
      </c>
      <c r="X131" s="153"/>
      <c r="Y131" s="157">
        <f>Y132+SUM(Y133:Y157)</f>
        <v>4.655216</v>
      </c>
      <c r="Z131" s="153"/>
      <c r="AA131" s="158">
        <f>AA132+SUM(AA133:AA157)</f>
        <v>8.575</v>
      </c>
      <c r="AR131" s="159" t="s">
        <v>87</v>
      </c>
      <c r="AT131" s="160" t="s">
        <v>78</v>
      </c>
      <c r="AU131" s="160" t="s">
        <v>87</v>
      </c>
      <c r="AY131" s="159" t="s">
        <v>147</v>
      </c>
      <c r="BK131" s="161">
        <f>BK132+SUM(BK133:BK157)</f>
        <v>0</v>
      </c>
    </row>
    <row r="132" spans="2:65" s="1" customFormat="1" ht="31.5" customHeight="1">
      <c r="B132" s="134"/>
      <c r="C132" s="163" t="s">
        <v>87</v>
      </c>
      <c r="D132" s="163" t="s">
        <v>148</v>
      </c>
      <c r="E132" s="164" t="s">
        <v>293</v>
      </c>
      <c r="F132" s="268" t="s">
        <v>294</v>
      </c>
      <c r="G132" s="268"/>
      <c r="H132" s="268"/>
      <c r="I132" s="268"/>
      <c r="J132" s="165" t="s">
        <v>162</v>
      </c>
      <c r="K132" s="166">
        <v>15</v>
      </c>
      <c r="L132" s="269">
        <v>0</v>
      </c>
      <c r="M132" s="269"/>
      <c r="N132" s="270">
        <f>ROUND(L132*K132,2)</f>
        <v>0</v>
      </c>
      <c r="O132" s="270"/>
      <c r="P132" s="270"/>
      <c r="Q132" s="270"/>
      <c r="R132" s="137"/>
      <c r="T132" s="167" t="s">
        <v>5</v>
      </c>
      <c r="U132" s="46" t="s">
        <v>44</v>
      </c>
      <c r="V132" s="38"/>
      <c r="W132" s="168">
        <f>V132*K132</f>
        <v>0</v>
      </c>
      <c r="X132" s="168">
        <v>0</v>
      </c>
      <c r="Y132" s="168">
        <f>X132*K132</f>
        <v>0</v>
      </c>
      <c r="Z132" s="168">
        <v>0.417</v>
      </c>
      <c r="AA132" s="169">
        <f>Z132*K132</f>
        <v>6.255</v>
      </c>
      <c r="AR132" s="20" t="s">
        <v>152</v>
      </c>
      <c r="AT132" s="20" t="s">
        <v>148</v>
      </c>
      <c r="AU132" s="20" t="s">
        <v>106</v>
      </c>
      <c r="AY132" s="20" t="s">
        <v>147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20" t="s">
        <v>87</v>
      </c>
      <c r="BK132" s="108">
        <f>ROUND(L132*K132,2)</f>
        <v>0</v>
      </c>
      <c r="BL132" s="20" t="s">
        <v>152</v>
      </c>
      <c r="BM132" s="20" t="s">
        <v>295</v>
      </c>
    </row>
    <row r="133" spans="2:51" s="10" customFormat="1" ht="22.5" customHeight="1">
      <c r="B133" s="170"/>
      <c r="C133" s="171"/>
      <c r="D133" s="171"/>
      <c r="E133" s="172" t="s">
        <v>5</v>
      </c>
      <c r="F133" s="271" t="s">
        <v>296</v>
      </c>
      <c r="G133" s="272"/>
      <c r="H133" s="272"/>
      <c r="I133" s="272"/>
      <c r="J133" s="171"/>
      <c r="K133" s="173" t="s">
        <v>5</v>
      </c>
      <c r="L133" s="171"/>
      <c r="M133" s="171"/>
      <c r="N133" s="171"/>
      <c r="O133" s="171"/>
      <c r="P133" s="171"/>
      <c r="Q133" s="171"/>
      <c r="R133" s="174"/>
      <c r="T133" s="175"/>
      <c r="U133" s="171"/>
      <c r="V133" s="171"/>
      <c r="W133" s="171"/>
      <c r="X133" s="171"/>
      <c r="Y133" s="171"/>
      <c r="Z133" s="171"/>
      <c r="AA133" s="176"/>
      <c r="AT133" s="177" t="s">
        <v>158</v>
      </c>
      <c r="AU133" s="177" t="s">
        <v>106</v>
      </c>
      <c r="AV133" s="10" t="s">
        <v>87</v>
      </c>
      <c r="AW133" s="10" t="s">
        <v>36</v>
      </c>
      <c r="AX133" s="10" t="s">
        <v>79</v>
      </c>
      <c r="AY133" s="177" t="s">
        <v>147</v>
      </c>
    </row>
    <row r="134" spans="2:51" s="11" customFormat="1" ht="22.5" customHeight="1">
      <c r="B134" s="178"/>
      <c r="C134" s="179"/>
      <c r="D134" s="179"/>
      <c r="E134" s="180" t="s">
        <v>5</v>
      </c>
      <c r="F134" s="273" t="s">
        <v>297</v>
      </c>
      <c r="G134" s="274"/>
      <c r="H134" s="274"/>
      <c r="I134" s="274"/>
      <c r="J134" s="179"/>
      <c r="K134" s="181">
        <v>15</v>
      </c>
      <c r="L134" s="179"/>
      <c r="M134" s="179"/>
      <c r="N134" s="179"/>
      <c r="O134" s="179"/>
      <c r="P134" s="179"/>
      <c r="Q134" s="179"/>
      <c r="R134" s="182"/>
      <c r="T134" s="183"/>
      <c r="U134" s="179"/>
      <c r="V134" s="179"/>
      <c r="W134" s="179"/>
      <c r="X134" s="179"/>
      <c r="Y134" s="179"/>
      <c r="Z134" s="179"/>
      <c r="AA134" s="184"/>
      <c r="AT134" s="185" t="s">
        <v>158</v>
      </c>
      <c r="AU134" s="185" t="s">
        <v>106</v>
      </c>
      <c r="AV134" s="11" t="s">
        <v>106</v>
      </c>
      <c r="AW134" s="11" t="s">
        <v>36</v>
      </c>
      <c r="AX134" s="11" t="s">
        <v>87</v>
      </c>
      <c r="AY134" s="185" t="s">
        <v>147</v>
      </c>
    </row>
    <row r="135" spans="2:65" s="1" customFormat="1" ht="31.5" customHeight="1">
      <c r="B135" s="134"/>
      <c r="C135" s="163" t="s">
        <v>106</v>
      </c>
      <c r="D135" s="163" t="s">
        <v>148</v>
      </c>
      <c r="E135" s="164" t="s">
        <v>298</v>
      </c>
      <c r="F135" s="268" t="s">
        <v>299</v>
      </c>
      <c r="G135" s="268"/>
      <c r="H135" s="268"/>
      <c r="I135" s="268"/>
      <c r="J135" s="165" t="s">
        <v>162</v>
      </c>
      <c r="K135" s="166">
        <v>8</v>
      </c>
      <c r="L135" s="269">
        <v>0</v>
      </c>
      <c r="M135" s="269"/>
      <c r="N135" s="270">
        <f>ROUND(L135*K135,2)</f>
        <v>0</v>
      </c>
      <c r="O135" s="270"/>
      <c r="P135" s="270"/>
      <c r="Q135" s="270"/>
      <c r="R135" s="137"/>
      <c r="T135" s="167" t="s">
        <v>5</v>
      </c>
      <c r="U135" s="46" t="s">
        <v>44</v>
      </c>
      <c r="V135" s="38"/>
      <c r="W135" s="168">
        <f>V135*K135</f>
        <v>0</v>
      </c>
      <c r="X135" s="168">
        <v>0</v>
      </c>
      <c r="Y135" s="168">
        <f>X135*K135</f>
        <v>0</v>
      </c>
      <c r="Z135" s="168">
        <v>0.29</v>
      </c>
      <c r="AA135" s="169">
        <f>Z135*K135</f>
        <v>2.32</v>
      </c>
      <c r="AR135" s="20" t="s">
        <v>152</v>
      </c>
      <c r="AT135" s="20" t="s">
        <v>148</v>
      </c>
      <c r="AU135" s="20" t="s">
        <v>106</v>
      </c>
      <c r="AY135" s="20" t="s">
        <v>147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0" t="s">
        <v>87</v>
      </c>
      <c r="BK135" s="108">
        <f>ROUND(L135*K135,2)</f>
        <v>0</v>
      </c>
      <c r="BL135" s="20" t="s">
        <v>152</v>
      </c>
      <c r="BM135" s="20" t="s">
        <v>300</v>
      </c>
    </row>
    <row r="136" spans="2:51" s="10" customFormat="1" ht="22.5" customHeight="1">
      <c r="B136" s="170"/>
      <c r="C136" s="171"/>
      <c r="D136" s="171"/>
      <c r="E136" s="172" t="s">
        <v>5</v>
      </c>
      <c r="F136" s="271" t="s">
        <v>301</v>
      </c>
      <c r="G136" s="272"/>
      <c r="H136" s="272"/>
      <c r="I136" s="272"/>
      <c r="J136" s="171"/>
      <c r="K136" s="173" t="s">
        <v>5</v>
      </c>
      <c r="L136" s="171"/>
      <c r="M136" s="171"/>
      <c r="N136" s="171"/>
      <c r="O136" s="171"/>
      <c r="P136" s="171"/>
      <c r="Q136" s="171"/>
      <c r="R136" s="174"/>
      <c r="T136" s="175"/>
      <c r="U136" s="171"/>
      <c r="V136" s="171"/>
      <c r="W136" s="171"/>
      <c r="X136" s="171"/>
      <c r="Y136" s="171"/>
      <c r="Z136" s="171"/>
      <c r="AA136" s="176"/>
      <c r="AT136" s="177" t="s">
        <v>158</v>
      </c>
      <c r="AU136" s="177" t="s">
        <v>106</v>
      </c>
      <c r="AV136" s="10" t="s">
        <v>87</v>
      </c>
      <c r="AW136" s="10" t="s">
        <v>36</v>
      </c>
      <c r="AX136" s="10" t="s">
        <v>79</v>
      </c>
      <c r="AY136" s="177" t="s">
        <v>147</v>
      </c>
    </row>
    <row r="137" spans="2:51" s="11" customFormat="1" ht="22.5" customHeight="1">
      <c r="B137" s="178"/>
      <c r="C137" s="179"/>
      <c r="D137" s="179"/>
      <c r="E137" s="180" t="s">
        <v>5</v>
      </c>
      <c r="F137" s="273" t="s">
        <v>302</v>
      </c>
      <c r="G137" s="274"/>
      <c r="H137" s="274"/>
      <c r="I137" s="274"/>
      <c r="J137" s="179"/>
      <c r="K137" s="181">
        <v>8</v>
      </c>
      <c r="L137" s="179"/>
      <c r="M137" s="179"/>
      <c r="N137" s="179"/>
      <c r="O137" s="179"/>
      <c r="P137" s="179"/>
      <c r="Q137" s="179"/>
      <c r="R137" s="182"/>
      <c r="T137" s="183"/>
      <c r="U137" s="179"/>
      <c r="V137" s="179"/>
      <c r="W137" s="179"/>
      <c r="X137" s="179"/>
      <c r="Y137" s="179"/>
      <c r="Z137" s="179"/>
      <c r="AA137" s="184"/>
      <c r="AT137" s="185" t="s">
        <v>158</v>
      </c>
      <c r="AU137" s="185" t="s">
        <v>106</v>
      </c>
      <c r="AV137" s="11" t="s">
        <v>106</v>
      </c>
      <c r="AW137" s="11" t="s">
        <v>36</v>
      </c>
      <c r="AX137" s="11" t="s">
        <v>87</v>
      </c>
      <c r="AY137" s="185" t="s">
        <v>147</v>
      </c>
    </row>
    <row r="138" spans="2:65" s="1" customFormat="1" ht="31.5" customHeight="1">
      <c r="B138" s="134"/>
      <c r="C138" s="163" t="s">
        <v>159</v>
      </c>
      <c r="D138" s="163" t="s">
        <v>148</v>
      </c>
      <c r="E138" s="164" t="s">
        <v>303</v>
      </c>
      <c r="F138" s="268" t="s">
        <v>304</v>
      </c>
      <c r="G138" s="268"/>
      <c r="H138" s="268"/>
      <c r="I138" s="268"/>
      <c r="J138" s="165" t="s">
        <v>305</v>
      </c>
      <c r="K138" s="166">
        <v>9.6</v>
      </c>
      <c r="L138" s="269">
        <v>0</v>
      </c>
      <c r="M138" s="269"/>
      <c r="N138" s="270">
        <f>ROUND(L138*K138,2)</f>
        <v>0</v>
      </c>
      <c r="O138" s="270"/>
      <c r="P138" s="270"/>
      <c r="Q138" s="270"/>
      <c r="R138" s="137"/>
      <c r="T138" s="167" t="s">
        <v>5</v>
      </c>
      <c r="U138" s="46" t="s">
        <v>44</v>
      </c>
      <c r="V138" s="38"/>
      <c r="W138" s="168">
        <f>V138*K138</f>
        <v>0</v>
      </c>
      <c r="X138" s="168">
        <v>0</v>
      </c>
      <c r="Y138" s="168">
        <f>X138*K138</f>
        <v>0</v>
      </c>
      <c r="Z138" s="168">
        <v>0</v>
      </c>
      <c r="AA138" s="169">
        <f>Z138*K138</f>
        <v>0</v>
      </c>
      <c r="AR138" s="20" t="s">
        <v>152</v>
      </c>
      <c r="AT138" s="20" t="s">
        <v>148</v>
      </c>
      <c r="AU138" s="20" t="s">
        <v>106</v>
      </c>
      <c r="AY138" s="20" t="s">
        <v>147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0" t="s">
        <v>87</v>
      </c>
      <c r="BK138" s="108">
        <f>ROUND(L138*K138,2)</f>
        <v>0</v>
      </c>
      <c r="BL138" s="20" t="s">
        <v>152</v>
      </c>
      <c r="BM138" s="20" t="s">
        <v>306</v>
      </c>
    </row>
    <row r="139" spans="2:51" s="10" customFormat="1" ht="22.5" customHeight="1">
      <c r="B139" s="170"/>
      <c r="C139" s="171"/>
      <c r="D139" s="171"/>
      <c r="E139" s="172" t="s">
        <v>5</v>
      </c>
      <c r="F139" s="271" t="s">
        <v>307</v>
      </c>
      <c r="G139" s="272"/>
      <c r="H139" s="272"/>
      <c r="I139" s="272"/>
      <c r="J139" s="171"/>
      <c r="K139" s="173" t="s">
        <v>5</v>
      </c>
      <c r="L139" s="171"/>
      <c r="M139" s="171"/>
      <c r="N139" s="171"/>
      <c r="O139" s="171"/>
      <c r="P139" s="171"/>
      <c r="Q139" s="171"/>
      <c r="R139" s="174"/>
      <c r="T139" s="175"/>
      <c r="U139" s="171"/>
      <c r="V139" s="171"/>
      <c r="W139" s="171"/>
      <c r="X139" s="171"/>
      <c r="Y139" s="171"/>
      <c r="Z139" s="171"/>
      <c r="AA139" s="176"/>
      <c r="AT139" s="177" t="s">
        <v>158</v>
      </c>
      <c r="AU139" s="177" t="s">
        <v>106</v>
      </c>
      <c r="AV139" s="10" t="s">
        <v>87</v>
      </c>
      <c r="AW139" s="10" t="s">
        <v>36</v>
      </c>
      <c r="AX139" s="10" t="s">
        <v>79</v>
      </c>
      <c r="AY139" s="177" t="s">
        <v>147</v>
      </c>
    </row>
    <row r="140" spans="2:51" s="11" customFormat="1" ht="22.5" customHeight="1">
      <c r="B140" s="178"/>
      <c r="C140" s="179"/>
      <c r="D140" s="179"/>
      <c r="E140" s="180" t="s">
        <v>5</v>
      </c>
      <c r="F140" s="273" t="s">
        <v>308</v>
      </c>
      <c r="G140" s="274"/>
      <c r="H140" s="274"/>
      <c r="I140" s="274"/>
      <c r="J140" s="179"/>
      <c r="K140" s="181">
        <v>9.6</v>
      </c>
      <c r="L140" s="179"/>
      <c r="M140" s="179"/>
      <c r="N140" s="179"/>
      <c r="O140" s="179"/>
      <c r="P140" s="179"/>
      <c r="Q140" s="179"/>
      <c r="R140" s="182"/>
      <c r="T140" s="183"/>
      <c r="U140" s="179"/>
      <c r="V140" s="179"/>
      <c r="W140" s="179"/>
      <c r="X140" s="179"/>
      <c r="Y140" s="179"/>
      <c r="Z140" s="179"/>
      <c r="AA140" s="184"/>
      <c r="AT140" s="185" t="s">
        <v>158</v>
      </c>
      <c r="AU140" s="185" t="s">
        <v>106</v>
      </c>
      <c r="AV140" s="11" t="s">
        <v>106</v>
      </c>
      <c r="AW140" s="11" t="s">
        <v>36</v>
      </c>
      <c r="AX140" s="11" t="s">
        <v>87</v>
      </c>
      <c r="AY140" s="185" t="s">
        <v>147</v>
      </c>
    </row>
    <row r="141" spans="2:65" s="1" customFormat="1" ht="31.5" customHeight="1">
      <c r="B141" s="134"/>
      <c r="C141" s="163" t="s">
        <v>152</v>
      </c>
      <c r="D141" s="163" t="s">
        <v>148</v>
      </c>
      <c r="E141" s="164" t="s">
        <v>309</v>
      </c>
      <c r="F141" s="268" t="s">
        <v>310</v>
      </c>
      <c r="G141" s="268"/>
      <c r="H141" s="268"/>
      <c r="I141" s="268"/>
      <c r="J141" s="165" t="s">
        <v>305</v>
      </c>
      <c r="K141" s="166">
        <v>9.6</v>
      </c>
      <c r="L141" s="269">
        <v>0</v>
      </c>
      <c r="M141" s="269"/>
      <c r="N141" s="270">
        <f>ROUND(L141*K141,2)</f>
        <v>0</v>
      </c>
      <c r="O141" s="270"/>
      <c r="P141" s="270"/>
      <c r="Q141" s="270"/>
      <c r="R141" s="137"/>
      <c r="T141" s="167" t="s">
        <v>5</v>
      </c>
      <c r="U141" s="46" t="s">
        <v>44</v>
      </c>
      <c r="V141" s="38"/>
      <c r="W141" s="168">
        <f>V141*K141</f>
        <v>0</v>
      </c>
      <c r="X141" s="168">
        <v>0</v>
      </c>
      <c r="Y141" s="168">
        <f>X141*K141</f>
        <v>0</v>
      </c>
      <c r="Z141" s="168">
        <v>0</v>
      </c>
      <c r="AA141" s="169">
        <f>Z141*K141</f>
        <v>0</v>
      </c>
      <c r="AR141" s="20" t="s">
        <v>152</v>
      </c>
      <c r="AT141" s="20" t="s">
        <v>148</v>
      </c>
      <c r="AU141" s="20" t="s">
        <v>106</v>
      </c>
      <c r="AY141" s="20" t="s">
        <v>147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0" t="s">
        <v>87</v>
      </c>
      <c r="BK141" s="108">
        <f>ROUND(L141*K141,2)</f>
        <v>0</v>
      </c>
      <c r="BL141" s="20" t="s">
        <v>152</v>
      </c>
      <c r="BM141" s="20" t="s">
        <v>311</v>
      </c>
    </row>
    <row r="142" spans="2:65" s="1" customFormat="1" ht="31.5" customHeight="1">
      <c r="B142" s="134"/>
      <c r="C142" s="163" t="s">
        <v>170</v>
      </c>
      <c r="D142" s="163" t="s">
        <v>148</v>
      </c>
      <c r="E142" s="164" t="s">
        <v>312</v>
      </c>
      <c r="F142" s="268" t="s">
        <v>313</v>
      </c>
      <c r="G142" s="268"/>
      <c r="H142" s="268"/>
      <c r="I142" s="268"/>
      <c r="J142" s="165" t="s">
        <v>305</v>
      </c>
      <c r="K142" s="166">
        <v>1.6</v>
      </c>
      <c r="L142" s="269">
        <v>0</v>
      </c>
      <c r="M142" s="269"/>
      <c r="N142" s="270">
        <f>ROUND(L142*K142,2)</f>
        <v>0</v>
      </c>
      <c r="O142" s="270"/>
      <c r="P142" s="270"/>
      <c r="Q142" s="270"/>
      <c r="R142" s="137"/>
      <c r="T142" s="167" t="s">
        <v>5</v>
      </c>
      <c r="U142" s="46" t="s">
        <v>44</v>
      </c>
      <c r="V142" s="38"/>
      <c r="W142" s="168">
        <f>V142*K142</f>
        <v>0</v>
      </c>
      <c r="X142" s="168">
        <v>0</v>
      </c>
      <c r="Y142" s="168">
        <f>X142*K142</f>
        <v>0</v>
      </c>
      <c r="Z142" s="168">
        <v>0</v>
      </c>
      <c r="AA142" s="169">
        <f>Z142*K142</f>
        <v>0</v>
      </c>
      <c r="AR142" s="20" t="s">
        <v>152</v>
      </c>
      <c r="AT142" s="20" t="s">
        <v>148</v>
      </c>
      <c r="AU142" s="20" t="s">
        <v>106</v>
      </c>
      <c r="AY142" s="20" t="s">
        <v>147</v>
      </c>
      <c r="BE142" s="108">
        <f>IF(U142="základní",N142,0)</f>
        <v>0</v>
      </c>
      <c r="BF142" s="108">
        <f>IF(U142="snížená",N142,0)</f>
        <v>0</v>
      </c>
      <c r="BG142" s="108">
        <f>IF(U142="zákl. přenesená",N142,0)</f>
        <v>0</v>
      </c>
      <c r="BH142" s="108">
        <f>IF(U142="sníž. přenesená",N142,0)</f>
        <v>0</v>
      </c>
      <c r="BI142" s="108">
        <f>IF(U142="nulová",N142,0)</f>
        <v>0</v>
      </c>
      <c r="BJ142" s="20" t="s">
        <v>87</v>
      </c>
      <c r="BK142" s="108">
        <f>ROUND(L142*K142,2)</f>
        <v>0</v>
      </c>
      <c r="BL142" s="20" t="s">
        <v>152</v>
      </c>
      <c r="BM142" s="20" t="s">
        <v>314</v>
      </c>
    </row>
    <row r="143" spans="2:51" s="10" customFormat="1" ht="22.5" customHeight="1">
      <c r="B143" s="170"/>
      <c r="C143" s="171"/>
      <c r="D143" s="171"/>
      <c r="E143" s="172" t="s">
        <v>5</v>
      </c>
      <c r="F143" s="271" t="s">
        <v>315</v>
      </c>
      <c r="G143" s="272"/>
      <c r="H143" s="272"/>
      <c r="I143" s="272"/>
      <c r="J143" s="171"/>
      <c r="K143" s="173" t="s">
        <v>5</v>
      </c>
      <c r="L143" s="171"/>
      <c r="M143" s="171"/>
      <c r="N143" s="171"/>
      <c r="O143" s="171"/>
      <c r="P143" s="171"/>
      <c r="Q143" s="171"/>
      <c r="R143" s="174"/>
      <c r="T143" s="175"/>
      <c r="U143" s="171"/>
      <c r="V143" s="171"/>
      <c r="W143" s="171"/>
      <c r="X143" s="171"/>
      <c r="Y143" s="171"/>
      <c r="Z143" s="171"/>
      <c r="AA143" s="176"/>
      <c r="AT143" s="177" t="s">
        <v>158</v>
      </c>
      <c r="AU143" s="177" t="s">
        <v>106</v>
      </c>
      <c r="AV143" s="10" t="s">
        <v>87</v>
      </c>
      <c r="AW143" s="10" t="s">
        <v>36</v>
      </c>
      <c r="AX143" s="10" t="s">
        <v>79</v>
      </c>
      <c r="AY143" s="177" t="s">
        <v>147</v>
      </c>
    </row>
    <row r="144" spans="2:51" s="11" customFormat="1" ht="22.5" customHeight="1">
      <c r="B144" s="178"/>
      <c r="C144" s="179"/>
      <c r="D144" s="179"/>
      <c r="E144" s="180" t="s">
        <v>5</v>
      </c>
      <c r="F144" s="273" t="s">
        <v>316</v>
      </c>
      <c r="G144" s="274"/>
      <c r="H144" s="274"/>
      <c r="I144" s="274"/>
      <c r="J144" s="179"/>
      <c r="K144" s="181">
        <v>1.6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158</v>
      </c>
      <c r="AU144" s="185" t="s">
        <v>106</v>
      </c>
      <c r="AV144" s="11" t="s">
        <v>106</v>
      </c>
      <c r="AW144" s="11" t="s">
        <v>36</v>
      </c>
      <c r="AX144" s="11" t="s">
        <v>87</v>
      </c>
      <c r="AY144" s="185" t="s">
        <v>147</v>
      </c>
    </row>
    <row r="145" spans="2:65" s="1" customFormat="1" ht="31.5" customHeight="1">
      <c r="B145" s="134"/>
      <c r="C145" s="163" t="s">
        <v>174</v>
      </c>
      <c r="D145" s="163" t="s">
        <v>148</v>
      </c>
      <c r="E145" s="164" t="s">
        <v>317</v>
      </c>
      <c r="F145" s="268" t="s">
        <v>318</v>
      </c>
      <c r="G145" s="268"/>
      <c r="H145" s="268"/>
      <c r="I145" s="268"/>
      <c r="J145" s="165" t="s">
        <v>305</v>
      </c>
      <c r="K145" s="166">
        <v>1.6</v>
      </c>
      <c r="L145" s="269">
        <v>0</v>
      </c>
      <c r="M145" s="269"/>
      <c r="N145" s="270">
        <f>ROUND(L145*K145,2)</f>
        <v>0</v>
      </c>
      <c r="O145" s="270"/>
      <c r="P145" s="270"/>
      <c r="Q145" s="270"/>
      <c r="R145" s="137"/>
      <c r="T145" s="167" t="s">
        <v>5</v>
      </c>
      <c r="U145" s="46" t="s">
        <v>44</v>
      </c>
      <c r="V145" s="38"/>
      <c r="W145" s="168">
        <f>V145*K145</f>
        <v>0</v>
      </c>
      <c r="X145" s="168">
        <v>0</v>
      </c>
      <c r="Y145" s="168">
        <f>X145*K145</f>
        <v>0</v>
      </c>
      <c r="Z145" s="168">
        <v>0</v>
      </c>
      <c r="AA145" s="169">
        <f>Z145*K145</f>
        <v>0</v>
      </c>
      <c r="AR145" s="20" t="s">
        <v>152</v>
      </c>
      <c r="AT145" s="20" t="s">
        <v>148</v>
      </c>
      <c r="AU145" s="20" t="s">
        <v>106</v>
      </c>
      <c r="AY145" s="20" t="s">
        <v>147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20" t="s">
        <v>87</v>
      </c>
      <c r="BK145" s="108">
        <f>ROUND(L145*K145,2)</f>
        <v>0</v>
      </c>
      <c r="BL145" s="20" t="s">
        <v>152</v>
      </c>
      <c r="BM145" s="20" t="s">
        <v>319</v>
      </c>
    </row>
    <row r="146" spans="2:65" s="1" customFormat="1" ht="22.5" customHeight="1">
      <c r="B146" s="134"/>
      <c r="C146" s="163" t="s">
        <v>178</v>
      </c>
      <c r="D146" s="163" t="s">
        <v>148</v>
      </c>
      <c r="E146" s="164" t="s">
        <v>320</v>
      </c>
      <c r="F146" s="268" t="s">
        <v>321</v>
      </c>
      <c r="G146" s="268"/>
      <c r="H146" s="268"/>
      <c r="I146" s="268"/>
      <c r="J146" s="165" t="s">
        <v>162</v>
      </c>
      <c r="K146" s="166">
        <v>6.4</v>
      </c>
      <c r="L146" s="269">
        <v>0</v>
      </c>
      <c r="M146" s="269"/>
      <c r="N146" s="270">
        <f>ROUND(L146*K146,2)</f>
        <v>0</v>
      </c>
      <c r="O146" s="270"/>
      <c r="P146" s="270"/>
      <c r="Q146" s="270"/>
      <c r="R146" s="137"/>
      <c r="T146" s="167" t="s">
        <v>5</v>
      </c>
      <c r="U146" s="46" t="s">
        <v>44</v>
      </c>
      <c r="V146" s="38"/>
      <c r="W146" s="168">
        <f>V146*K146</f>
        <v>0</v>
      </c>
      <c r="X146" s="168">
        <v>0.0007</v>
      </c>
      <c r="Y146" s="168">
        <f>X146*K146</f>
        <v>0.0044800000000000005</v>
      </c>
      <c r="Z146" s="168">
        <v>0</v>
      </c>
      <c r="AA146" s="169">
        <f>Z146*K146</f>
        <v>0</v>
      </c>
      <c r="AR146" s="20" t="s">
        <v>152</v>
      </c>
      <c r="AT146" s="20" t="s">
        <v>148</v>
      </c>
      <c r="AU146" s="20" t="s">
        <v>106</v>
      </c>
      <c r="AY146" s="20" t="s">
        <v>147</v>
      </c>
      <c r="BE146" s="108">
        <f>IF(U146="základní",N146,0)</f>
        <v>0</v>
      </c>
      <c r="BF146" s="108">
        <f>IF(U146="snížená",N146,0)</f>
        <v>0</v>
      </c>
      <c r="BG146" s="108">
        <f>IF(U146="zákl. přenesená",N146,0)</f>
        <v>0</v>
      </c>
      <c r="BH146" s="108">
        <f>IF(U146="sníž. přenesená",N146,0)</f>
        <v>0</v>
      </c>
      <c r="BI146" s="108">
        <f>IF(U146="nulová",N146,0)</f>
        <v>0</v>
      </c>
      <c r="BJ146" s="20" t="s">
        <v>87</v>
      </c>
      <c r="BK146" s="108">
        <f>ROUND(L146*K146,2)</f>
        <v>0</v>
      </c>
      <c r="BL146" s="20" t="s">
        <v>152</v>
      </c>
      <c r="BM146" s="20" t="s">
        <v>322</v>
      </c>
    </row>
    <row r="147" spans="2:51" s="11" customFormat="1" ht="22.5" customHeight="1">
      <c r="B147" s="178"/>
      <c r="C147" s="179"/>
      <c r="D147" s="179"/>
      <c r="E147" s="180" t="s">
        <v>5</v>
      </c>
      <c r="F147" s="275" t="s">
        <v>323</v>
      </c>
      <c r="G147" s="276"/>
      <c r="H147" s="276"/>
      <c r="I147" s="276"/>
      <c r="J147" s="179"/>
      <c r="K147" s="181">
        <v>6.4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158</v>
      </c>
      <c r="AU147" s="185" t="s">
        <v>106</v>
      </c>
      <c r="AV147" s="11" t="s">
        <v>106</v>
      </c>
      <c r="AW147" s="11" t="s">
        <v>36</v>
      </c>
      <c r="AX147" s="11" t="s">
        <v>87</v>
      </c>
      <c r="AY147" s="185" t="s">
        <v>147</v>
      </c>
    </row>
    <row r="148" spans="2:65" s="1" customFormat="1" ht="22.5" customHeight="1">
      <c r="B148" s="134"/>
      <c r="C148" s="163" t="s">
        <v>182</v>
      </c>
      <c r="D148" s="163" t="s">
        <v>148</v>
      </c>
      <c r="E148" s="164" t="s">
        <v>324</v>
      </c>
      <c r="F148" s="268" t="s">
        <v>325</v>
      </c>
      <c r="G148" s="268"/>
      <c r="H148" s="268"/>
      <c r="I148" s="268"/>
      <c r="J148" s="165" t="s">
        <v>162</v>
      </c>
      <c r="K148" s="166">
        <v>6.4</v>
      </c>
      <c r="L148" s="269">
        <v>0</v>
      </c>
      <c r="M148" s="269"/>
      <c r="N148" s="270">
        <f>ROUND(L148*K148,2)</f>
        <v>0</v>
      </c>
      <c r="O148" s="270"/>
      <c r="P148" s="270"/>
      <c r="Q148" s="270"/>
      <c r="R148" s="137"/>
      <c r="T148" s="167" t="s">
        <v>5</v>
      </c>
      <c r="U148" s="46" t="s">
        <v>44</v>
      </c>
      <c r="V148" s="38"/>
      <c r="W148" s="168">
        <f>V148*K148</f>
        <v>0</v>
      </c>
      <c r="X148" s="168">
        <v>0</v>
      </c>
      <c r="Y148" s="168">
        <f>X148*K148</f>
        <v>0</v>
      </c>
      <c r="Z148" s="168">
        <v>0</v>
      </c>
      <c r="AA148" s="169">
        <f>Z148*K148</f>
        <v>0</v>
      </c>
      <c r="AR148" s="20" t="s">
        <v>152</v>
      </c>
      <c r="AT148" s="20" t="s">
        <v>148</v>
      </c>
      <c r="AU148" s="20" t="s">
        <v>106</v>
      </c>
      <c r="AY148" s="20" t="s">
        <v>147</v>
      </c>
      <c r="BE148" s="108">
        <f>IF(U148="základní",N148,0)</f>
        <v>0</v>
      </c>
      <c r="BF148" s="108">
        <f>IF(U148="snížená",N148,0)</f>
        <v>0</v>
      </c>
      <c r="BG148" s="108">
        <f>IF(U148="zákl. přenesená",N148,0)</f>
        <v>0</v>
      </c>
      <c r="BH148" s="108">
        <f>IF(U148="sníž. přenesená",N148,0)</f>
        <v>0</v>
      </c>
      <c r="BI148" s="108">
        <f>IF(U148="nulová",N148,0)</f>
        <v>0</v>
      </c>
      <c r="BJ148" s="20" t="s">
        <v>87</v>
      </c>
      <c r="BK148" s="108">
        <f>ROUND(L148*K148,2)</f>
        <v>0</v>
      </c>
      <c r="BL148" s="20" t="s">
        <v>152</v>
      </c>
      <c r="BM148" s="20" t="s">
        <v>326</v>
      </c>
    </row>
    <row r="149" spans="2:65" s="1" customFormat="1" ht="31.5" customHeight="1">
      <c r="B149" s="134"/>
      <c r="C149" s="163" t="s">
        <v>186</v>
      </c>
      <c r="D149" s="163" t="s">
        <v>148</v>
      </c>
      <c r="E149" s="164" t="s">
        <v>327</v>
      </c>
      <c r="F149" s="268" t="s">
        <v>328</v>
      </c>
      <c r="G149" s="268"/>
      <c r="H149" s="268"/>
      <c r="I149" s="268"/>
      <c r="J149" s="165" t="s">
        <v>305</v>
      </c>
      <c r="K149" s="166">
        <v>1.6</v>
      </c>
      <c r="L149" s="269">
        <v>0</v>
      </c>
      <c r="M149" s="269"/>
      <c r="N149" s="270">
        <f>ROUND(L149*K149,2)</f>
        <v>0</v>
      </c>
      <c r="O149" s="270"/>
      <c r="P149" s="270"/>
      <c r="Q149" s="270"/>
      <c r="R149" s="137"/>
      <c r="T149" s="167" t="s">
        <v>5</v>
      </c>
      <c r="U149" s="46" t="s">
        <v>44</v>
      </c>
      <c r="V149" s="38"/>
      <c r="W149" s="168">
        <f>V149*K149</f>
        <v>0</v>
      </c>
      <c r="X149" s="168">
        <v>0.00046</v>
      </c>
      <c r="Y149" s="168">
        <f>X149*K149</f>
        <v>0.0007360000000000001</v>
      </c>
      <c r="Z149" s="168">
        <v>0</v>
      </c>
      <c r="AA149" s="169">
        <f>Z149*K149</f>
        <v>0</v>
      </c>
      <c r="AR149" s="20" t="s">
        <v>152</v>
      </c>
      <c r="AT149" s="20" t="s">
        <v>148</v>
      </c>
      <c r="AU149" s="20" t="s">
        <v>106</v>
      </c>
      <c r="AY149" s="20" t="s">
        <v>147</v>
      </c>
      <c r="BE149" s="108">
        <f>IF(U149="základní",N149,0)</f>
        <v>0</v>
      </c>
      <c r="BF149" s="108">
        <f>IF(U149="snížená",N149,0)</f>
        <v>0</v>
      </c>
      <c r="BG149" s="108">
        <f>IF(U149="zákl. přenesená",N149,0)</f>
        <v>0</v>
      </c>
      <c r="BH149" s="108">
        <f>IF(U149="sníž. přenesená",N149,0)</f>
        <v>0</v>
      </c>
      <c r="BI149" s="108">
        <f>IF(U149="nulová",N149,0)</f>
        <v>0</v>
      </c>
      <c r="BJ149" s="20" t="s">
        <v>87</v>
      </c>
      <c r="BK149" s="108">
        <f>ROUND(L149*K149,2)</f>
        <v>0</v>
      </c>
      <c r="BL149" s="20" t="s">
        <v>152</v>
      </c>
      <c r="BM149" s="20" t="s">
        <v>329</v>
      </c>
    </row>
    <row r="150" spans="2:51" s="11" customFormat="1" ht="22.5" customHeight="1">
      <c r="B150" s="178"/>
      <c r="C150" s="179"/>
      <c r="D150" s="179"/>
      <c r="E150" s="180" t="s">
        <v>5</v>
      </c>
      <c r="F150" s="275" t="s">
        <v>316</v>
      </c>
      <c r="G150" s="276"/>
      <c r="H150" s="276"/>
      <c r="I150" s="276"/>
      <c r="J150" s="179"/>
      <c r="K150" s="181">
        <v>1.6</v>
      </c>
      <c r="L150" s="179"/>
      <c r="M150" s="179"/>
      <c r="N150" s="179"/>
      <c r="O150" s="179"/>
      <c r="P150" s="179"/>
      <c r="Q150" s="179"/>
      <c r="R150" s="182"/>
      <c r="T150" s="183"/>
      <c r="U150" s="179"/>
      <c r="V150" s="179"/>
      <c r="W150" s="179"/>
      <c r="X150" s="179"/>
      <c r="Y150" s="179"/>
      <c r="Z150" s="179"/>
      <c r="AA150" s="184"/>
      <c r="AT150" s="185" t="s">
        <v>158</v>
      </c>
      <c r="AU150" s="185" t="s">
        <v>106</v>
      </c>
      <c r="AV150" s="11" t="s">
        <v>106</v>
      </c>
      <c r="AW150" s="11" t="s">
        <v>36</v>
      </c>
      <c r="AX150" s="11" t="s">
        <v>87</v>
      </c>
      <c r="AY150" s="185" t="s">
        <v>147</v>
      </c>
    </row>
    <row r="151" spans="2:65" s="1" customFormat="1" ht="31.5" customHeight="1">
      <c r="B151" s="134"/>
      <c r="C151" s="163" t="s">
        <v>191</v>
      </c>
      <c r="D151" s="163" t="s">
        <v>148</v>
      </c>
      <c r="E151" s="164" t="s">
        <v>330</v>
      </c>
      <c r="F151" s="268" t="s">
        <v>331</v>
      </c>
      <c r="G151" s="268"/>
      <c r="H151" s="268"/>
      <c r="I151" s="268"/>
      <c r="J151" s="165" t="s">
        <v>305</v>
      </c>
      <c r="K151" s="166">
        <v>1.6</v>
      </c>
      <c r="L151" s="269">
        <v>0</v>
      </c>
      <c r="M151" s="269"/>
      <c r="N151" s="270">
        <f>ROUND(L151*K151,2)</f>
        <v>0</v>
      </c>
      <c r="O151" s="270"/>
      <c r="P151" s="270"/>
      <c r="Q151" s="270"/>
      <c r="R151" s="137"/>
      <c r="T151" s="167" t="s">
        <v>5</v>
      </c>
      <c r="U151" s="46" t="s">
        <v>44</v>
      </c>
      <c r="V151" s="38"/>
      <c r="W151" s="168">
        <f>V151*K151</f>
        <v>0</v>
      </c>
      <c r="X151" s="168">
        <v>0</v>
      </c>
      <c r="Y151" s="168">
        <f>X151*K151</f>
        <v>0</v>
      </c>
      <c r="Z151" s="168">
        <v>0</v>
      </c>
      <c r="AA151" s="169">
        <f>Z151*K151</f>
        <v>0</v>
      </c>
      <c r="AR151" s="20" t="s">
        <v>152</v>
      </c>
      <c r="AT151" s="20" t="s">
        <v>148</v>
      </c>
      <c r="AU151" s="20" t="s">
        <v>106</v>
      </c>
      <c r="AY151" s="20" t="s">
        <v>147</v>
      </c>
      <c r="BE151" s="108">
        <f>IF(U151="základní",N151,0)</f>
        <v>0</v>
      </c>
      <c r="BF151" s="108">
        <f>IF(U151="snížená",N151,0)</f>
        <v>0</v>
      </c>
      <c r="BG151" s="108">
        <f>IF(U151="zákl. přenesená",N151,0)</f>
        <v>0</v>
      </c>
      <c r="BH151" s="108">
        <f>IF(U151="sníž. přenesená",N151,0)</f>
        <v>0</v>
      </c>
      <c r="BI151" s="108">
        <f>IF(U151="nulová",N151,0)</f>
        <v>0</v>
      </c>
      <c r="BJ151" s="20" t="s">
        <v>87</v>
      </c>
      <c r="BK151" s="108">
        <f>ROUND(L151*K151,2)</f>
        <v>0</v>
      </c>
      <c r="BL151" s="20" t="s">
        <v>152</v>
      </c>
      <c r="BM151" s="20" t="s">
        <v>332</v>
      </c>
    </row>
    <row r="152" spans="2:65" s="1" customFormat="1" ht="31.5" customHeight="1">
      <c r="B152" s="134"/>
      <c r="C152" s="163" t="s">
        <v>195</v>
      </c>
      <c r="D152" s="163" t="s">
        <v>148</v>
      </c>
      <c r="E152" s="164" t="s">
        <v>333</v>
      </c>
      <c r="F152" s="268" t="s">
        <v>334</v>
      </c>
      <c r="G152" s="268"/>
      <c r="H152" s="268"/>
      <c r="I152" s="268"/>
      <c r="J152" s="165" t="s">
        <v>305</v>
      </c>
      <c r="K152" s="166">
        <v>9.6</v>
      </c>
      <c r="L152" s="269">
        <v>0</v>
      </c>
      <c r="M152" s="269"/>
      <c r="N152" s="270">
        <f>ROUND(L152*K152,2)</f>
        <v>0</v>
      </c>
      <c r="O152" s="270"/>
      <c r="P152" s="270"/>
      <c r="Q152" s="270"/>
      <c r="R152" s="137"/>
      <c r="T152" s="167" t="s">
        <v>5</v>
      </c>
      <c r="U152" s="46" t="s">
        <v>44</v>
      </c>
      <c r="V152" s="38"/>
      <c r="W152" s="168">
        <f>V152*K152</f>
        <v>0</v>
      </c>
      <c r="X152" s="168">
        <v>0</v>
      </c>
      <c r="Y152" s="168">
        <f>X152*K152</f>
        <v>0</v>
      </c>
      <c r="Z152" s="168">
        <v>0</v>
      </c>
      <c r="AA152" s="169">
        <f>Z152*K152</f>
        <v>0</v>
      </c>
      <c r="AR152" s="20" t="s">
        <v>152</v>
      </c>
      <c r="AT152" s="20" t="s">
        <v>148</v>
      </c>
      <c r="AU152" s="20" t="s">
        <v>106</v>
      </c>
      <c r="AY152" s="20" t="s">
        <v>147</v>
      </c>
      <c r="BE152" s="108">
        <f>IF(U152="základní",N152,0)</f>
        <v>0</v>
      </c>
      <c r="BF152" s="108">
        <f>IF(U152="snížená",N152,0)</f>
        <v>0</v>
      </c>
      <c r="BG152" s="108">
        <f>IF(U152="zákl. přenesená",N152,0)</f>
        <v>0</v>
      </c>
      <c r="BH152" s="108">
        <f>IF(U152="sníž. přenesená",N152,0)</f>
        <v>0</v>
      </c>
      <c r="BI152" s="108">
        <f>IF(U152="nulová",N152,0)</f>
        <v>0</v>
      </c>
      <c r="BJ152" s="20" t="s">
        <v>87</v>
      </c>
      <c r="BK152" s="108">
        <f>ROUND(L152*K152,2)</f>
        <v>0</v>
      </c>
      <c r="BL152" s="20" t="s">
        <v>152</v>
      </c>
      <c r="BM152" s="20" t="s">
        <v>335</v>
      </c>
    </row>
    <row r="153" spans="2:65" s="1" customFormat="1" ht="31.5" customHeight="1">
      <c r="B153" s="134"/>
      <c r="C153" s="163" t="s">
        <v>200</v>
      </c>
      <c r="D153" s="163" t="s">
        <v>148</v>
      </c>
      <c r="E153" s="164" t="s">
        <v>336</v>
      </c>
      <c r="F153" s="268" t="s">
        <v>337</v>
      </c>
      <c r="G153" s="268"/>
      <c r="H153" s="268"/>
      <c r="I153" s="268"/>
      <c r="J153" s="165" t="s">
        <v>305</v>
      </c>
      <c r="K153" s="166">
        <v>4.184</v>
      </c>
      <c r="L153" s="269">
        <v>0</v>
      </c>
      <c r="M153" s="269"/>
      <c r="N153" s="270">
        <f>ROUND(L153*K153,2)</f>
        <v>0</v>
      </c>
      <c r="O153" s="270"/>
      <c r="P153" s="270"/>
      <c r="Q153" s="270"/>
      <c r="R153" s="137"/>
      <c r="T153" s="167" t="s">
        <v>5</v>
      </c>
      <c r="U153" s="46" t="s">
        <v>44</v>
      </c>
      <c r="V153" s="38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20" t="s">
        <v>152</v>
      </c>
      <c r="AT153" s="20" t="s">
        <v>148</v>
      </c>
      <c r="AU153" s="20" t="s">
        <v>106</v>
      </c>
      <c r="AY153" s="20" t="s">
        <v>147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20" t="s">
        <v>87</v>
      </c>
      <c r="BK153" s="108">
        <f>ROUND(L153*K153,2)</f>
        <v>0</v>
      </c>
      <c r="BL153" s="20" t="s">
        <v>152</v>
      </c>
      <c r="BM153" s="20" t="s">
        <v>338</v>
      </c>
    </row>
    <row r="154" spans="2:51" s="11" customFormat="1" ht="22.5" customHeight="1">
      <c r="B154" s="178"/>
      <c r="C154" s="179"/>
      <c r="D154" s="179"/>
      <c r="E154" s="180" t="s">
        <v>5</v>
      </c>
      <c r="F154" s="275" t="s">
        <v>339</v>
      </c>
      <c r="G154" s="276"/>
      <c r="H154" s="276"/>
      <c r="I154" s="276"/>
      <c r="J154" s="179"/>
      <c r="K154" s="181">
        <v>11.2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158</v>
      </c>
      <c r="AU154" s="185" t="s">
        <v>106</v>
      </c>
      <c r="AV154" s="11" t="s">
        <v>106</v>
      </c>
      <c r="AW154" s="11" t="s">
        <v>36</v>
      </c>
      <c r="AX154" s="11" t="s">
        <v>79</v>
      </c>
      <c r="AY154" s="185" t="s">
        <v>147</v>
      </c>
    </row>
    <row r="155" spans="2:51" s="11" customFormat="1" ht="22.5" customHeight="1">
      <c r="B155" s="178"/>
      <c r="C155" s="179"/>
      <c r="D155" s="179"/>
      <c r="E155" s="180" t="s">
        <v>5</v>
      </c>
      <c r="F155" s="273" t="s">
        <v>340</v>
      </c>
      <c r="G155" s="274"/>
      <c r="H155" s="274"/>
      <c r="I155" s="274"/>
      <c r="J155" s="179"/>
      <c r="K155" s="181">
        <v>-7.016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158</v>
      </c>
      <c r="AU155" s="185" t="s">
        <v>106</v>
      </c>
      <c r="AV155" s="11" t="s">
        <v>106</v>
      </c>
      <c r="AW155" s="11" t="s">
        <v>36</v>
      </c>
      <c r="AX155" s="11" t="s">
        <v>79</v>
      </c>
      <c r="AY155" s="185" t="s">
        <v>147</v>
      </c>
    </row>
    <row r="156" spans="2:51" s="12" customFormat="1" ht="22.5" customHeight="1">
      <c r="B156" s="188"/>
      <c r="C156" s="189"/>
      <c r="D156" s="189"/>
      <c r="E156" s="190" t="s">
        <v>5</v>
      </c>
      <c r="F156" s="287" t="s">
        <v>341</v>
      </c>
      <c r="G156" s="288"/>
      <c r="H156" s="288"/>
      <c r="I156" s="288"/>
      <c r="J156" s="189"/>
      <c r="K156" s="191">
        <v>4.184</v>
      </c>
      <c r="L156" s="189"/>
      <c r="M156" s="189"/>
      <c r="N156" s="189"/>
      <c r="O156" s="189"/>
      <c r="P156" s="189"/>
      <c r="Q156" s="189"/>
      <c r="R156" s="192"/>
      <c r="T156" s="193"/>
      <c r="U156" s="189"/>
      <c r="V156" s="189"/>
      <c r="W156" s="189"/>
      <c r="X156" s="189"/>
      <c r="Y156" s="189"/>
      <c r="Z156" s="189"/>
      <c r="AA156" s="194"/>
      <c r="AT156" s="195" t="s">
        <v>158</v>
      </c>
      <c r="AU156" s="195" t="s">
        <v>106</v>
      </c>
      <c r="AV156" s="12" t="s">
        <v>152</v>
      </c>
      <c r="AW156" s="12" t="s">
        <v>36</v>
      </c>
      <c r="AX156" s="12" t="s">
        <v>87</v>
      </c>
      <c r="AY156" s="195" t="s">
        <v>147</v>
      </c>
    </row>
    <row r="157" spans="2:63" s="9" customFormat="1" ht="21.75" customHeight="1">
      <c r="B157" s="152"/>
      <c r="C157" s="153"/>
      <c r="D157" s="162" t="s">
        <v>284</v>
      </c>
      <c r="E157" s="162"/>
      <c r="F157" s="162"/>
      <c r="G157" s="162"/>
      <c r="H157" s="162"/>
      <c r="I157" s="162"/>
      <c r="J157" s="162"/>
      <c r="K157" s="162"/>
      <c r="L157" s="162"/>
      <c r="M157" s="162"/>
      <c r="N157" s="283">
        <f>BK157</f>
        <v>0</v>
      </c>
      <c r="O157" s="284"/>
      <c r="P157" s="284"/>
      <c r="Q157" s="284"/>
      <c r="R157" s="155"/>
      <c r="T157" s="156"/>
      <c r="U157" s="153"/>
      <c r="V157" s="153"/>
      <c r="W157" s="157">
        <f>SUM(W158:W174)</f>
        <v>0</v>
      </c>
      <c r="X157" s="153"/>
      <c r="Y157" s="157">
        <f>SUM(Y158:Y174)</f>
        <v>4.65</v>
      </c>
      <c r="Z157" s="153"/>
      <c r="AA157" s="158">
        <f>SUM(AA158:AA174)</f>
        <v>0</v>
      </c>
      <c r="AR157" s="159" t="s">
        <v>87</v>
      </c>
      <c r="AT157" s="160" t="s">
        <v>78</v>
      </c>
      <c r="AU157" s="160" t="s">
        <v>106</v>
      </c>
      <c r="AY157" s="159" t="s">
        <v>147</v>
      </c>
      <c r="BK157" s="161">
        <f>SUM(BK158:BK174)</f>
        <v>0</v>
      </c>
    </row>
    <row r="158" spans="2:65" s="1" customFormat="1" ht="22.5" customHeight="1">
      <c r="B158" s="134"/>
      <c r="C158" s="163" t="s">
        <v>205</v>
      </c>
      <c r="D158" s="163" t="s">
        <v>148</v>
      </c>
      <c r="E158" s="164" t="s">
        <v>342</v>
      </c>
      <c r="F158" s="268" t="s">
        <v>343</v>
      </c>
      <c r="G158" s="268"/>
      <c r="H158" s="268"/>
      <c r="I158" s="268"/>
      <c r="J158" s="165" t="s">
        <v>305</v>
      </c>
      <c r="K158" s="166">
        <v>4.184</v>
      </c>
      <c r="L158" s="269">
        <v>0</v>
      </c>
      <c r="M158" s="269"/>
      <c r="N158" s="270">
        <f>ROUND(L158*K158,2)</f>
        <v>0</v>
      </c>
      <c r="O158" s="270"/>
      <c r="P158" s="270"/>
      <c r="Q158" s="270"/>
      <c r="R158" s="137"/>
      <c r="T158" s="167" t="s">
        <v>5</v>
      </c>
      <c r="U158" s="46" t="s">
        <v>44</v>
      </c>
      <c r="V158" s="38"/>
      <c r="W158" s="168">
        <f>V158*K158</f>
        <v>0</v>
      </c>
      <c r="X158" s="168">
        <v>0</v>
      </c>
      <c r="Y158" s="168">
        <f>X158*K158</f>
        <v>0</v>
      </c>
      <c r="Z158" s="168">
        <v>0</v>
      </c>
      <c r="AA158" s="169">
        <f>Z158*K158</f>
        <v>0</v>
      </c>
      <c r="AR158" s="20" t="s">
        <v>152</v>
      </c>
      <c r="AT158" s="20" t="s">
        <v>148</v>
      </c>
      <c r="AU158" s="20" t="s">
        <v>159</v>
      </c>
      <c r="AY158" s="20" t="s">
        <v>147</v>
      </c>
      <c r="BE158" s="108">
        <f>IF(U158="základní",N158,0)</f>
        <v>0</v>
      </c>
      <c r="BF158" s="108">
        <f>IF(U158="snížená",N158,0)</f>
        <v>0</v>
      </c>
      <c r="BG158" s="108">
        <f>IF(U158="zákl. přenesená",N158,0)</f>
        <v>0</v>
      </c>
      <c r="BH158" s="108">
        <f>IF(U158="sníž. přenesená",N158,0)</f>
        <v>0</v>
      </c>
      <c r="BI158" s="108">
        <f>IF(U158="nulová",N158,0)</f>
        <v>0</v>
      </c>
      <c r="BJ158" s="20" t="s">
        <v>87</v>
      </c>
      <c r="BK158" s="108">
        <f>ROUND(L158*K158,2)</f>
        <v>0</v>
      </c>
      <c r="BL158" s="20" t="s">
        <v>152</v>
      </c>
      <c r="BM158" s="20" t="s">
        <v>344</v>
      </c>
    </row>
    <row r="159" spans="2:65" s="1" customFormat="1" ht="31.5" customHeight="1">
      <c r="B159" s="134"/>
      <c r="C159" s="163" t="s">
        <v>210</v>
      </c>
      <c r="D159" s="163" t="s">
        <v>148</v>
      </c>
      <c r="E159" s="164" t="s">
        <v>345</v>
      </c>
      <c r="F159" s="268" t="s">
        <v>346</v>
      </c>
      <c r="G159" s="268"/>
      <c r="H159" s="268"/>
      <c r="I159" s="268"/>
      <c r="J159" s="165" t="s">
        <v>347</v>
      </c>
      <c r="K159" s="166">
        <v>7.113</v>
      </c>
      <c r="L159" s="269">
        <v>0</v>
      </c>
      <c r="M159" s="269"/>
      <c r="N159" s="270">
        <f>ROUND(L159*K159,2)</f>
        <v>0</v>
      </c>
      <c r="O159" s="270"/>
      <c r="P159" s="270"/>
      <c r="Q159" s="270"/>
      <c r="R159" s="137"/>
      <c r="T159" s="167" t="s">
        <v>5</v>
      </c>
      <c r="U159" s="46" t="s">
        <v>44</v>
      </c>
      <c r="V159" s="38"/>
      <c r="W159" s="168">
        <f>V159*K159</f>
        <v>0</v>
      </c>
      <c r="X159" s="168">
        <v>0</v>
      </c>
      <c r="Y159" s="168">
        <f>X159*K159</f>
        <v>0</v>
      </c>
      <c r="Z159" s="168">
        <v>0</v>
      </c>
      <c r="AA159" s="169">
        <f>Z159*K159</f>
        <v>0</v>
      </c>
      <c r="AR159" s="20" t="s">
        <v>152</v>
      </c>
      <c r="AT159" s="20" t="s">
        <v>148</v>
      </c>
      <c r="AU159" s="20" t="s">
        <v>159</v>
      </c>
      <c r="AY159" s="20" t="s">
        <v>147</v>
      </c>
      <c r="BE159" s="108">
        <f>IF(U159="základní",N159,0)</f>
        <v>0</v>
      </c>
      <c r="BF159" s="108">
        <f>IF(U159="snížená",N159,0)</f>
        <v>0</v>
      </c>
      <c r="BG159" s="108">
        <f>IF(U159="zákl. přenesená",N159,0)</f>
        <v>0</v>
      </c>
      <c r="BH159" s="108">
        <f>IF(U159="sníž. přenesená",N159,0)</f>
        <v>0</v>
      </c>
      <c r="BI159" s="108">
        <f>IF(U159="nulová",N159,0)</f>
        <v>0</v>
      </c>
      <c r="BJ159" s="20" t="s">
        <v>87</v>
      </c>
      <c r="BK159" s="108">
        <f>ROUND(L159*K159,2)</f>
        <v>0</v>
      </c>
      <c r="BL159" s="20" t="s">
        <v>152</v>
      </c>
      <c r="BM159" s="20" t="s">
        <v>348</v>
      </c>
    </row>
    <row r="160" spans="2:51" s="11" customFormat="1" ht="22.5" customHeight="1">
      <c r="B160" s="178"/>
      <c r="C160" s="179"/>
      <c r="D160" s="179"/>
      <c r="E160" s="180" t="s">
        <v>5</v>
      </c>
      <c r="F160" s="275" t="s">
        <v>349</v>
      </c>
      <c r="G160" s="276"/>
      <c r="H160" s="276"/>
      <c r="I160" s="276"/>
      <c r="J160" s="179"/>
      <c r="K160" s="181">
        <v>7.113</v>
      </c>
      <c r="L160" s="179"/>
      <c r="M160" s="179"/>
      <c r="N160" s="179"/>
      <c r="O160" s="179"/>
      <c r="P160" s="179"/>
      <c r="Q160" s="179"/>
      <c r="R160" s="182"/>
      <c r="T160" s="183"/>
      <c r="U160" s="179"/>
      <c r="V160" s="179"/>
      <c r="W160" s="179"/>
      <c r="X160" s="179"/>
      <c r="Y160" s="179"/>
      <c r="Z160" s="179"/>
      <c r="AA160" s="184"/>
      <c r="AT160" s="185" t="s">
        <v>158</v>
      </c>
      <c r="AU160" s="185" t="s">
        <v>159</v>
      </c>
      <c r="AV160" s="11" t="s">
        <v>106</v>
      </c>
      <c r="AW160" s="11" t="s">
        <v>36</v>
      </c>
      <c r="AX160" s="11" t="s">
        <v>87</v>
      </c>
      <c r="AY160" s="185" t="s">
        <v>147</v>
      </c>
    </row>
    <row r="161" spans="2:65" s="1" customFormat="1" ht="31.5" customHeight="1">
      <c r="B161" s="134"/>
      <c r="C161" s="163" t="s">
        <v>11</v>
      </c>
      <c r="D161" s="163" t="s">
        <v>148</v>
      </c>
      <c r="E161" s="164" t="s">
        <v>350</v>
      </c>
      <c r="F161" s="268" t="s">
        <v>351</v>
      </c>
      <c r="G161" s="268"/>
      <c r="H161" s="268"/>
      <c r="I161" s="268"/>
      <c r="J161" s="165" t="s">
        <v>305</v>
      </c>
      <c r="K161" s="166">
        <v>7.016</v>
      </c>
      <c r="L161" s="269">
        <v>0</v>
      </c>
      <c r="M161" s="269"/>
      <c r="N161" s="270">
        <f>ROUND(L161*K161,2)</f>
        <v>0</v>
      </c>
      <c r="O161" s="270"/>
      <c r="P161" s="270"/>
      <c r="Q161" s="270"/>
      <c r="R161" s="137"/>
      <c r="T161" s="167" t="s">
        <v>5</v>
      </c>
      <c r="U161" s="46" t="s">
        <v>44</v>
      </c>
      <c r="V161" s="38"/>
      <c r="W161" s="168">
        <f>V161*K161</f>
        <v>0</v>
      </c>
      <c r="X161" s="168">
        <v>0</v>
      </c>
      <c r="Y161" s="168">
        <f>X161*K161</f>
        <v>0</v>
      </c>
      <c r="Z161" s="168">
        <v>0</v>
      </c>
      <c r="AA161" s="169">
        <f>Z161*K161</f>
        <v>0</v>
      </c>
      <c r="AR161" s="20" t="s">
        <v>152</v>
      </c>
      <c r="AT161" s="20" t="s">
        <v>148</v>
      </c>
      <c r="AU161" s="20" t="s">
        <v>159</v>
      </c>
      <c r="AY161" s="20" t="s">
        <v>147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20" t="s">
        <v>87</v>
      </c>
      <c r="BK161" s="108">
        <f>ROUND(L161*K161,2)</f>
        <v>0</v>
      </c>
      <c r="BL161" s="20" t="s">
        <v>152</v>
      </c>
      <c r="BM161" s="20" t="s">
        <v>352</v>
      </c>
    </row>
    <row r="162" spans="2:51" s="11" customFormat="1" ht="22.5" customHeight="1">
      <c r="B162" s="178"/>
      <c r="C162" s="179"/>
      <c r="D162" s="179"/>
      <c r="E162" s="180" t="s">
        <v>5</v>
      </c>
      <c r="F162" s="275" t="s">
        <v>339</v>
      </c>
      <c r="G162" s="276"/>
      <c r="H162" s="276"/>
      <c r="I162" s="276"/>
      <c r="J162" s="179"/>
      <c r="K162" s="181">
        <v>11.2</v>
      </c>
      <c r="L162" s="179"/>
      <c r="M162" s="179"/>
      <c r="N162" s="179"/>
      <c r="O162" s="179"/>
      <c r="P162" s="179"/>
      <c r="Q162" s="179"/>
      <c r="R162" s="182"/>
      <c r="T162" s="183"/>
      <c r="U162" s="179"/>
      <c r="V162" s="179"/>
      <c r="W162" s="179"/>
      <c r="X162" s="179"/>
      <c r="Y162" s="179"/>
      <c r="Z162" s="179"/>
      <c r="AA162" s="184"/>
      <c r="AT162" s="185" t="s">
        <v>158</v>
      </c>
      <c r="AU162" s="185" t="s">
        <v>159</v>
      </c>
      <c r="AV162" s="11" t="s">
        <v>106</v>
      </c>
      <c r="AW162" s="11" t="s">
        <v>36</v>
      </c>
      <c r="AX162" s="11" t="s">
        <v>79</v>
      </c>
      <c r="AY162" s="185" t="s">
        <v>147</v>
      </c>
    </row>
    <row r="163" spans="2:51" s="11" customFormat="1" ht="22.5" customHeight="1">
      <c r="B163" s="178"/>
      <c r="C163" s="179"/>
      <c r="D163" s="179"/>
      <c r="E163" s="180" t="s">
        <v>5</v>
      </c>
      <c r="F163" s="273" t="s">
        <v>353</v>
      </c>
      <c r="G163" s="274"/>
      <c r="H163" s="274"/>
      <c r="I163" s="274"/>
      <c r="J163" s="179"/>
      <c r="K163" s="181">
        <v>-0.8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158</v>
      </c>
      <c r="AU163" s="185" t="s">
        <v>159</v>
      </c>
      <c r="AV163" s="11" t="s">
        <v>106</v>
      </c>
      <c r="AW163" s="11" t="s">
        <v>36</v>
      </c>
      <c r="AX163" s="11" t="s">
        <v>79</v>
      </c>
      <c r="AY163" s="185" t="s">
        <v>147</v>
      </c>
    </row>
    <row r="164" spans="2:51" s="11" customFormat="1" ht="22.5" customHeight="1">
      <c r="B164" s="178"/>
      <c r="C164" s="179"/>
      <c r="D164" s="179"/>
      <c r="E164" s="180" t="s">
        <v>5</v>
      </c>
      <c r="F164" s="273" t="s">
        <v>354</v>
      </c>
      <c r="G164" s="274"/>
      <c r="H164" s="274"/>
      <c r="I164" s="274"/>
      <c r="J164" s="179"/>
      <c r="K164" s="181">
        <v>-2.128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158</v>
      </c>
      <c r="AU164" s="185" t="s">
        <v>159</v>
      </c>
      <c r="AV164" s="11" t="s">
        <v>106</v>
      </c>
      <c r="AW164" s="11" t="s">
        <v>36</v>
      </c>
      <c r="AX164" s="11" t="s">
        <v>79</v>
      </c>
      <c r="AY164" s="185" t="s">
        <v>147</v>
      </c>
    </row>
    <row r="165" spans="2:51" s="11" customFormat="1" ht="22.5" customHeight="1">
      <c r="B165" s="178"/>
      <c r="C165" s="179"/>
      <c r="D165" s="179"/>
      <c r="E165" s="180" t="s">
        <v>5</v>
      </c>
      <c r="F165" s="273" t="s">
        <v>355</v>
      </c>
      <c r="G165" s="274"/>
      <c r="H165" s="274"/>
      <c r="I165" s="274"/>
      <c r="J165" s="179"/>
      <c r="K165" s="181">
        <v>-1.256</v>
      </c>
      <c r="L165" s="179"/>
      <c r="M165" s="179"/>
      <c r="N165" s="179"/>
      <c r="O165" s="179"/>
      <c r="P165" s="179"/>
      <c r="Q165" s="179"/>
      <c r="R165" s="182"/>
      <c r="T165" s="183"/>
      <c r="U165" s="179"/>
      <c r="V165" s="179"/>
      <c r="W165" s="179"/>
      <c r="X165" s="179"/>
      <c r="Y165" s="179"/>
      <c r="Z165" s="179"/>
      <c r="AA165" s="184"/>
      <c r="AT165" s="185" t="s">
        <v>158</v>
      </c>
      <c r="AU165" s="185" t="s">
        <v>159</v>
      </c>
      <c r="AV165" s="11" t="s">
        <v>106</v>
      </c>
      <c r="AW165" s="11" t="s">
        <v>36</v>
      </c>
      <c r="AX165" s="11" t="s">
        <v>79</v>
      </c>
      <c r="AY165" s="185" t="s">
        <v>147</v>
      </c>
    </row>
    <row r="166" spans="2:51" s="12" customFormat="1" ht="22.5" customHeight="1">
      <c r="B166" s="188"/>
      <c r="C166" s="189"/>
      <c r="D166" s="189"/>
      <c r="E166" s="190" t="s">
        <v>5</v>
      </c>
      <c r="F166" s="287" t="s">
        <v>341</v>
      </c>
      <c r="G166" s="288"/>
      <c r="H166" s="288"/>
      <c r="I166" s="288"/>
      <c r="J166" s="189"/>
      <c r="K166" s="191">
        <v>7.016</v>
      </c>
      <c r="L166" s="189"/>
      <c r="M166" s="189"/>
      <c r="N166" s="189"/>
      <c r="O166" s="189"/>
      <c r="P166" s="189"/>
      <c r="Q166" s="189"/>
      <c r="R166" s="192"/>
      <c r="T166" s="193"/>
      <c r="U166" s="189"/>
      <c r="V166" s="189"/>
      <c r="W166" s="189"/>
      <c r="X166" s="189"/>
      <c r="Y166" s="189"/>
      <c r="Z166" s="189"/>
      <c r="AA166" s="194"/>
      <c r="AT166" s="195" t="s">
        <v>158</v>
      </c>
      <c r="AU166" s="195" t="s">
        <v>159</v>
      </c>
      <c r="AV166" s="12" t="s">
        <v>152</v>
      </c>
      <c r="AW166" s="12" t="s">
        <v>36</v>
      </c>
      <c r="AX166" s="12" t="s">
        <v>87</v>
      </c>
      <c r="AY166" s="195" t="s">
        <v>147</v>
      </c>
    </row>
    <row r="167" spans="2:65" s="1" customFormat="1" ht="31.5" customHeight="1">
      <c r="B167" s="134"/>
      <c r="C167" s="163" t="s">
        <v>219</v>
      </c>
      <c r="D167" s="163" t="s">
        <v>148</v>
      </c>
      <c r="E167" s="164" t="s">
        <v>356</v>
      </c>
      <c r="F167" s="268" t="s">
        <v>357</v>
      </c>
      <c r="G167" s="268"/>
      <c r="H167" s="268"/>
      <c r="I167" s="268"/>
      <c r="J167" s="165" t="s">
        <v>305</v>
      </c>
      <c r="K167" s="166">
        <v>2.128</v>
      </c>
      <c r="L167" s="269">
        <v>0</v>
      </c>
      <c r="M167" s="269"/>
      <c r="N167" s="270">
        <f>ROUND(L167*K167,2)</f>
        <v>0</v>
      </c>
      <c r="O167" s="270"/>
      <c r="P167" s="270"/>
      <c r="Q167" s="270"/>
      <c r="R167" s="137"/>
      <c r="T167" s="167" t="s">
        <v>5</v>
      </c>
      <c r="U167" s="46" t="s">
        <v>44</v>
      </c>
      <c r="V167" s="38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20" t="s">
        <v>152</v>
      </c>
      <c r="AT167" s="20" t="s">
        <v>148</v>
      </c>
      <c r="AU167" s="20" t="s">
        <v>159</v>
      </c>
      <c r="AY167" s="20" t="s">
        <v>147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20" t="s">
        <v>87</v>
      </c>
      <c r="BK167" s="108">
        <f>ROUND(L167*K167,2)</f>
        <v>0</v>
      </c>
      <c r="BL167" s="20" t="s">
        <v>152</v>
      </c>
      <c r="BM167" s="20" t="s">
        <v>358</v>
      </c>
    </row>
    <row r="168" spans="2:51" s="10" customFormat="1" ht="22.5" customHeight="1">
      <c r="B168" s="170"/>
      <c r="C168" s="171"/>
      <c r="D168" s="171"/>
      <c r="E168" s="172" t="s">
        <v>5</v>
      </c>
      <c r="F168" s="271" t="s">
        <v>359</v>
      </c>
      <c r="G168" s="272"/>
      <c r="H168" s="272"/>
      <c r="I168" s="272"/>
      <c r="J168" s="171"/>
      <c r="K168" s="173" t="s">
        <v>5</v>
      </c>
      <c r="L168" s="171"/>
      <c r="M168" s="171"/>
      <c r="N168" s="171"/>
      <c r="O168" s="171"/>
      <c r="P168" s="171"/>
      <c r="Q168" s="171"/>
      <c r="R168" s="174"/>
      <c r="T168" s="175"/>
      <c r="U168" s="171"/>
      <c r="V168" s="171"/>
      <c r="W168" s="171"/>
      <c r="X168" s="171"/>
      <c r="Y168" s="171"/>
      <c r="Z168" s="171"/>
      <c r="AA168" s="176"/>
      <c r="AT168" s="177" t="s">
        <v>158</v>
      </c>
      <c r="AU168" s="177" t="s">
        <v>159</v>
      </c>
      <c r="AV168" s="10" t="s">
        <v>87</v>
      </c>
      <c r="AW168" s="10" t="s">
        <v>36</v>
      </c>
      <c r="AX168" s="10" t="s">
        <v>79</v>
      </c>
      <c r="AY168" s="177" t="s">
        <v>147</v>
      </c>
    </row>
    <row r="169" spans="2:51" s="11" customFormat="1" ht="22.5" customHeight="1">
      <c r="B169" s="178"/>
      <c r="C169" s="179"/>
      <c r="D169" s="179"/>
      <c r="E169" s="180" t="s">
        <v>5</v>
      </c>
      <c r="F169" s="273" t="s">
        <v>360</v>
      </c>
      <c r="G169" s="274"/>
      <c r="H169" s="274"/>
      <c r="I169" s="274"/>
      <c r="J169" s="179"/>
      <c r="K169" s="181">
        <v>0.928</v>
      </c>
      <c r="L169" s="179"/>
      <c r="M169" s="179"/>
      <c r="N169" s="179"/>
      <c r="O169" s="179"/>
      <c r="P169" s="179"/>
      <c r="Q169" s="179"/>
      <c r="R169" s="182"/>
      <c r="T169" s="183"/>
      <c r="U169" s="179"/>
      <c r="V169" s="179"/>
      <c r="W169" s="179"/>
      <c r="X169" s="179"/>
      <c r="Y169" s="179"/>
      <c r="Z169" s="179"/>
      <c r="AA169" s="184"/>
      <c r="AT169" s="185" t="s">
        <v>158</v>
      </c>
      <c r="AU169" s="185" t="s">
        <v>159</v>
      </c>
      <c r="AV169" s="11" t="s">
        <v>106</v>
      </c>
      <c r="AW169" s="11" t="s">
        <v>36</v>
      </c>
      <c r="AX169" s="11" t="s">
        <v>79</v>
      </c>
      <c r="AY169" s="185" t="s">
        <v>147</v>
      </c>
    </row>
    <row r="170" spans="2:51" s="11" customFormat="1" ht="22.5" customHeight="1">
      <c r="B170" s="178"/>
      <c r="C170" s="179"/>
      <c r="D170" s="179"/>
      <c r="E170" s="180" t="s">
        <v>5</v>
      </c>
      <c r="F170" s="273" t="s">
        <v>361</v>
      </c>
      <c r="G170" s="274"/>
      <c r="H170" s="274"/>
      <c r="I170" s="274"/>
      <c r="J170" s="179"/>
      <c r="K170" s="181">
        <v>1.2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158</v>
      </c>
      <c r="AU170" s="185" t="s">
        <v>159</v>
      </c>
      <c r="AV170" s="11" t="s">
        <v>106</v>
      </c>
      <c r="AW170" s="11" t="s">
        <v>36</v>
      </c>
      <c r="AX170" s="11" t="s">
        <v>79</v>
      </c>
      <c r="AY170" s="185" t="s">
        <v>147</v>
      </c>
    </row>
    <row r="171" spans="2:51" s="12" customFormat="1" ht="22.5" customHeight="1">
      <c r="B171" s="188"/>
      <c r="C171" s="189"/>
      <c r="D171" s="189"/>
      <c r="E171" s="190" t="s">
        <v>5</v>
      </c>
      <c r="F171" s="287" t="s">
        <v>341</v>
      </c>
      <c r="G171" s="288"/>
      <c r="H171" s="288"/>
      <c r="I171" s="288"/>
      <c r="J171" s="189"/>
      <c r="K171" s="191">
        <v>2.128</v>
      </c>
      <c r="L171" s="189"/>
      <c r="M171" s="189"/>
      <c r="N171" s="189"/>
      <c r="O171" s="189"/>
      <c r="P171" s="189"/>
      <c r="Q171" s="189"/>
      <c r="R171" s="192"/>
      <c r="T171" s="193"/>
      <c r="U171" s="189"/>
      <c r="V171" s="189"/>
      <c r="W171" s="189"/>
      <c r="X171" s="189"/>
      <c r="Y171" s="189"/>
      <c r="Z171" s="189"/>
      <c r="AA171" s="194"/>
      <c r="AT171" s="195" t="s">
        <v>158</v>
      </c>
      <c r="AU171" s="195" t="s">
        <v>159</v>
      </c>
      <c r="AV171" s="12" t="s">
        <v>152</v>
      </c>
      <c r="AW171" s="12" t="s">
        <v>36</v>
      </c>
      <c r="AX171" s="12" t="s">
        <v>87</v>
      </c>
      <c r="AY171" s="195" t="s">
        <v>147</v>
      </c>
    </row>
    <row r="172" spans="2:65" s="1" customFormat="1" ht="22.5" customHeight="1">
      <c r="B172" s="134"/>
      <c r="C172" s="196" t="s">
        <v>223</v>
      </c>
      <c r="D172" s="196" t="s">
        <v>362</v>
      </c>
      <c r="E172" s="197" t="s">
        <v>363</v>
      </c>
      <c r="F172" s="289" t="s">
        <v>364</v>
      </c>
      <c r="G172" s="289"/>
      <c r="H172" s="289"/>
      <c r="I172" s="289"/>
      <c r="J172" s="198" t="s">
        <v>347</v>
      </c>
      <c r="K172" s="199">
        <v>4.65</v>
      </c>
      <c r="L172" s="290">
        <v>0</v>
      </c>
      <c r="M172" s="290"/>
      <c r="N172" s="291">
        <f>ROUND(L172*K172,2)</f>
        <v>0</v>
      </c>
      <c r="O172" s="270"/>
      <c r="P172" s="270"/>
      <c r="Q172" s="270"/>
      <c r="R172" s="137"/>
      <c r="T172" s="167" t="s">
        <v>5</v>
      </c>
      <c r="U172" s="46" t="s">
        <v>44</v>
      </c>
      <c r="V172" s="38"/>
      <c r="W172" s="168">
        <f>V172*K172</f>
        <v>0</v>
      </c>
      <c r="X172" s="168">
        <v>1</v>
      </c>
      <c r="Y172" s="168">
        <f>X172*K172</f>
        <v>4.65</v>
      </c>
      <c r="Z172" s="168">
        <v>0</v>
      </c>
      <c r="AA172" s="169">
        <f>Z172*K172</f>
        <v>0</v>
      </c>
      <c r="AR172" s="20" t="s">
        <v>182</v>
      </c>
      <c r="AT172" s="20" t="s">
        <v>362</v>
      </c>
      <c r="AU172" s="20" t="s">
        <v>159</v>
      </c>
      <c r="AY172" s="20" t="s">
        <v>147</v>
      </c>
      <c r="BE172" s="108">
        <f>IF(U172="základní",N172,0)</f>
        <v>0</v>
      </c>
      <c r="BF172" s="108">
        <f>IF(U172="snížená",N172,0)</f>
        <v>0</v>
      </c>
      <c r="BG172" s="108">
        <f>IF(U172="zákl. přenesená",N172,0)</f>
        <v>0</v>
      </c>
      <c r="BH172" s="108">
        <f>IF(U172="sníž. přenesená",N172,0)</f>
        <v>0</v>
      </c>
      <c r="BI172" s="108">
        <f>IF(U172="nulová",N172,0)</f>
        <v>0</v>
      </c>
      <c r="BJ172" s="20" t="s">
        <v>87</v>
      </c>
      <c r="BK172" s="108">
        <f>ROUND(L172*K172,2)</f>
        <v>0</v>
      </c>
      <c r="BL172" s="20" t="s">
        <v>152</v>
      </c>
      <c r="BM172" s="20" t="s">
        <v>365</v>
      </c>
    </row>
    <row r="173" spans="2:51" s="10" customFormat="1" ht="22.5" customHeight="1">
      <c r="B173" s="170"/>
      <c r="C173" s="171"/>
      <c r="D173" s="171"/>
      <c r="E173" s="172" t="s">
        <v>5</v>
      </c>
      <c r="F173" s="271" t="s">
        <v>366</v>
      </c>
      <c r="G173" s="272"/>
      <c r="H173" s="272"/>
      <c r="I173" s="272"/>
      <c r="J173" s="171"/>
      <c r="K173" s="173" t="s">
        <v>5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6"/>
      <c r="AT173" s="177" t="s">
        <v>158</v>
      </c>
      <c r="AU173" s="177" t="s">
        <v>159</v>
      </c>
      <c r="AV173" s="10" t="s">
        <v>87</v>
      </c>
      <c r="AW173" s="10" t="s">
        <v>36</v>
      </c>
      <c r="AX173" s="10" t="s">
        <v>79</v>
      </c>
      <c r="AY173" s="177" t="s">
        <v>147</v>
      </c>
    </row>
    <row r="174" spans="2:51" s="11" customFormat="1" ht="22.5" customHeight="1">
      <c r="B174" s="178"/>
      <c r="C174" s="179"/>
      <c r="D174" s="179"/>
      <c r="E174" s="180" t="s">
        <v>5</v>
      </c>
      <c r="F174" s="273" t="s">
        <v>367</v>
      </c>
      <c r="G174" s="274"/>
      <c r="H174" s="274"/>
      <c r="I174" s="274"/>
      <c r="J174" s="179"/>
      <c r="K174" s="181">
        <v>4.65</v>
      </c>
      <c r="L174" s="179"/>
      <c r="M174" s="179"/>
      <c r="N174" s="179"/>
      <c r="O174" s="179"/>
      <c r="P174" s="179"/>
      <c r="Q174" s="179"/>
      <c r="R174" s="182"/>
      <c r="T174" s="183"/>
      <c r="U174" s="179"/>
      <c r="V174" s="179"/>
      <c r="W174" s="179"/>
      <c r="X174" s="179"/>
      <c r="Y174" s="179"/>
      <c r="Z174" s="179"/>
      <c r="AA174" s="184"/>
      <c r="AT174" s="185" t="s">
        <v>158</v>
      </c>
      <c r="AU174" s="185" t="s">
        <v>159</v>
      </c>
      <c r="AV174" s="11" t="s">
        <v>106</v>
      </c>
      <c r="AW174" s="11" t="s">
        <v>36</v>
      </c>
      <c r="AX174" s="11" t="s">
        <v>87</v>
      </c>
      <c r="AY174" s="185" t="s">
        <v>147</v>
      </c>
    </row>
    <row r="175" spans="2:63" s="9" customFormat="1" ht="29.25" customHeight="1">
      <c r="B175" s="152"/>
      <c r="C175" s="153"/>
      <c r="D175" s="162" t="s">
        <v>285</v>
      </c>
      <c r="E175" s="162"/>
      <c r="F175" s="162"/>
      <c r="G175" s="162"/>
      <c r="H175" s="162"/>
      <c r="I175" s="162"/>
      <c r="J175" s="162"/>
      <c r="K175" s="162"/>
      <c r="L175" s="162"/>
      <c r="M175" s="162"/>
      <c r="N175" s="283">
        <f>BK175</f>
        <v>0</v>
      </c>
      <c r="O175" s="284"/>
      <c r="P175" s="284"/>
      <c r="Q175" s="284"/>
      <c r="R175" s="155"/>
      <c r="T175" s="156"/>
      <c r="U175" s="153"/>
      <c r="V175" s="153"/>
      <c r="W175" s="157">
        <f>SUM(W176:W178)</f>
        <v>0</v>
      </c>
      <c r="X175" s="153"/>
      <c r="Y175" s="157">
        <f>SUM(Y176:Y178)</f>
        <v>1.5126160000000002</v>
      </c>
      <c r="Z175" s="153"/>
      <c r="AA175" s="158">
        <f>SUM(AA176:AA178)</f>
        <v>0</v>
      </c>
      <c r="AR175" s="159" t="s">
        <v>87</v>
      </c>
      <c r="AT175" s="160" t="s">
        <v>78</v>
      </c>
      <c r="AU175" s="160" t="s">
        <v>87</v>
      </c>
      <c r="AY175" s="159" t="s">
        <v>147</v>
      </c>
      <c r="BK175" s="161">
        <f>SUM(BK176:BK178)</f>
        <v>0</v>
      </c>
    </row>
    <row r="176" spans="2:65" s="1" customFormat="1" ht="31.5" customHeight="1">
      <c r="B176" s="134"/>
      <c r="C176" s="163" t="s">
        <v>227</v>
      </c>
      <c r="D176" s="163" t="s">
        <v>148</v>
      </c>
      <c r="E176" s="164" t="s">
        <v>368</v>
      </c>
      <c r="F176" s="268" t="s">
        <v>369</v>
      </c>
      <c r="G176" s="268"/>
      <c r="H176" s="268"/>
      <c r="I176" s="268"/>
      <c r="J176" s="165" t="s">
        <v>305</v>
      </c>
      <c r="K176" s="166">
        <v>0.8</v>
      </c>
      <c r="L176" s="269">
        <v>0</v>
      </c>
      <c r="M176" s="269"/>
      <c r="N176" s="270">
        <f>ROUND(L176*K176,2)</f>
        <v>0</v>
      </c>
      <c r="O176" s="270"/>
      <c r="P176" s="270"/>
      <c r="Q176" s="270"/>
      <c r="R176" s="137"/>
      <c r="T176" s="167" t="s">
        <v>5</v>
      </c>
      <c r="U176" s="46" t="s">
        <v>44</v>
      </c>
      <c r="V176" s="38"/>
      <c r="W176" s="168">
        <f>V176*K176</f>
        <v>0</v>
      </c>
      <c r="X176" s="168">
        <v>1.89077</v>
      </c>
      <c r="Y176" s="168">
        <f>X176*K176</f>
        <v>1.5126160000000002</v>
      </c>
      <c r="Z176" s="168">
        <v>0</v>
      </c>
      <c r="AA176" s="169">
        <f>Z176*K176</f>
        <v>0</v>
      </c>
      <c r="AR176" s="20" t="s">
        <v>152</v>
      </c>
      <c r="AT176" s="20" t="s">
        <v>148</v>
      </c>
      <c r="AU176" s="20" t="s">
        <v>106</v>
      </c>
      <c r="AY176" s="20" t="s">
        <v>147</v>
      </c>
      <c r="BE176" s="108">
        <f>IF(U176="základní",N176,0)</f>
        <v>0</v>
      </c>
      <c r="BF176" s="108">
        <f>IF(U176="snížená",N176,0)</f>
        <v>0</v>
      </c>
      <c r="BG176" s="108">
        <f>IF(U176="zákl. přenesená",N176,0)</f>
        <v>0</v>
      </c>
      <c r="BH176" s="108">
        <f>IF(U176="sníž. přenesená",N176,0)</f>
        <v>0</v>
      </c>
      <c r="BI176" s="108">
        <f>IF(U176="nulová",N176,0)</f>
        <v>0</v>
      </c>
      <c r="BJ176" s="20" t="s">
        <v>87</v>
      </c>
      <c r="BK176" s="108">
        <f>ROUND(L176*K176,2)</f>
        <v>0</v>
      </c>
      <c r="BL176" s="20" t="s">
        <v>152</v>
      </c>
      <c r="BM176" s="20" t="s">
        <v>370</v>
      </c>
    </row>
    <row r="177" spans="2:51" s="10" customFormat="1" ht="22.5" customHeight="1">
      <c r="B177" s="170"/>
      <c r="C177" s="171"/>
      <c r="D177" s="171"/>
      <c r="E177" s="172" t="s">
        <v>5</v>
      </c>
      <c r="F177" s="271" t="s">
        <v>371</v>
      </c>
      <c r="G177" s="272"/>
      <c r="H177" s="272"/>
      <c r="I177" s="272"/>
      <c r="J177" s="171"/>
      <c r="K177" s="173" t="s">
        <v>5</v>
      </c>
      <c r="L177" s="171"/>
      <c r="M177" s="171"/>
      <c r="N177" s="171"/>
      <c r="O177" s="171"/>
      <c r="P177" s="171"/>
      <c r="Q177" s="171"/>
      <c r="R177" s="174"/>
      <c r="T177" s="175"/>
      <c r="U177" s="171"/>
      <c r="V177" s="171"/>
      <c r="W177" s="171"/>
      <c r="X177" s="171"/>
      <c r="Y177" s="171"/>
      <c r="Z177" s="171"/>
      <c r="AA177" s="176"/>
      <c r="AT177" s="177" t="s">
        <v>158</v>
      </c>
      <c r="AU177" s="177" t="s">
        <v>106</v>
      </c>
      <c r="AV177" s="10" t="s">
        <v>87</v>
      </c>
      <c r="AW177" s="10" t="s">
        <v>36</v>
      </c>
      <c r="AX177" s="10" t="s">
        <v>79</v>
      </c>
      <c r="AY177" s="177" t="s">
        <v>147</v>
      </c>
    </row>
    <row r="178" spans="2:51" s="11" customFormat="1" ht="22.5" customHeight="1">
      <c r="B178" s="178"/>
      <c r="C178" s="179"/>
      <c r="D178" s="179"/>
      <c r="E178" s="180" t="s">
        <v>5</v>
      </c>
      <c r="F178" s="273" t="s">
        <v>372</v>
      </c>
      <c r="G178" s="274"/>
      <c r="H178" s="274"/>
      <c r="I178" s="274"/>
      <c r="J178" s="179"/>
      <c r="K178" s="181">
        <v>0.8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158</v>
      </c>
      <c r="AU178" s="185" t="s">
        <v>106</v>
      </c>
      <c r="AV178" s="11" t="s">
        <v>106</v>
      </c>
      <c r="AW178" s="11" t="s">
        <v>36</v>
      </c>
      <c r="AX178" s="11" t="s">
        <v>87</v>
      </c>
      <c r="AY178" s="185" t="s">
        <v>147</v>
      </c>
    </row>
    <row r="179" spans="2:63" s="9" customFormat="1" ht="29.25" customHeight="1">
      <c r="B179" s="152"/>
      <c r="C179" s="153"/>
      <c r="D179" s="162" t="s">
        <v>286</v>
      </c>
      <c r="E179" s="162"/>
      <c r="F179" s="162"/>
      <c r="G179" s="162"/>
      <c r="H179" s="162"/>
      <c r="I179" s="162"/>
      <c r="J179" s="162"/>
      <c r="K179" s="162"/>
      <c r="L179" s="162"/>
      <c r="M179" s="162"/>
      <c r="N179" s="283">
        <f>BK179</f>
        <v>0</v>
      </c>
      <c r="O179" s="284"/>
      <c r="P179" s="284"/>
      <c r="Q179" s="284"/>
      <c r="R179" s="155"/>
      <c r="T179" s="156"/>
      <c r="U179" s="153"/>
      <c r="V179" s="153"/>
      <c r="W179" s="157">
        <f>SUM(W180:W186)</f>
        <v>0</v>
      </c>
      <c r="X179" s="153"/>
      <c r="Y179" s="157">
        <f>SUM(Y180:Y186)</f>
        <v>6.327491200000001</v>
      </c>
      <c r="Z179" s="153"/>
      <c r="AA179" s="158">
        <f>SUM(AA180:AA186)</f>
        <v>0</v>
      </c>
      <c r="AR179" s="159" t="s">
        <v>87</v>
      </c>
      <c r="AT179" s="160" t="s">
        <v>78</v>
      </c>
      <c r="AU179" s="160" t="s">
        <v>87</v>
      </c>
      <c r="AY179" s="159" t="s">
        <v>147</v>
      </c>
      <c r="BK179" s="161">
        <f>SUM(BK180:BK186)</f>
        <v>0</v>
      </c>
    </row>
    <row r="180" spans="2:65" s="1" customFormat="1" ht="22.5" customHeight="1">
      <c r="B180" s="134"/>
      <c r="C180" s="163" t="s">
        <v>231</v>
      </c>
      <c r="D180" s="163" t="s">
        <v>148</v>
      </c>
      <c r="E180" s="164" t="s">
        <v>373</v>
      </c>
      <c r="F180" s="268" t="s">
        <v>374</v>
      </c>
      <c r="G180" s="268"/>
      <c r="H180" s="268"/>
      <c r="I180" s="268"/>
      <c r="J180" s="165" t="s">
        <v>162</v>
      </c>
      <c r="K180" s="166">
        <v>4.113</v>
      </c>
      <c r="L180" s="269">
        <v>0</v>
      </c>
      <c r="M180" s="269"/>
      <c r="N180" s="270">
        <f>ROUND(L180*K180,2)</f>
        <v>0</v>
      </c>
      <c r="O180" s="270"/>
      <c r="P180" s="270"/>
      <c r="Q180" s="270"/>
      <c r="R180" s="137"/>
      <c r="T180" s="167" t="s">
        <v>5</v>
      </c>
      <c r="U180" s="46" t="s">
        <v>44</v>
      </c>
      <c r="V180" s="38"/>
      <c r="W180" s="168">
        <f>V180*K180</f>
        <v>0</v>
      </c>
      <c r="X180" s="168">
        <v>0.2024</v>
      </c>
      <c r="Y180" s="168">
        <f>X180*K180</f>
        <v>0.8324712000000001</v>
      </c>
      <c r="Z180" s="168">
        <v>0</v>
      </c>
      <c r="AA180" s="169">
        <f>Z180*K180</f>
        <v>0</v>
      </c>
      <c r="AR180" s="20" t="s">
        <v>152</v>
      </c>
      <c r="AT180" s="20" t="s">
        <v>148</v>
      </c>
      <c r="AU180" s="20" t="s">
        <v>106</v>
      </c>
      <c r="AY180" s="20" t="s">
        <v>147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20" t="s">
        <v>87</v>
      </c>
      <c r="BK180" s="108">
        <f>ROUND(L180*K180,2)</f>
        <v>0</v>
      </c>
      <c r="BL180" s="20" t="s">
        <v>152</v>
      </c>
      <c r="BM180" s="20" t="s">
        <v>375</v>
      </c>
    </row>
    <row r="181" spans="2:65" s="1" customFormat="1" ht="22.5" customHeight="1">
      <c r="B181" s="134"/>
      <c r="C181" s="163" t="s">
        <v>235</v>
      </c>
      <c r="D181" s="163" t="s">
        <v>148</v>
      </c>
      <c r="E181" s="164" t="s">
        <v>376</v>
      </c>
      <c r="F181" s="268" t="s">
        <v>377</v>
      </c>
      <c r="G181" s="268"/>
      <c r="H181" s="268"/>
      <c r="I181" s="268"/>
      <c r="J181" s="165" t="s">
        <v>162</v>
      </c>
      <c r="K181" s="166">
        <v>8</v>
      </c>
      <c r="L181" s="269">
        <v>0</v>
      </c>
      <c r="M181" s="269"/>
      <c r="N181" s="270">
        <f>ROUND(L181*K181,2)</f>
        <v>0</v>
      </c>
      <c r="O181" s="270"/>
      <c r="P181" s="270"/>
      <c r="Q181" s="270"/>
      <c r="R181" s="137"/>
      <c r="T181" s="167" t="s">
        <v>5</v>
      </c>
      <c r="U181" s="46" t="s">
        <v>44</v>
      </c>
      <c r="V181" s="38"/>
      <c r="W181" s="168">
        <f>V181*K181</f>
        <v>0</v>
      </c>
      <c r="X181" s="168">
        <v>0.27994</v>
      </c>
      <c r="Y181" s="168">
        <f>X181*K181</f>
        <v>2.23952</v>
      </c>
      <c r="Z181" s="168">
        <v>0</v>
      </c>
      <c r="AA181" s="169">
        <f>Z181*K181</f>
        <v>0</v>
      </c>
      <c r="AR181" s="20" t="s">
        <v>152</v>
      </c>
      <c r="AT181" s="20" t="s">
        <v>148</v>
      </c>
      <c r="AU181" s="20" t="s">
        <v>106</v>
      </c>
      <c r="AY181" s="20" t="s">
        <v>147</v>
      </c>
      <c r="BE181" s="108">
        <f>IF(U181="základní",N181,0)</f>
        <v>0</v>
      </c>
      <c r="BF181" s="108">
        <f>IF(U181="snížená",N181,0)</f>
        <v>0</v>
      </c>
      <c r="BG181" s="108">
        <f>IF(U181="zákl. přenesená",N181,0)</f>
        <v>0</v>
      </c>
      <c r="BH181" s="108">
        <f>IF(U181="sníž. přenesená",N181,0)</f>
        <v>0</v>
      </c>
      <c r="BI181" s="108">
        <f>IF(U181="nulová",N181,0)</f>
        <v>0</v>
      </c>
      <c r="BJ181" s="20" t="s">
        <v>87</v>
      </c>
      <c r="BK181" s="108">
        <f>ROUND(L181*K181,2)</f>
        <v>0</v>
      </c>
      <c r="BL181" s="20" t="s">
        <v>152</v>
      </c>
      <c r="BM181" s="20" t="s">
        <v>378</v>
      </c>
    </row>
    <row r="182" spans="2:51" s="11" customFormat="1" ht="22.5" customHeight="1">
      <c r="B182" s="178"/>
      <c r="C182" s="179"/>
      <c r="D182" s="179"/>
      <c r="E182" s="180" t="s">
        <v>5</v>
      </c>
      <c r="F182" s="275" t="s">
        <v>302</v>
      </c>
      <c r="G182" s="276"/>
      <c r="H182" s="276"/>
      <c r="I182" s="276"/>
      <c r="J182" s="179"/>
      <c r="K182" s="181">
        <v>8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158</v>
      </c>
      <c r="AU182" s="185" t="s">
        <v>106</v>
      </c>
      <c r="AV182" s="11" t="s">
        <v>106</v>
      </c>
      <c r="AW182" s="11" t="s">
        <v>36</v>
      </c>
      <c r="AX182" s="11" t="s">
        <v>87</v>
      </c>
      <c r="AY182" s="185" t="s">
        <v>147</v>
      </c>
    </row>
    <row r="183" spans="2:65" s="1" customFormat="1" ht="31.5" customHeight="1">
      <c r="B183" s="134"/>
      <c r="C183" s="163" t="s">
        <v>10</v>
      </c>
      <c r="D183" s="163" t="s">
        <v>148</v>
      </c>
      <c r="E183" s="164" t="s">
        <v>379</v>
      </c>
      <c r="F183" s="268" t="s">
        <v>380</v>
      </c>
      <c r="G183" s="268"/>
      <c r="H183" s="268"/>
      <c r="I183" s="268"/>
      <c r="J183" s="165" t="s">
        <v>162</v>
      </c>
      <c r="K183" s="166">
        <v>15</v>
      </c>
      <c r="L183" s="269">
        <v>0</v>
      </c>
      <c r="M183" s="269"/>
      <c r="N183" s="270">
        <f>ROUND(L183*K183,2)</f>
        <v>0</v>
      </c>
      <c r="O183" s="270"/>
      <c r="P183" s="270"/>
      <c r="Q183" s="270"/>
      <c r="R183" s="137"/>
      <c r="T183" s="167" t="s">
        <v>5</v>
      </c>
      <c r="U183" s="46" t="s">
        <v>44</v>
      </c>
      <c r="V183" s="38"/>
      <c r="W183" s="168">
        <f>V183*K183</f>
        <v>0</v>
      </c>
      <c r="X183" s="168">
        <v>0.1837</v>
      </c>
      <c r="Y183" s="168">
        <f>X183*K183</f>
        <v>2.7555</v>
      </c>
      <c r="Z183" s="168">
        <v>0</v>
      </c>
      <c r="AA183" s="169">
        <f>Z183*K183</f>
        <v>0</v>
      </c>
      <c r="AR183" s="20" t="s">
        <v>152</v>
      </c>
      <c r="AT183" s="20" t="s">
        <v>148</v>
      </c>
      <c r="AU183" s="20" t="s">
        <v>106</v>
      </c>
      <c r="AY183" s="20" t="s">
        <v>147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20" t="s">
        <v>87</v>
      </c>
      <c r="BK183" s="108">
        <f>ROUND(L183*K183,2)</f>
        <v>0</v>
      </c>
      <c r="BL183" s="20" t="s">
        <v>152</v>
      </c>
      <c r="BM183" s="20" t="s">
        <v>381</v>
      </c>
    </row>
    <row r="184" spans="2:65" s="1" customFormat="1" ht="22.5" customHeight="1">
      <c r="B184" s="134"/>
      <c r="C184" s="196" t="s">
        <v>242</v>
      </c>
      <c r="D184" s="196" t="s">
        <v>362</v>
      </c>
      <c r="E184" s="197" t="s">
        <v>382</v>
      </c>
      <c r="F184" s="289" t="s">
        <v>383</v>
      </c>
      <c r="G184" s="289"/>
      <c r="H184" s="289"/>
      <c r="I184" s="289"/>
      <c r="J184" s="198" t="s">
        <v>347</v>
      </c>
      <c r="K184" s="199">
        <v>0.5</v>
      </c>
      <c r="L184" s="290">
        <v>0</v>
      </c>
      <c r="M184" s="290"/>
      <c r="N184" s="291">
        <f>ROUND(L184*K184,2)</f>
        <v>0</v>
      </c>
      <c r="O184" s="270"/>
      <c r="P184" s="270"/>
      <c r="Q184" s="270"/>
      <c r="R184" s="137"/>
      <c r="T184" s="167" t="s">
        <v>5</v>
      </c>
      <c r="U184" s="46" t="s">
        <v>44</v>
      </c>
      <c r="V184" s="38"/>
      <c r="W184" s="168">
        <f>V184*K184</f>
        <v>0</v>
      </c>
      <c r="X184" s="168">
        <v>1</v>
      </c>
      <c r="Y184" s="168">
        <f>X184*K184</f>
        <v>0.5</v>
      </c>
      <c r="Z184" s="168">
        <v>0</v>
      </c>
      <c r="AA184" s="169">
        <f>Z184*K184</f>
        <v>0</v>
      </c>
      <c r="AR184" s="20" t="s">
        <v>182</v>
      </c>
      <c r="AT184" s="20" t="s">
        <v>362</v>
      </c>
      <c r="AU184" s="20" t="s">
        <v>106</v>
      </c>
      <c r="AY184" s="20" t="s">
        <v>147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20" t="s">
        <v>87</v>
      </c>
      <c r="BK184" s="108">
        <f>ROUND(L184*K184,2)</f>
        <v>0</v>
      </c>
      <c r="BL184" s="20" t="s">
        <v>152</v>
      </c>
      <c r="BM184" s="20" t="s">
        <v>384</v>
      </c>
    </row>
    <row r="185" spans="2:51" s="10" customFormat="1" ht="22.5" customHeight="1">
      <c r="B185" s="170"/>
      <c r="C185" s="171"/>
      <c r="D185" s="171"/>
      <c r="E185" s="172" t="s">
        <v>5</v>
      </c>
      <c r="F185" s="271" t="s">
        <v>385</v>
      </c>
      <c r="G185" s="272"/>
      <c r="H185" s="272"/>
      <c r="I185" s="272"/>
      <c r="J185" s="171"/>
      <c r="K185" s="173" t="s">
        <v>5</v>
      </c>
      <c r="L185" s="171"/>
      <c r="M185" s="171"/>
      <c r="N185" s="171"/>
      <c r="O185" s="171"/>
      <c r="P185" s="171"/>
      <c r="Q185" s="171"/>
      <c r="R185" s="174"/>
      <c r="T185" s="175"/>
      <c r="U185" s="171"/>
      <c r="V185" s="171"/>
      <c r="W185" s="171"/>
      <c r="X185" s="171"/>
      <c r="Y185" s="171"/>
      <c r="Z185" s="171"/>
      <c r="AA185" s="176"/>
      <c r="AT185" s="177" t="s">
        <v>158</v>
      </c>
      <c r="AU185" s="177" t="s">
        <v>106</v>
      </c>
      <c r="AV185" s="10" t="s">
        <v>87</v>
      </c>
      <c r="AW185" s="10" t="s">
        <v>36</v>
      </c>
      <c r="AX185" s="10" t="s">
        <v>79</v>
      </c>
      <c r="AY185" s="177" t="s">
        <v>147</v>
      </c>
    </row>
    <row r="186" spans="2:51" s="11" customFormat="1" ht="22.5" customHeight="1">
      <c r="B186" s="178"/>
      <c r="C186" s="179"/>
      <c r="D186" s="179"/>
      <c r="E186" s="180" t="s">
        <v>5</v>
      </c>
      <c r="F186" s="273" t="s">
        <v>386</v>
      </c>
      <c r="G186" s="274"/>
      <c r="H186" s="274"/>
      <c r="I186" s="274"/>
      <c r="J186" s="179"/>
      <c r="K186" s="181">
        <v>0.5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158</v>
      </c>
      <c r="AU186" s="185" t="s">
        <v>106</v>
      </c>
      <c r="AV186" s="11" t="s">
        <v>106</v>
      </c>
      <c r="AW186" s="11" t="s">
        <v>36</v>
      </c>
      <c r="AX186" s="11" t="s">
        <v>87</v>
      </c>
      <c r="AY186" s="185" t="s">
        <v>147</v>
      </c>
    </row>
    <row r="187" spans="2:63" s="9" customFormat="1" ht="29.25" customHeight="1">
      <c r="B187" s="152"/>
      <c r="C187" s="153"/>
      <c r="D187" s="162" t="s">
        <v>287</v>
      </c>
      <c r="E187" s="162"/>
      <c r="F187" s="162"/>
      <c r="G187" s="162"/>
      <c r="H187" s="162"/>
      <c r="I187" s="162"/>
      <c r="J187" s="162"/>
      <c r="K187" s="162"/>
      <c r="L187" s="162"/>
      <c r="M187" s="162"/>
      <c r="N187" s="283">
        <f>BK187</f>
        <v>0</v>
      </c>
      <c r="O187" s="284"/>
      <c r="P187" s="284"/>
      <c r="Q187" s="284"/>
      <c r="R187" s="155"/>
      <c r="T187" s="156"/>
      <c r="U187" s="153"/>
      <c r="V187" s="153"/>
      <c r="W187" s="157">
        <f>SUM(W188:W202)</f>
        <v>0</v>
      </c>
      <c r="X187" s="153"/>
      <c r="Y187" s="157">
        <f>SUM(Y188:Y202)</f>
        <v>0.5505010000000001</v>
      </c>
      <c r="Z187" s="153"/>
      <c r="AA187" s="158">
        <f>SUM(AA188:AA202)</f>
        <v>0</v>
      </c>
      <c r="AR187" s="159" t="s">
        <v>87</v>
      </c>
      <c r="AT187" s="160" t="s">
        <v>78</v>
      </c>
      <c r="AU187" s="160" t="s">
        <v>87</v>
      </c>
      <c r="AY187" s="159" t="s">
        <v>147</v>
      </c>
      <c r="BK187" s="161">
        <f>SUM(BK188:BK202)</f>
        <v>0</v>
      </c>
    </row>
    <row r="188" spans="2:65" s="1" customFormat="1" ht="31.5" customHeight="1">
      <c r="B188" s="134"/>
      <c r="C188" s="163" t="s">
        <v>246</v>
      </c>
      <c r="D188" s="163" t="s">
        <v>148</v>
      </c>
      <c r="E188" s="164" t="s">
        <v>387</v>
      </c>
      <c r="F188" s="268" t="s">
        <v>388</v>
      </c>
      <c r="G188" s="268"/>
      <c r="H188" s="268"/>
      <c r="I188" s="268"/>
      <c r="J188" s="165" t="s">
        <v>189</v>
      </c>
      <c r="K188" s="166">
        <v>5</v>
      </c>
      <c r="L188" s="269">
        <v>0</v>
      </c>
      <c r="M188" s="269"/>
      <c r="N188" s="270">
        <f>ROUND(L188*K188,2)</f>
        <v>0</v>
      </c>
      <c r="O188" s="270"/>
      <c r="P188" s="270"/>
      <c r="Q188" s="270"/>
      <c r="R188" s="137"/>
      <c r="T188" s="167" t="s">
        <v>5</v>
      </c>
      <c r="U188" s="46" t="s">
        <v>44</v>
      </c>
      <c r="V188" s="38"/>
      <c r="W188" s="168">
        <f>V188*K188</f>
        <v>0</v>
      </c>
      <c r="X188" s="168">
        <v>0</v>
      </c>
      <c r="Y188" s="168">
        <f>X188*K188</f>
        <v>0</v>
      </c>
      <c r="Z188" s="168">
        <v>0</v>
      </c>
      <c r="AA188" s="169">
        <f>Z188*K188</f>
        <v>0</v>
      </c>
      <c r="AR188" s="20" t="s">
        <v>152</v>
      </c>
      <c r="AT188" s="20" t="s">
        <v>148</v>
      </c>
      <c r="AU188" s="20" t="s">
        <v>106</v>
      </c>
      <c r="AY188" s="20" t="s">
        <v>147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20" t="s">
        <v>87</v>
      </c>
      <c r="BK188" s="108">
        <f>ROUND(L188*K188,2)</f>
        <v>0</v>
      </c>
      <c r="BL188" s="20" t="s">
        <v>152</v>
      </c>
      <c r="BM188" s="20" t="s">
        <v>389</v>
      </c>
    </row>
    <row r="189" spans="2:65" s="1" customFormat="1" ht="22.5" customHeight="1">
      <c r="B189" s="134"/>
      <c r="C189" s="196" t="s">
        <v>250</v>
      </c>
      <c r="D189" s="196" t="s">
        <v>362</v>
      </c>
      <c r="E189" s="197" t="s">
        <v>390</v>
      </c>
      <c r="F189" s="289" t="s">
        <v>391</v>
      </c>
      <c r="G189" s="289"/>
      <c r="H189" s="289"/>
      <c r="I189" s="289"/>
      <c r="J189" s="198" t="s">
        <v>189</v>
      </c>
      <c r="K189" s="199">
        <v>5.075</v>
      </c>
      <c r="L189" s="290">
        <v>0</v>
      </c>
      <c r="M189" s="290"/>
      <c r="N189" s="291">
        <f>ROUND(L189*K189,2)</f>
        <v>0</v>
      </c>
      <c r="O189" s="270"/>
      <c r="P189" s="270"/>
      <c r="Q189" s="270"/>
      <c r="R189" s="137"/>
      <c r="T189" s="167" t="s">
        <v>5</v>
      </c>
      <c r="U189" s="46" t="s">
        <v>44</v>
      </c>
      <c r="V189" s="38"/>
      <c r="W189" s="168">
        <f>V189*K189</f>
        <v>0</v>
      </c>
      <c r="X189" s="168">
        <v>0.00028</v>
      </c>
      <c r="Y189" s="168">
        <f>X189*K189</f>
        <v>0.001421</v>
      </c>
      <c r="Z189" s="168">
        <v>0</v>
      </c>
      <c r="AA189" s="169">
        <f>Z189*K189</f>
        <v>0</v>
      </c>
      <c r="AR189" s="20" t="s">
        <v>182</v>
      </c>
      <c r="AT189" s="20" t="s">
        <v>362</v>
      </c>
      <c r="AU189" s="20" t="s">
        <v>106</v>
      </c>
      <c r="AY189" s="20" t="s">
        <v>147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20" t="s">
        <v>87</v>
      </c>
      <c r="BK189" s="108">
        <f>ROUND(L189*K189,2)</f>
        <v>0</v>
      </c>
      <c r="BL189" s="20" t="s">
        <v>152</v>
      </c>
      <c r="BM189" s="20" t="s">
        <v>392</v>
      </c>
    </row>
    <row r="190" spans="2:51" s="10" customFormat="1" ht="22.5" customHeight="1">
      <c r="B190" s="170"/>
      <c r="C190" s="171"/>
      <c r="D190" s="171"/>
      <c r="E190" s="172" t="s">
        <v>5</v>
      </c>
      <c r="F190" s="271" t="s">
        <v>393</v>
      </c>
      <c r="G190" s="272"/>
      <c r="H190" s="272"/>
      <c r="I190" s="272"/>
      <c r="J190" s="171"/>
      <c r="K190" s="173" t="s">
        <v>5</v>
      </c>
      <c r="L190" s="171"/>
      <c r="M190" s="171"/>
      <c r="N190" s="171"/>
      <c r="O190" s="171"/>
      <c r="P190" s="171"/>
      <c r="Q190" s="171"/>
      <c r="R190" s="174"/>
      <c r="T190" s="175"/>
      <c r="U190" s="171"/>
      <c r="V190" s="171"/>
      <c r="W190" s="171"/>
      <c r="X190" s="171"/>
      <c r="Y190" s="171"/>
      <c r="Z190" s="171"/>
      <c r="AA190" s="176"/>
      <c r="AT190" s="177" t="s">
        <v>158</v>
      </c>
      <c r="AU190" s="177" t="s">
        <v>106</v>
      </c>
      <c r="AV190" s="10" t="s">
        <v>87</v>
      </c>
      <c r="AW190" s="10" t="s">
        <v>36</v>
      </c>
      <c r="AX190" s="10" t="s">
        <v>79</v>
      </c>
      <c r="AY190" s="177" t="s">
        <v>147</v>
      </c>
    </row>
    <row r="191" spans="2:51" s="11" customFormat="1" ht="22.5" customHeight="1">
      <c r="B191" s="178"/>
      <c r="C191" s="179"/>
      <c r="D191" s="179"/>
      <c r="E191" s="180" t="s">
        <v>5</v>
      </c>
      <c r="F191" s="273" t="s">
        <v>394</v>
      </c>
      <c r="G191" s="274"/>
      <c r="H191" s="274"/>
      <c r="I191" s="274"/>
      <c r="J191" s="179"/>
      <c r="K191" s="181">
        <v>5.075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158</v>
      </c>
      <c r="AU191" s="185" t="s">
        <v>106</v>
      </c>
      <c r="AV191" s="11" t="s">
        <v>106</v>
      </c>
      <c r="AW191" s="11" t="s">
        <v>36</v>
      </c>
      <c r="AX191" s="11" t="s">
        <v>87</v>
      </c>
      <c r="AY191" s="185" t="s">
        <v>147</v>
      </c>
    </row>
    <row r="192" spans="2:65" s="1" customFormat="1" ht="31.5" customHeight="1">
      <c r="B192" s="134"/>
      <c r="C192" s="163" t="s">
        <v>254</v>
      </c>
      <c r="D192" s="163" t="s">
        <v>148</v>
      </c>
      <c r="E192" s="164" t="s">
        <v>395</v>
      </c>
      <c r="F192" s="268" t="s">
        <v>396</v>
      </c>
      <c r="G192" s="268"/>
      <c r="H192" s="268"/>
      <c r="I192" s="268"/>
      <c r="J192" s="165" t="s">
        <v>189</v>
      </c>
      <c r="K192" s="166">
        <v>5</v>
      </c>
      <c r="L192" s="269">
        <v>0</v>
      </c>
      <c r="M192" s="269"/>
      <c r="N192" s="270">
        <f>ROUND(L192*K192,2)</f>
        <v>0</v>
      </c>
      <c r="O192" s="270"/>
      <c r="P192" s="270"/>
      <c r="Q192" s="270"/>
      <c r="R192" s="137"/>
      <c r="T192" s="167" t="s">
        <v>5</v>
      </c>
      <c r="U192" s="46" t="s">
        <v>44</v>
      </c>
      <c r="V192" s="38"/>
      <c r="W192" s="168">
        <f>V192*K192</f>
        <v>0</v>
      </c>
      <c r="X192" s="168">
        <v>0.00128</v>
      </c>
      <c r="Y192" s="168">
        <f>X192*K192</f>
        <v>0.0064</v>
      </c>
      <c r="Z192" s="168">
        <v>0</v>
      </c>
      <c r="AA192" s="169">
        <f>Z192*K192</f>
        <v>0</v>
      </c>
      <c r="AR192" s="20" t="s">
        <v>152</v>
      </c>
      <c r="AT192" s="20" t="s">
        <v>148</v>
      </c>
      <c r="AU192" s="20" t="s">
        <v>106</v>
      </c>
      <c r="AY192" s="20" t="s">
        <v>147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20" t="s">
        <v>87</v>
      </c>
      <c r="BK192" s="108">
        <f>ROUND(L192*K192,2)</f>
        <v>0</v>
      </c>
      <c r="BL192" s="20" t="s">
        <v>152</v>
      </c>
      <c r="BM192" s="20" t="s">
        <v>397</v>
      </c>
    </row>
    <row r="193" spans="2:65" s="1" customFormat="1" ht="31.5" customHeight="1">
      <c r="B193" s="134"/>
      <c r="C193" s="163" t="s">
        <v>258</v>
      </c>
      <c r="D193" s="163" t="s">
        <v>148</v>
      </c>
      <c r="E193" s="164" t="s">
        <v>398</v>
      </c>
      <c r="F193" s="268" t="s">
        <v>399</v>
      </c>
      <c r="G193" s="268"/>
      <c r="H193" s="268"/>
      <c r="I193" s="268"/>
      <c r="J193" s="165" t="s">
        <v>198</v>
      </c>
      <c r="K193" s="166">
        <v>2</v>
      </c>
      <c r="L193" s="269">
        <v>0</v>
      </c>
      <c r="M193" s="269"/>
      <c r="N193" s="270">
        <f>ROUND(L193*K193,2)</f>
        <v>0</v>
      </c>
      <c r="O193" s="270"/>
      <c r="P193" s="270"/>
      <c r="Q193" s="270"/>
      <c r="R193" s="137"/>
      <c r="T193" s="167" t="s">
        <v>5</v>
      </c>
      <c r="U193" s="46" t="s">
        <v>44</v>
      </c>
      <c r="V193" s="38"/>
      <c r="W193" s="168">
        <f>V193*K193</f>
        <v>0</v>
      </c>
      <c r="X193" s="168">
        <v>7E-05</v>
      </c>
      <c r="Y193" s="168">
        <f>X193*K193</f>
        <v>0.00014</v>
      </c>
      <c r="Z193" s="168">
        <v>0</v>
      </c>
      <c r="AA193" s="169">
        <f>Z193*K193</f>
        <v>0</v>
      </c>
      <c r="AR193" s="20" t="s">
        <v>152</v>
      </c>
      <c r="AT193" s="20" t="s">
        <v>148</v>
      </c>
      <c r="AU193" s="20" t="s">
        <v>106</v>
      </c>
      <c r="AY193" s="20" t="s">
        <v>147</v>
      </c>
      <c r="BE193" s="108">
        <f>IF(U193="základní",N193,0)</f>
        <v>0</v>
      </c>
      <c r="BF193" s="108">
        <f>IF(U193="snížená",N193,0)</f>
        <v>0</v>
      </c>
      <c r="BG193" s="108">
        <f>IF(U193="zákl. přenesená",N193,0)</f>
        <v>0</v>
      </c>
      <c r="BH193" s="108">
        <f>IF(U193="sníž. přenesená",N193,0)</f>
        <v>0</v>
      </c>
      <c r="BI193" s="108">
        <f>IF(U193="nulová",N193,0)</f>
        <v>0</v>
      </c>
      <c r="BJ193" s="20" t="s">
        <v>87</v>
      </c>
      <c r="BK193" s="108">
        <f>ROUND(L193*K193,2)</f>
        <v>0</v>
      </c>
      <c r="BL193" s="20" t="s">
        <v>152</v>
      </c>
      <c r="BM193" s="20" t="s">
        <v>400</v>
      </c>
    </row>
    <row r="194" spans="2:65" s="1" customFormat="1" ht="31.5" customHeight="1">
      <c r="B194" s="134"/>
      <c r="C194" s="163" t="s">
        <v>262</v>
      </c>
      <c r="D194" s="163" t="s">
        <v>148</v>
      </c>
      <c r="E194" s="164" t="s">
        <v>401</v>
      </c>
      <c r="F194" s="268" t="s">
        <v>402</v>
      </c>
      <c r="G194" s="268"/>
      <c r="H194" s="268"/>
      <c r="I194" s="268"/>
      <c r="J194" s="165" t="s">
        <v>189</v>
      </c>
      <c r="K194" s="166">
        <v>5</v>
      </c>
      <c r="L194" s="269">
        <v>0</v>
      </c>
      <c r="M194" s="269"/>
      <c r="N194" s="270">
        <f>ROUND(L194*K194,2)</f>
        <v>0</v>
      </c>
      <c r="O194" s="270"/>
      <c r="P194" s="270"/>
      <c r="Q194" s="270"/>
      <c r="R194" s="137"/>
      <c r="T194" s="167" t="s">
        <v>5</v>
      </c>
      <c r="U194" s="46" t="s">
        <v>44</v>
      </c>
      <c r="V194" s="38"/>
      <c r="W194" s="168">
        <f>V194*K194</f>
        <v>0</v>
      </c>
      <c r="X194" s="168">
        <v>0</v>
      </c>
      <c r="Y194" s="168">
        <f>X194*K194</f>
        <v>0</v>
      </c>
      <c r="Z194" s="168">
        <v>0</v>
      </c>
      <c r="AA194" s="169">
        <f>Z194*K194</f>
        <v>0</v>
      </c>
      <c r="AR194" s="20" t="s">
        <v>152</v>
      </c>
      <c r="AT194" s="20" t="s">
        <v>148</v>
      </c>
      <c r="AU194" s="20" t="s">
        <v>106</v>
      </c>
      <c r="AY194" s="20" t="s">
        <v>147</v>
      </c>
      <c r="BE194" s="108">
        <f>IF(U194="základní",N194,0)</f>
        <v>0</v>
      </c>
      <c r="BF194" s="108">
        <f>IF(U194="snížená",N194,0)</f>
        <v>0</v>
      </c>
      <c r="BG194" s="108">
        <f>IF(U194="zákl. přenesená",N194,0)</f>
        <v>0</v>
      </c>
      <c r="BH194" s="108">
        <f>IF(U194="sníž. přenesená",N194,0)</f>
        <v>0</v>
      </c>
      <c r="BI194" s="108">
        <f>IF(U194="nulová",N194,0)</f>
        <v>0</v>
      </c>
      <c r="BJ194" s="20" t="s">
        <v>87</v>
      </c>
      <c r="BK194" s="108">
        <f>ROUND(L194*K194,2)</f>
        <v>0</v>
      </c>
      <c r="BL194" s="20" t="s">
        <v>152</v>
      </c>
      <c r="BM194" s="20" t="s">
        <v>403</v>
      </c>
    </row>
    <row r="195" spans="2:51" s="11" customFormat="1" ht="22.5" customHeight="1">
      <c r="B195" s="178"/>
      <c r="C195" s="179"/>
      <c r="D195" s="179"/>
      <c r="E195" s="180" t="s">
        <v>5</v>
      </c>
      <c r="F195" s="275" t="s">
        <v>404</v>
      </c>
      <c r="G195" s="276"/>
      <c r="H195" s="276"/>
      <c r="I195" s="276"/>
      <c r="J195" s="179"/>
      <c r="K195" s="181">
        <v>5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158</v>
      </c>
      <c r="AU195" s="185" t="s">
        <v>106</v>
      </c>
      <c r="AV195" s="11" t="s">
        <v>106</v>
      </c>
      <c r="AW195" s="11" t="s">
        <v>36</v>
      </c>
      <c r="AX195" s="11" t="s">
        <v>87</v>
      </c>
      <c r="AY195" s="185" t="s">
        <v>147</v>
      </c>
    </row>
    <row r="196" spans="2:65" s="1" customFormat="1" ht="22.5" customHeight="1">
      <c r="B196" s="134"/>
      <c r="C196" s="163" t="s">
        <v>266</v>
      </c>
      <c r="D196" s="163" t="s">
        <v>148</v>
      </c>
      <c r="E196" s="164" t="s">
        <v>405</v>
      </c>
      <c r="F196" s="268" t="s">
        <v>406</v>
      </c>
      <c r="G196" s="268"/>
      <c r="H196" s="268"/>
      <c r="I196" s="268"/>
      <c r="J196" s="165" t="s">
        <v>189</v>
      </c>
      <c r="K196" s="166">
        <v>5</v>
      </c>
      <c r="L196" s="269">
        <v>0</v>
      </c>
      <c r="M196" s="269"/>
      <c r="N196" s="270">
        <f>ROUND(L196*K196,2)</f>
        <v>0</v>
      </c>
      <c r="O196" s="270"/>
      <c r="P196" s="270"/>
      <c r="Q196" s="270"/>
      <c r="R196" s="137"/>
      <c r="T196" s="167" t="s">
        <v>5</v>
      </c>
      <c r="U196" s="46" t="s">
        <v>44</v>
      </c>
      <c r="V196" s="38"/>
      <c r="W196" s="168">
        <f>V196*K196</f>
        <v>0</v>
      </c>
      <c r="X196" s="168">
        <v>0</v>
      </c>
      <c r="Y196" s="168">
        <f>X196*K196</f>
        <v>0</v>
      </c>
      <c r="Z196" s="168">
        <v>0</v>
      </c>
      <c r="AA196" s="169">
        <f>Z196*K196</f>
        <v>0</v>
      </c>
      <c r="AR196" s="20" t="s">
        <v>152</v>
      </c>
      <c r="AT196" s="20" t="s">
        <v>148</v>
      </c>
      <c r="AU196" s="20" t="s">
        <v>106</v>
      </c>
      <c r="AY196" s="20" t="s">
        <v>147</v>
      </c>
      <c r="BE196" s="108">
        <f>IF(U196="základní",N196,0)</f>
        <v>0</v>
      </c>
      <c r="BF196" s="108">
        <f>IF(U196="snížená",N196,0)</f>
        <v>0</v>
      </c>
      <c r="BG196" s="108">
        <f>IF(U196="zákl. přenesená",N196,0)</f>
        <v>0</v>
      </c>
      <c r="BH196" s="108">
        <f>IF(U196="sníž. přenesená",N196,0)</f>
        <v>0</v>
      </c>
      <c r="BI196" s="108">
        <f>IF(U196="nulová",N196,0)</f>
        <v>0</v>
      </c>
      <c r="BJ196" s="20" t="s">
        <v>87</v>
      </c>
      <c r="BK196" s="108">
        <f>ROUND(L196*K196,2)</f>
        <v>0</v>
      </c>
      <c r="BL196" s="20" t="s">
        <v>152</v>
      </c>
      <c r="BM196" s="20" t="s">
        <v>407</v>
      </c>
    </row>
    <row r="197" spans="2:51" s="11" customFormat="1" ht="22.5" customHeight="1">
      <c r="B197" s="178"/>
      <c r="C197" s="179"/>
      <c r="D197" s="179"/>
      <c r="E197" s="180" t="s">
        <v>5</v>
      </c>
      <c r="F197" s="275" t="s">
        <v>404</v>
      </c>
      <c r="G197" s="276"/>
      <c r="H197" s="276"/>
      <c r="I197" s="276"/>
      <c r="J197" s="179"/>
      <c r="K197" s="181">
        <v>5</v>
      </c>
      <c r="L197" s="179"/>
      <c r="M197" s="179"/>
      <c r="N197" s="179"/>
      <c r="O197" s="179"/>
      <c r="P197" s="179"/>
      <c r="Q197" s="179"/>
      <c r="R197" s="182"/>
      <c r="T197" s="183"/>
      <c r="U197" s="179"/>
      <c r="V197" s="179"/>
      <c r="W197" s="179"/>
      <c r="X197" s="179"/>
      <c r="Y197" s="179"/>
      <c r="Z197" s="179"/>
      <c r="AA197" s="184"/>
      <c r="AT197" s="185" t="s">
        <v>158</v>
      </c>
      <c r="AU197" s="185" t="s">
        <v>106</v>
      </c>
      <c r="AV197" s="11" t="s">
        <v>106</v>
      </c>
      <c r="AW197" s="11" t="s">
        <v>36</v>
      </c>
      <c r="AX197" s="11" t="s">
        <v>87</v>
      </c>
      <c r="AY197" s="185" t="s">
        <v>147</v>
      </c>
    </row>
    <row r="198" spans="2:65" s="1" customFormat="1" ht="44.25" customHeight="1">
      <c r="B198" s="134"/>
      <c r="C198" s="163" t="s">
        <v>270</v>
      </c>
      <c r="D198" s="163" t="s">
        <v>148</v>
      </c>
      <c r="E198" s="164" t="s">
        <v>408</v>
      </c>
      <c r="F198" s="268" t="s">
        <v>409</v>
      </c>
      <c r="G198" s="268"/>
      <c r="H198" s="268"/>
      <c r="I198" s="268"/>
      <c r="J198" s="165" t="s">
        <v>198</v>
      </c>
      <c r="K198" s="166">
        <v>1</v>
      </c>
      <c r="L198" s="269">
        <v>0</v>
      </c>
      <c r="M198" s="269"/>
      <c r="N198" s="270">
        <f>ROUND(L198*K198,2)</f>
        <v>0</v>
      </c>
      <c r="O198" s="270"/>
      <c r="P198" s="270"/>
      <c r="Q198" s="270"/>
      <c r="R198" s="137"/>
      <c r="T198" s="167" t="s">
        <v>5</v>
      </c>
      <c r="U198" s="46" t="s">
        <v>44</v>
      </c>
      <c r="V198" s="38"/>
      <c r="W198" s="168">
        <f>V198*K198</f>
        <v>0</v>
      </c>
      <c r="X198" s="168">
        <v>0.43786</v>
      </c>
      <c r="Y198" s="168">
        <f>X198*K198</f>
        <v>0.43786</v>
      </c>
      <c r="Z198" s="168">
        <v>0</v>
      </c>
      <c r="AA198" s="169">
        <f>Z198*K198</f>
        <v>0</v>
      </c>
      <c r="AR198" s="20" t="s">
        <v>152</v>
      </c>
      <c r="AT198" s="20" t="s">
        <v>148</v>
      </c>
      <c r="AU198" s="20" t="s">
        <v>106</v>
      </c>
      <c r="AY198" s="20" t="s">
        <v>147</v>
      </c>
      <c r="BE198" s="108">
        <f>IF(U198="základní",N198,0)</f>
        <v>0</v>
      </c>
      <c r="BF198" s="108">
        <f>IF(U198="snížená",N198,0)</f>
        <v>0</v>
      </c>
      <c r="BG198" s="108">
        <f>IF(U198="zákl. přenesená",N198,0)</f>
        <v>0</v>
      </c>
      <c r="BH198" s="108">
        <f>IF(U198="sníž. přenesená",N198,0)</f>
        <v>0</v>
      </c>
      <c r="BI198" s="108">
        <f>IF(U198="nulová",N198,0)</f>
        <v>0</v>
      </c>
      <c r="BJ198" s="20" t="s">
        <v>87</v>
      </c>
      <c r="BK198" s="108">
        <f>ROUND(L198*K198,2)</f>
        <v>0</v>
      </c>
      <c r="BL198" s="20" t="s">
        <v>152</v>
      </c>
      <c r="BM198" s="20" t="s">
        <v>410</v>
      </c>
    </row>
    <row r="199" spans="2:65" s="1" customFormat="1" ht="22.5" customHeight="1">
      <c r="B199" s="134"/>
      <c r="C199" s="196" t="s">
        <v>274</v>
      </c>
      <c r="D199" s="196" t="s">
        <v>362</v>
      </c>
      <c r="E199" s="197" t="s">
        <v>411</v>
      </c>
      <c r="F199" s="289" t="s">
        <v>412</v>
      </c>
      <c r="G199" s="289"/>
      <c r="H199" s="289"/>
      <c r="I199" s="289"/>
      <c r="J199" s="198" t="s">
        <v>198</v>
      </c>
      <c r="K199" s="199">
        <v>1</v>
      </c>
      <c r="L199" s="290">
        <v>0</v>
      </c>
      <c r="M199" s="290"/>
      <c r="N199" s="291">
        <f>ROUND(L199*K199,2)</f>
        <v>0</v>
      </c>
      <c r="O199" s="270"/>
      <c r="P199" s="270"/>
      <c r="Q199" s="270"/>
      <c r="R199" s="137"/>
      <c r="T199" s="167" t="s">
        <v>5</v>
      </c>
      <c r="U199" s="46" t="s">
        <v>44</v>
      </c>
      <c r="V199" s="38"/>
      <c r="W199" s="168">
        <f>V199*K199</f>
        <v>0</v>
      </c>
      <c r="X199" s="168">
        <v>0.055</v>
      </c>
      <c r="Y199" s="168">
        <f>X199*K199</f>
        <v>0.055</v>
      </c>
      <c r="Z199" s="168">
        <v>0</v>
      </c>
      <c r="AA199" s="169">
        <f>Z199*K199</f>
        <v>0</v>
      </c>
      <c r="AR199" s="20" t="s">
        <v>182</v>
      </c>
      <c r="AT199" s="20" t="s">
        <v>362</v>
      </c>
      <c r="AU199" s="20" t="s">
        <v>106</v>
      </c>
      <c r="AY199" s="20" t="s">
        <v>147</v>
      </c>
      <c r="BE199" s="108">
        <f>IF(U199="základní",N199,0)</f>
        <v>0</v>
      </c>
      <c r="BF199" s="108">
        <f>IF(U199="snížená",N199,0)</f>
        <v>0</v>
      </c>
      <c r="BG199" s="108">
        <f>IF(U199="zákl. přenesená",N199,0)</f>
        <v>0</v>
      </c>
      <c r="BH199" s="108">
        <f>IF(U199="sníž. přenesená",N199,0)</f>
        <v>0</v>
      </c>
      <c r="BI199" s="108">
        <f>IF(U199="nulová",N199,0)</f>
        <v>0</v>
      </c>
      <c r="BJ199" s="20" t="s">
        <v>87</v>
      </c>
      <c r="BK199" s="108">
        <f>ROUND(L199*K199,2)</f>
        <v>0</v>
      </c>
      <c r="BL199" s="20" t="s">
        <v>152</v>
      </c>
      <c r="BM199" s="20" t="s">
        <v>413</v>
      </c>
    </row>
    <row r="200" spans="2:65" s="1" customFormat="1" ht="31.5" customHeight="1">
      <c r="B200" s="134"/>
      <c r="C200" s="163" t="s">
        <v>414</v>
      </c>
      <c r="D200" s="163" t="s">
        <v>148</v>
      </c>
      <c r="E200" s="164" t="s">
        <v>415</v>
      </c>
      <c r="F200" s="268" t="s">
        <v>416</v>
      </c>
      <c r="G200" s="268"/>
      <c r="H200" s="268"/>
      <c r="I200" s="268"/>
      <c r="J200" s="165" t="s">
        <v>198</v>
      </c>
      <c r="K200" s="166">
        <v>1</v>
      </c>
      <c r="L200" s="269">
        <v>0</v>
      </c>
      <c r="M200" s="269"/>
      <c r="N200" s="270">
        <f>ROUND(L200*K200,2)</f>
        <v>0</v>
      </c>
      <c r="O200" s="270"/>
      <c r="P200" s="270"/>
      <c r="Q200" s="270"/>
      <c r="R200" s="137"/>
      <c r="T200" s="167" t="s">
        <v>5</v>
      </c>
      <c r="U200" s="46" t="s">
        <v>44</v>
      </c>
      <c r="V200" s="38"/>
      <c r="W200" s="168">
        <f>V200*K200</f>
        <v>0</v>
      </c>
      <c r="X200" s="168">
        <v>0.00468</v>
      </c>
      <c r="Y200" s="168">
        <f>X200*K200</f>
        <v>0.00468</v>
      </c>
      <c r="Z200" s="168">
        <v>0</v>
      </c>
      <c r="AA200" s="169">
        <f>Z200*K200</f>
        <v>0</v>
      </c>
      <c r="AR200" s="20" t="s">
        <v>152</v>
      </c>
      <c r="AT200" s="20" t="s">
        <v>148</v>
      </c>
      <c r="AU200" s="20" t="s">
        <v>106</v>
      </c>
      <c r="AY200" s="20" t="s">
        <v>147</v>
      </c>
      <c r="BE200" s="108">
        <f>IF(U200="základní",N200,0)</f>
        <v>0</v>
      </c>
      <c r="BF200" s="108">
        <f>IF(U200="snížená",N200,0)</f>
        <v>0</v>
      </c>
      <c r="BG200" s="108">
        <f>IF(U200="zákl. přenesená",N200,0)</f>
        <v>0</v>
      </c>
      <c r="BH200" s="108">
        <f>IF(U200="sníž. přenesená",N200,0)</f>
        <v>0</v>
      </c>
      <c r="BI200" s="108">
        <f>IF(U200="nulová",N200,0)</f>
        <v>0</v>
      </c>
      <c r="BJ200" s="20" t="s">
        <v>87</v>
      </c>
      <c r="BK200" s="108">
        <f>ROUND(L200*K200,2)</f>
        <v>0</v>
      </c>
      <c r="BL200" s="20" t="s">
        <v>152</v>
      </c>
      <c r="BM200" s="20" t="s">
        <v>417</v>
      </c>
    </row>
    <row r="201" spans="2:65" s="1" customFormat="1" ht="22.5" customHeight="1">
      <c r="B201" s="134"/>
      <c r="C201" s="196" t="s">
        <v>418</v>
      </c>
      <c r="D201" s="196" t="s">
        <v>362</v>
      </c>
      <c r="E201" s="197" t="s">
        <v>419</v>
      </c>
      <c r="F201" s="289" t="s">
        <v>420</v>
      </c>
      <c r="G201" s="289"/>
      <c r="H201" s="289"/>
      <c r="I201" s="289"/>
      <c r="J201" s="198" t="s">
        <v>198</v>
      </c>
      <c r="K201" s="199">
        <v>1</v>
      </c>
      <c r="L201" s="290">
        <v>0</v>
      </c>
      <c r="M201" s="290"/>
      <c r="N201" s="291">
        <f>ROUND(L201*K201,2)</f>
        <v>0</v>
      </c>
      <c r="O201" s="270"/>
      <c r="P201" s="270"/>
      <c r="Q201" s="270"/>
      <c r="R201" s="137"/>
      <c r="T201" s="167" t="s">
        <v>5</v>
      </c>
      <c r="U201" s="46" t="s">
        <v>44</v>
      </c>
      <c r="V201" s="38"/>
      <c r="W201" s="168">
        <f>V201*K201</f>
        <v>0</v>
      </c>
      <c r="X201" s="168">
        <v>0.045</v>
      </c>
      <c r="Y201" s="168">
        <f>X201*K201</f>
        <v>0.045</v>
      </c>
      <c r="Z201" s="168">
        <v>0</v>
      </c>
      <c r="AA201" s="169">
        <f>Z201*K201</f>
        <v>0</v>
      </c>
      <c r="AR201" s="20" t="s">
        <v>182</v>
      </c>
      <c r="AT201" s="20" t="s">
        <v>362</v>
      </c>
      <c r="AU201" s="20" t="s">
        <v>106</v>
      </c>
      <c r="AY201" s="20" t="s">
        <v>147</v>
      </c>
      <c r="BE201" s="108">
        <f>IF(U201="základní",N201,0)</f>
        <v>0</v>
      </c>
      <c r="BF201" s="108">
        <f>IF(U201="snížená",N201,0)</f>
        <v>0</v>
      </c>
      <c r="BG201" s="108">
        <f>IF(U201="zákl. přenesená",N201,0)</f>
        <v>0</v>
      </c>
      <c r="BH201" s="108">
        <f>IF(U201="sníž. přenesená",N201,0)</f>
        <v>0</v>
      </c>
      <c r="BI201" s="108">
        <f>IF(U201="nulová",N201,0)</f>
        <v>0</v>
      </c>
      <c r="BJ201" s="20" t="s">
        <v>87</v>
      </c>
      <c r="BK201" s="108">
        <f>ROUND(L201*K201,2)</f>
        <v>0</v>
      </c>
      <c r="BL201" s="20" t="s">
        <v>152</v>
      </c>
      <c r="BM201" s="20" t="s">
        <v>421</v>
      </c>
    </row>
    <row r="202" spans="2:65" s="1" customFormat="1" ht="22.5" customHeight="1">
      <c r="B202" s="134"/>
      <c r="C202" s="163" t="s">
        <v>422</v>
      </c>
      <c r="D202" s="163" t="s">
        <v>148</v>
      </c>
      <c r="E202" s="164" t="s">
        <v>423</v>
      </c>
      <c r="F202" s="268" t="s">
        <v>424</v>
      </c>
      <c r="G202" s="268"/>
      <c r="H202" s="268"/>
      <c r="I202" s="268"/>
      <c r="J202" s="165" t="s">
        <v>198</v>
      </c>
      <c r="K202" s="166">
        <v>1</v>
      </c>
      <c r="L202" s="269">
        <v>0</v>
      </c>
      <c r="M202" s="269"/>
      <c r="N202" s="270">
        <f>ROUND(L202*K202,2)</f>
        <v>0</v>
      </c>
      <c r="O202" s="270"/>
      <c r="P202" s="270"/>
      <c r="Q202" s="270"/>
      <c r="R202" s="137"/>
      <c r="T202" s="167" t="s">
        <v>5</v>
      </c>
      <c r="U202" s="46" t="s">
        <v>44</v>
      </c>
      <c r="V202" s="38"/>
      <c r="W202" s="168">
        <f>V202*K202</f>
        <v>0</v>
      </c>
      <c r="X202" s="168">
        <v>0</v>
      </c>
      <c r="Y202" s="168">
        <f>X202*K202</f>
        <v>0</v>
      </c>
      <c r="Z202" s="168">
        <v>0</v>
      </c>
      <c r="AA202" s="169">
        <f>Z202*K202</f>
        <v>0</v>
      </c>
      <c r="AR202" s="20" t="s">
        <v>152</v>
      </c>
      <c r="AT202" s="20" t="s">
        <v>148</v>
      </c>
      <c r="AU202" s="20" t="s">
        <v>106</v>
      </c>
      <c r="AY202" s="20" t="s">
        <v>147</v>
      </c>
      <c r="BE202" s="108">
        <f>IF(U202="základní",N202,0)</f>
        <v>0</v>
      </c>
      <c r="BF202" s="108">
        <f>IF(U202="snížená",N202,0)</f>
        <v>0</v>
      </c>
      <c r="BG202" s="108">
        <f>IF(U202="zákl. přenesená",N202,0)</f>
        <v>0</v>
      </c>
      <c r="BH202" s="108">
        <f>IF(U202="sníž. přenesená",N202,0)</f>
        <v>0</v>
      </c>
      <c r="BI202" s="108">
        <f>IF(U202="nulová",N202,0)</f>
        <v>0</v>
      </c>
      <c r="BJ202" s="20" t="s">
        <v>87</v>
      </c>
      <c r="BK202" s="108">
        <f>ROUND(L202*K202,2)</f>
        <v>0</v>
      </c>
      <c r="BL202" s="20" t="s">
        <v>152</v>
      </c>
      <c r="BM202" s="20" t="s">
        <v>425</v>
      </c>
    </row>
    <row r="203" spans="2:63" s="9" customFormat="1" ht="29.25" customHeight="1">
      <c r="B203" s="152"/>
      <c r="C203" s="153"/>
      <c r="D203" s="162" t="s">
        <v>288</v>
      </c>
      <c r="E203" s="162"/>
      <c r="F203" s="162"/>
      <c r="G203" s="162"/>
      <c r="H203" s="162"/>
      <c r="I203" s="162"/>
      <c r="J203" s="162"/>
      <c r="K203" s="162"/>
      <c r="L203" s="162"/>
      <c r="M203" s="162"/>
      <c r="N203" s="292">
        <f>BK203</f>
        <v>0</v>
      </c>
      <c r="O203" s="293"/>
      <c r="P203" s="293"/>
      <c r="Q203" s="293"/>
      <c r="R203" s="155"/>
      <c r="T203" s="156"/>
      <c r="U203" s="153"/>
      <c r="V203" s="153"/>
      <c r="W203" s="157">
        <f>SUM(W204:W208)</f>
        <v>0</v>
      </c>
      <c r="X203" s="153"/>
      <c r="Y203" s="157">
        <f>SUM(Y204:Y208)</f>
        <v>0</v>
      </c>
      <c r="Z203" s="153"/>
      <c r="AA203" s="158">
        <f>SUM(AA204:AA208)</f>
        <v>0</v>
      </c>
      <c r="AR203" s="159" t="s">
        <v>87</v>
      </c>
      <c r="AT203" s="160" t="s">
        <v>78</v>
      </c>
      <c r="AU203" s="160" t="s">
        <v>87</v>
      </c>
      <c r="AY203" s="159" t="s">
        <v>147</v>
      </c>
      <c r="BK203" s="161">
        <f>SUM(BK204:BK208)</f>
        <v>0</v>
      </c>
    </row>
    <row r="204" spans="2:65" s="1" customFormat="1" ht="31.5" customHeight="1">
      <c r="B204" s="134"/>
      <c r="C204" s="163" t="s">
        <v>426</v>
      </c>
      <c r="D204" s="163" t="s">
        <v>148</v>
      </c>
      <c r="E204" s="164" t="s">
        <v>427</v>
      </c>
      <c r="F204" s="268" t="s">
        <v>428</v>
      </c>
      <c r="G204" s="268"/>
      <c r="H204" s="268"/>
      <c r="I204" s="268"/>
      <c r="J204" s="165" t="s">
        <v>347</v>
      </c>
      <c r="K204" s="166">
        <v>2.32</v>
      </c>
      <c r="L204" s="269">
        <v>0</v>
      </c>
      <c r="M204" s="269"/>
      <c r="N204" s="270">
        <f>ROUND(L204*K204,2)</f>
        <v>0</v>
      </c>
      <c r="O204" s="270"/>
      <c r="P204" s="270"/>
      <c r="Q204" s="270"/>
      <c r="R204" s="137"/>
      <c r="T204" s="167" t="s">
        <v>5</v>
      </c>
      <c r="U204" s="46" t="s">
        <v>44</v>
      </c>
      <c r="V204" s="38"/>
      <c r="W204" s="168">
        <f>V204*K204</f>
        <v>0</v>
      </c>
      <c r="X204" s="168">
        <v>0</v>
      </c>
      <c r="Y204" s="168">
        <f>X204*K204</f>
        <v>0</v>
      </c>
      <c r="Z204" s="168">
        <v>0</v>
      </c>
      <c r="AA204" s="169">
        <f>Z204*K204</f>
        <v>0</v>
      </c>
      <c r="AR204" s="20" t="s">
        <v>152</v>
      </c>
      <c r="AT204" s="20" t="s">
        <v>148</v>
      </c>
      <c r="AU204" s="20" t="s">
        <v>106</v>
      </c>
      <c r="AY204" s="20" t="s">
        <v>147</v>
      </c>
      <c r="BE204" s="108">
        <f>IF(U204="základní",N204,0)</f>
        <v>0</v>
      </c>
      <c r="BF204" s="108">
        <f>IF(U204="snížená",N204,0)</f>
        <v>0</v>
      </c>
      <c r="BG204" s="108">
        <f>IF(U204="zákl. přenesená",N204,0)</f>
        <v>0</v>
      </c>
      <c r="BH204" s="108">
        <f>IF(U204="sníž. přenesená",N204,0)</f>
        <v>0</v>
      </c>
      <c r="BI204" s="108">
        <f>IF(U204="nulová",N204,0)</f>
        <v>0</v>
      </c>
      <c r="BJ204" s="20" t="s">
        <v>87</v>
      </c>
      <c r="BK204" s="108">
        <f>ROUND(L204*K204,2)</f>
        <v>0</v>
      </c>
      <c r="BL204" s="20" t="s">
        <v>152</v>
      </c>
      <c r="BM204" s="20" t="s">
        <v>429</v>
      </c>
    </row>
    <row r="205" spans="2:65" s="1" customFormat="1" ht="31.5" customHeight="1">
      <c r="B205" s="134"/>
      <c r="C205" s="163" t="s">
        <v>430</v>
      </c>
      <c r="D205" s="163" t="s">
        <v>148</v>
      </c>
      <c r="E205" s="164" t="s">
        <v>431</v>
      </c>
      <c r="F205" s="268" t="s">
        <v>432</v>
      </c>
      <c r="G205" s="268"/>
      <c r="H205" s="268"/>
      <c r="I205" s="268"/>
      <c r="J205" s="165" t="s">
        <v>347</v>
      </c>
      <c r="K205" s="166">
        <v>9.28</v>
      </c>
      <c r="L205" s="269">
        <v>0</v>
      </c>
      <c r="M205" s="269"/>
      <c r="N205" s="270">
        <f>ROUND(L205*K205,2)</f>
        <v>0</v>
      </c>
      <c r="O205" s="270"/>
      <c r="P205" s="270"/>
      <c r="Q205" s="270"/>
      <c r="R205" s="137"/>
      <c r="T205" s="167" t="s">
        <v>5</v>
      </c>
      <c r="U205" s="46" t="s">
        <v>44</v>
      </c>
      <c r="V205" s="38"/>
      <c r="W205" s="168">
        <f>V205*K205</f>
        <v>0</v>
      </c>
      <c r="X205" s="168">
        <v>0</v>
      </c>
      <c r="Y205" s="168">
        <f>X205*K205</f>
        <v>0</v>
      </c>
      <c r="Z205" s="168">
        <v>0</v>
      </c>
      <c r="AA205" s="169">
        <f>Z205*K205</f>
        <v>0</v>
      </c>
      <c r="AR205" s="20" t="s">
        <v>152</v>
      </c>
      <c r="AT205" s="20" t="s">
        <v>148</v>
      </c>
      <c r="AU205" s="20" t="s">
        <v>106</v>
      </c>
      <c r="AY205" s="20" t="s">
        <v>147</v>
      </c>
      <c r="BE205" s="108">
        <f>IF(U205="základní",N205,0)</f>
        <v>0</v>
      </c>
      <c r="BF205" s="108">
        <f>IF(U205="snížená",N205,0)</f>
        <v>0</v>
      </c>
      <c r="BG205" s="108">
        <f>IF(U205="zákl. přenesená",N205,0)</f>
        <v>0</v>
      </c>
      <c r="BH205" s="108">
        <f>IF(U205="sníž. přenesená",N205,0)</f>
        <v>0</v>
      </c>
      <c r="BI205" s="108">
        <f>IF(U205="nulová",N205,0)</f>
        <v>0</v>
      </c>
      <c r="BJ205" s="20" t="s">
        <v>87</v>
      </c>
      <c r="BK205" s="108">
        <f>ROUND(L205*K205,2)</f>
        <v>0</v>
      </c>
      <c r="BL205" s="20" t="s">
        <v>152</v>
      </c>
      <c r="BM205" s="20" t="s">
        <v>433</v>
      </c>
    </row>
    <row r="206" spans="2:51" s="10" customFormat="1" ht="22.5" customHeight="1">
      <c r="B206" s="170"/>
      <c r="C206" s="171"/>
      <c r="D206" s="171"/>
      <c r="E206" s="172" t="s">
        <v>5</v>
      </c>
      <c r="F206" s="271" t="s">
        <v>434</v>
      </c>
      <c r="G206" s="272"/>
      <c r="H206" s="272"/>
      <c r="I206" s="272"/>
      <c r="J206" s="171"/>
      <c r="K206" s="173" t="s">
        <v>5</v>
      </c>
      <c r="L206" s="171"/>
      <c r="M206" s="171"/>
      <c r="N206" s="171"/>
      <c r="O206" s="171"/>
      <c r="P206" s="171"/>
      <c r="Q206" s="171"/>
      <c r="R206" s="174"/>
      <c r="T206" s="175"/>
      <c r="U206" s="171"/>
      <c r="V206" s="171"/>
      <c r="W206" s="171"/>
      <c r="X206" s="171"/>
      <c r="Y206" s="171"/>
      <c r="Z206" s="171"/>
      <c r="AA206" s="176"/>
      <c r="AT206" s="177" t="s">
        <v>158</v>
      </c>
      <c r="AU206" s="177" t="s">
        <v>106</v>
      </c>
      <c r="AV206" s="10" t="s">
        <v>87</v>
      </c>
      <c r="AW206" s="10" t="s">
        <v>36</v>
      </c>
      <c r="AX206" s="10" t="s">
        <v>79</v>
      </c>
      <c r="AY206" s="177" t="s">
        <v>147</v>
      </c>
    </row>
    <row r="207" spans="2:51" s="11" customFormat="1" ht="22.5" customHeight="1">
      <c r="B207" s="178"/>
      <c r="C207" s="179"/>
      <c r="D207" s="179"/>
      <c r="E207" s="180" t="s">
        <v>5</v>
      </c>
      <c r="F207" s="273" t="s">
        <v>435</v>
      </c>
      <c r="G207" s="274"/>
      <c r="H207" s="274"/>
      <c r="I207" s="274"/>
      <c r="J207" s="179"/>
      <c r="K207" s="181">
        <v>9.28</v>
      </c>
      <c r="L207" s="179"/>
      <c r="M207" s="179"/>
      <c r="N207" s="179"/>
      <c r="O207" s="179"/>
      <c r="P207" s="179"/>
      <c r="Q207" s="179"/>
      <c r="R207" s="182"/>
      <c r="T207" s="183"/>
      <c r="U207" s="179"/>
      <c r="V207" s="179"/>
      <c r="W207" s="179"/>
      <c r="X207" s="179"/>
      <c r="Y207" s="179"/>
      <c r="Z207" s="179"/>
      <c r="AA207" s="184"/>
      <c r="AT207" s="185" t="s">
        <v>158</v>
      </c>
      <c r="AU207" s="185" t="s">
        <v>106</v>
      </c>
      <c r="AV207" s="11" t="s">
        <v>106</v>
      </c>
      <c r="AW207" s="11" t="s">
        <v>36</v>
      </c>
      <c r="AX207" s="11" t="s">
        <v>87</v>
      </c>
      <c r="AY207" s="185" t="s">
        <v>147</v>
      </c>
    </row>
    <row r="208" spans="2:65" s="1" customFormat="1" ht="31.5" customHeight="1">
      <c r="B208" s="134"/>
      <c r="C208" s="163" t="s">
        <v>436</v>
      </c>
      <c r="D208" s="163" t="s">
        <v>148</v>
      </c>
      <c r="E208" s="164" t="s">
        <v>437</v>
      </c>
      <c r="F208" s="268" t="s">
        <v>438</v>
      </c>
      <c r="G208" s="268"/>
      <c r="H208" s="268"/>
      <c r="I208" s="268"/>
      <c r="J208" s="165" t="s">
        <v>347</v>
      </c>
      <c r="K208" s="166">
        <v>2.32</v>
      </c>
      <c r="L208" s="269">
        <v>0</v>
      </c>
      <c r="M208" s="269"/>
      <c r="N208" s="270">
        <f>ROUND(L208*K208,2)</f>
        <v>0</v>
      </c>
      <c r="O208" s="270"/>
      <c r="P208" s="270"/>
      <c r="Q208" s="270"/>
      <c r="R208" s="137"/>
      <c r="T208" s="167" t="s">
        <v>5</v>
      </c>
      <c r="U208" s="46" t="s">
        <v>44</v>
      </c>
      <c r="V208" s="38"/>
      <c r="W208" s="168">
        <f>V208*K208</f>
        <v>0</v>
      </c>
      <c r="X208" s="168">
        <v>0</v>
      </c>
      <c r="Y208" s="168">
        <f>X208*K208</f>
        <v>0</v>
      </c>
      <c r="Z208" s="168">
        <v>0</v>
      </c>
      <c r="AA208" s="169">
        <f>Z208*K208</f>
        <v>0</v>
      </c>
      <c r="AR208" s="20" t="s">
        <v>152</v>
      </c>
      <c r="AT208" s="20" t="s">
        <v>148</v>
      </c>
      <c r="AU208" s="20" t="s">
        <v>106</v>
      </c>
      <c r="AY208" s="20" t="s">
        <v>147</v>
      </c>
      <c r="BE208" s="108">
        <f>IF(U208="základní",N208,0)</f>
        <v>0</v>
      </c>
      <c r="BF208" s="108">
        <f>IF(U208="snížená",N208,0)</f>
        <v>0</v>
      </c>
      <c r="BG208" s="108">
        <f>IF(U208="zákl. přenesená",N208,0)</f>
        <v>0</v>
      </c>
      <c r="BH208" s="108">
        <f>IF(U208="sníž. přenesená",N208,0)</f>
        <v>0</v>
      </c>
      <c r="BI208" s="108">
        <f>IF(U208="nulová",N208,0)</f>
        <v>0</v>
      </c>
      <c r="BJ208" s="20" t="s">
        <v>87</v>
      </c>
      <c r="BK208" s="108">
        <f>ROUND(L208*K208,2)</f>
        <v>0</v>
      </c>
      <c r="BL208" s="20" t="s">
        <v>152</v>
      </c>
      <c r="BM208" s="20" t="s">
        <v>439</v>
      </c>
    </row>
    <row r="209" spans="2:63" s="9" customFormat="1" ht="29.25" customHeight="1">
      <c r="B209" s="152"/>
      <c r="C209" s="153"/>
      <c r="D209" s="162" t="s">
        <v>289</v>
      </c>
      <c r="E209" s="162"/>
      <c r="F209" s="162"/>
      <c r="G209" s="162"/>
      <c r="H209" s="162"/>
      <c r="I209" s="162"/>
      <c r="J209" s="162"/>
      <c r="K209" s="162"/>
      <c r="L209" s="162"/>
      <c r="M209" s="162"/>
      <c r="N209" s="292">
        <f>BK209</f>
        <v>0</v>
      </c>
      <c r="O209" s="293"/>
      <c r="P209" s="293"/>
      <c r="Q209" s="293"/>
      <c r="R209" s="155"/>
      <c r="T209" s="156"/>
      <c r="U209" s="153"/>
      <c r="V209" s="153"/>
      <c r="W209" s="157">
        <f>W210</f>
        <v>0</v>
      </c>
      <c r="X209" s="153"/>
      <c r="Y209" s="157">
        <f>Y210</f>
        <v>0</v>
      </c>
      <c r="Z209" s="153"/>
      <c r="AA209" s="158">
        <f>AA210</f>
        <v>0</v>
      </c>
      <c r="AR209" s="159" t="s">
        <v>87</v>
      </c>
      <c r="AT209" s="160" t="s">
        <v>78</v>
      </c>
      <c r="AU209" s="160" t="s">
        <v>87</v>
      </c>
      <c r="AY209" s="159" t="s">
        <v>147</v>
      </c>
      <c r="BK209" s="161">
        <f>BK210</f>
        <v>0</v>
      </c>
    </row>
    <row r="210" spans="2:65" s="1" customFormat="1" ht="22.5" customHeight="1">
      <c r="B210" s="134"/>
      <c r="C210" s="163" t="s">
        <v>440</v>
      </c>
      <c r="D210" s="163" t="s">
        <v>148</v>
      </c>
      <c r="E210" s="164" t="s">
        <v>441</v>
      </c>
      <c r="F210" s="268" t="s">
        <v>442</v>
      </c>
      <c r="G210" s="268"/>
      <c r="H210" s="268"/>
      <c r="I210" s="268"/>
      <c r="J210" s="165" t="s">
        <v>347</v>
      </c>
      <c r="K210" s="166">
        <v>13.052</v>
      </c>
      <c r="L210" s="269">
        <v>0</v>
      </c>
      <c r="M210" s="269"/>
      <c r="N210" s="270">
        <f>ROUND(L210*K210,2)</f>
        <v>0</v>
      </c>
      <c r="O210" s="270"/>
      <c r="P210" s="270"/>
      <c r="Q210" s="270"/>
      <c r="R210" s="137"/>
      <c r="T210" s="167" t="s">
        <v>5</v>
      </c>
      <c r="U210" s="46" t="s">
        <v>44</v>
      </c>
      <c r="V210" s="38"/>
      <c r="W210" s="168">
        <f>V210*K210</f>
        <v>0</v>
      </c>
      <c r="X210" s="168">
        <v>0</v>
      </c>
      <c r="Y210" s="168">
        <f>X210*K210</f>
        <v>0</v>
      </c>
      <c r="Z210" s="168">
        <v>0</v>
      </c>
      <c r="AA210" s="169">
        <f>Z210*K210</f>
        <v>0</v>
      </c>
      <c r="AR210" s="20" t="s">
        <v>152</v>
      </c>
      <c r="AT210" s="20" t="s">
        <v>148</v>
      </c>
      <c r="AU210" s="20" t="s">
        <v>106</v>
      </c>
      <c r="AY210" s="20" t="s">
        <v>147</v>
      </c>
      <c r="BE210" s="108">
        <f>IF(U210="základní",N210,0)</f>
        <v>0</v>
      </c>
      <c r="BF210" s="108">
        <f>IF(U210="snížená",N210,0)</f>
        <v>0</v>
      </c>
      <c r="BG210" s="108">
        <f>IF(U210="zákl. přenesená",N210,0)</f>
        <v>0</v>
      </c>
      <c r="BH210" s="108">
        <f>IF(U210="sníž. přenesená",N210,0)</f>
        <v>0</v>
      </c>
      <c r="BI210" s="108">
        <f>IF(U210="nulová",N210,0)</f>
        <v>0</v>
      </c>
      <c r="BJ210" s="20" t="s">
        <v>87</v>
      </c>
      <c r="BK210" s="108">
        <f>ROUND(L210*K210,2)</f>
        <v>0</v>
      </c>
      <c r="BL210" s="20" t="s">
        <v>152</v>
      </c>
      <c r="BM210" s="20" t="s">
        <v>443</v>
      </c>
    </row>
    <row r="211" spans="2:63" s="9" customFormat="1" ht="36.75" customHeight="1">
      <c r="B211" s="152"/>
      <c r="C211" s="153"/>
      <c r="D211" s="154" t="s">
        <v>120</v>
      </c>
      <c r="E211" s="154"/>
      <c r="F211" s="154"/>
      <c r="G211" s="154"/>
      <c r="H211" s="154"/>
      <c r="I211" s="154"/>
      <c r="J211" s="154"/>
      <c r="K211" s="154"/>
      <c r="L211" s="154"/>
      <c r="M211" s="154"/>
      <c r="N211" s="277">
        <f>BK211</f>
        <v>0</v>
      </c>
      <c r="O211" s="278"/>
      <c r="P211" s="278"/>
      <c r="Q211" s="278"/>
      <c r="R211" s="155"/>
      <c r="T211" s="156"/>
      <c r="U211" s="153"/>
      <c r="V211" s="153"/>
      <c r="W211" s="157">
        <f>W212</f>
        <v>0</v>
      </c>
      <c r="X211" s="153"/>
      <c r="Y211" s="157">
        <f>Y212</f>
        <v>0</v>
      </c>
      <c r="Z211" s="153"/>
      <c r="AA211" s="158">
        <f>AA212</f>
        <v>0</v>
      </c>
      <c r="AR211" s="159" t="s">
        <v>106</v>
      </c>
      <c r="AT211" s="160" t="s">
        <v>78</v>
      </c>
      <c r="AU211" s="160" t="s">
        <v>79</v>
      </c>
      <c r="AY211" s="159" t="s">
        <v>147</v>
      </c>
      <c r="BK211" s="161">
        <f>BK212</f>
        <v>0</v>
      </c>
    </row>
    <row r="212" spans="2:63" s="9" customFormat="1" ht="19.5" customHeight="1">
      <c r="B212" s="152"/>
      <c r="C212" s="153"/>
      <c r="D212" s="162" t="s">
        <v>290</v>
      </c>
      <c r="E212" s="162"/>
      <c r="F212" s="162"/>
      <c r="G212" s="162"/>
      <c r="H212" s="162"/>
      <c r="I212" s="162"/>
      <c r="J212" s="162"/>
      <c r="K212" s="162"/>
      <c r="L212" s="162"/>
      <c r="M212" s="162"/>
      <c r="N212" s="283">
        <f>BK212</f>
        <v>0</v>
      </c>
      <c r="O212" s="284"/>
      <c r="P212" s="284"/>
      <c r="Q212" s="284"/>
      <c r="R212" s="155"/>
      <c r="T212" s="156"/>
      <c r="U212" s="153"/>
      <c r="V212" s="153"/>
      <c r="W212" s="157">
        <f>SUM(W213:W214)</f>
        <v>0</v>
      </c>
      <c r="X212" s="153"/>
      <c r="Y212" s="157">
        <f>SUM(Y213:Y214)</f>
        <v>0</v>
      </c>
      <c r="Z212" s="153"/>
      <c r="AA212" s="158">
        <f>SUM(AA213:AA214)</f>
        <v>0</v>
      </c>
      <c r="AR212" s="159" t="s">
        <v>106</v>
      </c>
      <c r="AT212" s="160" t="s">
        <v>78</v>
      </c>
      <c r="AU212" s="160" t="s">
        <v>87</v>
      </c>
      <c r="AY212" s="159" t="s">
        <v>147</v>
      </c>
      <c r="BK212" s="161">
        <f>SUM(BK213:BK214)</f>
        <v>0</v>
      </c>
    </row>
    <row r="213" spans="2:65" s="1" customFormat="1" ht="22.5" customHeight="1">
      <c r="B213" s="134"/>
      <c r="C213" s="163" t="s">
        <v>444</v>
      </c>
      <c r="D213" s="163" t="s">
        <v>148</v>
      </c>
      <c r="E213" s="164" t="s">
        <v>445</v>
      </c>
      <c r="F213" s="268" t="s">
        <v>446</v>
      </c>
      <c r="G213" s="268"/>
      <c r="H213" s="268"/>
      <c r="I213" s="268"/>
      <c r="J213" s="165" t="s">
        <v>151</v>
      </c>
      <c r="K213" s="166">
        <v>1</v>
      </c>
      <c r="L213" s="269">
        <v>0</v>
      </c>
      <c r="M213" s="269"/>
      <c r="N213" s="270">
        <f>ROUND(L213*K213,2)</f>
        <v>0</v>
      </c>
      <c r="O213" s="270"/>
      <c r="P213" s="270"/>
      <c r="Q213" s="270"/>
      <c r="R213" s="137"/>
      <c r="T213" s="167" t="s">
        <v>5</v>
      </c>
      <c r="U213" s="46" t="s">
        <v>44</v>
      </c>
      <c r="V213" s="38"/>
      <c r="W213" s="168">
        <f>V213*K213</f>
        <v>0</v>
      </c>
      <c r="X213" s="168">
        <v>0</v>
      </c>
      <c r="Y213" s="168">
        <f>X213*K213</f>
        <v>0</v>
      </c>
      <c r="Z213" s="168">
        <v>0</v>
      </c>
      <c r="AA213" s="169">
        <f>Z213*K213</f>
        <v>0</v>
      </c>
      <c r="AR213" s="20" t="s">
        <v>219</v>
      </c>
      <c r="AT213" s="20" t="s">
        <v>148</v>
      </c>
      <c r="AU213" s="20" t="s">
        <v>106</v>
      </c>
      <c r="AY213" s="20" t="s">
        <v>147</v>
      </c>
      <c r="BE213" s="108">
        <f>IF(U213="základní",N213,0)</f>
        <v>0</v>
      </c>
      <c r="BF213" s="108">
        <f>IF(U213="snížená",N213,0)</f>
        <v>0</v>
      </c>
      <c r="BG213" s="108">
        <f>IF(U213="zákl. přenesená",N213,0)</f>
        <v>0</v>
      </c>
      <c r="BH213" s="108">
        <f>IF(U213="sníž. přenesená",N213,0)</f>
        <v>0</v>
      </c>
      <c r="BI213" s="108">
        <f>IF(U213="nulová",N213,0)</f>
        <v>0</v>
      </c>
      <c r="BJ213" s="20" t="s">
        <v>87</v>
      </c>
      <c r="BK213" s="108">
        <f>ROUND(L213*K213,2)</f>
        <v>0</v>
      </c>
      <c r="BL213" s="20" t="s">
        <v>219</v>
      </c>
      <c r="BM213" s="20" t="s">
        <v>447</v>
      </c>
    </row>
    <row r="214" spans="2:65" s="1" customFormat="1" ht="22.5" customHeight="1">
      <c r="B214" s="134"/>
      <c r="C214" s="163" t="s">
        <v>448</v>
      </c>
      <c r="D214" s="163" t="s">
        <v>148</v>
      </c>
      <c r="E214" s="164" t="s">
        <v>449</v>
      </c>
      <c r="F214" s="268" t="s">
        <v>450</v>
      </c>
      <c r="G214" s="268"/>
      <c r="H214" s="268"/>
      <c r="I214" s="268"/>
      <c r="J214" s="165" t="s">
        <v>198</v>
      </c>
      <c r="K214" s="166">
        <v>1</v>
      </c>
      <c r="L214" s="269">
        <v>0</v>
      </c>
      <c r="M214" s="269"/>
      <c r="N214" s="270">
        <f>ROUND(L214*K214,2)</f>
        <v>0</v>
      </c>
      <c r="O214" s="270"/>
      <c r="P214" s="270"/>
      <c r="Q214" s="270"/>
      <c r="R214" s="137"/>
      <c r="T214" s="167" t="s">
        <v>5</v>
      </c>
      <c r="U214" s="46" t="s">
        <v>44</v>
      </c>
      <c r="V214" s="38"/>
      <c r="W214" s="168">
        <f>V214*K214</f>
        <v>0</v>
      </c>
      <c r="X214" s="168">
        <v>0</v>
      </c>
      <c r="Y214" s="168">
        <f>X214*K214</f>
        <v>0</v>
      </c>
      <c r="Z214" s="168">
        <v>0</v>
      </c>
      <c r="AA214" s="169">
        <f>Z214*K214</f>
        <v>0</v>
      </c>
      <c r="AR214" s="20" t="s">
        <v>219</v>
      </c>
      <c r="AT214" s="20" t="s">
        <v>148</v>
      </c>
      <c r="AU214" s="20" t="s">
        <v>106</v>
      </c>
      <c r="AY214" s="20" t="s">
        <v>147</v>
      </c>
      <c r="BE214" s="108">
        <f>IF(U214="základní",N214,0)</f>
        <v>0</v>
      </c>
      <c r="BF214" s="108">
        <f>IF(U214="snížená",N214,0)</f>
        <v>0</v>
      </c>
      <c r="BG214" s="108">
        <f>IF(U214="zákl. přenesená",N214,0)</f>
        <v>0</v>
      </c>
      <c r="BH214" s="108">
        <f>IF(U214="sníž. přenesená",N214,0)</f>
        <v>0</v>
      </c>
      <c r="BI214" s="108">
        <f>IF(U214="nulová",N214,0)</f>
        <v>0</v>
      </c>
      <c r="BJ214" s="20" t="s">
        <v>87</v>
      </c>
      <c r="BK214" s="108">
        <f>ROUND(L214*K214,2)</f>
        <v>0</v>
      </c>
      <c r="BL214" s="20" t="s">
        <v>219</v>
      </c>
      <c r="BM214" s="20" t="s">
        <v>451</v>
      </c>
    </row>
    <row r="215" spans="2:63" s="9" customFormat="1" ht="36.75" customHeight="1">
      <c r="B215" s="152"/>
      <c r="C215" s="153"/>
      <c r="D215" s="154" t="s">
        <v>122</v>
      </c>
      <c r="E215" s="154"/>
      <c r="F215" s="154"/>
      <c r="G215" s="154"/>
      <c r="H215" s="154"/>
      <c r="I215" s="154"/>
      <c r="J215" s="154"/>
      <c r="K215" s="154"/>
      <c r="L215" s="154"/>
      <c r="M215" s="154"/>
      <c r="N215" s="277">
        <f>BK215</f>
        <v>12600</v>
      </c>
      <c r="O215" s="278"/>
      <c r="P215" s="278"/>
      <c r="Q215" s="278"/>
      <c r="R215" s="155"/>
      <c r="T215" s="156"/>
      <c r="U215" s="153"/>
      <c r="V215" s="153"/>
      <c r="W215" s="157">
        <f>W216+W218+W220</f>
        <v>0</v>
      </c>
      <c r="X215" s="153"/>
      <c r="Y215" s="157">
        <f>Y216+Y218+Y220</f>
        <v>0</v>
      </c>
      <c r="Z215" s="153"/>
      <c r="AA215" s="158">
        <f>AA216+AA218+AA220</f>
        <v>0</v>
      </c>
      <c r="AR215" s="159" t="s">
        <v>152</v>
      </c>
      <c r="AT215" s="160" t="s">
        <v>78</v>
      </c>
      <c r="AU215" s="160" t="s">
        <v>79</v>
      </c>
      <c r="AY215" s="159" t="s">
        <v>147</v>
      </c>
      <c r="BK215" s="161">
        <f>BK216+BK218+BK220</f>
        <v>12600</v>
      </c>
    </row>
    <row r="216" spans="2:63" s="9" customFormat="1" ht="19.5" customHeight="1">
      <c r="B216" s="152"/>
      <c r="C216" s="153"/>
      <c r="D216" s="162" t="s">
        <v>123</v>
      </c>
      <c r="E216" s="162"/>
      <c r="F216" s="162"/>
      <c r="G216" s="162"/>
      <c r="H216" s="162"/>
      <c r="I216" s="162"/>
      <c r="J216" s="162"/>
      <c r="K216" s="162"/>
      <c r="L216" s="162"/>
      <c r="M216" s="162"/>
      <c r="N216" s="283">
        <f>BK216</f>
        <v>0</v>
      </c>
      <c r="O216" s="284"/>
      <c r="P216" s="284"/>
      <c r="Q216" s="284"/>
      <c r="R216" s="155"/>
      <c r="T216" s="156"/>
      <c r="U216" s="153"/>
      <c r="V216" s="153"/>
      <c r="W216" s="157">
        <f>W217</f>
        <v>0</v>
      </c>
      <c r="X216" s="153"/>
      <c r="Y216" s="157">
        <f>Y217</f>
        <v>0</v>
      </c>
      <c r="Z216" s="153"/>
      <c r="AA216" s="158">
        <f>AA217</f>
        <v>0</v>
      </c>
      <c r="AR216" s="159" t="s">
        <v>152</v>
      </c>
      <c r="AT216" s="160" t="s">
        <v>78</v>
      </c>
      <c r="AU216" s="160" t="s">
        <v>87</v>
      </c>
      <c r="AY216" s="159" t="s">
        <v>147</v>
      </c>
      <c r="BK216" s="161">
        <f>BK217</f>
        <v>0</v>
      </c>
    </row>
    <row r="217" spans="2:65" s="1" customFormat="1" ht="22.5" customHeight="1">
      <c r="B217" s="134"/>
      <c r="C217" s="163" t="s">
        <v>452</v>
      </c>
      <c r="D217" s="163" t="s">
        <v>148</v>
      </c>
      <c r="E217" s="164" t="s">
        <v>275</v>
      </c>
      <c r="F217" s="268" t="s">
        <v>276</v>
      </c>
      <c r="G217" s="268"/>
      <c r="H217" s="268"/>
      <c r="I217" s="268"/>
      <c r="J217" s="165" t="s">
        <v>277</v>
      </c>
      <c r="K217" s="186">
        <v>0</v>
      </c>
      <c r="L217" s="269">
        <v>0</v>
      </c>
      <c r="M217" s="269"/>
      <c r="N217" s="270">
        <f>ROUND(L217*K217,2)</f>
        <v>0</v>
      </c>
      <c r="O217" s="270"/>
      <c r="P217" s="270"/>
      <c r="Q217" s="270"/>
      <c r="R217" s="137"/>
      <c r="T217" s="167" t="s">
        <v>5</v>
      </c>
      <c r="U217" s="46" t="s">
        <v>44</v>
      </c>
      <c r="V217" s="38"/>
      <c r="W217" s="168">
        <f>V217*K217</f>
        <v>0</v>
      </c>
      <c r="X217" s="168">
        <v>0</v>
      </c>
      <c r="Y217" s="168">
        <f>X217*K217</f>
        <v>0</v>
      </c>
      <c r="Z217" s="168">
        <v>0</v>
      </c>
      <c r="AA217" s="169">
        <f>Z217*K217</f>
        <v>0</v>
      </c>
      <c r="AR217" s="20" t="s">
        <v>278</v>
      </c>
      <c r="AT217" s="20" t="s">
        <v>148</v>
      </c>
      <c r="AU217" s="20" t="s">
        <v>106</v>
      </c>
      <c r="AY217" s="20" t="s">
        <v>147</v>
      </c>
      <c r="BE217" s="108">
        <f>IF(U217="základní",N217,0)</f>
        <v>0</v>
      </c>
      <c r="BF217" s="108">
        <f>IF(U217="snížená",N217,0)</f>
        <v>0</v>
      </c>
      <c r="BG217" s="108">
        <f>IF(U217="zákl. přenesená",N217,0)</f>
        <v>0</v>
      </c>
      <c r="BH217" s="108">
        <f>IF(U217="sníž. přenesená",N217,0)</f>
        <v>0</v>
      </c>
      <c r="BI217" s="108">
        <f>IF(U217="nulová",N217,0)</f>
        <v>0</v>
      </c>
      <c r="BJ217" s="20" t="s">
        <v>87</v>
      </c>
      <c r="BK217" s="108">
        <f>ROUND(L217*K217,2)</f>
        <v>0</v>
      </c>
      <c r="BL217" s="20" t="s">
        <v>278</v>
      </c>
      <c r="BM217" s="20" t="s">
        <v>453</v>
      </c>
    </row>
    <row r="218" spans="2:63" s="9" customFormat="1" ht="29.25" customHeight="1">
      <c r="B218" s="152"/>
      <c r="C218" s="153"/>
      <c r="D218" s="162" t="s">
        <v>291</v>
      </c>
      <c r="E218" s="162"/>
      <c r="F218" s="162"/>
      <c r="G218" s="162"/>
      <c r="H218" s="162"/>
      <c r="I218" s="162"/>
      <c r="J218" s="162"/>
      <c r="K218" s="162"/>
      <c r="L218" s="162"/>
      <c r="M218" s="162"/>
      <c r="N218" s="292">
        <f>BK218</f>
        <v>12600</v>
      </c>
      <c r="O218" s="293"/>
      <c r="P218" s="293"/>
      <c r="Q218" s="293"/>
      <c r="R218" s="155"/>
      <c r="T218" s="156"/>
      <c r="U218" s="153"/>
      <c r="V218" s="153"/>
      <c r="W218" s="157">
        <f>W219</f>
        <v>0</v>
      </c>
      <c r="X218" s="153"/>
      <c r="Y218" s="157">
        <f>Y219</f>
        <v>0</v>
      </c>
      <c r="Z218" s="153"/>
      <c r="AA218" s="158">
        <f>AA219</f>
        <v>0</v>
      </c>
      <c r="AR218" s="159" t="s">
        <v>152</v>
      </c>
      <c r="AT218" s="160" t="s">
        <v>78</v>
      </c>
      <c r="AU218" s="160" t="s">
        <v>87</v>
      </c>
      <c r="AY218" s="159" t="s">
        <v>147</v>
      </c>
      <c r="BK218" s="161">
        <f>BK219</f>
        <v>12600</v>
      </c>
    </row>
    <row r="219" spans="2:65" s="1" customFormat="1" ht="22.5" customHeight="1">
      <c r="B219" s="134"/>
      <c r="C219" s="163" t="s">
        <v>454</v>
      </c>
      <c r="D219" s="163" t="s">
        <v>148</v>
      </c>
      <c r="E219" s="164" t="s">
        <v>455</v>
      </c>
      <c r="F219" s="268" t="s">
        <v>456</v>
      </c>
      <c r="G219" s="268"/>
      <c r="H219" s="268"/>
      <c r="I219" s="268"/>
      <c r="J219" s="165" t="s">
        <v>151</v>
      </c>
      <c r="K219" s="166">
        <v>1</v>
      </c>
      <c r="L219" s="269">
        <v>12600</v>
      </c>
      <c r="M219" s="269"/>
      <c r="N219" s="270">
        <f>ROUND(L219*K219,2)</f>
        <v>12600</v>
      </c>
      <c r="O219" s="270"/>
      <c r="P219" s="270"/>
      <c r="Q219" s="270"/>
      <c r="R219" s="137"/>
      <c r="T219" s="167" t="s">
        <v>5</v>
      </c>
      <c r="U219" s="46" t="s">
        <v>44</v>
      </c>
      <c r="V219" s="38"/>
      <c r="W219" s="168">
        <f>V219*K219</f>
        <v>0</v>
      </c>
      <c r="X219" s="168">
        <v>0</v>
      </c>
      <c r="Y219" s="168">
        <f>X219*K219</f>
        <v>0</v>
      </c>
      <c r="Z219" s="168">
        <v>0</v>
      </c>
      <c r="AA219" s="169">
        <f>Z219*K219</f>
        <v>0</v>
      </c>
      <c r="AR219" s="20" t="s">
        <v>278</v>
      </c>
      <c r="AT219" s="20" t="s">
        <v>148</v>
      </c>
      <c r="AU219" s="20" t="s">
        <v>106</v>
      </c>
      <c r="AY219" s="20" t="s">
        <v>147</v>
      </c>
      <c r="BE219" s="108">
        <f>IF(U219="základní",N219,0)</f>
        <v>12600</v>
      </c>
      <c r="BF219" s="108">
        <f>IF(U219="snížená",N219,0)</f>
        <v>0</v>
      </c>
      <c r="BG219" s="108">
        <f>IF(U219="zákl. přenesená",N219,0)</f>
        <v>0</v>
      </c>
      <c r="BH219" s="108">
        <f>IF(U219="sníž. přenesená",N219,0)</f>
        <v>0</v>
      </c>
      <c r="BI219" s="108">
        <f>IF(U219="nulová",N219,0)</f>
        <v>0</v>
      </c>
      <c r="BJ219" s="20" t="s">
        <v>87</v>
      </c>
      <c r="BK219" s="108">
        <f>ROUND(L219*K219,2)</f>
        <v>12600</v>
      </c>
      <c r="BL219" s="20" t="s">
        <v>278</v>
      </c>
      <c r="BM219" s="20" t="s">
        <v>457</v>
      </c>
    </row>
    <row r="220" spans="2:63" s="9" customFormat="1" ht="29.25" customHeight="1">
      <c r="B220" s="152"/>
      <c r="C220" s="153"/>
      <c r="D220" s="162" t="s">
        <v>292</v>
      </c>
      <c r="E220" s="162"/>
      <c r="F220" s="162"/>
      <c r="G220" s="162"/>
      <c r="H220" s="162"/>
      <c r="I220" s="162"/>
      <c r="J220" s="162"/>
      <c r="K220" s="162"/>
      <c r="L220" s="162"/>
      <c r="M220" s="162"/>
      <c r="N220" s="292">
        <f>BK220</f>
        <v>0</v>
      </c>
      <c r="O220" s="293"/>
      <c r="P220" s="293"/>
      <c r="Q220" s="293"/>
      <c r="R220" s="155"/>
      <c r="T220" s="156"/>
      <c r="U220" s="153"/>
      <c r="V220" s="153"/>
      <c r="W220" s="157">
        <f>W221</f>
        <v>0</v>
      </c>
      <c r="X220" s="153"/>
      <c r="Y220" s="157">
        <f>Y221</f>
        <v>0</v>
      </c>
      <c r="Z220" s="153"/>
      <c r="AA220" s="158">
        <f>AA221</f>
        <v>0</v>
      </c>
      <c r="AR220" s="159" t="s">
        <v>152</v>
      </c>
      <c r="AT220" s="160" t="s">
        <v>78</v>
      </c>
      <c r="AU220" s="160" t="s">
        <v>87</v>
      </c>
      <c r="AY220" s="159" t="s">
        <v>147</v>
      </c>
      <c r="BK220" s="161">
        <f>BK221</f>
        <v>0</v>
      </c>
    </row>
    <row r="221" spans="2:65" s="1" customFormat="1" ht="22.5" customHeight="1">
      <c r="B221" s="134"/>
      <c r="C221" s="163" t="s">
        <v>458</v>
      </c>
      <c r="D221" s="163" t="s">
        <v>148</v>
      </c>
      <c r="E221" s="164" t="s">
        <v>459</v>
      </c>
      <c r="F221" s="268" t="s">
        <v>460</v>
      </c>
      <c r="G221" s="268"/>
      <c r="H221" s="268"/>
      <c r="I221" s="268"/>
      <c r="J221" s="165" t="s">
        <v>277</v>
      </c>
      <c r="K221" s="186">
        <v>0</v>
      </c>
      <c r="L221" s="269">
        <v>0</v>
      </c>
      <c r="M221" s="269"/>
      <c r="N221" s="270">
        <f>ROUND(L221*K221,2)</f>
        <v>0</v>
      </c>
      <c r="O221" s="270"/>
      <c r="P221" s="270"/>
      <c r="Q221" s="270"/>
      <c r="R221" s="137"/>
      <c r="T221" s="167" t="s">
        <v>5</v>
      </c>
      <c r="U221" s="46" t="s">
        <v>44</v>
      </c>
      <c r="V221" s="38"/>
      <c r="W221" s="168">
        <f>V221*K221</f>
        <v>0</v>
      </c>
      <c r="X221" s="168">
        <v>0</v>
      </c>
      <c r="Y221" s="168">
        <f>X221*K221</f>
        <v>0</v>
      </c>
      <c r="Z221" s="168">
        <v>0</v>
      </c>
      <c r="AA221" s="169">
        <f>Z221*K221</f>
        <v>0</v>
      </c>
      <c r="AR221" s="20" t="s">
        <v>278</v>
      </c>
      <c r="AT221" s="20" t="s">
        <v>148</v>
      </c>
      <c r="AU221" s="20" t="s">
        <v>106</v>
      </c>
      <c r="AY221" s="20" t="s">
        <v>147</v>
      </c>
      <c r="BE221" s="108">
        <f>IF(U221="základní",N221,0)</f>
        <v>0</v>
      </c>
      <c r="BF221" s="108">
        <f>IF(U221="snížená",N221,0)</f>
        <v>0</v>
      </c>
      <c r="BG221" s="108">
        <f>IF(U221="zákl. přenesená",N221,0)</f>
        <v>0</v>
      </c>
      <c r="BH221" s="108">
        <f>IF(U221="sníž. přenesená",N221,0)</f>
        <v>0</v>
      </c>
      <c r="BI221" s="108">
        <f>IF(U221="nulová",N221,0)</f>
        <v>0</v>
      </c>
      <c r="BJ221" s="20" t="s">
        <v>87</v>
      </c>
      <c r="BK221" s="108">
        <f>ROUND(L221*K221,2)</f>
        <v>0</v>
      </c>
      <c r="BL221" s="20" t="s">
        <v>278</v>
      </c>
      <c r="BM221" s="20" t="s">
        <v>461</v>
      </c>
    </row>
    <row r="222" spans="2:63" s="1" customFormat="1" ht="49.5" customHeight="1">
      <c r="B222" s="37"/>
      <c r="C222" s="38"/>
      <c r="D222" s="154" t="s">
        <v>280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277">
        <f>BK222</f>
        <v>0</v>
      </c>
      <c r="O222" s="278"/>
      <c r="P222" s="278"/>
      <c r="Q222" s="278"/>
      <c r="R222" s="39"/>
      <c r="T222" s="187"/>
      <c r="U222" s="58"/>
      <c r="V222" s="58"/>
      <c r="W222" s="58"/>
      <c r="X222" s="58"/>
      <c r="Y222" s="58"/>
      <c r="Z222" s="58"/>
      <c r="AA222" s="60"/>
      <c r="AT222" s="20" t="s">
        <v>78</v>
      </c>
      <c r="AU222" s="20" t="s">
        <v>79</v>
      </c>
      <c r="AY222" s="20" t="s">
        <v>281</v>
      </c>
      <c r="BK222" s="108">
        <v>0</v>
      </c>
    </row>
    <row r="223" spans="2:18" s="1" customFormat="1" ht="6.75" customHeight="1"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3"/>
    </row>
  </sheetData>
  <sheetProtection/>
  <mergeCells count="254">
    <mergeCell ref="N220:Q220"/>
    <mergeCell ref="F214:I214"/>
    <mergeCell ref="L214:M214"/>
    <mergeCell ref="N214:Q214"/>
    <mergeCell ref="N209:Q209"/>
    <mergeCell ref="N211:Q211"/>
    <mergeCell ref="N212:Q212"/>
    <mergeCell ref="N215:Q215"/>
    <mergeCell ref="N216:Q216"/>
    <mergeCell ref="N218:Q218"/>
    <mergeCell ref="N222:Q222"/>
    <mergeCell ref="H1:K1"/>
    <mergeCell ref="S2:AC2"/>
    <mergeCell ref="F221:I221"/>
    <mergeCell ref="L221:M221"/>
    <mergeCell ref="N221:Q221"/>
    <mergeCell ref="N129:Q129"/>
    <mergeCell ref="N130:Q130"/>
    <mergeCell ref="N131:Q131"/>
    <mergeCell ref="N157:Q157"/>
    <mergeCell ref="F219:I219"/>
    <mergeCell ref="L219:M219"/>
    <mergeCell ref="N219:Q219"/>
    <mergeCell ref="F206:I206"/>
    <mergeCell ref="F207:I207"/>
    <mergeCell ref="F208:I208"/>
    <mergeCell ref="L208:M208"/>
    <mergeCell ref="N208:Q208"/>
    <mergeCell ref="F210:I210"/>
    <mergeCell ref="L210:M210"/>
    <mergeCell ref="F205:I205"/>
    <mergeCell ref="L205:M205"/>
    <mergeCell ref="N205:Q205"/>
    <mergeCell ref="F217:I217"/>
    <mergeCell ref="L217:M217"/>
    <mergeCell ref="N217:Q217"/>
    <mergeCell ref="N210:Q210"/>
    <mergeCell ref="F213:I213"/>
    <mergeCell ref="L213:M213"/>
    <mergeCell ref="N213:Q213"/>
    <mergeCell ref="F202:I202"/>
    <mergeCell ref="L202:M202"/>
    <mergeCell ref="N202:Q202"/>
    <mergeCell ref="F204:I204"/>
    <mergeCell ref="L204:M204"/>
    <mergeCell ref="N204:Q204"/>
    <mergeCell ref="N203:Q203"/>
    <mergeCell ref="F200:I200"/>
    <mergeCell ref="L200:M200"/>
    <mergeCell ref="N200:Q200"/>
    <mergeCell ref="F201:I201"/>
    <mergeCell ref="L201:M201"/>
    <mergeCell ref="N201:Q201"/>
    <mergeCell ref="F197:I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F196:I196"/>
    <mergeCell ref="L196:M196"/>
    <mergeCell ref="N196:Q196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85:I185"/>
    <mergeCell ref="F186:I186"/>
    <mergeCell ref="F188:I188"/>
    <mergeCell ref="L188:M188"/>
    <mergeCell ref="N188:Q188"/>
    <mergeCell ref="F189:I189"/>
    <mergeCell ref="L189:M189"/>
    <mergeCell ref="N189:Q189"/>
    <mergeCell ref="N187:Q187"/>
    <mergeCell ref="F182:I182"/>
    <mergeCell ref="F183:I183"/>
    <mergeCell ref="L183:M183"/>
    <mergeCell ref="N183:Q183"/>
    <mergeCell ref="F184:I184"/>
    <mergeCell ref="L184:M184"/>
    <mergeCell ref="N184:Q184"/>
    <mergeCell ref="F177:I177"/>
    <mergeCell ref="F178:I178"/>
    <mergeCell ref="F180:I180"/>
    <mergeCell ref="L180:M180"/>
    <mergeCell ref="N180:Q180"/>
    <mergeCell ref="F181:I181"/>
    <mergeCell ref="L181:M181"/>
    <mergeCell ref="N181:Q181"/>
    <mergeCell ref="N179:Q179"/>
    <mergeCell ref="N172:Q172"/>
    <mergeCell ref="F173:I173"/>
    <mergeCell ref="F174:I174"/>
    <mergeCell ref="F176:I176"/>
    <mergeCell ref="L176:M176"/>
    <mergeCell ref="N176:Q176"/>
    <mergeCell ref="N175:Q175"/>
    <mergeCell ref="F168:I168"/>
    <mergeCell ref="F169:I169"/>
    <mergeCell ref="F170:I170"/>
    <mergeCell ref="F171:I171"/>
    <mergeCell ref="F172:I172"/>
    <mergeCell ref="L172:M172"/>
    <mergeCell ref="F164:I164"/>
    <mergeCell ref="F165:I165"/>
    <mergeCell ref="F166:I166"/>
    <mergeCell ref="F167:I167"/>
    <mergeCell ref="L167:M167"/>
    <mergeCell ref="N167:Q167"/>
    <mergeCell ref="F160:I160"/>
    <mergeCell ref="F161:I161"/>
    <mergeCell ref="L161:M161"/>
    <mergeCell ref="N161:Q161"/>
    <mergeCell ref="F162:I162"/>
    <mergeCell ref="F163:I163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F155:I155"/>
    <mergeCell ref="F156:I156"/>
    <mergeCell ref="F150:I150"/>
    <mergeCell ref="F151:I151"/>
    <mergeCell ref="L151:M151"/>
    <mergeCell ref="N151:Q151"/>
    <mergeCell ref="F152:I152"/>
    <mergeCell ref="L152:M152"/>
    <mergeCell ref="N152:Q152"/>
    <mergeCell ref="F147:I147"/>
    <mergeCell ref="F148:I148"/>
    <mergeCell ref="L148:M148"/>
    <mergeCell ref="N148:Q148"/>
    <mergeCell ref="F149:I149"/>
    <mergeCell ref="L149:M149"/>
    <mergeCell ref="N149:Q149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0:I140"/>
    <mergeCell ref="F141:I141"/>
    <mergeCell ref="L141:M141"/>
    <mergeCell ref="N141:Q141"/>
    <mergeCell ref="F142:I142"/>
    <mergeCell ref="L142:M142"/>
    <mergeCell ref="N142:Q142"/>
    <mergeCell ref="F136:I136"/>
    <mergeCell ref="F137:I137"/>
    <mergeCell ref="F138:I138"/>
    <mergeCell ref="L138:M138"/>
    <mergeCell ref="N138:Q138"/>
    <mergeCell ref="F139:I139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21:P121"/>
    <mergeCell ref="M123:P123"/>
    <mergeCell ref="M125:Q125"/>
    <mergeCell ref="M126:Q126"/>
    <mergeCell ref="F128:I128"/>
    <mergeCell ref="L128:M128"/>
    <mergeCell ref="N128:Q128"/>
    <mergeCell ref="D109:H109"/>
    <mergeCell ref="N109:Q109"/>
    <mergeCell ref="N110:Q110"/>
    <mergeCell ref="L112:Q112"/>
    <mergeCell ref="C118:Q118"/>
    <mergeCell ref="F120:P120"/>
    <mergeCell ref="D106:H106"/>
    <mergeCell ref="N106:Q106"/>
    <mergeCell ref="D107:H107"/>
    <mergeCell ref="N107:Q107"/>
    <mergeCell ref="D108:H108"/>
    <mergeCell ref="N108:Q108"/>
    <mergeCell ref="N100:Q100"/>
    <mergeCell ref="N101:Q101"/>
    <mergeCell ref="N102:Q102"/>
    <mergeCell ref="N104:Q104"/>
    <mergeCell ref="D105:H105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Němcová</dc:creator>
  <cp:keywords/>
  <dc:description/>
  <cp:lastModifiedBy>Petr Pešek</cp:lastModifiedBy>
  <dcterms:created xsi:type="dcterms:W3CDTF">2017-01-31T11:46:39Z</dcterms:created>
  <dcterms:modified xsi:type="dcterms:W3CDTF">2017-02-15T15:17:59Z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