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<sst xmlns="http://schemas.openxmlformats.org/spreadsheetml/2006/main" count="327" uniqueCount="217">
  <si>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</si>
  <si>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</si>
  <si>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</si>
  <si>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</si>
  <si>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</si>
  <si>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</si>
  <si>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</si>
  <si>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</si>
  <si>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</si>
  <si>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</si>
  <si>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</si>
  <si>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</si>
  <si>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</si>
  <si>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</si>
  <si>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</si>
  <si>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</si>
  <si>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</si>
  <si>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</si>
  <si>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</si>
  <si>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</si>
  <si>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</si>
  <si>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</si>
  <si>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</si>
  <si>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</si>
  <si>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</si>
  <si>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</si>
  <si>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</si>
  <si>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</si>
  <si>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</si>
  <si>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</si>
  <si>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</si>
  <si>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</si>
  <si>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</si>
  <si>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</si>
  <si>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</si>
  <si>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</si>
  <si>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</si>
  <si>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</si>
  <si>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</si>
  <si>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</si>
  <si>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</si>
  <si>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</si>
  <si>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</si>
  <si>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</si>
  <si>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</si>
  <si>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Kód</t>
  </si>
  <si>
    <t>132201202R00</t>
  </si>
  <si>
    <t>132201209R00</t>
  </si>
  <si>
    <t>132301202R00</t>
  </si>
  <si>
    <t>132301209R00</t>
  </si>
  <si>
    <t>151101101R00</t>
  </si>
  <si>
    <t>151101111R00</t>
  </si>
  <si>
    <t>161101101R00</t>
  </si>
  <si>
    <t>162701105R00</t>
  </si>
  <si>
    <t>167101102R00</t>
  </si>
  <si>
    <t>171201201RT1</t>
  </si>
  <si>
    <t>174101101R00</t>
  </si>
  <si>
    <t>175101101R00</t>
  </si>
  <si>
    <t>175101109R00</t>
  </si>
  <si>
    <t>87</t>
  </si>
  <si>
    <t>28611146.A</t>
  </si>
  <si>
    <t>28611151.A</t>
  </si>
  <si>
    <t>28611156.A</t>
  </si>
  <si>
    <t>28651662.A</t>
  </si>
  <si>
    <t>28651664.A</t>
  </si>
  <si>
    <t>28651667.A</t>
  </si>
  <si>
    <t>28651692.A</t>
  </si>
  <si>
    <t>28651693.A</t>
  </si>
  <si>
    <t>28651707.A</t>
  </si>
  <si>
    <t>28651709.A</t>
  </si>
  <si>
    <t>28651785</t>
  </si>
  <si>
    <t>55162490.A</t>
  </si>
  <si>
    <t>871313121R00</t>
  </si>
  <si>
    <t>871353121R00</t>
  </si>
  <si>
    <t>877313123R00</t>
  </si>
  <si>
    <t>877353121R00</t>
  </si>
  <si>
    <t>89</t>
  </si>
  <si>
    <t>892571111R00</t>
  </si>
  <si>
    <t>894411211RT2</t>
  </si>
  <si>
    <t>895013111R00</t>
  </si>
  <si>
    <t>899311114R00</t>
  </si>
  <si>
    <t>899621111R00</t>
  </si>
  <si>
    <t>899623141R00</t>
  </si>
  <si>
    <t>899911114R00</t>
  </si>
  <si>
    <t>9        R01</t>
  </si>
  <si>
    <t>H27</t>
  </si>
  <si>
    <t>998276101R00</t>
  </si>
  <si>
    <t>Havarie dešťové kanalizace-I. Etapa</t>
  </si>
  <si>
    <t>Venkovni kanalizace</t>
  </si>
  <si>
    <t>ZŠ T.G.M. Český Krumlov</t>
  </si>
  <si>
    <t>Zkrácený popis</t>
  </si>
  <si>
    <t>Hloubené vykopávky</t>
  </si>
  <si>
    <t>Hloubení rýh šířky do 200 cm v hor.3 do 100 m3</t>
  </si>
  <si>
    <t>Příplatek za lepivost - hloubení rýh 200cm v hor.3</t>
  </si>
  <si>
    <t>Hloubení rýh šířky do 200 cm v hor.4 do 100 m3</t>
  </si>
  <si>
    <t>Příplatek za lepivost - hloubení rýh 200cm v hor.4</t>
  </si>
  <si>
    <t>Roubení</t>
  </si>
  <si>
    <t>Pažení a rozepření stěn rýh - příložné - hl. do 2m</t>
  </si>
  <si>
    <t>Odstranění paženi stěn rýh - příložné - hl. do 2 m</t>
  </si>
  <si>
    <t>Přemístění výkopku</t>
  </si>
  <si>
    <t>Svislé přemístění výkopku z hor.1-4 do 2,5 m</t>
  </si>
  <si>
    <t>Vodorovné přemístění výkopku z hor.1-4 do 10000 m</t>
  </si>
  <si>
    <t>Nakládání výkopku z hor.1-4 v množství nad 100 m3</t>
  </si>
  <si>
    <t>Konstrukce ze zemin</t>
  </si>
  <si>
    <t>Uložení sypaniny na skládku, včetně poplatku za skládku</t>
  </si>
  <si>
    <t>Zásyp jam, rýh, šachet se zhutněním</t>
  </si>
  <si>
    <t>Obsyp potrubí bez prohození sypaniny</t>
  </si>
  <si>
    <t>Příplatek za prohození sypaniny pro obsyp potrubí</t>
  </si>
  <si>
    <t>Potrubí z trub z plastických hmot, skleněných a čedičových</t>
  </si>
  <si>
    <t>Trubka KGEM kanalizační hladká 125x3,0x1000mm SN4</t>
  </si>
  <si>
    <t>Trubka KGEM kanalizační hladká 150x3,6x1000mm SN4</t>
  </si>
  <si>
    <t>Trubka KGEM kanalizační hladká 200x4,5x1000mm SN4</t>
  </si>
  <si>
    <t>Koleno kanalizační KGB 150/ 45° PVC</t>
  </si>
  <si>
    <t>Koleno kanalizační KGB 150/ 87° PVC</t>
  </si>
  <si>
    <t>Koleno kanalizační KGB 200/ 45° PVC</t>
  </si>
  <si>
    <t>Redukce kanalizační KGR 150/ 125</t>
  </si>
  <si>
    <t>Redukce kanalizační KGR 200/ 150</t>
  </si>
  <si>
    <t>Odbočka kanalizační KGEA 200/ 150/45° PVC</t>
  </si>
  <si>
    <t>Odbočka kanalizační KGEA 200/ 200/45° PVC</t>
  </si>
  <si>
    <t>Přechod kamenina PVC KGUS 200</t>
  </si>
  <si>
    <t>HL600/2 lapač střešních splavenin DN 125, kul. kloub</t>
  </si>
  <si>
    <t>Montáž trub z tvrdého PVC, gumový kroužek do DN 150</t>
  </si>
  <si>
    <t>Montáž trub z tvrdého PVC, gumový kroužek do DN 200</t>
  </si>
  <si>
    <t>Montáž tvarovek jednoos. z PVC gum. kroužek do DN 150</t>
  </si>
  <si>
    <t>Montáž tvarovek odboč. z PVC gumový kroužek DN 200</t>
  </si>
  <si>
    <t>Ostatní konstrukce</t>
  </si>
  <si>
    <t>Zkouška těsnosti kanalizace DN 150 - 250</t>
  </si>
  <si>
    <t>Zřízení dvorních vpustí včetně dodávky materiálu</t>
  </si>
  <si>
    <t>Napojení kanalizačního potrubí na stávající kanalizaci</t>
  </si>
  <si>
    <t>Osazení poklopů litinových s rámem nad 150 kg</t>
  </si>
  <si>
    <t>Pískové lože pod potrubí</t>
  </si>
  <si>
    <t>Obetonování potrubí nebo zdiva stok betonem C12/15</t>
  </si>
  <si>
    <t>Geodetické zaměření</t>
  </si>
  <si>
    <t>Dokončovací práce, demolice</t>
  </si>
  <si>
    <t>Práce bourací a dokončovací</t>
  </si>
  <si>
    <t>Vedení trubní dálková a přípojná</t>
  </si>
  <si>
    <t>Přesun hmot, trubní vedení plastová, otevř. výkop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</si>
  <si>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</si>
  <si>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</si>
  <si>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</si>
  <si>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</si>
  <si>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</si>
  <si>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</si>
  <si>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</si>
  <si>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kus</t>
  </si>
  <si>
    <t>m</t>
  </si>
  <si>
    <t>ks</t>
  </si>
  <si>
    <t>hod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</si>
  <si>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</si>
  <si>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</si>
  <si>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</si>
  <si>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</si>
  <si>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</si>
  <si>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</si>
  <si>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</si>
  <si>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</si>
  <si>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</si>
  <si>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</si>
  <si>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</si>
  <si>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</si>
  <si>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Thermotechnik s.r.o.</t>
  </si>
  <si>
    <t>Jiří Venuš</t>
  </si>
  <si>
    <t>Celkem</t>
  </si>
  <si>
    <t>Hmotnost (t)</t>
  </si>
  <si>
    <t>0</t>
  </si>
  <si>
    <t>Přesuny</t>
  </si>
  <si>
    <t>Typ skupiny</t>
  </si>
  <si>
    <t>HS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</si>
  <si>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</si>
  <si>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</si>
  <si>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</si>
  <si>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</si>
  <si>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</si>
  <si>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</si>
  <si>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</si>
  <si>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</si>
  <si>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</si>
  <si>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</si>
  <si>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</si>
  <si>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</si>
  <si>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</si>
  <si>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</si>
  <si>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</si>
  <si>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</si>
  <si>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</si>
  <si>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</si>
  <si>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</si>
  <si>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</si>
  <si>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</si>
  <si>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</si>
  <si>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</si>
  <si>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</si>
  <si>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</si>
  <si>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</si>
  <si>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</si>
  <si>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</si>
  <si>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</si>
  <si>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</si>
  <si>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</si>
  <si>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</si>
  <si>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</si>
  <si>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</si>
  <si>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</si>
  <si>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</si>
  <si>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</si>
  <si>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</si>
  <si>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</si>
  <si>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</si>
  <si>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</si>
  <si>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</si>
  <si>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</si>
  <si>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</si>
  <si>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</si>
  <si>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</si>
  <si>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</si>
  <si>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</si>
  <si>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46680985/CZ46680985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</si>
</sst>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5" fillId="3" borderId="0" applyNumberFormat="0" applyBorder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43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93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24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4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24" borderId="12" xfId="0" applyNumberFormat="1" applyFont="1" applyFill="1" applyBorder="1" applyAlignment="1" applyProtection="1">
      <alignment horizontal="left" vertical="center"/>
      <protection/>
    </xf>
    <xf numFmtId="49" fontId="3" fillId="24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24" borderId="12" xfId="0" applyNumberFormat="1" applyFont="1" applyFill="1" applyBorder="1" applyAlignment="1" applyProtection="1">
      <alignment horizontal="left" vertical="center"/>
      <protection/>
    </xf>
    <xf numFmtId="0" fontId="3" fillId="24" borderId="12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24" borderId="12" xfId="0" applyNumberFormat="1" applyFont="1" applyFill="1" applyBorder="1" applyAlignment="1" applyProtection="1">
      <alignment horizontal="right" vertical="center"/>
      <protection/>
    </xf>
    <xf numFmtId="49" fontId="3" fillId="24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4" borderId="12" xfId="0" applyNumberFormat="1" applyFont="1" applyFill="1" applyBorder="1" applyAlignment="1" applyProtection="1">
      <alignment horizontal="right" vertical="center"/>
      <protection/>
    </xf>
    <xf numFmtId="4" fontId="3" fillId="24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24" borderId="24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8" fillId="0" borderId="24" xfId="0" applyNumberFormat="1" applyFont="1" applyFill="1" applyBorder="1" applyAlignment="1" applyProtection="1">
      <alignment horizontal="right" vertical="center"/>
      <protection/>
    </xf>
    <xf numFmtId="49" fontId="8" fillId="0" borderId="24" xfId="0" applyNumberFormat="1" applyFont="1" applyFill="1" applyBorder="1" applyAlignment="1" applyProtection="1">
      <alignment horizontal="right" vertical="center"/>
      <protection/>
    </xf>
    <xf numFmtId="4" fontId="7" fillId="24" borderId="30" xfId="0" applyNumberFormat="1" applyFont="1" applyFill="1" applyBorder="1" applyAlignment="1" applyProtection="1">
      <alignment horizontal="right" vertical="center"/>
      <protection/>
    </xf>
    <xf numFmtId="49" fontId="3" fillId="24" borderId="0" xfId="0" applyNumberFormat="1" applyFont="1" applyFill="1" applyBorder="1" applyAlignment="1" applyProtection="1">
      <alignment horizontal="left" vertical="center"/>
      <protection/>
    </xf>
    <xf numFmtId="0" fontId="3" fillId="24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0" fontId="7" fillId="24" borderId="27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" width="3.7109375" style="0" customWidth="1"/>
    <col min="2" max="2" width="13.28125" style="0" customWidth="1"/>
    <col min="3" max="3" width="34.140625" style="0" customWidth="1"/>
    <col min="4" max="4" width="4.28125" style="0" customWidth="1"/>
    <col min="5" max="5" width="10.8515625" style="0" customWidth="1"/>
    <col min="6" max="6" width="12.00390625" style="0" customWidth="1"/>
    <col min="7" max="8" width="13.140625" style="0" customWidth="1"/>
    <col min="9" max="9" width="13.28125" style="0" customWidth="1"/>
    <col min="10" max="11" width="11.7109375" style="0" customWidth="1"/>
    <col min="12" max="13" width="11.421875" style="0" customWidth="1"/>
    <col min="14" max="37" width="12.140625" style="0" hidden="1" customWidth="1"/>
    <col min="38" max="16384" width="11.421875" style="0" customWidth="1"/>
  </cols>
  <sheetData>
    <row r="1" spans="1:11" ht="21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2.75">
      <c r="A2" s="61" t="s">
        <v>1</v>
      </c>
      <c r="B2" s="54"/>
      <c r="C2" s="45" t="s">
        <v>87</v>
      </c>
      <c r="D2" s="50" t="s">
        <v>137</v>
      </c>
      <c r="E2" s="54"/>
      <c r="F2" s="50"/>
      <c r="G2" s="54"/>
      <c r="H2" s="50" t="s">
        <v>155</v>
      </c>
      <c r="I2" s="50"/>
      <c r="J2" s="54"/>
      <c r="K2" s="55"/>
      <c r="L2" s="24"/>
    </row>
    <row r="3" spans="1:12" ht="12.75">
      <c r="A3" s="62"/>
      <c r="B3" s="51"/>
      <c r="C3" s="65"/>
      <c r="D3" s="51"/>
      <c r="E3" s="51"/>
      <c r="F3" s="51"/>
      <c r="G3" s="51"/>
      <c r="H3" s="51"/>
      <c r="I3" s="51"/>
      <c r="J3" s="51"/>
      <c r="K3" s="56"/>
      <c r="L3" s="24"/>
    </row>
    <row r="4" spans="1:12" ht="12.75">
      <c r="A4" s="63" t="s">
        <v>2</v>
      </c>
      <c r="B4" s="51"/>
      <c r="C4" s="52" t="s">
        <v>88</v>
      </c>
      <c r="D4" s="52" t="s">
        <v>138</v>
      </c>
      <c r="E4" s="51"/>
      <c r="F4" s="58">
        <v>42200</v>
      </c>
      <c r="G4" s="51"/>
      <c r="H4" s="52" t="s">
        <v>156</v>
      </c>
      <c r="I4" s="52" t="s">
        <v>160</v>
      </c>
      <c r="J4" s="51"/>
      <c r="K4" s="56"/>
      <c r="L4" s="24"/>
    </row>
    <row r="5" spans="1:12" ht="12.75">
      <c r="A5" s="62"/>
      <c r="B5" s="51"/>
      <c r="C5" s="51"/>
      <c r="D5" s="51"/>
      <c r="E5" s="51"/>
      <c r="F5" s="51"/>
      <c r="G5" s="51"/>
      <c r="H5" s="51"/>
      <c r="I5" s="51"/>
      <c r="J5" s="51"/>
      <c r="K5" s="56"/>
      <c r="L5" s="24"/>
    </row>
    <row r="6" spans="1:12" ht="12.75">
      <c r="A6" s="63" t="s">
        <v>3</v>
      </c>
      <c r="B6" s="51"/>
      <c r="C6" s="52" t="s">
        <v>89</v>
      </c>
      <c r="D6" s="52" t="s">
        <v>139</v>
      </c>
      <c r="E6" s="51"/>
      <c r="F6" s="51"/>
      <c r="G6" s="51"/>
      <c r="H6" s="52" t="s">
        <v>157</v>
      </c>
      <c r="I6" s="52"/>
      <c r="J6" s="51"/>
      <c r="K6" s="56"/>
      <c r="L6" s="24"/>
    </row>
    <row r="7" spans="1:12" ht="12.75">
      <c r="A7" s="62"/>
      <c r="B7" s="51"/>
      <c r="C7" s="51"/>
      <c r="D7" s="51"/>
      <c r="E7" s="51"/>
      <c r="F7" s="51"/>
      <c r="G7" s="51"/>
      <c r="H7" s="51"/>
      <c r="I7" s="51"/>
      <c r="J7" s="51"/>
      <c r="K7" s="56"/>
      <c r="L7" s="24"/>
    </row>
    <row r="8" spans="1:12" ht="12.75">
      <c r="A8" s="63" t="s">
        <v>4</v>
      </c>
      <c r="B8" s="51"/>
      <c r="C8" s="52"/>
      <c r="D8" s="52" t="s">
        <v>140</v>
      </c>
      <c r="E8" s="51"/>
      <c r="F8" s="58">
        <v>42200</v>
      </c>
      <c r="G8" s="51"/>
      <c r="H8" s="52" t="s">
        <v>158</v>
      </c>
      <c r="I8" s="52" t="s">
        <v>161</v>
      </c>
      <c r="J8" s="51"/>
      <c r="K8" s="56"/>
      <c r="L8" s="24"/>
    </row>
    <row r="9" spans="1:12" ht="12.75">
      <c r="A9" s="64"/>
      <c r="B9" s="53"/>
      <c r="C9" s="53"/>
      <c r="D9" s="53"/>
      <c r="E9" s="53"/>
      <c r="F9" s="53"/>
      <c r="G9" s="53"/>
      <c r="H9" s="53"/>
      <c r="I9" s="53"/>
      <c r="J9" s="53"/>
      <c r="K9" s="57"/>
      <c r="L9" s="24"/>
    </row>
    <row r="10" spans="1:12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15" t="s">
        <v>150</v>
      </c>
      <c r="G10" s="47" t="s">
        <v>152</v>
      </c>
      <c r="H10" s="48"/>
      <c r="I10" s="49"/>
      <c r="J10" s="47" t="s">
        <v>163</v>
      </c>
      <c r="K10" s="49"/>
      <c r="L10" s="25"/>
    </row>
    <row r="11" spans="1:24" ht="12.75">
      <c r="A11" s="2" t="s">
        <v>6</v>
      </c>
      <c r="B11" s="9" t="s">
        <v>45</v>
      </c>
      <c r="C11" s="9" t="s">
        <v>90</v>
      </c>
      <c r="D11" s="9" t="s">
        <v>141</v>
      </c>
      <c r="E11" s="12" t="s">
        <v>149</v>
      </c>
      <c r="F11" s="16" t="s">
        <v>151</v>
      </c>
      <c r="G11" s="19" t="s">
        <v>153</v>
      </c>
      <c r="H11" s="20" t="s">
        <v>159</v>
      </c>
      <c r="I11" s="21" t="s">
        <v>162</v>
      </c>
      <c r="J11" s="19" t="s">
        <v>150</v>
      </c>
      <c r="K11" s="21" t="s">
        <v>162</v>
      </c>
      <c r="L11" s="25"/>
      <c r="P11" s="23" t="s">
        <v>165</v>
      </c>
      <c r="Q11" s="23" t="s">
        <v>166</v>
      </c>
      <c r="R11" s="23" t="s">
        <v>169</v>
      </c>
      <c r="S11" s="23" t="s">
        <v>170</v>
      </c>
      <c r="T11" s="23" t="s">
        <v>171</v>
      </c>
      <c r="U11" s="23" t="s">
        <v>172</v>
      </c>
      <c r="V11" s="23" t="s">
        <v>173</v>
      </c>
      <c r="W11" s="23" t="s">
        <v>174</v>
      </c>
      <c r="X11" s="23" t="s">
        <v>175</v>
      </c>
    </row>
    <row r="12" spans="1:37" ht="12.75">
      <c r="A12" s="3"/>
      <c r="B12" s="10" t="s">
        <v>19</v>
      </c>
      <c r="C12" s="17" t="s">
        <v>91</v>
      </c>
      <c r="D12" s="18"/>
      <c r="E12" s="18"/>
      <c r="F12" s="18"/>
      <c r="G12" s="27"/>
      <c r="H12" s="27"/>
      <c r="I12" s="27"/>
      <c r="J12" s="22"/>
      <c r="K12" s="27">
        <f>SUM(K13:K16)</f>
        <v>0</v>
      </c>
      <c r="P12" s="28">
        <f>IF(Q12="PR",I12,SUM(O13:O16))</f>
        <v>0</v>
      </c>
      <c r="Q12" s="23" t="s">
        <v>167</v>
      </c>
      <c r="R12" s="28">
        <f>IF(Q12="HS",G12,0)</f>
        <v>0</v>
      </c>
      <c r="S12" s="28">
        <f>IF(Q12="HS",H12-P12,0)</f>
        <v>0</v>
      </c>
      <c r="T12" s="28">
        <f>IF(Q12="PS",G12,0)</f>
        <v>0</v>
      </c>
      <c r="U12" s="28">
        <f>IF(Q12="PS",H12-P12,0)</f>
        <v>0</v>
      </c>
      <c r="V12" s="28">
        <f>IF(Q12="MP",G12,0)</f>
        <v>0</v>
      </c>
      <c r="W12" s="28">
        <f>IF(Q12="MP",H12-P12,0)</f>
        <v>0</v>
      </c>
      <c r="X12" s="28">
        <f>IF(Q12="OM",G12,0)</f>
        <v>0</v>
      </c>
      <c r="Y12" s="23"/>
      <c r="AI12" s="28">
        <f>SUM(Z13:Z16)</f>
        <v>0</v>
      </c>
      <c r="AJ12" s="28">
        <f>SUM(AA13:AA16)</f>
        <v>0</v>
      </c>
      <c r="AK12" s="28">
        <f>SUM(AB13:AB16)</f>
        <v>0</v>
      </c>
    </row>
    <row r="13" spans="1:32" ht="12.75">
      <c r="A13" s="4" t="s">
        <v>7</v>
      </c>
      <c r="B13" s="4" t="s">
        <v>46</v>
      </c>
      <c r="C13" s="4" t="s">
        <v>92</v>
      </c>
      <c r="D13" s="4" t="s">
        <v>142</v>
      </c>
      <c r="E13" s="13">
        <v>42.75</v>
      </c>
      <c r="F13" s="13"/>
      <c r="G13" s="13"/>
      <c r="H13" s="13"/>
      <c r="I13" s="13"/>
      <c r="J13" s="13">
        <v>0</v>
      </c>
      <c r="K13" s="13">
        <f>E13*J13</f>
        <v>0</v>
      </c>
      <c r="N13" s="26" t="s">
        <v>7</v>
      </c>
      <c r="O13" s="13">
        <f>IF(N13="5",H13,0)</f>
        <v>0</v>
      </c>
      <c r="Z13" s="13">
        <f>IF(AD13=0,I13,0)</f>
        <v>0</v>
      </c>
      <c r="AA13" s="13">
        <f>IF(AD13=15,I13,0)</f>
        <v>0</v>
      </c>
      <c r="AB13" s="13">
        <f>IF(AD13=21,I13,0)</f>
        <v>0</v>
      </c>
      <c r="AD13" s="13">
        <v>21</v>
      </c>
      <c r="AE13" s="13">
        <f>F13*0</f>
        <v>0</v>
      </c>
      <c r="AF13" s="13">
        <f>F13*(1-0)</f>
        <v>0</v>
      </c>
    </row>
    <row r="14" spans="1:32" ht="12.75">
      <c r="A14" s="4" t="s">
        <v>8</v>
      </c>
      <c r="B14" s="4" t="s">
        <v>47</v>
      </c>
      <c r="C14" s="4" t="s">
        <v>93</v>
      </c>
      <c r="D14" s="4" t="s">
        <v>142</v>
      </c>
      <c r="E14" s="13">
        <v>21.38</v>
      </c>
      <c r="F14" s="13"/>
      <c r="G14" s="13"/>
      <c r="H14" s="13"/>
      <c r="I14" s="13"/>
      <c r="J14" s="13">
        <v>0</v>
      </c>
      <c r="K14" s="13">
        <f>E14*J14</f>
        <v>0</v>
      </c>
      <c r="N14" s="26" t="s">
        <v>7</v>
      </c>
      <c r="O14" s="13">
        <f>IF(N14="5",H14,0)</f>
        <v>0</v>
      </c>
      <c r="Z14" s="13">
        <f>IF(AD14=0,I14,0)</f>
        <v>0</v>
      </c>
      <c r="AA14" s="13">
        <f>IF(AD14=15,I14,0)</f>
        <v>0</v>
      </c>
      <c r="AB14" s="13">
        <f>IF(AD14=21,I14,0)</f>
        <v>0</v>
      </c>
      <c r="AD14" s="13">
        <v>21</v>
      </c>
      <c r="AE14" s="13">
        <f>F14*0</f>
        <v>0</v>
      </c>
      <c r="AF14" s="13">
        <f>F14*(1-0)</f>
        <v>0</v>
      </c>
    </row>
    <row r="15" spans="1:32" ht="12.75">
      <c r="A15" s="4" t="s">
        <v>9</v>
      </c>
      <c r="B15" s="4" t="s">
        <v>48</v>
      </c>
      <c r="C15" s="4" t="s">
        <v>94</v>
      </c>
      <c r="D15" s="4" t="s">
        <v>142</v>
      </c>
      <c r="E15" s="13">
        <v>42.75</v>
      </c>
      <c r="F15" s="13"/>
      <c r="G15" s="13"/>
      <c r="H15" s="13"/>
      <c r="I15" s="13"/>
      <c r="J15" s="13">
        <v>0</v>
      </c>
      <c r="K15" s="13">
        <f>E15*J15</f>
        <v>0</v>
      </c>
      <c r="N15" s="26" t="s">
        <v>7</v>
      </c>
      <c r="O15" s="13">
        <f>IF(N15="5",H15,0)</f>
        <v>0</v>
      </c>
      <c r="Z15" s="13">
        <f>IF(AD15=0,I15,0)</f>
        <v>0</v>
      </c>
      <c r="AA15" s="13">
        <f>IF(AD15=15,I15,0)</f>
        <v>0</v>
      </c>
      <c r="AB15" s="13">
        <f>IF(AD15=21,I15,0)</f>
        <v>0</v>
      </c>
      <c r="AD15" s="13">
        <v>21</v>
      </c>
      <c r="AE15" s="13">
        <f>F15*0</f>
        <v>0</v>
      </c>
      <c r="AF15" s="13">
        <f>F15*(1-0)</f>
        <v>0</v>
      </c>
    </row>
    <row r="16" spans="1:32" ht="12.75">
      <c r="A16" s="4" t="s">
        <v>10</v>
      </c>
      <c r="B16" s="4" t="s">
        <v>49</v>
      </c>
      <c r="C16" s="4" t="s">
        <v>95</v>
      </c>
      <c r="D16" s="4" t="s">
        <v>142</v>
      </c>
      <c r="E16" s="13">
        <v>21.38</v>
      </c>
      <c r="F16" s="13"/>
      <c r="G16" s="13"/>
      <c r="H16" s="13"/>
      <c r="I16" s="13"/>
      <c r="J16" s="13">
        <v>0</v>
      </c>
      <c r="K16" s="13">
        <f>E16*J16</f>
        <v>0</v>
      </c>
      <c r="N16" s="26" t="s">
        <v>7</v>
      </c>
      <c r="O16" s="13">
        <f>IF(N16="5",H16,0)</f>
        <v>0</v>
      </c>
      <c r="Z16" s="13">
        <f>IF(AD16=0,I16,0)</f>
        <v>0</v>
      </c>
      <c r="AA16" s="13">
        <f>IF(AD16=15,I16,0)</f>
        <v>0</v>
      </c>
      <c r="AB16" s="13">
        <f>IF(AD16=21,I16,0)</f>
        <v>0</v>
      </c>
      <c r="AD16" s="13">
        <v>21</v>
      </c>
      <c r="AE16" s="13">
        <f>F16*0</f>
        <v>0</v>
      </c>
      <c r="AF16" s="13">
        <f>F16*(1-0)</f>
        <v>0</v>
      </c>
    </row>
    <row r="17" spans="1:37" ht="12.75">
      <c r="A17" s="5"/>
      <c r="B17" s="11" t="s">
        <v>21</v>
      </c>
      <c r="C17" s="43" t="s">
        <v>96</v>
      </c>
      <c r="D17" s="44"/>
      <c r="E17" s="44"/>
      <c r="F17" s="44"/>
      <c r="G17" s="28"/>
      <c r="H17" s="28"/>
      <c r="I17" s="28"/>
      <c r="J17" s="23"/>
      <c r="K17" s="28">
        <f>SUM(K18:K19)</f>
        <v>0.16929</v>
      </c>
      <c r="P17" s="28">
        <f>IF(Q17="PR",I17,SUM(O18:O19))</f>
        <v>0</v>
      </c>
      <c r="Q17" s="23" t="s">
        <v>167</v>
      </c>
      <c r="R17" s="28">
        <f>IF(Q17="HS",G17,0)</f>
        <v>0</v>
      </c>
      <c r="S17" s="28">
        <f>IF(Q17="HS",H17-P17,0)</f>
        <v>0</v>
      </c>
      <c r="T17" s="28">
        <f>IF(Q17="PS",G17,0)</f>
        <v>0</v>
      </c>
      <c r="U17" s="28">
        <f>IF(Q17="PS",H17-P17,0)</f>
        <v>0</v>
      </c>
      <c r="V17" s="28">
        <f>IF(Q17="MP",G17,0)</f>
        <v>0</v>
      </c>
      <c r="W17" s="28">
        <f>IF(Q17="MP",H17-P17,0)</f>
        <v>0</v>
      </c>
      <c r="X17" s="28">
        <f>IF(Q17="OM",G17,0)</f>
        <v>0</v>
      </c>
      <c r="Y17" s="23"/>
      <c r="AI17" s="28">
        <f>SUM(Z18:Z19)</f>
        <v>0</v>
      </c>
      <c r="AJ17" s="28">
        <f>SUM(AA18:AA19)</f>
        <v>0</v>
      </c>
      <c r="AK17" s="28">
        <f>SUM(AB18:AB19)</f>
        <v>0</v>
      </c>
    </row>
    <row r="18" spans="1:32" ht="12.75">
      <c r="A18" s="4" t="s">
        <v>11</v>
      </c>
      <c r="B18" s="4" t="s">
        <v>50</v>
      </c>
      <c r="C18" s="4" t="s">
        <v>97</v>
      </c>
      <c r="D18" s="4" t="s">
        <v>143</v>
      </c>
      <c r="E18" s="13">
        <v>171</v>
      </c>
      <c r="F18" s="13"/>
      <c r="G18" s="13"/>
      <c r="H18" s="13"/>
      <c r="I18" s="13"/>
      <c r="J18" s="13">
        <v>0.00099</v>
      </c>
      <c r="K18" s="13">
        <f>E18*J18</f>
        <v>0.16929</v>
      </c>
      <c r="N18" s="26" t="s">
        <v>7</v>
      </c>
      <c r="O18" s="13">
        <f>IF(N18="5",H18,0)</f>
        <v>0</v>
      </c>
      <c r="Z18" s="13">
        <f>IF(AD18=0,I18,0)</f>
        <v>0</v>
      </c>
      <c r="AA18" s="13">
        <f>IF(AD18=15,I18,0)</f>
        <v>0</v>
      </c>
      <c r="AB18" s="13">
        <f>IF(AD18=21,I18,0)</f>
        <v>0</v>
      </c>
      <c r="AD18" s="13">
        <v>21</v>
      </c>
      <c r="AE18" s="13">
        <f>F18*0.111505844602338</f>
        <v>0</v>
      </c>
      <c r="AF18" s="13">
        <f>F18*(1-0.111505844602338)</f>
        <v>0</v>
      </c>
    </row>
    <row r="19" spans="1:32" ht="12.75">
      <c r="A19" s="4" t="s">
        <v>12</v>
      </c>
      <c r="B19" s="4" t="s">
        <v>51</v>
      </c>
      <c r="C19" s="4" t="s">
        <v>98</v>
      </c>
      <c r="D19" s="4" t="s">
        <v>143</v>
      </c>
      <c r="E19" s="13">
        <v>171</v>
      </c>
      <c r="F19" s="13"/>
      <c r="G19" s="13"/>
      <c r="H19" s="13"/>
      <c r="I19" s="13"/>
      <c r="J19" s="13">
        <v>0</v>
      </c>
      <c r="K19" s="13">
        <f>E19*J19</f>
        <v>0</v>
      </c>
      <c r="N19" s="26" t="s">
        <v>7</v>
      </c>
      <c r="O19" s="13">
        <f>IF(N19="5",H19,0)</f>
        <v>0</v>
      </c>
      <c r="Z19" s="13">
        <f>IF(AD19=0,I19,0)</f>
        <v>0</v>
      </c>
      <c r="AA19" s="13">
        <f>IF(AD19=15,I19,0)</f>
        <v>0</v>
      </c>
      <c r="AB19" s="13">
        <f>IF(AD19=21,I19,0)</f>
        <v>0</v>
      </c>
      <c r="AD19" s="13">
        <v>21</v>
      </c>
      <c r="AE19" s="13">
        <f>F19*0</f>
        <v>0</v>
      </c>
      <c r="AF19" s="13">
        <f>F19*(1-0)</f>
        <v>0</v>
      </c>
    </row>
    <row r="20" spans="1:37" ht="12.75">
      <c r="A20" s="5"/>
      <c r="B20" s="11" t="s">
        <v>22</v>
      </c>
      <c r="C20" s="43" t="s">
        <v>99</v>
      </c>
      <c r="D20" s="44"/>
      <c r="E20" s="44"/>
      <c r="F20" s="44"/>
      <c r="G20" s="28"/>
      <c r="H20" s="28"/>
      <c r="I20" s="28"/>
      <c r="J20" s="23"/>
      <c r="K20" s="28">
        <f>SUM(K21:K23)</f>
        <v>0</v>
      </c>
      <c r="P20" s="28">
        <f>IF(Q20="PR",I20,SUM(O21:O23))</f>
        <v>0</v>
      </c>
      <c r="Q20" s="23" t="s">
        <v>167</v>
      </c>
      <c r="R20" s="28">
        <f>IF(Q20="HS",G20,0)</f>
        <v>0</v>
      </c>
      <c r="S20" s="28">
        <f>IF(Q20="HS",H20-P20,0)</f>
        <v>0</v>
      </c>
      <c r="T20" s="28">
        <f>IF(Q20="PS",G20,0)</f>
        <v>0</v>
      </c>
      <c r="U20" s="28">
        <f>IF(Q20="PS",H20-P20,0)</f>
        <v>0</v>
      </c>
      <c r="V20" s="28">
        <f>IF(Q20="MP",G20,0)</f>
        <v>0</v>
      </c>
      <c r="W20" s="28">
        <f>IF(Q20="MP",H20-P20,0)</f>
        <v>0</v>
      </c>
      <c r="X20" s="28">
        <f>IF(Q20="OM",G20,0)</f>
        <v>0</v>
      </c>
      <c r="Y20" s="23"/>
      <c r="AI20" s="28">
        <f>SUM(Z21:Z23)</f>
        <v>0</v>
      </c>
      <c r="AJ20" s="28">
        <f>SUM(AA21:AA23)</f>
        <v>0</v>
      </c>
      <c r="AK20" s="28">
        <f>SUM(AB21:AB23)</f>
        <v>0</v>
      </c>
    </row>
    <row r="21" spans="1:32" ht="12.75">
      <c r="A21" s="4" t="s">
        <v>13</v>
      </c>
      <c r="B21" s="4" t="s">
        <v>52</v>
      </c>
      <c r="C21" s="4" t="s">
        <v>100</v>
      </c>
      <c r="D21" s="4" t="s">
        <v>142</v>
      </c>
      <c r="E21" s="13">
        <v>85.5</v>
      </c>
      <c r="F21" s="13"/>
      <c r="G21" s="13"/>
      <c r="H21" s="13"/>
      <c r="I21" s="13"/>
      <c r="J21" s="13">
        <v>0</v>
      </c>
      <c r="K21" s="13">
        <f>E21*J21</f>
        <v>0</v>
      </c>
      <c r="N21" s="26" t="s">
        <v>7</v>
      </c>
      <c r="O21" s="13">
        <f>IF(N21="5",H21,0)</f>
        <v>0</v>
      </c>
      <c r="Z21" s="13">
        <f>IF(AD21=0,I21,0)</f>
        <v>0</v>
      </c>
      <c r="AA21" s="13">
        <f>IF(AD21=15,I21,0)</f>
        <v>0</v>
      </c>
      <c r="AB21" s="13">
        <f>IF(AD21=21,I21,0)</f>
        <v>0</v>
      </c>
      <c r="AD21" s="13">
        <v>21</v>
      </c>
      <c r="AE21" s="13">
        <f>F21*0</f>
        <v>0</v>
      </c>
      <c r="AF21" s="13">
        <f>F21*(1-0)</f>
        <v>0</v>
      </c>
    </row>
    <row r="22" spans="1:32" ht="12.75">
      <c r="A22" s="4" t="s">
        <v>14</v>
      </c>
      <c r="B22" s="4" t="s">
        <v>53</v>
      </c>
      <c r="C22" s="4" t="s">
        <v>101</v>
      </c>
      <c r="D22" s="4" t="s">
        <v>142</v>
      </c>
      <c r="E22" s="13">
        <v>13.5</v>
      </c>
      <c r="F22" s="13"/>
      <c r="G22" s="13"/>
      <c r="H22" s="13"/>
      <c r="I22" s="13"/>
      <c r="J22" s="13">
        <v>0</v>
      </c>
      <c r="K22" s="13">
        <f>E22*J22</f>
        <v>0</v>
      </c>
      <c r="N22" s="26" t="s">
        <v>7</v>
      </c>
      <c r="O22" s="13">
        <f>IF(N22="5",H22,0)</f>
        <v>0</v>
      </c>
      <c r="Z22" s="13">
        <f>IF(AD22=0,I22,0)</f>
        <v>0</v>
      </c>
      <c r="AA22" s="13">
        <f>IF(AD22=15,I22,0)</f>
        <v>0</v>
      </c>
      <c r="AB22" s="13">
        <f>IF(AD22=21,I22,0)</f>
        <v>0</v>
      </c>
      <c r="AD22" s="13">
        <v>21</v>
      </c>
      <c r="AE22" s="13">
        <f>F22*0</f>
        <v>0</v>
      </c>
      <c r="AF22" s="13">
        <f>F22*(1-0)</f>
        <v>0</v>
      </c>
    </row>
    <row r="23" spans="1:32" ht="12.75">
      <c r="A23" s="4" t="s">
        <v>15</v>
      </c>
      <c r="B23" s="4" t="s">
        <v>54</v>
      </c>
      <c r="C23" s="4" t="s">
        <v>102</v>
      </c>
      <c r="D23" s="4" t="s">
        <v>142</v>
      </c>
      <c r="E23" s="13">
        <v>99</v>
      </c>
      <c r="F23" s="13"/>
      <c r="G23" s="13"/>
      <c r="H23" s="13"/>
      <c r="I23" s="13"/>
      <c r="J23" s="13">
        <v>0</v>
      </c>
      <c r="K23" s="13">
        <f>E23*J23</f>
        <v>0</v>
      </c>
      <c r="N23" s="26" t="s">
        <v>7</v>
      </c>
      <c r="O23" s="13">
        <f>IF(N23="5",H23,0)</f>
        <v>0</v>
      </c>
      <c r="Z23" s="13">
        <f>IF(AD23=0,I23,0)</f>
        <v>0</v>
      </c>
      <c r="AA23" s="13">
        <f>IF(AD23=15,I23,0)</f>
        <v>0</v>
      </c>
      <c r="AB23" s="13">
        <f>IF(AD23=21,I23,0)</f>
        <v>0</v>
      </c>
      <c r="AD23" s="13">
        <v>21</v>
      </c>
      <c r="AE23" s="13">
        <f>F23*0</f>
        <v>0</v>
      </c>
      <c r="AF23" s="13">
        <f>F23*(1-0)</f>
        <v>0</v>
      </c>
    </row>
    <row r="24" spans="1:37" ht="12.75">
      <c r="A24" s="5"/>
      <c r="B24" s="11" t="s">
        <v>23</v>
      </c>
      <c r="C24" s="43" t="s">
        <v>103</v>
      </c>
      <c r="D24" s="44"/>
      <c r="E24" s="44"/>
      <c r="F24" s="44"/>
      <c r="G24" s="28"/>
      <c r="H24" s="28"/>
      <c r="I24" s="28"/>
      <c r="J24" s="23"/>
      <c r="K24" s="28">
        <f>SUM(K25:K28)</f>
        <v>0</v>
      </c>
      <c r="P24" s="28">
        <f>IF(Q24="PR",I24,SUM(O25:O28))</f>
        <v>0</v>
      </c>
      <c r="Q24" s="23" t="s">
        <v>167</v>
      </c>
      <c r="R24" s="28">
        <f>IF(Q24="HS",G24,0)</f>
        <v>0</v>
      </c>
      <c r="S24" s="28">
        <f>IF(Q24="HS",H24-P24,0)</f>
        <v>0</v>
      </c>
      <c r="T24" s="28">
        <f>IF(Q24="PS",G24,0)</f>
        <v>0</v>
      </c>
      <c r="U24" s="28">
        <f>IF(Q24="PS",H24-P24,0)</f>
        <v>0</v>
      </c>
      <c r="V24" s="28">
        <f>IF(Q24="MP",G24,0)</f>
        <v>0</v>
      </c>
      <c r="W24" s="28">
        <f>IF(Q24="MP",H24-P24,0)</f>
        <v>0</v>
      </c>
      <c r="X24" s="28">
        <f>IF(Q24="OM",G24,0)</f>
        <v>0</v>
      </c>
      <c r="Y24" s="23"/>
      <c r="AI24" s="28">
        <f>SUM(Z25:Z28)</f>
        <v>0</v>
      </c>
      <c r="AJ24" s="28">
        <f>SUM(AA25:AA28)</f>
        <v>0</v>
      </c>
      <c r="AK24" s="28">
        <f>SUM(AB25:AB28)</f>
        <v>0</v>
      </c>
    </row>
    <row r="25" spans="1:32" ht="12.75">
      <c r="A25" s="4" t="s">
        <v>16</v>
      </c>
      <c r="B25" s="4" t="s">
        <v>55</v>
      </c>
      <c r="C25" s="4" t="s">
        <v>104</v>
      </c>
      <c r="D25" s="4" t="s">
        <v>142</v>
      </c>
      <c r="E25" s="13">
        <v>13.5</v>
      </c>
      <c r="F25" s="13"/>
      <c r="G25" s="13"/>
      <c r="H25" s="13"/>
      <c r="I25" s="13"/>
      <c r="J25" s="13">
        <v>0</v>
      </c>
      <c r="K25" s="13">
        <f>E25*J25</f>
        <v>0</v>
      </c>
      <c r="N25" s="26" t="s">
        <v>7</v>
      </c>
      <c r="O25" s="13">
        <f>IF(N25="5",H25,0)</f>
        <v>0</v>
      </c>
      <c r="Z25" s="13">
        <f>IF(AD25=0,I25,0)</f>
        <v>0</v>
      </c>
      <c r="AA25" s="13">
        <f>IF(AD25=15,I25,0)</f>
        <v>0</v>
      </c>
      <c r="AB25" s="13">
        <f>IF(AD25=21,I25,0)</f>
        <v>0</v>
      </c>
      <c r="AD25" s="13">
        <v>21</v>
      </c>
      <c r="AE25" s="13">
        <f>F25*0</f>
        <v>0</v>
      </c>
      <c r="AF25" s="13">
        <f>F25*(1-0)</f>
        <v>0</v>
      </c>
    </row>
    <row r="26" spans="1:32" ht="12.75">
      <c r="A26" s="4" t="s">
        <v>17</v>
      </c>
      <c r="B26" s="4" t="s">
        <v>56</v>
      </c>
      <c r="C26" s="4" t="s">
        <v>105</v>
      </c>
      <c r="D26" s="4" t="s">
        <v>142</v>
      </c>
      <c r="E26" s="13">
        <v>58.5</v>
      </c>
      <c r="F26" s="13"/>
      <c r="G26" s="13"/>
      <c r="H26" s="13"/>
      <c r="I26" s="13"/>
      <c r="J26" s="13">
        <v>0</v>
      </c>
      <c r="K26" s="13">
        <f>E26*J26</f>
        <v>0</v>
      </c>
      <c r="N26" s="26" t="s">
        <v>7</v>
      </c>
      <c r="O26" s="13">
        <f>IF(N26="5",H26,0)</f>
        <v>0</v>
      </c>
      <c r="Z26" s="13">
        <f>IF(AD26=0,I26,0)</f>
        <v>0</v>
      </c>
      <c r="AA26" s="13">
        <f>IF(AD26=15,I26,0)</f>
        <v>0</v>
      </c>
      <c r="AB26" s="13">
        <f>IF(AD26=21,I26,0)</f>
        <v>0</v>
      </c>
      <c r="AD26" s="13">
        <v>21</v>
      </c>
      <c r="AE26" s="13">
        <f>F26*0</f>
        <v>0</v>
      </c>
      <c r="AF26" s="13">
        <f>F26*(1-0)</f>
        <v>0</v>
      </c>
    </row>
    <row r="27" spans="1:32" ht="12.75">
      <c r="A27" s="4" t="s">
        <v>18</v>
      </c>
      <c r="B27" s="4" t="s">
        <v>57</v>
      </c>
      <c r="C27" s="4" t="s">
        <v>106</v>
      </c>
      <c r="D27" s="4" t="s">
        <v>142</v>
      </c>
      <c r="E27" s="13">
        <v>13.5</v>
      </c>
      <c r="F27" s="13"/>
      <c r="G27" s="13"/>
      <c r="H27" s="13"/>
      <c r="I27" s="13"/>
      <c r="J27" s="13">
        <v>0</v>
      </c>
      <c r="K27" s="13">
        <f>E27*J27</f>
        <v>0</v>
      </c>
      <c r="N27" s="26" t="s">
        <v>7</v>
      </c>
      <c r="O27" s="13">
        <f>IF(N27="5",H27,0)</f>
        <v>0</v>
      </c>
      <c r="Z27" s="13">
        <f>IF(AD27=0,I27,0)</f>
        <v>0</v>
      </c>
      <c r="AA27" s="13">
        <f>IF(AD27=15,I27,0)</f>
        <v>0</v>
      </c>
      <c r="AB27" s="13">
        <f>IF(AD27=21,I27,0)</f>
        <v>0</v>
      </c>
      <c r="AD27" s="13">
        <v>21</v>
      </c>
      <c r="AE27" s="13">
        <f>F27*0</f>
        <v>0</v>
      </c>
      <c r="AF27" s="13">
        <f>F27*(1-0)</f>
        <v>0</v>
      </c>
    </row>
    <row r="28" spans="1:32" ht="12.75">
      <c r="A28" s="4" t="s">
        <v>19</v>
      </c>
      <c r="B28" s="4" t="s">
        <v>58</v>
      </c>
      <c r="C28" s="4" t="s">
        <v>107</v>
      </c>
      <c r="D28" s="4" t="s">
        <v>142</v>
      </c>
      <c r="E28" s="13">
        <v>13.5</v>
      </c>
      <c r="F28" s="13"/>
      <c r="G28" s="13"/>
      <c r="H28" s="13"/>
      <c r="I28" s="13"/>
      <c r="J28" s="13">
        <v>0</v>
      </c>
      <c r="K28" s="13">
        <f>E28*J28</f>
        <v>0</v>
      </c>
      <c r="N28" s="26" t="s">
        <v>7</v>
      </c>
      <c r="O28" s="13">
        <f>IF(N28="5",H28,0)</f>
        <v>0</v>
      </c>
      <c r="Z28" s="13">
        <f>IF(AD28=0,I28,0)</f>
        <v>0</v>
      </c>
      <c r="AA28" s="13">
        <f>IF(AD28=15,I28,0)</f>
        <v>0</v>
      </c>
      <c r="AB28" s="13">
        <f>IF(AD28=21,I28,0)</f>
        <v>0</v>
      </c>
      <c r="AD28" s="13">
        <v>21</v>
      </c>
      <c r="AE28" s="13">
        <f>F28*0</f>
        <v>0</v>
      </c>
      <c r="AF28" s="13">
        <f>F28*(1-0)</f>
        <v>0</v>
      </c>
    </row>
    <row r="29" spans="1:37" ht="12.75">
      <c r="A29" s="5"/>
      <c r="B29" s="11" t="s">
        <v>59</v>
      </c>
      <c r="C29" s="43" t="s">
        <v>108</v>
      </c>
      <c r="D29" s="44"/>
      <c r="E29" s="44"/>
      <c r="F29" s="44"/>
      <c r="G29" s="28"/>
      <c r="H29" s="28"/>
      <c r="I29" s="28"/>
      <c r="J29" s="23"/>
      <c r="K29" s="28">
        <f>SUM(K30:K45)</f>
        <v>0.20096</v>
      </c>
      <c r="P29" s="28">
        <f>IF(Q29="PR",I29,SUM(O30:O45))</f>
        <v>0</v>
      </c>
      <c r="Q29" s="23" t="s">
        <v>167</v>
      </c>
      <c r="R29" s="28">
        <f>IF(Q29="HS",G29,0)</f>
        <v>0</v>
      </c>
      <c r="S29" s="28">
        <f>IF(Q29="HS",H29-P29,0)</f>
        <v>0</v>
      </c>
      <c r="T29" s="28">
        <f>IF(Q29="PS",G29,0)</f>
        <v>0</v>
      </c>
      <c r="U29" s="28">
        <f>IF(Q29="PS",H29-P29,0)</f>
        <v>0</v>
      </c>
      <c r="V29" s="28">
        <f>IF(Q29="MP",G29,0)</f>
        <v>0</v>
      </c>
      <c r="W29" s="28">
        <f>IF(Q29="MP",H29-P29,0)</f>
        <v>0</v>
      </c>
      <c r="X29" s="28">
        <f>IF(Q29="OM",G29,0)</f>
        <v>0</v>
      </c>
      <c r="Y29" s="23"/>
      <c r="AI29" s="28">
        <f>SUM(Z30:Z45)</f>
        <v>0</v>
      </c>
      <c r="AJ29" s="28">
        <f>SUM(AA30:AA45)</f>
        <v>0</v>
      </c>
      <c r="AK29" s="28">
        <f>SUM(AB30:AB45)</f>
        <v>0</v>
      </c>
    </row>
    <row r="30" spans="1:32" ht="12.75">
      <c r="A30" s="4" t="s">
        <v>20</v>
      </c>
      <c r="B30" s="4" t="s">
        <v>60</v>
      </c>
      <c r="C30" s="4" t="s">
        <v>109</v>
      </c>
      <c r="D30" s="4" t="s">
        <v>144</v>
      </c>
      <c r="E30" s="13">
        <v>4</v>
      </c>
      <c r="F30" s="13"/>
      <c r="G30" s="13"/>
      <c r="H30" s="13"/>
      <c r="I30" s="13"/>
      <c r="J30" s="13">
        <v>0.0017</v>
      </c>
      <c r="K30" s="13">
        <f aca="true" t="shared" si="0" ref="K30:K45">E30*J30</f>
        <v>0.0068</v>
      </c>
      <c r="N30" s="26" t="s">
        <v>164</v>
      </c>
      <c r="O30" s="13">
        <f aca="true" t="shared" si="1" ref="O30:O45">IF(N30="5",H30,0)</f>
        <v>0</v>
      </c>
      <c r="Z30" s="13">
        <f aca="true" t="shared" si="2" ref="Z30:Z45">IF(AD30=0,I30,0)</f>
        <v>0</v>
      </c>
      <c r="AA30" s="13">
        <f aca="true" t="shared" si="3" ref="AA30:AA45">IF(AD30=15,I30,0)</f>
        <v>0</v>
      </c>
      <c r="AB30" s="13">
        <f aca="true" t="shared" si="4" ref="AB30:AB45">IF(AD30=21,I30,0)</f>
        <v>0</v>
      </c>
      <c r="AD30" s="13">
        <v>21</v>
      </c>
      <c r="AE30" s="13">
        <f aca="true" t="shared" si="5" ref="AE30:AE41">F30*1</f>
        <v>0</v>
      </c>
      <c r="AF30" s="13">
        <f aca="true" t="shared" si="6" ref="AF30:AF41">F30*(1-1)</f>
        <v>0</v>
      </c>
    </row>
    <row r="31" spans="1:32" ht="12.75">
      <c r="A31" s="4" t="s">
        <v>21</v>
      </c>
      <c r="B31" s="4" t="s">
        <v>61</v>
      </c>
      <c r="C31" s="4" t="s">
        <v>110</v>
      </c>
      <c r="D31" s="4" t="s">
        <v>144</v>
      </c>
      <c r="E31" s="13">
        <v>14</v>
      </c>
      <c r="F31" s="13"/>
      <c r="G31" s="13"/>
      <c r="H31" s="13"/>
      <c r="I31" s="13"/>
      <c r="J31" s="13">
        <v>0.0026</v>
      </c>
      <c r="K31" s="13">
        <f t="shared" si="0"/>
        <v>0.0364</v>
      </c>
      <c r="N31" s="26" t="s">
        <v>164</v>
      </c>
      <c r="O31" s="13">
        <f t="shared" si="1"/>
        <v>0</v>
      </c>
      <c r="Z31" s="13">
        <f t="shared" si="2"/>
        <v>0</v>
      </c>
      <c r="AA31" s="13">
        <f t="shared" si="3"/>
        <v>0</v>
      </c>
      <c r="AB31" s="13">
        <f t="shared" si="4"/>
        <v>0</v>
      </c>
      <c r="AD31" s="13">
        <v>21</v>
      </c>
      <c r="AE31" s="13">
        <f t="shared" si="5"/>
        <v>0</v>
      </c>
      <c r="AF31" s="13">
        <f t="shared" si="6"/>
        <v>0</v>
      </c>
    </row>
    <row r="32" spans="1:32" ht="12.75">
      <c r="A32" s="4" t="s">
        <v>22</v>
      </c>
      <c r="B32" s="4" t="s">
        <v>62</v>
      </c>
      <c r="C32" s="4" t="s">
        <v>111</v>
      </c>
      <c r="D32" s="4" t="s">
        <v>144</v>
      </c>
      <c r="E32" s="13">
        <v>33</v>
      </c>
      <c r="F32" s="13"/>
      <c r="G32" s="13"/>
      <c r="H32" s="13"/>
      <c r="I32" s="13"/>
      <c r="J32" s="13">
        <v>0.0041</v>
      </c>
      <c r="K32" s="13">
        <f t="shared" si="0"/>
        <v>0.1353</v>
      </c>
      <c r="N32" s="26" t="s">
        <v>164</v>
      </c>
      <c r="O32" s="13">
        <f t="shared" si="1"/>
        <v>0</v>
      </c>
      <c r="Z32" s="13">
        <f t="shared" si="2"/>
        <v>0</v>
      </c>
      <c r="AA32" s="13">
        <f t="shared" si="3"/>
        <v>0</v>
      </c>
      <c r="AB32" s="13">
        <f t="shared" si="4"/>
        <v>0</v>
      </c>
      <c r="AD32" s="13">
        <v>21</v>
      </c>
      <c r="AE32" s="13">
        <f t="shared" si="5"/>
        <v>0</v>
      </c>
      <c r="AF32" s="13">
        <f t="shared" si="6"/>
        <v>0</v>
      </c>
    </row>
    <row r="33" spans="1:32" ht="12.75">
      <c r="A33" s="4" t="s">
        <v>23</v>
      </c>
      <c r="B33" s="4" t="s">
        <v>63</v>
      </c>
      <c r="C33" s="4" t="s">
        <v>112</v>
      </c>
      <c r="D33" s="4" t="s">
        <v>144</v>
      </c>
      <c r="E33" s="13">
        <v>1</v>
      </c>
      <c r="F33" s="13"/>
      <c r="G33" s="13"/>
      <c r="H33" s="13"/>
      <c r="I33" s="13"/>
      <c r="J33" s="13">
        <v>0.00066</v>
      </c>
      <c r="K33" s="13">
        <f t="shared" si="0"/>
        <v>0.00066</v>
      </c>
      <c r="N33" s="26" t="s">
        <v>164</v>
      </c>
      <c r="O33" s="13">
        <f t="shared" si="1"/>
        <v>0</v>
      </c>
      <c r="Z33" s="13">
        <f t="shared" si="2"/>
        <v>0</v>
      </c>
      <c r="AA33" s="13">
        <f t="shared" si="3"/>
        <v>0</v>
      </c>
      <c r="AB33" s="13">
        <f t="shared" si="4"/>
        <v>0</v>
      </c>
      <c r="AD33" s="13">
        <v>21</v>
      </c>
      <c r="AE33" s="13">
        <f t="shared" si="5"/>
        <v>0</v>
      </c>
      <c r="AF33" s="13">
        <f t="shared" si="6"/>
        <v>0</v>
      </c>
    </row>
    <row r="34" spans="1:32" ht="12.75">
      <c r="A34" s="4" t="s">
        <v>24</v>
      </c>
      <c r="B34" s="4" t="s">
        <v>64</v>
      </c>
      <c r="C34" s="4" t="s">
        <v>113</v>
      </c>
      <c r="D34" s="4" t="s">
        <v>144</v>
      </c>
      <c r="E34" s="13">
        <v>3</v>
      </c>
      <c r="F34" s="13"/>
      <c r="G34" s="13"/>
      <c r="H34" s="13"/>
      <c r="I34" s="13"/>
      <c r="J34" s="13">
        <v>0.00092</v>
      </c>
      <c r="K34" s="13">
        <f t="shared" si="0"/>
        <v>0.0027600000000000003</v>
      </c>
      <c r="N34" s="26" t="s">
        <v>164</v>
      </c>
      <c r="O34" s="13">
        <f t="shared" si="1"/>
        <v>0</v>
      </c>
      <c r="Z34" s="13">
        <f t="shared" si="2"/>
        <v>0</v>
      </c>
      <c r="AA34" s="13">
        <f t="shared" si="3"/>
        <v>0</v>
      </c>
      <c r="AB34" s="13">
        <f t="shared" si="4"/>
        <v>0</v>
      </c>
      <c r="AD34" s="13">
        <v>21</v>
      </c>
      <c r="AE34" s="13">
        <f t="shared" si="5"/>
        <v>0</v>
      </c>
      <c r="AF34" s="13">
        <f t="shared" si="6"/>
        <v>0</v>
      </c>
    </row>
    <row r="35" spans="1:32" ht="12.75">
      <c r="A35" s="4" t="s">
        <v>25</v>
      </c>
      <c r="B35" s="4" t="s">
        <v>65</v>
      </c>
      <c r="C35" s="4" t="s">
        <v>114</v>
      </c>
      <c r="D35" s="4" t="s">
        <v>144</v>
      </c>
      <c r="E35" s="13">
        <v>3</v>
      </c>
      <c r="F35" s="13"/>
      <c r="G35" s="13"/>
      <c r="H35" s="13"/>
      <c r="I35" s="13"/>
      <c r="J35" s="13">
        <v>0.00127</v>
      </c>
      <c r="K35" s="13">
        <f t="shared" si="0"/>
        <v>0.00381</v>
      </c>
      <c r="N35" s="26" t="s">
        <v>164</v>
      </c>
      <c r="O35" s="13">
        <f t="shared" si="1"/>
        <v>0</v>
      </c>
      <c r="Z35" s="13">
        <f t="shared" si="2"/>
        <v>0</v>
      </c>
      <c r="AA35" s="13">
        <f t="shared" si="3"/>
        <v>0</v>
      </c>
      <c r="AB35" s="13">
        <f t="shared" si="4"/>
        <v>0</v>
      </c>
      <c r="AD35" s="13">
        <v>21</v>
      </c>
      <c r="AE35" s="13">
        <f t="shared" si="5"/>
        <v>0</v>
      </c>
      <c r="AF35" s="13">
        <f t="shared" si="6"/>
        <v>0</v>
      </c>
    </row>
    <row r="36" spans="1:32" ht="12.75">
      <c r="A36" s="4" t="s">
        <v>26</v>
      </c>
      <c r="B36" s="4" t="s">
        <v>66</v>
      </c>
      <c r="C36" s="4" t="s">
        <v>115</v>
      </c>
      <c r="D36" s="4" t="s">
        <v>144</v>
      </c>
      <c r="E36" s="13">
        <v>3</v>
      </c>
      <c r="F36" s="13"/>
      <c r="G36" s="13"/>
      <c r="H36" s="13"/>
      <c r="I36" s="13"/>
      <c r="J36" s="13">
        <v>0</v>
      </c>
      <c r="K36" s="13">
        <f t="shared" si="0"/>
        <v>0</v>
      </c>
      <c r="N36" s="26" t="s">
        <v>164</v>
      </c>
      <c r="O36" s="13">
        <f t="shared" si="1"/>
        <v>0</v>
      </c>
      <c r="Z36" s="13">
        <f t="shared" si="2"/>
        <v>0</v>
      </c>
      <c r="AA36" s="13">
        <f t="shared" si="3"/>
        <v>0</v>
      </c>
      <c r="AB36" s="13">
        <f t="shared" si="4"/>
        <v>0</v>
      </c>
      <c r="AD36" s="13">
        <v>21</v>
      </c>
      <c r="AE36" s="13">
        <f t="shared" si="5"/>
        <v>0</v>
      </c>
      <c r="AF36" s="13">
        <f t="shared" si="6"/>
        <v>0</v>
      </c>
    </row>
    <row r="37" spans="1:32" ht="12.75">
      <c r="A37" s="4" t="s">
        <v>27</v>
      </c>
      <c r="B37" s="4" t="s">
        <v>67</v>
      </c>
      <c r="C37" s="4" t="s">
        <v>116</v>
      </c>
      <c r="D37" s="4" t="s">
        <v>144</v>
      </c>
      <c r="E37" s="13">
        <v>1</v>
      </c>
      <c r="F37" s="13"/>
      <c r="G37" s="13"/>
      <c r="H37" s="13"/>
      <c r="I37" s="13"/>
      <c r="J37" s="13">
        <v>0.00079</v>
      </c>
      <c r="K37" s="13">
        <f t="shared" si="0"/>
        <v>0.00079</v>
      </c>
      <c r="N37" s="26" t="s">
        <v>164</v>
      </c>
      <c r="O37" s="13">
        <f t="shared" si="1"/>
        <v>0</v>
      </c>
      <c r="Z37" s="13">
        <f t="shared" si="2"/>
        <v>0</v>
      </c>
      <c r="AA37" s="13">
        <f t="shared" si="3"/>
        <v>0</v>
      </c>
      <c r="AB37" s="13">
        <f t="shared" si="4"/>
        <v>0</v>
      </c>
      <c r="AD37" s="13">
        <v>21</v>
      </c>
      <c r="AE37" s="13">
        <f t="shared" si="5"/>
        <v>0</v>
      </c>
      <c r="AF37" s="13">
        <f t="shared" si="6"/>
        <v>0</v>
      </c>
    </row>
    <row r="38" spans="1:32" ht="12.75">
      <c r="A38" s="4" t="s">
        <v>28</v>
      </c>
      <c r="B38" s="4" t="s">
        <v>68</v>
      </c>
      <c r="C38" s="4" t="s">
        <v>117</v>
      </c>
      <c r="D38" s="4" t="s">
        <v>144</v>
      </c>
      <c r="E38" s="13">
        <v>4</v>
      </c>
      <c r="F38" s="13"/>
      <c r="G38" s="13"/>
      <c r="H38" s="13"/>
      <c r="I38" s="13"/>
      <c r="J38" s="13">
        <v>0.00172</v>
      </c>
      <c r="K38" s="13">
        <f t="shared" si="0"/>
        <v>0.00688</v>
      </c>
      <c r="N38" s="26" t="s">
        <v>164</v>
      </c>
      <c r="O38" s="13">
        <f t="shared" si="1"/>
        <v>0</v>
      </c>
      <c r="Z38" s="13">
        <f t="shared" si="2"/>
        <v>0</v>
      </c>
      <c r="AA38" s="13">
        <f t="shared" si="3"/>
        <v>0</v>
      </c>
      <c r="AB38" s="13">
        <f t="shared" si="4"/>
        <v>0</v>
      </c>
      <c r="AD38" s="13">
        <v>21</v>
      </c>
      <c r="AE38" s="13">
        <f t="shared" si="5"/>
        <v>0</v>
      </c>
      <c r="AF38" s="13">
        <f t="shared" si="6"/>
        <v>0</v>
      </c>
    </row>
    <row r="39" spans="1:32" ht="12.75">
      <c r="A39" s="4" t="s">
        <v>29</v>
      </c>
      <c r="B39" s="4" t="s">
        <v>69</v>
      </c>
      <c r="C39" s="4" t="s">
        <v>118</v>
      </c>
      <c r="D39" s="4" t="s">
        <v>144</v>
      </c>
      <c r="E39" s="13">
        <v>1</v>
      </c>
      <c r="F39" s="13"/>
      <c r="G39" s="13"/>
      <c r="H39" s="13"/>
      <c r="I39" s="13"/>
      <c r="J39" s="13">
        <v>0.00264</v>
      </c>
      <c r="K39" s="13">
        <f t="shared" si="0"/>
        <v>0.00264</v>
      </c>
      <c r="N39" s="26" t="s">
        <v>164</v>
      </c>
      <c r="O39" s="13">
        <f t="shared" si="1"/>
        <v>0</v>
      </c>
      <c r="Z39" s="13">
        <f t="shared" si="2"/>
        <v>0</v>
      </c>
      <c r="AA39" s="13">
        <f t="shared" si="3"/>
        <v>0</v>
      </c>
      <c r="AB39" s="13">
        <f t="shared" si="4"/>
        <v>0</v>
      </c>
      <c r="AD39" s="13">
        <v>21</v>
      </c>
      <c r="AE39" s="13">
        <f t="shared" si="5"/>
        <v>0</v>
      </c>
      <c r="AF39" s="13">
        <f t="shared" si="6"/>
        <v>0</v>
      </c>
    </row>
    <row r="40" spans="1:32" ht="12.75">
      <c r="A40" s="4" t="s">
        <v>30</v>
      </c>
      <c r="B40" s="4" t="s">
        <v>70</v>
      </c>
      <c r="C40" s="4" t="s">
        <v>119</v>
      </c>
      <c r="D40" s="4" t="s">
        <v>144</v>
      </c>
      <c r="E40" s="13">
        <v>1</v>
      </c>
      <c r="F40" s="13"/>
      <c r="G40" s="13"/>
      <c r="H40" s="13"/>
      <c r="I40" s="13"/>
      <c r="J40" s="13">
        <v>0.0003</v>
      </c>
      <c r="K40" s="13">
        <f t="shared" si="0"/>
        <v>0.0003</v>
      </c>
      <c r="N40" s="26" t="s">
        <v>164</v>
      </c>
      <c r="O40" s="13">
        <f t="shared" si="1"/>
        <v>0</v>
      </c>
      <c r="Z40" s="13">
        <f t="shared" si="2"/>
        <v>0</v>
      </c>
      <c r="AA40" s="13">
        <f t="shared" si="3"/>
        <v>0</v>
      </c>
      <c r="AB40" s="13">
        <f t="shared" si="4"/>
        <v>0</v>
      </c>
      <c r="AD40" s="13">
        <v>21</v>
      </c>
      <c r="AE40" s="13">
        <f t="shared" si="5"/>
        <v>0</v>
      </c>
      <c r="AF40" s="13">
        <f t="shared" si="6"/>
        <v>0</v>
      </c>
    </row>
    <row r="41" spans="1:32" ht="12.75">
      <c r="A41" s="4" t="s">
        <v>31</v>
      </c>
      <c r="B41" s="4" t="s">
        <v>71</v>
      </c>
      <c r="C41" s="4" t="s">
        <v>120</v>
      </c>
      <c r="D41" s="4" t="s">
        <v>144</v>
      </c>
      <c r="E41" s="13">
        <v>3</v>
      </c>
      <c r="F41" s="13"/>
      <c r="G41" s="13"/>
      <c r="H41" s="13"/>
      <c r="I41" s="13"/>
      <c r="J41" s="13">
        <v>0.00143</v>
      </c>
      <c r="K41" s="13">
        <f t="shared" si="0"/>
        <v>0.00429</v>
      </c>
      <c r="N41" s="26" t="s">
        <v>164</v>
      </c>
      <c r="O41" s="13">
        <f t="shared" si="1"/>
        <v>0</v>
      </c>
      <c r="Z41" s="13">
        <f t="shared" si="2"/>
        <v>0</v>
      </c>
      <c r="AA41" s="13">
        <f t="shared" si="3"/>
        <v>0</v>
      </c>
      <c r="AB41" s="13">
        <f t="shared" si="4"/>
        <v>0</v>
      </c>
      <c r="AD41" s="13">
        <v>21</v>
      </c>
      <c r="AE41" s="13">
        <f t="shared" si="5"/>
        <v>0</v>
      </c>
      <c r="AF41" s="13">
        <f t="shared" si="6"/>
        <v>0</v>
      </c>
    </row>
    <row r="42" spans="1:32" ht="12.75">
      <c r="A42" s="4" t="s">
        <v>32</v>
      </c>
      <c r="B42" s="4" t="s">
        <v>72</v>
      </c>
      <c r="C42" s="4" t="s">
        <v>121</v>
      </c>
      <c r="D42" s="4" t="s">
        <v>145</v>
      </c>
      <c r="E42" s="13">
        <v>18</v>
      </c>
      <c r="F42" s="13"/>
      <c r="G42" s="13"/>
      <c r="H42" s="13"/>
      <c r="I42" s="13"/>
      <c r="J42" s="13">
        <v>0</v>
      </c>
      <c r="K42" s="13">
        <f t="shared" si="0"/>
        <v>0</v>
      </c>
      <c r="N42" s="26" t="s">
        <v>7</v>
      </c>
      <c r="O42" s="13">
        <f t="shared" si="1"/>
        <v>0</v>
      </c>
      <c r="Z42" s="13">
        <f t="shared" si="2"/>
        <v>0</v>
      </c>
      <c r="AA42" s="13">
        <f t="shared" si="3"/>
        <v>0</v>
      </c>
      <c r="AB42" s="13">
        <f t="shared" si="4"/>
        <v>0</v>
      </c>
      <c r="AD42" s="13">
        <v>21</v>
      </c>
      <c r="AE42" s="13">
        <f>F42*0.00451580531861515</f>
        <v>0</v>
      </c>
      <c r="AF42" s="13">
        <f>F42*(1-0.00451580531861515)</f>
        <v>0</v>
      </c>
    </row>
    <row r="43" spans="1:32" ht="12.75">
      <c r="A43" s="4" t="s">
        <v>33</v>
      </c>
      <c r="B43" s="4" t="s">
        <v>73</v>
      </c>
      <c r="C43" s="4" t="s">
        <v>122</v>
      </c>
      <c r="D43" s="4" t="s">
        <v>145</v>
      </c>
      <c r="E43" s="13">
        <v>33</v>
      </c>
      <c r="F43" s="13"/>
      <c r="G43" s="13"/>
      <c r="H43" s="13"/>
      <c r="I43" s="13"/>
      <c r="J43" s="13">
        <v>1E-05</v>
      </c>
      <c r="K43" s="13">
        <f t="shared" si="0"/>
        <v>0.00033000000000000005</v>
      </c>
      <c r="N43" s="26" t="s">
        <v>7</v>
      </c>
      <c r="O43" s="13">
        <f t="shared" si="1"/>
        <v>0</v>
      </c>
      <c r="Z43" s="13">
        <f t="shared" si="2"/>
        <v>0</v>
      </c>
      <c r="AA43" s="13">
        <f t="shared" si="3"/>
        <v>0</v>
      </c>
      <c r="AB43" s="13">
        <f t="shared" si="4"/>
        <v>0</v>
      </c>
      <c r="AD43" s="13">
        <v>21</v>
      </c>
      <c r="AE43" s="13">
        <f>F43*0.00577081615828524</f>
        <v>0</v>
      </c>
      <c r="AF43" s="13">
        <f>F43*(1-0.00577081615828524)</f>
        <v>0</v>
      </c>
    </row>
    <row r="44" spans="1:32" ht="12.75">
      <c r="A44" s="4" t="s">
        <v>34</v>
      </c>
      <c r="B44" s="4" t="s">
        <v>74</v>
      </c>
      <c r="C44" s="4" t="s">
        <v>123</v>
      </c>
      <c r="D44" s="4" t="s">
        <v>144</v>
      </c>
      <c r="E44" s="13">
        <v>16</v>
      </c>
      <c r="F44" s="13"/>
      <c r="G44" s="13"/>
      <c r="H44" s="13"/>
      <c r="I44" s="13"/>
      <c r="J44" s="13">
        <v>0</v>
      </c>
      <c r="K44" s="13">
        <f t="shared" si="0"/>
        <v>0</v>
      </c>
      <c r="N44" s="26" t="s">
        <v>7</v>
      </c>
      <c r="O44" s="13">
        <f t="shared" si="1"/>
        <v>0</v>
      </c>
      <c r="Z44" s="13">
        <f t="shared" si="2"/>
        <v>0</v>
      </c>
      <c r="AA44" s="13">
        <f t="shared" si="3"/>
        <v>0</v>
      </c>
      <c r="AB44" s="13">
        <f t="shared" si="4"/>
        <v>0</v>
      </c>
      <c r="AD44" s="13">
        <v>21</v>
      </c>
      <c r="AE44" s="13">
        <f>F44*0.00541145736144803</f>
        <v>0</v>
      </c>
      <c r="AF44" s="13">
        <f>F44*(1-0.00541145736144803)</f>
        <v>0</v>
      </c>
    </row>
    <row r="45" spans="1:32" ht="12.75">
      <c r="A45" s="4" t="s">
        <v>35</v>
      </c>
      <c r="B45" s="4" t="s">
        <v>75</v>
      </c>
      <c r="C45" s="4" t="s">
        <v>124</v>
      </c>
      <c r="D45" s="4" t="s">
        <v>144</v>
      </c>
      <c r="E45" s="13">
        <v>5</v>
      </c>
      <c r="F45" s="13"/>
      <c r="G45" s="13"/>
      <c r="H45" s="13"/>
      <c r="I45" s="13"/>
      <c r="J45" s="13">
        <v>0</v>
      </c>
      <c r="K45" s="13">
        <f t="shared" si="0"/>
        <v>0</v>
      </c>
      <c r="N45" s="26" t="s">
        <v>7</v>
      </c>
      <c r="O45" s="13">
        <f t="shared" si="1"/>
        <v>0</v>
      </c>
      <c r="Z45" s="13">
        <f t="shared" si="2"/>
        <v>0</v>
      </c>
      <c r="AA45" s="13">
        <f t="shared" si="3"/>
        <v>0</v>
      </c>
      <c r="AB45" s="13">
        <f t="shared" si="4"/>
        <v>0</v>
      </c>
      <c r="AD45" s="13">
        <v>21</v>
      </c>
      <c r="AE45" s="13">
        <f>F45*0.00705484896661367</f>
        <v>0</v>
      </c>
      <c r="AF45" s="13">
        <f>F45*(1-0.00705484896661367)</f>
        <v>0</v>
      </c>
    </row>
    <row r="46" spans="1:37" ht="12.75">
      <c r="A46" s="5"/>
      <c r="B46" s="11" t="s">
        <v>76</v>
      </c>
      <c r="C46" s="43" t="s">
        <v>125</v>
      </c>
      <c r="D46" s="44"/>
      <c r="E46" s="44"/>
      <c r="F46" s="44"/>
      <c r="G46" s="28"/>
      <c r="H46" s="28"/>
      <c r="I46" s="28"/>
      <c r="J46" s="23"/>
      <c r="K46" s="28">
        <f>SUM(K47:K53)</f>
        <v>31.39092</v>
      </c>
      <c r="P46" s="28">
        <f>IF(Q46="PR",I46,SUM(O47:O53))</f>
        <v>0</v>
      </c>
      <c r="Q46" s="23" t="s">
        <v>167</v>
      </c>
      <c r="R46" s="28">
        <f>IF(Q46="HS",G46,0)</f>
        <v>0</v>
      </c>
      <c r="S46" s="28">
        <f>IF(Q46="HS",H46-P46,0)</f>
        <v>0</v>
      </c>
      <c r="T46" s="28">
        <f>IF(Q46="PS",G46,0)</f>
        <v>0</v>
      </c>
      <c r="U46" s="28">
        <f>IF(Q46="PS",H46-P46,0)</f>
        <v>0</v>
      </c>
      <c r="V46" s="28">
        <f>IF(Q46="MP",G46,0)</f>
        <v>0</v>
      </c>
      <c r="W46" s="28">
        <f>IF(Q46="MP",H46-P46,0)</f>
        <v>0</v>
      </c>
      <c r="X46" s="28">
        <f>IF(Q46="OM",G46,0)</f>
        <v>0</v>
      </c>
      <c r="Y46" s="23"/>
      <c r="AI46" s="28">
        <f>SUM(Z47:Z53)</f>
        <v>0</v>
      </c>
      <c r="AJ46" s="28">
        <f>SUM(AA47:AA53)</f>
        <v>0</v>
      </c>
      <c r="AK46" s="28">
        <f>SUM(AB47:AB53)</f>
        <v>0</v>
      </c>
    </row>
    <row r="47" spans="1:32" ht="12.75">
      <c r="A47" s="4" t="s">
        <v>36</v>
      </c>
      <c r="B47" s="4" t="s">
        <v>77</v>
      </c>
      <c r="C47" s="4" t="s">
        <v>126</v>
      </c>
      <c r="D47" s="4" t="s">
        <v>145</v>
      </c>
      <c r="E47" s="13">
        <v>51</v>
      </c>
      <c r="F47" s="13"/>
      <c r="G47" s="13"/>
      <c r="H47" s="13"/>
      <c r="I47" s="13"/>
      <c r="J47" s="13">
        <v>0</v>
      </c>
      <c r="K47" s="13">
        <f aca="true" t="shared" si="7" ref="K47:K53">E47*J47</f>
        <v>0</v>
      </c>
      <c r="N47" s="26" t="s">
        <v>7</v>
      </c>
      <c r="O47" s="13">
        <f aca="true" t="shared" si="8" ref="O47:O53">IF(N47="5",H47,0)</f>
        <v>0</v>
      </c>
      <c r="Z47" s="13">
        <f aca="true" t="shared" si="9" ref="Z47:Z53">IF(AD47=0,I47,0)</f>
        <v>0</v>
      </c>
      <c r="AA47" s="13">
        <f aca="true" t="shared" si="10" ref="AA47:AA53">IF(AD47=15,I47,0)</f>
        <v>0</v>
      </c>
      <c r="AB47" s="13">
        <f aca="true" t="shared" si="11" ref="AB47:AB53">IF(AD47=21,I47,0)</f>
        <v>0</v>
      </c>
      <c r="AD47" s="13">
        <v>21</v>
      </c>
      <c r="AE47" s="13">
        <f>F47*0.0658651332984841</f>
        <v>0</v>
      </c>
      <c r="AF47" s="13">
        <f>F47*(1-0.0658651332984841)</f>
        <v>0</v>
      </c>
    </row>
    <row r="48" spans="1:32" ht="12.75">
      <c r="A48" s="4" t="s">
        <v>37</v>
      </c>
      <c r="B48" s="4" t="s">
        <v>78</v>
      </c>
      <c r="C48" s="4" t="s">
        <v>127</v>
      </c>
      <c r="D48" s="4" t="s">
        <v>144</v>
      </c>
      <c r="E48" s="13">
        <v>2</v>
      </c>
      <c r="F48" s="13"/>
      <c r="G48" s="13"/>
      <c r="H48" s="13"/>
      <c r="I48" s="13"/>
      <c r="J48" s="13">
        <v>2.83771</v>
      </c>
      <c r="K48" s="13">
        <f t="shared" si="7"/>
        <v>5.67542</v>
      </c>
      <c r="N48" s="26" t="s">
        <v>7</v>
      </c>
      <c r="O48" s="13">
        <f t="shared" si="8"/>
        <v>0</v>
      </c>
      <c r="Z48" s="13">
        <f t="shared" si="9"/>
        <v>0</v>
      </c>
      <c r="AA48" s="13">
        <f t="shared" si="10"/>
        <v>0</v>
      </c>
      <c r="AB48" s="13">
        <f t="shared" si="11"/>
        <v>0</v>
      </c>
      <c r="AD48" s="13">
        <v>21</v>
      </c>
      <c r="AE48" s="13">
        <f>F48*0.510340370529944</f>
        <v>0</v>
      </c>
      <c r="AF48" s="13">
        <f>F48*(1-0.510340370529944)</f>
        <v>0</v>
      </c>
    </row>
    <row r="49" spans="1:32" ht="12.75">
      <c r="A49" s="4" t="s">
        <v>38</v>
      </c>
      <c r="B49" s="4" t="s">
        <v>79</v>
      </c>
      <c r="C49" s="4" t="s">
        <v>128</v>
      </c>
      <c r="D49" s="4" t="s">
        <v>144</v>
      </c>
      <c r="E49" s="13">
        <v>1</v>
      </c>
      <c r="F49" s="13"/>
      <c r="G49" s="13"/>
      <c r="H49" s="13"/>
      <c r="I49" s="13"/>
      <c r="J49" s="13">
        <v>1.72</v>
      </c>
      <c r="K49" s="13">
        <f t="shared" si="7"/>
        <v>1.72</v>
      </c>
      <c r="N49" s="26" t="s">
        <v>7</v>
      </c>
      <c r="O49" s="13">
        <f t="shared" si="8"/>
        <v>0</v>
      </c>
      <c r="Z49" s="13">
        <f t="shared" si="9"/>
        <v>0</v>
      </c>
      <c r="AA49" s="13">
        <f t="shared" si="10"/>
        <v>0</v>
      </c>
      <c r="AB49" s="13">
        <f t="shared" si="11"/>
        <v>0</v>
      </c>
      <c r="AD49" s="13">
        <v>21</v>
      </c>
      <c r="AE49" s="13">
        <f>F49*0.381427449592426</f>
        <v>0</v>
      </c>
      <c r="AF49" s="13">
        <f>F49*(1-0.381427449592426)</f>
        <v>0</v>
      </c>
    </row>
    <row r="50" spans="1:32" ht="12.75">
      <c r="A50" s="4" t="s">
        <v>39</v>
      </c>
      <c r="B50" s="4" t="s">
        <v>80</v>
      </c>
      <c r="C50" s="4" t="s">
        <v>129</v>
      </c>
      <c r="D50" s="4" t="s">
        <v>144</v>
      </c>
      <c r="E50" s="13">
        <v>4</v>
      </c>
      <c r="F50" s="13"/>
      <c r="G50" s="13"/>
      <c r="H50" s="13"/>
      <c r="I50" s="13"/>
      <c r="J50" s="13">
        <v>0.012</v>
      </c>
      <c r="K50" s="13">
        <f t="shared" si="7"/>
        <v>0.048</v>
      </c>
      <c r="N50" s="26" t="s">
        <v>7</v>
      </c>
      <c r="O50" s="13">
        <f t="shared" si="8"/>
        <v>0</v>
      </c>
      <c r="Z50" s="13">
        <f t="shared" si="9"/>
        <v>0</v>
      </c>
      <c r="AA50" s="13">
        <f t="shared" si="10"/>
        <v>0</v>
      </c>
      <c r="AB50" s="13">
        <f t="shared" si="11"/>
        <v>0</v>
      </c>
      <c r="AD50" s="13">
        <v>21</v>
      </c>
      <c r="AE50" s="13">
        <f>F50*0.027591764150157</f>
        <v>0</v>
      </c>
      <c r="AF50" s="13">
        <f>F50*(1-0.027591764150157)</f>
        <v>0</v>
      </c>
    </row>
    <row r="51" spans="1:32" ht="12.75">
      <c r="A51" s="4" t="s">
        <v>40</v>
      </c>
      <c r="B51" s="4" t="s">
        <v>81</v>
      </c>
      <c r="C51" s="4" t="s">
        <v>130</v>
      </c>
      <c r="D51" s="4" t="s">
        <v>142</v>
      </c>
      <c r="E51" s="13">
        <v>13.5</v>
      </c>
      <c r="F51" s="13"/>
      <c r="G51" s="13"/>
      <c r="H51" s="13"/>
      <c r="I51" s="13"/>
      <c r="J51" s="13">
        <v>0.157</v>
      </c>
      <c r="K51" s="13">
        <f t="shared" si="7"/>
        <v>2.1195</v>
      </c>
      <c r="N51" s="26" t="s">
        <v>7</v>
      </c>
      <c r="O51" s="13">
        <f t="shared" si="8"/>
        <v>0</v>
      </c>
      <c r="Z51" s="13">
        <f t="shared" si="9"/>
        <v>0</v>
      </c>
      <c r="AA51" s="13">
        <f t="shared" si="10"/>
        <v>0</v>
      </c>
      <c r="AB51" s="13">
        <f t="shared" si="11"/>
        <v>0</v>
      </c>
      <c r="AD51" s="13">
        <v>21</v>
      </c>
      <c r="AE51" s="13">
        <f>F51*0.866807348560079</f>
        <v>0</v>
      </c>
      <c r="AF51" s="13">
        <f>F51*(1-0.866807348560079)</f>
        <v>0</v>
      </c>
    </row>
    <row r="52" spans="1:32" ht="12.75">
      <c r="A52" s="4" t="s">
        <v>41</v>
      </c>
      <c r="B52" s="4" t="s">
        <v>82</v>
      </c>
      <c r="C52" s="4" t="s">
        <v>131</v>
      </c>
      <c r="D52" s="4" t="s">
        <v>142</v>
      </c>
      <c r="E52" s="13">
        <v>8.64</v>
      </c>
      <c r="F52" s="13"/>
      <c r="G52" s="13"/>
      <c r="H52" s="13"/>
      <c r="I52" s="13"/>
      <c r="J52" s="13">
        <v>2.525</v>
      </c>
      <c r="K52" s="13">
        <f t="shared" si="7"/>
        <v>21.816</v>
      </c>
      <c r="N52" s="26" t="s">
        <v>7</v>
      </c>
      <c r="O52" s="13">
        <f t="shared" si="8"/>
        <v>0</v>
      </c>
      <c r="Z52" s="13">
        <f t="shared" si="9"/>
        <v>0</v>
      </c>
      <c r="AA52" s="13">
        <f t="shared" si="10"/>
        <v>0</v>
      </c>
      <c r="AB52" s="13">
        <f t="shared" si="11"/>
        <v>0</v>
      </c>
      <c r="AD52" s="13">
        <v>21</v>
      </c>
      <c r="AE52" s="13">
        <f>F52*0.879675475750164</f>
        <v>0</v>
      </c>
      <c r="AF52" s="13">
        <f>F52*(1-0.879675475750164)</f>
        <v>0</v>
      </c>
    </row>
    <row r="53" spans="1:32" ht="12.75">
      <c r="A53" s="4" t="s">
        <v>42</v>
      </c>
      <c r="B53" s="4" t="s">
        <v>83</v>
      </c>
      <c r="C53" s="4" t="s">
        <v>132</v>
      </c>
      <c r="D53" s="4" t="s">
        <v>146</v>
      </c>
      <c r="E53" s="13">
        <v>1</v>
      </c>
      <c r="F53" s="13"/>
      <c r="G53" s="13"/>
      <c r="H53" s="13"/>
      <c r="I53" s="13"/>
      <c r="J53" s="13">
        <v>0.012</v>
      </c>
      <c r="K53" s="13">
        <f t="shared" si="7"/>
        <v>0.012</v>
      </c>
      <c r="N53" s="26" t="s">
        <v>7</v>
      </c>
      <c r="O53" s="13">
        <f t="shared" si="8"/>
        <v>0</v>
      </c>
      <c r="Z53" s="13">
        <f t="shared" si="9"/>
        <v>0</v>
      </c>
      <c r="AA53" s="13">
        <f t="shared" si="10"/>
        <v>0</v>
      </c>
      <c r="AB53" s="13">
        <f t="shared" si="11"/>
        <v>0</v>
      </c>
      <c r="AD53" s="13">
        <v>21</v>
      </c>
      <c r="AE53" s="13">
        <f>F53*1</f>
        <v>0</v>
      </c>
      <c r="AF53" s="13">
        <f>F53*(1-1)</f>
        <v>0</v>
      </c>
    </row>
    <row r="54" spans="1:37" ht="12.75">
      <c r="A54" s="5"/>
      <c r="B54" s="11" t="s">
        <v>15</v>
      </c>
      <c r="C54" s="43" t="s">
        <v>133</v>
      </c>
      <c r="D54" s="44"/>
      <c r="E54" s="44"/>
      <c r="F54" s="44"/>
      <c r="G54" s="28"/>
      <c r="H54" s="28"/>
      <c r="I54" s="28"/>
      <c r="J54" s="23"/>
      <c r="K54" s="28">
        <f>SUM(K55:K55)</f>
        <v>0</v>
      </c>
      <c r="P54" s="28">
        <f>IF(Q54="PR",I54,SUM(O55:O55))</f>
        <v>0</v>
      </c>
      <c r="Q54" s="23" t="s">
        <v>167</v>
      </c>
      <c r="R54" s="28">
        <f>IF(Q54="HS",G54,0)</f>
        <v>0</v>
      </c>
      <c r="S54" s="28">
        <f>IF(Q54="HS",H54-P54,0)</f>
        <v>0</v>
      </c>
      <c r="T54" s="28">
        <f>IF(Q54="PS",G54,0)</f>
        <v>0</v>
      </c>
      <c r="U54" s="28">
        <f>IF(Q54="PS",H54-P54,0)</f>
        <v>0</v>
      </c>
      <c r="V54" s="28">
        <f>IF(Q54="MP",G54,0)</f>
        <v>0</v>
      </c>
      <c r="W54" s="28">
        <f>IF(Q54="MP",H54-P54,0)</f>
        <v>0</v>
      </c>
      <c r="X54" s="28">
        <f>IF(Q54="OM",G54,0)</f>
        <v>0</v>
      </c>
      <c r="Y54" s="23"/>
      <c r="AI54" s="28">
        <f>SUM(Z55:Z55)</f>
        <v>0</v>
      </c>
      <c r="AJ54" s="28">
        <f>SUM(AA55:AA55)</f>
        <v>0</v>
      </c>
      <c r="AK54" s="28">
        <f>SUM(AB55:AB55)</f>
        <v>0</v>
      </c>
    </row>
    <row r="55" spans="1:32" ht="12.75">
      <c r="A55" s="4" t="s">
        <v>43</v>
      </c>
      <c r="B55" s="4" t="s">
        <v>84</v>
      </c>
      <c r="C55" s="4" t="s">
        <v>134</v>
      </c>
      <c r="D55" s="4" t="s">
        <v>147</v>
      </c>
      <c r="E55" s="13">
        <v>50</v>
      </c>
      <c r="F55" s="13"/>
      <c r="G55" s="13"/>
      <c r="H55" s="13"/>
      <c r="I55" s="13"/>
      <c r="J55" s="13">
        <v>0</v>
      </c>
      <c r="K55" s="13">
        <f>E55*J55</f>
        <v>0</v>
      </c>
      <c r="N55" s="26" t="s">
        <v>7</v>
      </c>
      <c r="O55" s="13">
        <f>IF(N55="5",H55,0)</f>
        <v>0</v>
      </c>
      <c r="Z55" s="13">
        <f>IF(AD55=0,I55,0)</f>
        <v>0</v>
      </c>
      <c r="AA55" s="13">
        <f>IF(AD55=15,I55,0)</f>
        <v>0</v>
      </c>
      <c r="AB55" s="13">
        <f>IF(AD55=21,I55,0)</f>
        <v>0</v>
      </c>
      <c r="AD55" s="13">
        <v>21</v>
      </c>
      <c r="AE55" s="13">
        <f>F55*0</f>
        <v>0</v>
      </c>
      <c r="AF55" s="13">
        <f>F55*(1-0)</f>
        <v>0</v>
      </c>
    </row>
    <row r="56" spans="1:37" ht="12.75">
      <c r="A56" s="5"/>
      <c r="B56" s="11" t="s">
        <v>85</v>
      </c>
      <c r="C56" s="43" t="s">
        <v>135</v>
      </c>
      <c r="D56" s="44"/>
      <c r="E56" s="44"/>
      <c r="F56" s="44"/>
      <c r="G56" s="28"/>
      <c r="H56" s="28"/>
      <c r="I56" s="28"/>
      <c r="J56" s="23"/>
      <c r="K56" s="28">
        <f>SUM(K57:K57)</f>
        <v>0</v>
      </c>
      <c r="P56" s="28">
        <f>IF(Q56="PR",I56,SUM(O57:O57))</f>
        <v>0</v>
      </c>
      <c r="Q56" s="23" t="s">
        <v>168</v>
      </c>
      <c r="R56" s="28">
        <f>IF(Q56="HS",G56,0)</f>
        <v>0</v>
      </c>
      <c r="S56" s="28">
        <f>IF(Q56="HS",H56-P56,0)</f>
        <v>0</v>
      </c>
      <c r="T56" s="28">
        <f>IF(Q56="PS",G56,0)</f>
        <v>0</v>
      </c>
      <c r="U56" s="28">
        <f>IF(Q56="PS",H56-P56,0)</f>
        <v>0</v>
      </c>
      <c r="V56" s="28">
        <f>IF(Q56="MP",G56,0)</f>
        <v>0</v>
      </c>
      <c r="W56" s="28">
        <f>IF(Q56="MP",H56-P56,0)</f>
        <v>0</v>
      </c>
      <c r="X56" s="28">
        <f>IF(Q56="OM",G56,0)</f>
        <v>0</v>
      </c>
      <c r="Y56" s="23"/>
      <c r="AI56" s="28">
        <f>SUM(Z57:Z57)</f>
        <v>0</v>
      </c>
      <c r="AJ56" s="28">
        <f>SUM(AA57:AA57)</f>
        <v>0</v>
      </c>
      <c r="AK56" s="28">
        <f>SUM(AB57:AB57)</f>
        <v>0</v>
      </c>
    </row>
    <row r="57" spans="1:32" ht="12.75">
      <c r="A57" s="6" t="s">
        <v>44</v>
      </c>
      <c r="B57" s="6" t="s">
        <v>86</v>
      </c>
      <c r="C57" s="6" t="s">
        <v>136</v>
      </c>
      <c r="D57" s="6" t="s">
        <v>148</v>
      </c>
      <c r="E57" s="14">
        <v>31.8</v>
      </c>
      <c r="F57" s="14"/>
      <c r="G57" s="14"/>
      <c r="H57" s="14"/>
      <c r="I57" s="14"/>
      <c r="J57" s="14">
        <v>0</v>
      </c>
      <c r="K57" s="14">
        <f>E57*J57</f>
        <v>0</v>
      </c>
      <c r="N57" s="26" t="s">
        <v>11</v>
      </c>
      <c r="O57" s="13">
        <f>IF(N57="5",H57,0)</f>
        <v>0</v>
      </c>
      <c r="Z57" s="13">
        <f>IF(AD57=0,I57,0)</f>
        <v>0</v>
      </c>
      <c r="AA57" s="13">
        <f>IF(AD57=15,I57,0)</f>
        <v>0</v>
      </c>
      <c r="AB57" s="13">
        <f>IF(AD57=21,I57,0)</f>
        <v>0</v>
      </c>
      <c r="AD57" s="13">
        <v>21</v>
      </c>
      <c r="AE57" s="13">
        <f>F57*0</f>
        <v>0</v>
      </c>
      <c r="AF57" s="13">
        <f>F57*(1-0)</f>
        <v>0</v>
      </c>
    </row>
    <row r="58" spans="1:28" ht="12.75">
      <c r="A58" s="7"/>
      <c r="B58" s="7"/>
      <c r="C58" s="7"/>
      <c r="D58" s="7"/>
      <c r="E58" s="7"/>
      <c r="F58" s="7"/>
      <c r="G58" s="45" t="s">
        <v>154</v>
      </c>
      <c r="H58" s="46"/>
      <c r="I58" s="29"/>
      <c r="J58" s="7"/>
      <c r="K58" s="7"/>
      <c r="Z58" s="30">
        <f>SUM(Z13:Z57)</f>
        <v>0</v>
      </c>
      <c r="AA58" s="30">
        <f>SUM(AA13:AA57)</f>
        <v>0</v>
      </c>
      <c r="AB58" s="30">
        <f>SUM(AB13:AB57)</f>
        <v>0</v>
      </c>
    </row>
  </sheetData>
  <sheetProtection/>
  <mergeCells count="36">
    <mergeCell ref="A8:B9"/>
    <mergeCell ref="C2:C3"/>
    <mergeCell ref="C4:C5"/>
    <mergeCell ref="C6:C7"/>
    <mergeCell ref="C8:C9"/>
    <mergeCell ref="A1:K1"/>
    <mergeCell ref="A2:B3"/>
    <mergeCell ref="A4:B5"/>
    <mergeCell ref="A6:B7"/>
    <mergeCell ref="D2:E3"/>
    <mergeCell ref="D4:E5"/>
    <mergeCell ref="D6:E7"/>
    <mergeCell ref="D8:E9"/>
    <mergeCell ref="F2:G3"/>
    <mergeCell ref="F4:G5"/>
    <mergeCell ref="F6:G7"/>
    <mergeCell ref="F8:G9"/>
    <mergeCell ref="I2:K3"/>
    <mergeCell ref="I4:K5"/>
    <mergeCell ref="I6:K7"/>
    <mergeCell ref="I8:K9"/>
    <mergeCell ref="H2:H3"/>
    <mergeCell ref="H4:H5"/>
    <mergeCell ref="H6:H7"/>
    <mergeCell ref="H8:H9"/>
    <mergeCell ref="G58:H58"/>
    <mergeCell ref="G10:I10"/>
    <mergeCell ref="J10:K10"/>
    <mergeCell ref="C12:F12"/>
    <mergeCell ref="C17:F17"/>
    <mergeCell ref="C20:F20"/>
    <mergeCell ref="C24:F24"/>
    <mergeCell ref="C29:F29"/>
    <mergeCell ref="C46:F46"/>
    <mergeCell ref="C54:F54"/>
    <mergeCell ref="C56:F56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90" t="s">
        <v>176</v>
      </c>
      <c r="B1" s="91"/>
      <c r="C1" s="91"/>
      <c r="D1" s="91"/>
      <c r="E1" s="91"/>
      <c r="F1" s="91"/>
      <c r="G1" s="91"/>
      <c r="H1" s="91"/>
      <c r="I1" s="91"/>
    </row>
    <row r="2" spans="1:10" ht="12.75">
      <c r="A2" s="61" t="s">
        <v>1</v>
      </c>
      <c r="B2" s="54"/>
      <c r="C2" s="45" t="s">
        <v>87</v>
      </c>
      <c r="D2" s="46"/>
      <c r="E2" s="50" t="s">
        <v>155</v>
      </c>
      <c r="F2" s="50"/>
      <c r="G2" s="54"/>
      <c r="H2" s="50" t="s">
        <v>212</v>
      </c>
      <c r="I2" s="83"/>
      <c r="J2" s="24"/>
    </row>
    <row r="3" spans="1:10" ht="12.75">
      <c r="A3" s="62"/>
      <c r="B3" s="51"/>
      <c r="C3" s="65"/>
      <c r="D3" s="65"/>
      <c r="E3" s="51"/>
      <c r="F3" s="51"/>
      <c r="G3" s="51"/>
      <c r="H3" s="51"/>
      <c r="I3" s="56"/>
      <c r="J3" s="24"/>
    </row>
    <row r="4" spans="1:10" ht="12.75">
      <c r="A4" s="63" t="s">
        <v>2</v>
      </c>
      <c r="B4" s="51"/>
      <c r="C4" s="52" t="s">
        <v>88</v>
      </c>
      <c r="D4" s="51"/>
      <c r="E4" s="52" t="s">
        <v>156</v>
      </c>
      <c r="F4" s="52" t="s">
        <v>160</v>
      </c>
      <c r="G4" s="51"/>
      <c r="H4" s="52" t="s">
        <v>212</v>
      </c>
      <c r="I4" s="84" t="s">
        <v>216</v>
      </c>
      <c r="J4" s="24"/>
    </row>
    <row r="5" spans="1:10" ht="12.75">
      <c r="A5" s="62"/>
      <c r="B5" s="51"/>
      <c r="C5" s="51"/>
      <c r="D5" s="51"/>
      <c r="E5" s="51"/>
      <c r="F5" s="51"/>
      <c r="G5" s="51"/>
      <c r="H5" s="51"/>
      <c r="I5" s="56"/>
      <c r="J5" s="24"/>
    </row>
    <row r="6" spans="1:10" ht="12.75">
      <c r="A6" s="63" t="s">
        <v>3</v>
      </c>
      <c r="B6" s="51"/>
      <c r="C6" s="52" t="s">
        <v>89</v>
      </c>
      <c r="D6" s="51"/>
      <c r="E6" s="52" t="s">
        <v>157</v>
      </c>
      <c r="F6" s="52"/>
      <c r="G6" s="51"/>
      <c r="H6" s="52" t="s">
        <v>212</v>
      </c>
      <c r="I6" s="84"/>
      <c r="J6" s="24"/>
    </row>
    <row r="7" spans="1:10" ht="12.75">
      <c r="A7" s="62"/>
      <c r="B7" s="51"/>
      <c r="C7" s="51"/>
      <c r="D7" s="51"/>
      <c r="E7" s="51"/>
      <c r="F7" s="51"/>
      <c r="G7" s="51"/>
      <c r="H7" s="51"/>
      <c r="I7" s="56"/>
      <c r="J7" s="24"/>
    </row>
    <row r="8" spans="1:10" ht="12.75">
      <c r="A8" s="63" t="s">
        <v>138</v>
      </c>
      <c r="B8" s="51"/>
      <c r="C8" s="58">
        <v>42200</v>
      </c>
      <c r="D8" s="51"/>
      <c r="E8" s="52" t="s">
        <v>139</v>
      </c>
      <c r="F8" s="51"/>
      <c r="G8" s="51"/>
      <c r="H8" s="52" t="s">
        <v>213</v>
      </c>
      <c r="I8" s="84" t="s">
        <v>44</v>
      </c>
      <c r="J8" s="24"/>
    </row>
    <row r="9" spans="1:10" ht="12.75">
      <c r="A9" s="62"/>
      <c r="B9" s="51"/>
      <c r="C9" s="51"/>
      <c r="D9" s="51"/>
      <c r="E9" s="51"/>
      <c r="F9" s="51"/>
      <c r="G9" s="51"/>
      <c r="H9" s="51"/>
      <c r="I9" s="56"/>
      <c r="J9" s="24"/>
    </row>
    <row r="10" spans="1:10" ht="12.75">
      <c r="A10" s="63" t="s">
        <v>4</v>
      </c>
      <c r="B10" s="51"/>
      <c r="C10" s="52"/>
      <c r="D10" s="51"/>
      <c r="E10" s="52" t="s">
        <v>158</v>
      </c>
      <c r="F10" s="52" t="s">
        <v>161</v>
      </c>
      <c r="G10" s="51"/>
      <c r="H10" s="52" t="s">
        <v>214</v>
      </c>
      <c r="I10" s="85">
        <v>42200</v>
      </c>
      <c r="J10" s="24"/>
    </row>
    <row r="11" spans="1:10" ht="12.75">
      <c r="A11" s="92"/>
      <c r="B11" s="89"/>
      <c r="C11" s="89"/>
      <c r="D11" s="89"/>
      <c r="E11" s="89"/>
      <c r="F11" s="89"/>
      <c r="G11" s="89"/>
      <c r="H11" s="89"/>
      <c r="I11" s="86"/>
      <c r="J11" s="24"/>
    </row>
    <row r="12" spans="1:9" ht="23.25" customHeight="1">
      <c r="A12" s="87" t="s">
        <v>177</v>
      </c>
      <c r="B12" s="88"/>
      <c r="C12" s="88"/>
      <c r="D12" s="88"/>
      <c r="E12" s="88"/>
      <c r="F12" s="88"/>
      <c r="G12" s="88"/>
      <c r="H12" s="88"/>
      <c r="I12" s="88"/>
    </row>
    <row r="13" spans="1:10" ht="26.25" customHeight="1">
      <c r="A13" s="31" t="s">
        <v>178</v>
      </c>
      <c r="B13" s="81" t="s">
        <v>190</v>
      </c>
      <c r="C13" s="82"/>
      <c r="D13" s="31" t="s">
        <v>192</v>
      </c>
      <c r="E13" s="81" t="s">
        <v>200</v>
      </c>
      <c r="F13" s="82"/>
      <c r="G13" s="31" t="s">
        <v>201</v>
      </c>
      <c r="H13" s="81" t="s">
        <v>215</v>
      </c>
      <c r="I13" s="82"/>
      <c r="J13" s="24"/>
    </row>
    <row r="14" spans="1:10" ht="15" customHeight="1">
      <c r="A14" s="32" t="s">
        <v>179</v>
      </c>
      <c r="B14" s="37" t="s">
        <v>191</v>
      </c>
      <c r="C14" s="40">
        <f>SUM('Stavební rozpočet'!R12:R57)</f>
        <v>0</v>
      </c>
      <c r="D14" s="77" t="s">
        <v>193</v>
      </c>
      <c r="E14" s="78"/>
      <c r="F14" s="40">
        <v>0</v>
      </c>
      <c r="G14" s="77" t="s">
        <v>202</v>
      </c>
      <c r="H14" s="78"/>
      <c r="I14" s="40">
        <v>0</v>
      </c>
      <c r="J14" s="24"/>
    </row>
    <row r="15" spans="1:10" ht="15" customHeight="1">
      <c r="A15" s="33"/>
      <c r="B15" s="37" t="s">
        <v>159</v>
      </c>
      <c r="C15" s="40">
        <f>SUM('Stavební rozpočet'!S12:S57)</f>
        <v>0</v>
      </c>
      <c r="D15" s="77" t="s">
        <v>194</v>
      </c>
      <c r="E15" s="78"/>
      <c r="F15" s="40">
        <v>0</v>
      </c>
      <c r="G15" s="77" t="s">
        <v>203</v>
      </c>
      <c r="H15" s="78"/>
      <c r="I15" s="40">
        <v>0</v>
      </c>
      <c r="J15" s="24"/>
    </row>
    <row r="16" spans="1:10" ht="15" customHeight="1">
      <c r="A16" s="32" t="s">
        <v>180</v>
      </c>
      <c r="B16" s="37" t="s">
        <v>191</v>
      </c>
      <c r="C16" s="40">
        <f>SUM('Stavební rozpočet'!T12:T57)</f>
        <v>0</v>
      </c>
      <c r="D16" s="77" t="s">
        <v>195</v>
      </c>
      <c r="E16" s="78"/>
      <c r="F16" s="40">
        <v>0</v>
      </c>
      <c r="G16" s="77" t="s">
        <v>204</v>
      </c>
      <c r="H16" s="78"/>
      <c r="I16" s="40">
        <v>0</v>
      </c>
      <c r="J16" s="24"/>
    </row>
    <row r="17" spans="1:10" ht="15" customHeight="1">
      <c r="A17" s="33"/>
      <c r="B17" s="37" t="s">
        <v>159</v>
      </c>
      <c r="C17" s="40">
        <f>SUM('Stavební rozpočet'!U12:U57)</f>
        <v>0</v>
      </c>
      <c r="D17" s="77"/>
      <c r="E17" s="78"/>
      <c r="F17" s="41"/>
      <c r="G17" s="77" t="s">
        <v>205</v>
      </c>
      <c r="H17" s="78"/>
      <c r="I17" s="40">
        <v>0</v>
      </c>
      <c r="J17" s="24"/>
    </row>
    <row r="18" spans="1:10" ht="15" customHeight="1">
      <c r="A18" s="32" t="s">
        <v>181</v>
      </c>
      <c r="B18" s="37" t="s">
        <v>191</v>
      </c>
      <c r="C18" s="40">
        <f>SUM('Stavební rozpočet'!V12:V57)</f>
        <v>0</v>
      </c>
      <c r="D18" s="77"/>
      <c r="E18" s="78"/>
      <c r="F18" s="41"/>
      <c r="G18" s="77" t="s">
        <v>206</v>
      </c>
      <c r="H18" s="78"/>
      <c r="I18" s="40">
        <v>0</v>
      </c>
      <c r="J18" s="24"/>
    </row>
    <row r="19" spans="1:10" ht="15" customHeight="1">
      <c r="A19" s="33"/>
      <c r="B19" s="37" t="s">
        <v>159</v>
      </c>
      <c r="C19" s="40">
        <f>SUM('Stavební rozpočet'!W12:W57)</f>
        <v>0</v>
      </c>
      <c r="D19" s="77"/>
      <c r="E19" s="78"/>
      <c r="F19" s="41"/>
      <c r="G19" s="77" t="s">
        <v>207</v>
      </c>
      <c r="H19" s="78"/>
      <c r="I19" s="40">
        <v>0</v>
      </c>
      <c r="J19" s="24"/>
    </row>
    <row r="20" spans="1:10" ht="15" customHeight="1">
      <c r="A20" s="79" t="s">
        <v>182</v>
      </c>
      <c r="B20" s="80"/>
      <c r="C20" s="40">
        <f>SUM('Stavební rozpočet'!X12:X57)</f>
        <v>0</v>
      </c>
      <c r="D20" s="77"/>
      <c r="E20" s="78"/>
      <c r="F20" s="41"/>
      <c r="G20" s="77"/>
      <c r="H20" s="78"/>
      <c r="I20" s="41"/>
      <c r="J20" s="24"/>
    </row>
    <row r="21" spans="1:10" ht="15" customHeight="1">
      <c r="A21" s="79" t="s">
        <v>183</v>
      </c>
      <c r="B21" s="80"/>
      <c r="C21" s="40">
        <f>SUM('Stavební rozpočet'!P12:P57)</f>
        <v>0</v>
      </c>
      <c r="D21" s="77"/>
      <c r="E21" s="78"/>
      <c r="F21" s="41"/>
      <c r="G21" s="77"/>
      <c r="H21" s="78"/>
      <c r="I21" s="41"/>
      <c r="J21" s="24"/>
    </row>
    <row r="22" spans="1:10" ht="16.5" customHeight="1">
      <c r="A22" s="79" t="s">
        <v>184</v>
      </c>
      <c r="B22" s="80"/>
      <c r="C22" s="40">
        <f>SUM(C14:C21)</f>
        <v>0</v>
      </c>
      <c r="D22" s="79" t="s">
        <v>196</v>
      </c>
      <c r="E22" s="80"/>
      <c r="F22" s="40">
        <f>SUM(F14:F21)</f>
        <v>0</v>
      </c>
      <c r="G22" s="79" t="s">
        <v>208</v>
      </c>
      <c r="H22" s="80"/>
      <c r="I22" s="40">
        <f>SUM(I14:I21)</f>
        <v>0</v>
      </c>
      <c r="J22" s="24"/>
    </row>
    <row r="23" spans="1:9" ht="12.75">
      <c r="A23" s="34"/>
      <c r="B23" s="34"/>
      <c r="C23" s="34"/>
      <c r="D23" s="7"/>
      <c r="E23" s="7"/>
      <c r="F23" s="7"/>
      <c r="G23" s="7"/>
      <c r="H23" s="7"/>
      <c r="I23" s="7"/>
    </row>
    <row r="24" spans="1:9" ht="15" customHeight="1">
      <c r="A24" s="75" t="s">
        <v>185</v>
      </c>
      <c r="B24" s="76"/>
      <c r="C24" s="42">
        <f>SUM('Stavební rozpočet'!Z12:Z57)</f>
        <v>0</v>
      </c>
      <c r="D24" s="38"/>
      <c r="E24" s="39"/>
      <c r="F24" s="39"/>
      <c r="G24" s="39"/>
      <c r="H24" s="39"/>
      <c r="I24" s="39"/>
    </row>
    <row r="25" spans="1:10" ht="15" customHeight="1">
      <c r="A25" s="75" t="s">
        <v>186</v>
      </c>
      <c r="B25" s="76"/>
      <c r="C25" s="42">
        <f>SUM('Stavební rozpočet'!AA12:AA57)</f>
        <v>0</v>
      </c>
      <c r="D25" s="75" t="s">
        <v>197</v>
      </c>
      <c r="E25" s="76"/>
      <c r="F25" s="42">
        <f>ROUND(C25*(15/100),2)</f>
        <v>0</v>
      </c>
      <c r="G25" s="75" t="s">
        <v>209</v>
      </c>
      <c r="H25" s="76"/>
      <c r="I25" s="42">
        <f>SUM(C24:C26)</f>
        <v>0</v>
      </c>
      <c r="J25" s="24"/>
    </row>
    <row r="26" spans="1:10" ht="15" customHeight="1">
      <c r="A26" s="75" t="s">
        <v>187</v>
      </c>
      <c r="B26" s="76"/>
      <c r="C26" s="42">
        <f>SUM('Stavební rozpočet'!AB12:AB57)+(F22+I22)</f>
        <v>0</v>
      </c>
      <c r="D26" s="75" t="s">
        <v>198</v>
      </c>
      <c r="E26" s="76"/>
      <c r="F26" s="42">
        <f>ROUND(C26*(21/100),2)</f>
        <v>0</v>
      </c>
      <c r="G26" s="75" t="s">
        <v>210</v>
      </c>
      <c r="H26" s="76"/>
      <c r="I26" s="42">
        <f>SUM(F25:F26)+I25</f>
        <v>0</v>
      </c>
      <c r="J26" s="24"/>
    </row>
    <row r="27" spans="1:9" ht="12.75">
      <c r="A27" s="35"/>
      <c r="B27" s="35"/>
      <c r="C27" s="35"/>
      <c r="D27" s="35"/>
      <c r="E27" s="35"/>
      <c r="F27" s="35"/>
      <c r="G27" s="35"/>
      <c r="H27" s="35"/>
      <c r="I27" s="35"/>
    </row>
    <row r="28" spans="1:10" ht="14.25" customHeight="1">
      <c r="A28" s="72" t="s">
        <v>188</v>
      </c>
      <c r="B28" s="73"/>
      <c r="C28" s="74"/>
      <c r="D28" s="72" t="s">
        <v>199</v>
      </c>
      <c r="E28" s="73"/>
      <c r="F28" s="74"/>
      <c r="G28" s="72" t="s">
        <v>211</v>
      </c>
      <c r="H28" s="73"/>
      <c r="I28" s="74"/>
      <c r="J28" s="25"/>
    </row>
    <row r="29" spans="1:10" ht="14.25" customHeight="1">
      <c r="A29" s="66"/>
      <c r="B29" s="67"/>
      <c r="C29" s="68"/>
      <c r="D29" s="66"/>
      <c r="E29" s="67"/>
      <c r="F29" s="68"/>
      <c r="G29" s="66"/>
      <c r="H29" s="67"/>
      <c r="I29" s="68"/>
      <c r="J29" s="25"/>
    </row>
    <row r="30" spans="1:10" ht="14.25" customHeight="1">
      <c r="A30" s="66"/>
      <c r="B30" s="67"/>
      <c r="C30" s="68"/>
      <c r="D30" s="66"/>
      <c r="E30" s="67"/>
      <c r="F30" s="68"/>
      <c r="G30" s="66"/>
      <c r="H30" s="67"/>
      <c r="I30" s="68"/>
      <c r="J30" s="25"/>
    </row>
    <row r="31" spans="1:10" ht="14.25" customHeight="1">
      <c r="A31" s="66"/>
      <c r="B31" s="67"/>
      <c r="C31" s="68"/>
      <c r="D31" s="66"/>
      <c r="E31" s="67"/>
      <c r="F31" s="68"/>
      <c r="G31" s="66"/>
      <c r="H31" s="67"/>
      <c r="I31" s="68"/>
      <c r="J31" s="25"/>
    </row>
    <row r="32" spans="1:10" ht="14.25" customHeight="1">
      <c r="A32" s="69" t="s">
        <v>189</v>
      </c>
      <c r="B32" s="70"/>
      <c r="C32" s="71"/>
      <c r="D32" s="69" t="s">
        <v>189</v>
      </c>
      <c r="E32" s="70"/>
      <c r="F32" s="71"/>
      <c r="G32" s="69" t="s">
        <v>189</v>
      </c>
      <c r="H32" s="70"/>
      <c r="I32" s="71"/>
      <c r="J32" s="25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8">
    <mergeCell ref="A8:B9"/>
    <mergeCell ref="A10:B11"/>
    <mergeCell ref="C2:D3"/>
    <mergeCell ref="C4:D5"/>
    <mergeCell ref="C6:D7"/>
    <mergeCell ref="C8:D9"/>
    <mergeCell ref="A1:I1"/>
    <mergeCell ref="A2:B3"/>
    <mergeCell ref="A4:B5"/>
    <mergeCell ref="A6:B7"/>
    <mergeCell ref="H8:H9"/>
    <mergeCell ref="H10:H11"/>
    <mergeCell ref="C10:D11"/>
    <mergeCell ref="E2:E3"/>
    <mergeCell ref="E4:E5"/>
    <mergeCell ref="E6:E7"/>
    <mergeCell ref="E8:E9"/>
    <mergeCell ref="E10:E11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I2:I3"/>
    <mergeCell ref="I4:I5"/>
    <mergeCell ref="I6:I7"/>
    <mergeCell ref="I8:I9"/>
    <mergeCell ref="G18:H18"/>
    <mergeCell ref="B13:C13"/>
    <mergeCell ref="E13:F13"/>
    <mergeCell ref="H13:I13"/>
    <mergeCell ref="D14:E14"/>
    <mergeCell ref="D15:E15"/>
    <mergeCell ref="D16:E16"/>
    <mergeCell ref="D17:E17"/>
    <mergeCell ref="G14:H14"/>
    <mergeCell ref="G15:H15"/>
    <mergeCell ref="G16:H16"/>
    <mergeCell ref="G17:H17"/>
    <mergeCell ref="A24:B24"/>
    <mergeCell ref="A25:B25"/>
    <mergeCell ref="D18:E18"/>
    <mergeCell ref="D19:E19"/>
    <mergeCell ref="D20:E20"/>
    <mergeCell ref="D21:E21"/>
    <mergeCell ref="D22:E22"/>
    <mergeCell ref="A20:B20"/>
    <mergeCell ref="A21:B21"/>
    <mergeCell ref="A22:B22"/>
    <mergeCell ref="G19:H19"/>
    <mergeCell ref="G20:H20"/>
    <mergeCell ref="G21:H21"/>
    <mergeCell ref="G22:H22"/>
    <mergeCell ref="G25:H25"/>
    <mergeCell ref="G26:H26"/>
    <mergeCell ref="A28:C28"/>
    <mergeCell ref="G28:I28"/>
    <mergeCell ref="D32:F32"/>
    <mergeCell ref="A26:B26"/>
    <mergeCell ref="D25:E25"/>
    <mergeCell ref="D26:E26"/>
    <mergeCell ref="D28:F28"/>
    <mergeCell ref="D29:F29"/>
    <mergeCell ref="D30:F30"/>
    <mergeCell ref="D31:F31"/>
    <mergeCell ref="A29:C29"/>
    <mergeCell ref="A30:C30"/>
    <mergeCell ref="A31:C31"/>
    <mergeCell ref="A32:C32"/>
    <mergeCell ref="G29:I29"/>
    <mergeCell ref="G30:I30"/>
    <mergeCell ref="G31:I31"/>
    <mergeCell ref="G32:I3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Venuš</dc:creator>
  <cp:keywords/>
  <dc:description/>
  <cp:lastModifiedBy>Admin</cp:lastModifiedBy>
  <cp:lastPrinted>2015-07-28T08:15:56Z</cp:lastPrinted>
  <dcterms:created xsi:type="dcterms:W3CDTF">2015-07-28T08:12:10Z</dcterms:created>
  <dcterms:modified xsi:type="dcterms:W3CDTF">2015-08-03T06:38:39Z</dcterms:modified>
  <cp:category/>
  <cp:version/>
  <cp:contentType/>
  <cp:contentStatus/>
</cp:coreProperties>
</file>