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40" windowWidth="20775" windowHeight="9660" activeTab="3"/>
  </bookViews>
  <sheets>
    <sheet name="Rekapitulace stavby" sheetId="1" r:id="rId1"/>
    <sheet name="1 - Úklidová místnost v j..." sheetId="2" r:id="rId2"/>
    <sheet name="2 - Nový stav učeben - 10..." sheetId="3" r:id="rId3"/>
    <sheet name="3 - Bourací práce" sheetId="4" r:id="rId4"/>
  </sheets>
  <definedNames>
    <definedName name="_xlnm._FilterDatabase" localSheetId="1" hidden="1">'1 - Úklidová místnost v j...'!$C$132:$K$198</definedName>
    <definedName name="_xlnm._FilterDatabase" localSheetId="2" hidden="1">'2 - Nový stav učeben - 10...'!$C$128:$K$188</definedName>
    <definedName name="_xlnm._FilterDatabase" localSheetId="3" hidden="1">'3 - Bourací práce'!$C$121:$K$146</definedName>
    <definedName name="_xlnm.Print_Area" localSheetId="1">'1 - Úklidová místnost v j...'!$C$4:$J$76,'1 - Úklidová místnost v j...'!$C$82:$J$114,'1 - Úklidová místnost v j...'!$C$120:$J$198</definedName>
    <definedName name="_xlnm.Print_Area" localSheetId="2">'2 - Nový stav učeben - 10...'!$C$4:$J$76,'2 - Nový stav učeben - 10...'!$C$82:$J$110,'2 - Nový stav učeben - 10...'!$C$116:$J$188</definedName>
    <definedName name="_xlnm.Print_Area" localSheetId="3">'3 - Bourací práce'!$C$4:$J$76,'3 - Bourací práce'!$C$82:$J$103,'3 - Bourací práce'!$C$109:$J$146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'1 - Úklidová místnost v j...'!$132:$132</definedName>
    <definedName name="_xlnm.Print_Titles" localSheetId="2">'2 - Nový stav učeben - 10...'!$128:$128</definedName>
    <definedName name="_xlnm.Print_Titles" localSheetId="3">'3 - Bourací práce'!$121:$121</definedName>
  </definedNames>
  <calcPr calcId="145621"/>
</workbook>
</file>

<file path=xl/sharedStrings.xml><?xml version="1.0" encoding="utf-8"?>
<sst xmlns="http://schemas.openxmlformats.org/spreadsheetml/2006/main" count="2309" uniqueCount="520">
  <si>
    <t>Export Komplet</t>
  </si>
  <si>
    <t/>
  </si>
  <si>
    <t>2.0</t>
  </si>
  <si>
    <t>False</t>
  </si>
  <si>
    <t>{df085ec7-4d25-45f1-b089-b354b06458c6}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</si>
  <si>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</si>
  <si>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</si>
  <si>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</si>
  <si>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</si>
  <si>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</si>
  <si>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</si>
  <si>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</si>
  <si>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</si>
  <si>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</si>
  <si>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04-07012024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</si>
  <si>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</si>
  <si>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</si>
  <si>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T.G.Masaryka 213,p.č.st.1153, k.ú. Český Krumlov</t>
  </si>
  <si>
    <t>KSO:</t>
  </si>
  <si>
    <t>CC-CZ:</t>
  </si>
  <si>
    <t>Místo:</t>
  </si>
  <si>
    <t xml:space="preserve"> </t>
  </si>
  <si>
    <t>Datum:</t>
  </si>
  <si>
    <t>5. 1. 2024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</si>
  <si>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</si>
  <si>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</si>
  <si>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</si>
  <si>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</si>
  <si>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</si>
  <si>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</si>
  <si>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</si>
  <si>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</si>
  <si>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</si>
  <si>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</si>
  <si>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</si>
  <si>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</si>
  <si>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</si>
  <si>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</si>
  <si>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</si>
  <si>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</si>
  <si>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</si>
  <si>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</si>
  <si>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</si>
  <si>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</si>
  <si>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</si>
  <si>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</si>
  <si>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</si>
  <si>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</si>
  <si>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</si>
  <si>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</si>
  <si>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</si>
  <si>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</si>
  <si>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</si>
  <si>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</si>
  <si>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</si>
  <si>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</si>
  <si>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</si>
  <si>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</si>
  <si>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</si>
  <si>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</si>
  <si>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</si>
  <si>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</si>
  <si>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</si>
  <si>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</si>
  <si>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</si>
  <si>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</si>
  <si>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</si>
  <si>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</si>
  <si>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</si>
  <si>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</si>
  <si>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</si>
  <si>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</si>
  <si>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</si>
  <si>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</si>
  <si>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</si>
  <si>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</si>
  <si>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</si>
  <si>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</si>
  <si>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</si>
  <si>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Úklidová místnost v jazykové učebně</t>
  </si>
  <si>
    <t>STA</t>
  </si>
  <si>
    <t>{44ad1c9e-22dd-49fb-a6ab-fe5efd32573b}</t>
  </si>
  <si>
    <t>2</t>
  </si>
  <si>
    <t>Nový stav učeben - 101 učebna výtvarné výchovy , 102 kmenová učebna</t>
  </si>
  <si>
    <t>{7ebdfda2-937a-44ee-b727-fcdf1cefbcf0}</t>
  </si>
  <si>
    <t>3</t>
  </si>
  <si>
    <t>Bourací práce</t>
  </si>
  <si>
    <t>{299fa888-7ef9-4798-8c1d-cd7761a3e6da}</t>
  </si>
  <si>
    <t>KRYCÍ LIST SOUPISU PRACÍ</t>
  </si>
  <si>
    <t>Objekt:</t>
  </si>
  <si>
    <t>1 - Úklidová místnost v jazykové učebně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</si>
  <si>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</si>
  <si>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</si>
  <si>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</si>
  <si>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</si>
  <si>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</si>
  <si>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</si>
  <si>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</si>
  <si>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</si>
  <si>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</si>
  <si>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</si>
  <si>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</si>
  <si>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</si>
  <si>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</si>
  <si>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</si>
  <si>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</si>
  <si>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</si>
  <si>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</si>
  <si>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</si>
  <si>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</si>
  <si>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</si>
  <si>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</si>
  <si>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</si>
  <si>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</si>
  <si>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</si>
  <si>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</si>
  <si>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</si>
  <si>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</si>
  <si>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</si>
  <si>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</si>
  <si>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</si>
  <si>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</si>
  <si>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</si>
  <si>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</si>
  <si>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</si>
  <si>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</si>
  <si>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</si>
  <si>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</si>
  <si>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</si>
  <si>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</si>
  <si>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</si>
  <si>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346272216.XLA</t>
  </si>
  <si>
    <t>Přizdívka z tvárnic Ytong Obezdívka tl 50 mm</t>
  </si>
  <si>
    <t>m2</t>
  </si>
  <si>
    <t>4</t>
  </si>
  <si>
    <t>320202700</t>
  </si>
  <si>
    <t>6</t>
  </si>
  <si>
    <t>Úpravy povrchů, podlahy a osazování výplní</t>
  </si>
  <si>
    <t>611142001</t>
  </si>
  <si>
    <t>Potažení vnitřních stropů sklovláknitým pletivem vtlačeným do tenkovrstvé hmoty</t>
  </si>
  <si>
    <t>-1171175837</t>
  </si>
  <si>
    <t>611311131</t>
  </si>
  <si>
    <t>Potažení vnitřních rovných stropů vápenným štukem tloušťky do 3 mm</t>
  </si>
  <si>
    <t>-577650501</t>
  </si>
  <si>
    <t>612142001</t>
  </si>
  <si>
    <t>Potažení vnitřních stěn sklovláknitým pletivem vtlačeným do tenkovrstvé hmoty</t>
  </si>
  <si>
    <t>1570605508</t>
  </si>
  <si>
    <t>5</t>
  </si>
  <si>
    <t>612311131</t>
  </si>
  <si>
    <t>Potažení vnitřních stěn vápenným štukem tloušťky do 3 mm</t>
  </si>
  <si>
    <t>-1807850157</t>
  </si>
  <si>
    <t>998</t>
  </si>
  <si>
    <t>Přesun hmot</t>
  </si>
  <si>
    <t>998011003</t>
  </si>
  <si>
    <t>Přesun hmot pro budovy zděné v přes 12 do 24 m</t>
  </si>
  <si>
    <t>soubor</t>
  </si>
  <si>
    <t>1084788001</t>
  </si>
  <si>
    <t>PSV</t>
  </si>
  <si>
    <t>Práce a dodávky PSV</t>
  </si>
  <si>
    <t>721</t>
  </si>
  <si>
    <t>Zdravotechnika - vnitřní kanalizace</t>
  </si>
  <si>
    <t>7</t>
  </si>
  <si>
    <t>721173726R</t>
  </si>
  <si>
    <t>Potrubí kanalizační z PE připojovací DN 100 - úprava a napojení výlevky do kanalizace.- odhad</t>
  </si>
  <si>
    <t>kpl</t>
  </si>
  <si>
    <t>16</t>
  </si>
  <si>
    <t>1902412526</t>
  </si>
  <si>
    <t>722</t>
  </si>
  <si>
    <t>Zdravotechnika - vnitřní vodovod</t>
  </si>
  <si>
    <t>8</t>
  </si>
  <si>
    <t>722176113R</t>
  </si>
  <si>
    <t>Montáž potrubí plastové spojované svary polyfuzně D přes 20 do 25 mm - rozvod vody- odhad</t>
  </si>
  <si>
    <t>-326474285</t>
  </si>
  <si>
    <t>725</t>
  </si>
  <si>
    <t>Zdravotechnika - zařizovací předměty</t>
  </si>
  <si>
    <t>9</t>
  </si>
  <si>
    <t>725339111</t>
  </si>
  <si>
    <t>Montáž výlevky</t>
  </si>
  <si>
    <t>-1057029551</t>
  </si>
  <si>
    <t>10</t>
  </si>
  <si>
    <t>M</t>
  </si>
  <si>
    <t>LFN.H8510460000001</t>
  </si>
  <si>
    <t>Výlevka MIRA bílá</t>
  </si>
  <si>
    <t>kus</t>
  </si>
  <si>
    <t>32</t>
  </si>
  <si>
    <t>-1341738520</t>
  </si>
  <si>
    <t>11</t>
  </si>
  <si>
    <t>725829101</t>
  </si>
  <si>
    <t>Montáž baterie nástěnné dřezové pákové a klasické</t>
  </si>
  <si>
    <t>-328448389</t>
  </si>
  <si>
    <t>55143976</t>
  </si>
  <si>
    <t>baterie dřezová páková nástěnná s kulatým ústím 300mm</t>
  </si>
  <si>
    <t>1334308039</t>
  </si>
  <si>
    <t>741</t>
  </si>
  <si>
    <t>Elektroinstalace - silnoproud</t>
  </si>
  <si>
    <t>13</t>
  </si>
  <si>
    <t>741112001</t>
  </si>
  <si>
    <t>Montáž krabice zapuštěná plastová kruhová</t>
  </si>
  <si>
    <t>-776150662</t>
  </si>
  <si>
    <t>14</t>
  </si>
  <si>
    <t>34571450</t>
  </si>
  <si>
    <t>krabice pod omítku PVC přístrojová kruhová D 70mm</t>
  </si>
  <si>
    <t>1476075757</t>
  </si>
  <si>
    <t>15</t>
  </si>
  <si>
    <t>741120013R</t>
  </si>
  <si>
    <t>Montáž vodič Cu vč.dodávky - rozvod elektroinstalace.- odhad</t>
  </si>
  <si>
    <t>-1468223755</t>
  </si>
  <si>
    <t>741310003</t>
  </si>
  <si>
    <t>Montáž spínač nástěnný 2-dvoupólový prostředí normální se zapojením vodičů</t>
  </si>
  <si>
    <t>-1024908262</t>
  </si>
  <si>
    <t>17</t>
  </si>
  <si>
    <t>ABB.355302922B</t>
  </si>
  <si>
    <t>Spínač dvojpólový, s čirým průzorem, se signalizační doutnavkou, IP44 Praktik</t>
  </si>
  <si>
    <t>1534964037</t>
  </si>
  <si>
    <t>18</t>
  </si>
  <si>
    <t>741372022</t>
  </si>
  <si>
    <t>Montáž svítidlo LED interiérové přisazené nástěnné hranaté nebo kruhové přes 0,09 do 0,36 m2 se zapojením vodičů</t>
  </si>
  <si>
    <t>-1908707311</t>
  </si>
  <si>
    <t>19</t>
  </si>
  <si>
    <t>DAM.02785</t>
  </si>
  <si>
    <t>Plafoniera SOLA LED 24W 2208lm 4000K IP44 160° bílá</t>
  </si>
  <si>
    <t>1094443911</t>
  </si>
  <si>
    <t>751</t>
  </si>
  <si>
    <t>Vzduchotechnika</t>
  </si>
  <si>
    <t>20</t>
  </si>
  <si>
    <t>751111131</t>
  </si>
  <si>
    <t>Montáž ventilátoru axiálního nízkotlakého potrubního základního D do 200 mm</t>
  </si>
  <si>
    <t>1322499178</t>
  </si>
  <si>
    <t>42914101</t>
  </si>
  <si>
    <t>ventilátor axiální potrubní skříň z plastu průtok 100m3/h IP44 13W D 100mm</t>
  </si>
  <si>
    <t>784059790</t>
  </si>
  <si>
    <t>763</t>
  </si>
  <si>
    <t>Konstrukce suché výstavby</t>
  </si>
  <si>
    <t>22</t>
  </si>
  <si>
    <t>763111414</t>
  </si>
  <si>
    <t>SDK příčka tl 125 mm profil CW+UW 75 desky 2xA 12,5 s izolací EI 60 Rw do 53 dB</t>
  </si>
  <si>
    <t>-265821982</t>
  </si>
  <si>
    <t>23</t>
  </si>
  <si>
    <t>763131421</t>
  </si>
  <si>
    <t>SDK podhled desky 2xA 12,5 bez izolace dvouvrstvá spodní kce profil CD+UD</t>
  </si>
  <si>
    <t>1763353380</t>
  </si>
  <si>
    <t>24</t>
  </si>
  <si>
    <t>763181311</t>
  </si>
  <si>
    <t>Montáž jednokřídlové kovové zárubně do SDK příčky</t>
  </si>
  <si>
    <t>638384035</t>
  </si>
  <si>
    <t>25</t>
  </si>
  <si>
    <t>55331594</t>
  </si>
  <si>
    <t>zárubeň jednokřídlá ocelová pro sádrokartonové příčky tl stěny 110-150mm rozměru 700/1970, 2100mm</t>
  </si>
  <si>
    <t>-912380983</t>
  </si>
  <si>
    <t>26</t>
  </si>
  <si>
    <t>998763102</t>
  </si>
  <si>
    <t>Přesun hmot tonážní pro dřevostavby v objektech v přes 12 do 24 m</t>
  </si>
  <si>
    <t>t</t>
  </si>
  <si>
    <t>-801546793</t>
  </si>
  <si>
    <t>766</t>
  </si>
  <si>
    <t>Konstrukce truhlářské</t>
  </si>
  <si>
    <t>27</t>
  </si>
  <si>
    <t>766660001</t>
  </si>
  <si>
    <t>Montáž dveřních křídel otvíravých jednokřídlových š do 0,8 m do ocelové zárubně</t>
  </si>
  <si>
    <t>-1444167987</t>
  </si>
  <si>
    <t>28</t>
  </si>
  <si>
    <t>MSN.0027213.URS</t>
  </si>
  <si>
    <t>dveře interiérové jednokřídlé plné, voština, CPL standard, 70x197</t>
  </si>
  <si>
    <t>831411656</t>
  </si>
  <si>
    <t>29</t>
  </si>
  <si>
    <t>766660728</t>
  </si>
  <si>
    <t>Montáž dveřního interiérového kování - zámku</t>
  </si>
  <si>
    <t>-1837207556</t>
  </si>
  <si>
    <t>30</t>
  </si>
  <si>
    <t>54924013</t>
  </si>
  <si>
    <t>zámek zadlabací vložkový pravolevý rozteč 72x60mm</t>
  </si>
  <si>
    <t>-166001344</t>
  </si>
  <si>
    <t>31</t>
  </si>
  <si>
    <t>766660729</t>
  </si>
  <si>
    <t>Montáž dveřního interiérového kování - štítku s klikou</t>
  </si>
  <si>
    <t>-760055318</t>
  </si>
  <si>
    <t>54914123</t>
  </si>
  <si>
    <t>kování rozetové klika/klika</t>
  </si>
  <si>
    <t>-1730392717</t>
  </si>
  <si>
    <t>33</t>
  </si>
  <si>
    <t>998766103</t>
  </si>
  <si>
    <t>Přesun hmot tonážní pro kce truhlářské v objektech v přes 12 do 24 m</t>
  </si>
  <si>
    <t>-361697206</t>
  </si>
  <si>
    <t>771</t>
  </si>
  <si>
    <t>Podlahy z dlaždic</t>
  </si>
  <si>
    <t>34</t>
  </si>
  <si>
    <t>771121011</t>
  </si>
  <si>
    <t>Nátěr penetrační na podlahu</t>
  </si>
  <si>
    <t>1534982582</t>
  </si>
  <si>
    <t>35</t>
  </si>
  <si>
    <t>771151011</t>
  </si>
  <si>
    <t>Samonivelační stěrka podlah pevnosti 20 MPa tl 3 mm</t>
  </si>
  <si>
    <t>1934744796</t>
  </si>
  <si>
    <t>36</t>
  </si>
  <si>
    <t>771574416</t>
  </si>
  <si>
    <t>Montáž podlah keramických hladkých lepených cementovým flexibilním lepidlem přes 9 do 12 ks/m2</t>
  </si>
  <si>
    <t>1216378856</t>
  </si>
  <si>
    <t>37</t>
  </si>
  <si>
    <t>59761135</t>
  </si>
  <si>
    <t>dlažba keramická slinutá nemrazuvzdorná do interiéru povrch hladký/matný tl do 10mm přes 9 do 12ks/m2</t>
  </si>
  <si>
    <t>-368666287</t>
  </si>
  <si>
    <t>38</t>
  </si>
  <si>
    <t>998771103</t>
  </si>
  <si>
    <t>Přesun hmot tonážní pro podlahy z dlaždic v objektech v přes 12 do 24 m</t>
  </si>
  <si>
    <t>-597806239</t>
  </si>
  <si>
    <t>776</t>
  </si>
  <si>
    <t>Podlahy povlakové</t>
  </si>
  <si>
    <t>39</t>
  </si>
  <si>
    <t>776201812R</t>
  </si>
  <si>
    <t>Demontáž lepených povlakových podlah s podložkou ručně,vč.odvozu a likvidace.</t>
  </si>
  <si>
    <t>1156045824</t>
  </si>
  <si>
    <t>781</t>
  </si>
  <si>
    <t>Dokončovací práce - obklady</t>
  </si>
  <si>
    <t>40</t>
  </si>
  <si>
    <t>781121011</t>
  </si>
  <si>
    <t>Nátěr penetrační na stěnu</t>
  </si>
  <si>
    <t>-1548174866</t>
  </si>
  <si>
    <t>41</t>
  </si>
  <si>
    <t>781474120</t>
  </si>
  <si>
    <t>Montáž obkladů vnitřních keramických hladkých přes 85 do 100 ks/m2 lepených flexibilním lepidlem</t>
  </si>
  <si>
    <t>-1353351328</t>
  </si>
  <si>
    <t>42</t>
  </si>
  <si>
    <t>59761627</t>
  </si>
  <si>
    <t>obklad keramický hladký přes 85 do 100ks/m2</t>
  </si>
  <si>
    <t>2056953573</t>
  </si>
  <si>
    <t>43</t>
  </si>
  <si>
    <t>998781103</t>
  </si>
  <si>
    <t>Přesun hmot tonážní pro obklady keramické v objektech v přes 12 do 24 m</t>
  </si>
  <si>
    <t>-57489648</t>
  </si>
  <si>
    <t>783</t>
  </si>
  <si>
    <t>Dokončovací práce - nátěry</t>
  </si>
  <si>
    <t>44</t>
  </si>
  <si>
    <t>783307100R</t>
  </si>
  <si>
    <t>Provedení krycího jednonásobného nátěru zámečnických konstrukcí - ocelová zárubeň 700/1970 mm.</t>
  </si>
  <si>
    <t>-18972359</t>
  </si>
  <si>
    <t>784</t>
  </si>
  <si>
    <t>Dokončovací práce - malby a tapety</t>
  </si>
  <si>
    <t>45</t>
  </si>
  <si>
    <t>784181001</t>
  </si>
  <si>
    <t>Jednonásobné pačokování v místnostech v do 3,80 m</t>
  </si>
  <si>
    <t>-755618457</t>
  </si>
  <si>
    <t>46</t>
  </si>
  <si>
    <t>784181101</t>
  </si>
  <si>
    <t>Základní akrylátová jednonásobná bezbarvá penetrace podkladu v místnostech v do 3,80 m</t>
  </si>
  <si>
    <t>1007435966</t>
  </si>
  <si>
    <t>47</t>
  </si>
  <si>
    <t>784191007</t>
  </si>
  <si>
    <t>Čištění vnitřních ploch podlah po provedení malířských prací</t>
  </si>
  <si>
    <t>1963367909</t>
  </si>
  <si>
    <t>48</t>
  </si>
  <si>
    <t>784211031</t>
  </si>
  <si>
    <t>Jednonásobné bílé malby ze směsí za mokra minimálně oděruvzdorných v místnostech do 3,80 m</t>
  </si>
  <si>
    <t>-1985782866</t>
  </si>
  <si>
    <t>2 - Nový stav učeben - 101 učebna výtvarné výchovy , 102 kmenová učebna</t>
  </si>
  <si>
    <t xml:space="preserve">    742 - Elektroinstalace - slaboproud</t>
  </si>
  <si>
    <t>317941123</t>
  </si>
  <si>
    <t>Osazování ocelových válcovaných nosníků na zdivu I, IE, U, UE nebo L přes č. 14 do č. 22 nebo výšky do 220 mm</t>
  </si>
  <si>
    <t>-1925330119</t>
  </si>
  <si>
    <t>13010746</t>
  </si>
  <si>
    <t>ocel profilová jakost S235JR (11 375) průřez IPE 140</t>
  </si>
  <si>
    <t>1339048501</t>
  </si>
  <si>
    <t>340271031.XLA</t>
  </si>
  <si>
    <t>Zazdívka otvorů v příčkách nebo stěnách pl přes 0,25 do 1 m2 tvárnicemi YTONG tl 125 mm</t>
  </si>
  <si>
    <t>466087661</t>
  </si>
  <si>
    <t>-1867888892</t>
  </si>
  <si>
    <t>612311101</t>
  </si>
  <si>
    <t>Vápenná omítka hrubá jednovrstvá nezatřená vnitřních stěn nanášená ručně</t>
  </si>
  <si>
    <t>424094608</t>
  </si>
  <si>
    <t>1275151580</t>
  </si>
  <si>
    <t>631311116</t>
  </si>
  <si>
    <t>Mazanina tl přes 50 do 80 mm z betonu prostého bez zvýšených nároků na prostředí tř. C 25/30</t>
  </si>
  <si>
    <t>m3</t>
  </si>
  <si>
    <t>1066697854</t>
  </si>
  <si>
    <t>631319011</t>
  </si>
  <si>
    <t>Příplatek k mazanině tl přes 50 do 80 mm za přehlazení povrchu</t>
  </si>
  <si>
    <t>419000132</t>
  </si>
  <si>
    <t>631362021</t>
  </si>
  <si>
    <t>Výztuž mazanin svařovanými sítěmi Kari</t>
  </si>
  <si>
    <t>561022011</t>
  </si>
  <si>
    <t>721173606</t>
  </si>
  <si>
    <t>Potrubí kanalizační z PE svodné DN 100</t>
  </si>
  <si>
    <t>m</t>
  </si>
  <si>
    <t>-2026747743</t>
  </si>
  <si>
    <t>721173723</t>
  </si>
  <si>
    <t>Potrubí kanalizační z PE připojovací DN 50</t>
  </si>
  <si>
    <t>-1780660143</t>
  </si>
  <si>
    <t>721173723R</t>
  </si>
  <si>
    <t>Potrubí kanalizační z PE připojovací DN 50 - pro umyvadla- odhad</t>
  </si>
  <si>
    <t>122802119</t>
  </si>
  <si>
    <t>721173726R1</t>
  </si>
  <si>
    <t>-743332910</t>
  </si>
  <si>
    <t>725219102</t>
  </si>
  <si>
    <t>Montáž umyvadla připevněného na šrouby do zdiva</t>
  </si>
  <si>
    <t>-490205280</t>
  </si>
  <si>
    <t>LFN.H8126130001041</t>
  </si>
  <si>
    <t>Umyvadlo DEEP by JIKA-60 bílá</t>
  </si>
  <si>
    <t>-173993343</t>
  </si>
  <si>
    <t>725311111</t>
  </si>
  <si>
    <t>Dřez jednoduchý keramický se zápachovou uzávěrkou 590x450 mm</t>
  </si>
  <si>
    <t>-3015862</t>
  </si>
  <si>
    <t>55143977</t>
  </si>
  <si>
    <t>baterie dřezová páková nástěnná s kulatým ústím 200mm</t>
  </si>
  <si>
    <t>814394393</t>
  </si>
  <si>
    <t>741120003R</t>
  </si>
  <si>
    <t>Montáž vodič Cu izolovaný plný.- odhad</t>
  </si>
  <si>
    <t>757418281</t>
  </si>
  <si>
    <t>742</t>
  </si>
  <si>
    <t>Elektroinstalace - slaboproud</t>
  </si>
  <si>
    <t>742110011R</t>
  </si>
  <si>
    <t>Montáž kabeláže slaboproud plastových pro vnitřní rozvody uložených volně - odhad</t>
  </si>
  <si>
    <t>994548260</t>
  </si>
  <si>
    <t>742330045R</t>
  </si>
  <si>
    <t>Montáž sestavy datové zásuvky 1 a více pozic přisazené na stěnu</t>
  </si>
  <si>
    <t>2001205817</t>
  </si>
  <si>
    <t>34641101</t>
  </si>
  <si>
    <t>Nástěnný box S500, 9x zásuvka 250V, 6x RJ45 cat.6- UPŘESNÍ SE TYP ZADAVATELEM.</t>
  </si>
  <si>
    <t>-599961215</t>
  </si>
  <si>
    <t>763101813</t>
  </si>
  <si>
    <t>Vyřezání otvoru v SDK desce v příčce nebo předsazené stěně jednoduché opláštění přes 0,02 do 0,05 m2</t>
  </si>
  <si>
    <t>1615493736</t>
  </si>
  <si>
    <t>763112315</t>
  </si>
  <si>
    <t>SDK příčka mezibytová tl 205 mm zdvojený profil CW+UW 75 desky 2xA 12,5 s dvojitou izolací EI 60 Rw do 64 dB</t>
  </si>
  <si>
    <t>-1371847086</t>
  </si>
  <si>
    <t>763172377</t>
  </si>
  <si>
    <t>Montáž dvířek revizních jednoplášťových SDK kcí ostatních vel. do 0,16 m2pro podhledy</t>
  </si>
  <si>
    <t>2080430162</t>
  </si>
  <si>
    <t>59030750</t>
  </si>
  <si>
    <t>dvířka revizní jednokřídlá s automatickým zámkem 200x300mm</t>
  </si>
  <si>
    <t>151541982</t>
  </si>
  <si>
    <t>763173111</t>
  </si>
  <si>
    <t>Montáž úchytu pro umyvadlo v SDK kci</t>
  </si>
  <si>
    <t>-993329858</t>
  </si>
  <si>
    <t>59030729</t>
  </si>
  <si>
    <t>konstrukce pro uchycení umyvadla s nástěnnými bateriemi osová rozteč CW profilů 450-625mm</t>
  </si>
  <si>
    <t>1951006574</t>
  </si>
  <si>
    <t>776111115</t>
  </si>
  <si>
    <t>Broušení podkladu povlakových podlah před litím stěrky</t>
  </si>
  <si>
    <t>630474229</t>
  </si>
  <si>
    <t>776121112</t>
  </si>
  <si>
    <t>Vodou ředitelná penetrace savého podkladu povlakových podlah</t>
  </si>
  <si>
    <t>-1124386990</t>
  </si>
  <si>
    <t>776141121</t>
  </si>
  <si>
    <t>Stěrka podlahová nivelační pro vyrovnání podkladu povlakových podlah pevnosti 30 MPa tl do 3 mm</t>
  </si>
  <si>
    <t>-1573056186</t>
  </si>
  <si>
    <t>-1472243682</t>
  </si>
  <si>
    <t>776231111</t>
  </si>
  <si>
    <t>Lepení lamel a čtverců z vinylu standardním lepidlem</t>
  </si>
  <si>
    <t>-1975950554</t>
  </si>
  <si>
    <t>28411051</t>
  </si>
  <si>
    <t>dílce vinylové tl 2,5mm, nášlapná vrstva 0,55mm, úprava PUR, třída zátěže 23/33/42, otlak 0,05mm, R10, třída otěru T, hořlavost Bfl S1, bez ftalátů</t>
  </si>
  <si>
    <t>1803542542</t>
  </si>
  <si>
    <t>776421111</t>
  </si>
  <si>
    <t>Montáž obvodových lišt lepením</t>
  </si>
  <si>
    <t>-596423297</t>
  </si>
  <si>
    <t>28342165</t>
  </si>
  <si>
    <t>lišta podlahová PVC zakončovací s fabionem</t>
  </si>
  <si>
    <t>131190474</t>
  </si>
  <si>
    <t>784121001</t>
  </si>
  <si>
    <t>Oškrabání malby v místnostech v do 3,80 m</t>
  </si>
  <si>
    <t>1846456490</t>
  </si>
  <si>
    <t>-1482889572</t>
  </si>
  <si>
    <t>3 - Bourací práce</t>
  </si>
  <si>
    <t xml:space="preserve">    9 - Ostatní konstrukce a práce, bourání</t>
  </si>
  <si>
    <t xml:space="preserve">    997 - Přesun sutě</t>
  </si>
  <si>
    <t>Ostatní konstrukce a práce, bourání</t>
  </si>
  <si>
    <t>962031132</t>
  </si>
  <si>
    <t>Bourání příček z cihel pálených na MVC tl do 100 mm</t>
  </si>
  <si>
    <t>860794109</t>
  </si>
  <si>
    <t>-1610727207</t>
  </si>
  <si>
    <t>962032231</t>
  </si>
  <si>
    <t>Bourání zdiva z cihel pálených nebo vápenopískových na MV nebo MVC přes 1 m3</t>
  </si>
  <si>
    <t>-137251400</t>
  </si>
  <si>
    <t>968072455</t>
  </si>
  <si>
    <t>Vybourání kovových dveřních zárubní pl do 2 m2</t>
  </si>
  <si>
    <t>-1626718630</t>
  </si>
  <si>
    <t>971033251</t>
  </si>
  <si>
    <t>Vybourání otvorů ve zdivu cihelném pl do 0,0225 m2 na MVC nebo MV tl do 450 mm</t>
  </si>
  <si>
    <t>1474747685</t>
  </si>
  <si>
    <t>973031151</t>
  </si>
  <si>
    <t>Vysekání výklenků ve zdivu cihelném na MV nebo MVC pl přes 0,25 m2</t>
  </si>
  <si>
    <t>1130638289</t>
  </si>
  <si>
    <t>977131117</t>
  </si>
  <si>
    <t>Vrty příklepovými vrtáky D přes 20 do 25 mm do cihelného zdiva nebo prostého betonu</t>
  </si>
  <si>
    <t>1799430883</t>
  </si>
  <si>
    <t>977332112</t>
  </si>
  <si>
    <t>Frézování drážek ve stěnách z cihel do 50x50 mm</t>
  </si>
  <si>
    <t>-1008132500</t>
  </si>
  <si>
    <t>997</t>
  </si>
  <si>
    <t>Přesun sutě</t>
  </si>
  <si>
    <t>997002611</t>
  </si>
  <si>
    <t>Nakládání suti a vybouraných hmot</t>
  </si>
  <si>
    <t>1389472572</t>
  </si>
  <si>
    <t>997013153</t>
  </si>
  <si>
    <t>Vnitrostaveništní doprava suti a vybouraných hmot pro budovy v přes 9 do 12 m s omezením mechanizace</t>
  </si>
  <si>
    <t>1831222723</t>
  </si>
  <si>
    <t>997013219</t>
  </si>
  <si>
    <t>Příplatek k vnitrostaveništní dopravě suti a vybouraných hmot za zvětšenou dopravu suti ZKD 10 m</t>
  </si>
  <si>
    <t>-1056251929</t>
  </si>
  <si>
    <t>997013501</t>
  </si>
  <si>
    <t>Odvoz suti a vybouraných hmot na skládku nebo meziskládku do 1 km se složením</t>
  </si>
  <si>
    <t>989565651</t>
  </si>
  <si>
    <t>997013509</t>
  </si>
  <si>
    <t>Příplatek k odvozu suti a vybouraných hmot na skládku ZKD 1 km přes 1 km</t>
  </si>
  <si>
    <t>1484253789</t>
  </si>
  <si>
    <t>997013603</t>
  </si>
  <si>
    <t>Poplatek za uložení na skládce (skládkovné) stavebního odpadu cihelného kód odpadu 17 01 02</t>
  </si>
  <si>
    <t>-2029262499</t>
  </si>
  <si>
    <t>997013635</t>
  </si>
  <si>
    <t>Poplatek za uložení na skládce (skládkovné) komunálního odpadu kód odpadu 20 03 01</t>
  </si>
  <si>
    <t>-1541668688</t>
  </si>
  <si>
    <t>725210821</t>
  </si>
  <si>
    <t>Demontáž umyvadel bez výtokových armatur</t>
  </si>
  <si>
    <t>162175350</t>
  </si>
  <si>
    <t>725320821</t>
  </si>
  <si>
    <t>Demontáž dřez dvojitý na ocelové konzole bez výtokových armatur</t>
  </si>
  <si>
    <t>-735307331</t>
  </si>
  <si>
    <t>781473810</t>
  </si>
  <si>
    <t>Demontáž obkladů z obkladaček keramických lepených</t>
  </si>
  <si>
    <t>979862713</t>
  </si>
  <si>
    <t>Potrubí kanalizační z PE připojovací DN 100 - napojení s přechodem DN 50 na DN 100 mm.- ve stropní části, včetně SDK záklopu s revizními dvířky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</si>
</sst>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11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72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203" t="s">
        <v>14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7"/>
      <c r="BE5" s="200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204" t="s">
        <v>17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7"/>
      <c r="BE6" s="201"/>
      <c r="BS6" s="14" t="s">
        <v>6</v>
      </c>
    </row>
    <row r="7" spans="2:71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201"/>
      <c r="BS7" s="14" t="s">
        <v>6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201"/>
      <c r="BS8" s="14" t="s">
        <v>6</v>
      </c>
    </row>
    <row r="9" spans="2:71" s="1" customFormat="1" ht="14.45" customHeight="1">
      <c r="B9" s="17"/>
      <c r="AR9" s="17"/>
      <c r="BE9" s="201"/>
      <c r="BS9" s="14" t="s">
        <v>6</v>
      </c>
    </row>
    <row r="10" spans="2:71" s="1" customFormat="1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201"/>
      <c r="BS10" s="14" t="s">
        <v>6</v>
      </c>
    </row>
    <row r="11" spans="2:71" s="1" customFormat="1" ht="18.4" customHeight="1">
      <c r="B11" s="17"/>
      <c r="E11" s="22" t="s">
        <v>21</v>
      </c>
      <c r="AK11" s="24" t="s">
        <v>26</v>
      </c>
      <c r="AN11" s="22" t="s">
        <v>1</v>
      </c>
      <c r="AR11" s="17"/>
      <c r="BE11" s="201"/>
      <c r="BS11" s="14" t="s">
        <v>6</v>
      </c>
    </row>
    <row r="12" spans="2:71" s="1" customFormat="1" ht="6.95" customHeight="1">
      <c r="B12" s="17"/>
      <c r="AR12" s="17"/>
      <c r="BE12" s="201"/>
      <c r="BS12" s="14" t="s">
        <v>6</v>
      </c>
    </row>
    <row r="13" spans="2:71" s="1" customFormat="1" ht="12" customHeight="1">
      <c r="B13" s="17"/>
      <c r="D13" s="24" t="s">
        <v>27</v>
      </c>
      <c r="AK13" s="24" t="s">
        <v>25</v>
      </c>
      <c r="AN13" s="26" t="s">
        <v>28</v>
      </c>
      <c r="AR13" s="17"/>
      <c r="BE13" s="201"/>
      <c r="BS13" s="14" t="s">
        <v>6</v>
      </c>
    </row>
    <row r="14" spans="2:71" ht="12.75">
      <c r="B14" s="17"/>
      <c r="E14" s="205" t="s">
        <v>28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4" t="s">
        <v>26</v>
      </c>
      <c r="AN14" s="26" t="s">
        <v>28</v>
      </c>
      <c r="AR14" s="17"/>
      <c r="BE14" s="201"/>
      <c r="BS14" s="14" t="s">
        <v>6</v>
      </c>
    </row>
    <row r="15" spans="2:71" s="1" customFormat="1" ht="6.95" customHeight="1">
      <c r="B15" s="17"/>
      <c r="AR15" s="17"/>
      <c r="BE15" s="201"/>
      <c r="BS15" s="14" t="s">
        <v>3</v>
      </c>
    </row>
    <row r="16" spans="2:71" s="1" customFormat="1" ht="12" customHeight="1">
      <c r="B16" s="17"/>
      <c r="D16" s="24" t="s">
        <v>29</v>
      </c>
      <c r="AK16" s="24" t="s">
        <v>25</v>
      </c>
      <c r="AN16" s="22" t="s">
        <v>1</v>
      </c>
      <c r="AR16" s="17"/>
      <c r="BE16" s="201"/>
      <c r="BS16" s="14" t="s">
        <v>3</v>
      </c>
    </row>
    <row r="17" spans="2:71" s="1" customFormat="1" ht="18.4" customHeight="1">
      <c r="B17" s="17"/>
      <c r="E17" s="22" t="s">
        <v>21</v>
      </c>
      <c r="AK17" s="24" t="s">
        <v>26</v>
      </c>
      <c r="AN17" s="22" t="s">
        <v>1</v>
      </c>
      <c r="AR17" s="17"/>
      <c r="BE17" s="201"/>
      <c r="BS17" s="14" t="s">
        <v>30</v>
      </c>
    </row>
    <row r="18" spans="2:71" s="1" customFormat="1" ht="6.95" customHeight="1">
      <c r="B18" s="17"/>
      <c r="AR18" s="17"/>
      <c r="BE18" s="201"/>
      <c r="BS18" s="14" t="s">
        <v>6</v>
      </c>
    </row>
    <row r="19" spans="2:71" s="1" customFormat="1" ht="12" customHeight="1">
      <c r="B19" s="17"/>
      <c r="D19" s="24" t="s">
        <v>31</v>
      </c>
      <c r="AK19" s="24" t="s">
        <v>25</v>
      </c>
      <c r="AN19" s="22" t="s">
        <v>1</v>
      </c>
      <c r="AR19" s="17"/>
      <c r="BE19" s="201"/>
      <c r="BS19" s="14" t="s">
        <v>6</v>
      </c>
    </row>
    <row r="20" spans="2:71" s="1" customFormat="1" ht="18.4" customHeight="1">
      <c r="B20" s="17"/>
      <c r="E20" s="22" t="s">
        <v>21</v>
      </c>
      <c r="AK20" s="24" t="s">
        <v>26</v>
      </c>
      <c r="AN20" s="22" t="s">
        <v>1</v>
      </c>
      <c r="AR20" s="17"/>
      <c r="BE20" s="201"/>
      <c r="BS20" s="14" t="s">
        <v>30</v>
      </c>
    </row>
    <row r="21" spans="2:57" s="1" customFormat="1" ht="6.95" customHeight="1">
      <c r="B21" s="17"/>
      <c r="AR21" s="17"/>
      <c r="BE21" s="201"/>
    </row>
    <row r="22" spans="2:57" s="1" customFormat="1" ht="12" customHeight="1">
      <c r="B22" s="17"/>
      <c r="D22" s="24" t="s">
        <v>32</v>
      </c>
      <c r="AR22" s="17"/>
      <c r="BE22" s="201"/>
    </row>
    <row r="23" spans="2:57" s="1" customFormat="1" ht="16.5" customHeight="1">
      <c r="B23" s="17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7"/>
      <c r="BE23" s="201"/>
    </row>
    <row r="24" spans="2:57" s="1" customFormat="1" ht="6.95" customHeight="1">
      <c r="B24" s="17"/>
      <c r="AR24" s="17"/>
      <c r="BE24" s="201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1"/>
    </row>
    <row r="26" spans="1:57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8">
        <f>ROUND(AG94,2)</f>
        <v>0</v>
      </c>
      <c r="AL26" s="209"/>
      <c r="AM26" s="209"/>
      <c r="AN26" s="209"/>
      <c r="AO26" s="209"/>
      <c r="AP26" s="29"/>
      <c r="AQ26" s="29"/>
      <c r="AR26" s="30"/>
      <c r="BE26" s="201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1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0" t="s">
        <v>34</v>
      </c>
      <c r="M28" s="210"/>
      <c r="N28" s="210"/>
      <c r="O28" s="210"/>
      <c r="P28" s="210"/>
      <c r="Q28" s="29"/>
      <c r="R28" s="29"/>
      <c r="S28" s="29"/>
      <c r="T28" s="29"/>
      <c r="U28" s="29"/>
      <c r="V28" s="29"/>
      <c r="W28" s="210" t="s">
        <v>35</v>
      </c>
      <c r="X28" s="210"/>
      <c r="Y28" s="210"/>
      <c r="Z28" s="210"/>
      <c r="AA28" s="210"/>
      <c r="AB28" s="210"/>
      <c r="AC28" s="210"/>
      <c r="AD28" s="210"/>
      <c r="AE28" s="210"/>
      <c r="AF28" s="29"/>
      <c r="AG28" s="29"/>
      <c r="AH28" s="29"/>
      <c r="AI28" s="29"/>
      <c r="AJ28" s="29"/>
      <c r="AK28" s="210" t="s">
        <v>36</v>
      </c>
      <c r="AL28" s="210"/>
      <c r="AM28" s="210"/>
      <c r="AN28" s="210"/>
      <c r="AO28" s="210"/>
      <c r="AP28" s="29"/>
      <c r="AQ28" s="29"/>
      <c r="AR28" s="30"/>
      <c r="BE28" s="201"/>
    </row>
    <row r="29" spans="2:57" s="3" customFormat="1" ht="14.45" customHeight="1">
      <c r="B29" s="34"/>
      <c r="D29" s="24" t="s">
        <v>37</v>
      </c>
      <c r="F29" s="24" t="s">
        <v>38</v>
      </c>
      <c r="L29" s="195">
        <v>0.21</v>
      </c>
      <c r="M29" s="194"/>
      <c r="N29" s="194"/>
      <c r="O29" s="194"/>
      <c r="P29" s="194"/>
      <c r="W29" s="193">
        <f>ROUND(AZ94,2)</f>
        <v>0</v>
      </c>
      <c r="X29" s="194"/>
      <c r="Y29" s="194"/>
      <c r="Z29" s="194"/>
      <c r="AA29" s="194"/>
      <c r="AB29" s="194"/>
      <c r="AC29" s="194"/>
      <c r="AD29" s="194"/>
      <c r="AE29" s="194"/>
      <c r="AK29" s="193">
        <f>ROUND(AV94,2)</f>
        <v>0</v>
      </c>
      <c r="AL29" s="194"/>
      <c r="AM29" s="194"/>
      <c r="AN29" s="194"/>
      <c r="AO29" s="194"/>
      <c r="AR29" s="34"/>
      <c r="BE29" s="202"/>
    </row>
    <row r="30" spans="2:57" s="3" customFormat="1" ht="14.45" customHeight="1">
      <c r="B30" s="34"/>
      <c r="F30" s="24" t="s">
        <v>39</v>
      </c>
      <c r="L30" s="195">
        <v>0.12</v>
      </c>
      <c r="M30" s="194"/>
      <c r="N30" s="194"/>
      <c r="O30" s="194"/>
      <c r="P30" s="194"/>
      <c r="W30" s="193">
        <f>ROUND(BA94,2)</f>
        <v>0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ROUND(AW94,2)</f>
        <v>0</v>
      </c>
      <c r="AL30" s="194"/>
      <c r="AM30" s="194"/>
      <c r="AN30" s="194"/>
      <c r="AO30" s="194"/>
      <c r="AR30" s="34"/>
      <c r="BE30" s="202"/>
    </row>
    <row r="31" spans="2:57" s="3" customFormat="1" ht="14.45" customHeight="1" hidden="1">
      <c r="B31" s="34"/>
      <c r="F31" s="24" t="s">
        <v>40</v>
      </c>
      <c r="L31" s="195">
        <v>0.21</v>
      </c>
      <c r="M31" s="194"/>
      <c r="N31" s="194"/>
      <c r="O31" s="194"/>
      <c r="P31" s="194"/>
      <c r="W31" s="193">
        <f>ROUND(BB94,2)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4"/>
      <c r="BE31" s="202"/>
    </row>
    <row r="32" spans="2:57" s="3" customFormat="1" ht="14.45" customHeight="1" hidden="1">
      <c r="B32" s="34"/>
      <c r="F32" s="24" t="s">
        <v>41</v>
      </c>
      <c r="L32" s="195">
        <v>0.12</v>
      </c>
      <c r="M32" s="194"/>
      <c r="N32" s="194"/>
      <c r="O32" s="194"/>
      <c r="P32" s="194"/>
      <c r="W32" s="193">
        <f>ROUND(BC94,2)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4"/>
      <c r="BE32" s="202"/>
    </row>
    <row r="33" spans="2:57" s="3" customFormat="1" ht="14.45" customHeight="1" hidden="1">
      <c r="B33" s="34"/>
      <c r="F33" s="24" t="s">
        <v>42</v>
      </c>
      <c r="L33" s="195">
        <v>0</v>
      </c>
      <c r="M33" s="194"/>
      <c r="N33" s="194"/>
      <c r="O33" s="194"/>
      <c r="P33" s="194"/>
      <c r="W33" s="193">
        <f>ROUND(BD94,2)</f>
        <v>0</v>
      </c>
      <c r="X33" s="194"/>
      <c r="Y33" s="194"/>
      <c r="Z33" s="194"/>
      <c r="AA33" s="194"/>
      <c r="AB33" s="194"/>
      <c r="AC33" s="194"/>
      <c r="AD33" s="194"/>
      <c r="AE33" s="194"/>
      <c r="AK33" s="193">
        <v>0</v>
      </c>
      <c r="AL33" s="194"/>
      <c r="AM33" s="194"/>
      <c r="AN33" s="194"/>
      <c r="AO33" s="194"/>
      <c r="AR33" s="34"/>
      <c r="BE33" s="20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1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96" t="s">
        <v>45</v>
      </c>
      <c r="Y35" s="197"/>
      <c r="Z35" s="197"/>
      <c r="AA35" s="197"/>
      <c r="AB35" s="197"/>
      <c r="AC35" s="37"/>
      <c r="AD35" s="37"/>
      <c r="AE35" s="37"/>
      <c r="AF35" s="37"/>
      <c r="AG35" s="37"/>
      <c r="AH35" s="37"/>
      <c r="AI35" s="37"/>
      <c r="AJ35" s="37"/>
      <c r="AK35" s="198">
        <f>SUM(AK26:AK33)</f>
        <v>0</v>
      </c>
      <c r="AL35" s="197"/>
      <c r="AM35" s="197"/>
      <c r="AN35" s="197"/>
      <c r="AO35" s="199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04-07012024</v>
      </c>
      <c r="AR84" s="48"/>
    </row>
    <row r="85" spans="2:44" s="5" customFormat="1" ht="36.95" customHeight="1">
      <c r="B85" s="49"/>
      <c r="C85" s="50" t="s">
        <v>16</v>
      </c>
      <c r="L85" s="184" t="str">
        <f>K6</f>
        <v>ZŠ T.G.Masaryka 213,p.č.st.1153, k.ú. Český Krumlov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86" t="str">
        <f>IF(AN8="","",AN8)</f>
        <v>5. 1. 2024</v>
      </c>
      <c r="AN87" s="186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87" t="str">
        <f>IF(E17="","",E17)</f>
        <v xml:space="preserve"> </v>
      </c>
      <c r="AN89" s="188"/>
      <c r="AO89" s="188"/>
      <c r="AP89" s="188"/>
      <c r="AQ89" s="29"/>
      <c r="AR89" s="30"/>
      <c r="AS89" s="189" t="s">
        <v>53</v>
      </c>
      <c r="AT89" s="190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87" t="str">
        <f>IF(E20="","",E20)</f>
        <v xml:space="preserve"> </v>
      </c>
      <c r="AN90" s="188"/>
      <c r="AO90" s="188"/>
      <c r="AP90" s="188"/>
      <c r="AQ90" s="29"/>
      <c r="AR90" s="30"/>
      <c r="AS90" s="191"/>
      <c r="AT90" s="192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1"/>
      <c r="AT91" s="192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77" t="s">
        <v>54</v>
      </c>
      <c r="D92" s="178"/>
      <c r="E92" s="178"/>
      <c r="F92" s="178"/>
      <c r="G92" s="178"/>
      <c r="H92" s="57"/>
      <c r="I92" s="179" t="s">
        <v>55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80" t="s">
        <v>56</v>
      </c>
      <c r="AH92" s="178"/>
      <c r="AI92" s="178"/>
      <c r="AJ92" s="178"/>
      <c r="AK92" s="178"/>
      <c r="AL92" s="178"/>
      <c r="AM92" s="178"/>
      <c r="AN92" s="179" t="s">
        <v>57</v>
      </c>
      <c r="AO92" s="178"/>
      <c r="AP92" s="181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2">
        <f>ROUND(SUM(AG95:AG97),2)</f>
        <v>0</v>
      </c>
      <c r="AH94" s="182"/>
      <c r="AI94" s="182"/>
      <c r="AJ94" s="182"/>
      <c r="AK94" s="182"/>
      <c r="AL94" s="182"/>
      <c r="AM94" s="182"/>
      <c r="AN94" s="183">
        <f>SUM(AG94,AT94)</f>
        <v>0</v>
      </c>
      <c r="AO94" s="183"/>
      <c r="AP94" s="183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16.5" customHeight="1">
      <c r="A95" s="76" t="s">
        <v>77</v>
      </c>
      <c r="B95" s="77"/>
      <c r="C95" s="78"/>
      <c r="D95" s="176" t="s">
        <v>78</v>
      </c>
      <c r="E95" s="176"/>
      <c r="F95" s="176"/>
      <c r="G95" s="176"/>
      <c r="H95" s="176"/>
      <c r="I95" s="79"/>
      <c r="J95" s="176" t="s">
        <v>79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4">
        <f>'1 - Úklidová místnost v j...'!J30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80" t="s">
        <v>80</v>
      </c>
      <c r="AR95" s="77"/>
      <c r="AS95" s="81">
        <v>0</v>
      </c>
      <c r="AT95" s="82">
        <f>ROUND(SUM(AV95:AW95),2)</f>
        <v>0</v>
      </c>
      <c r="AU95" s="83">
        <f>'1 - Úklidová místnost v j...'!P133</f>
        <v>0</v>
      </c>
      <c r="AV95" s="82">
        <f>'1 - Úklidová místnost v j...'!J33</f>
        <v>0</v>
      </c>
      <c r="AW95" s="82">
        <f>'1 - Úklidová místnost v j...'!J34</f>
        <v>0</v>
      </c>
      <c r="AX95" s="82">
        <f>'1 - Úklidová místnost v j...'!J35</f>
        <v>0</v>
      </c>
      <c r="AY95" s="82">
        <f>'1 - Úklidová místnost v j...'!J36</f>
        <v>0</v>
      </c>
      <c r="AZ95" s="82">
        <f>'1 - Úklidová místnost v j...'!F33</f>
        <v>0</v>
      </c>
      <c r="BA95" s="82">
        <f>'1 - Úklidová místnost v j...'!F34</f>
        <v>0</v>
      </c>
      <c r="BB95" s="82">
        <f>'1 - Úklidová místnost v j...'!F35</f>
        <v>0</v>
      </c>
      <c r="BC95" s="82">
        <f>'1 - Úklidová místnost v j...'!F36</f>
        <v>0</v>
      </c>
      <c r="BD95" s="84">
        <f>'1 - Úklidová místnost v j...'!F37</f>
        <v>0</v>
      </c>
      <c r="BT95" s="85" t="s">
        <v>78</v>
      </c>
      <c r="BV95" s="85" t="s">
        <v>75</v>
      </c>
      <c r="BW95" s="85" t="s">
        <v>81</v>
      </c>
      <c r="BX95" s="85" t="s">
        <v>4</v>
      </c>
      <c r="CL95" s="85" t="s">
        <v>1</v>
      </c>
      <c r="CM95" s="85" t="s">
        <v>82</v>
      </c>
    </row>
    <row r="96" spans="1:91" s="7" customFormat="1" ht="37.5" customHeight="1">
      <c r="A96" s="76" t="s">
        <v>77</v>
      </c>
      <c r="B96" s="77"/>
      <c r="C96" s="78"/>
      <c r="D96" s="176" t="s">
        <v>82</v>
      </c>
      <c r="E96" s="176"/>
      <c r="F96" s="176"/>
      <c r="G96" s="176"/>
      <c r="H96" s="176"/>
      <c r="I96" s="79"/>
      <c r="J96" s="176" t="s">
        <v>83</v>
      </c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4">
        <f>'2 - Nový stav učeben - 10...'!J30</f>
        <v>0</v>
      </c>
      <c r="AH96" s="175"/>
      <c r="AI96" s="175"/>
      <c r="AJ96" s="175"/>
      <c r="AK96" s="175"/>
      <c r="AL96" s="175"/>
      <c r="AM96" s="175"/>
      <c r="AN96" s="174">
        <f>SUM(AG96,AT96)</f>
        <v>0</v>
      </c>
      <c r="AO96" s="175"/>
      <c r="AP96" s="175"/>
      <c r="AQ96" s="80" t="s">
        <v>80</v>
      </c>
      <c r="AR96" s="77"/>
      <c r="AS96" s="81">
        <v>0</v>
      </c>
      <c r="AT96" s="82">
        <f>ROUND(SUM(AV96:AW96),2)</f>
        <v>0</v>
      </c>
      <c r="AU96" s="83">
        <f>'2 - Nový stav učeben - 10...'!P129</f>
        <v>0</v>
      </c>
      <c r="AV96" s="82">
        <f>'2 - Nový stav učeben - 10...'!J33</f>
        <v>0</v>
      </c>
      <c r="AW96" s="82">
        <f>'2 - Nový stav učeben - 10...'!J34</f>
        <v>0</v>
      </c>
      <c r="AX96" s="82">
        <f>'2 - Nový stav učeben - 10...'!J35</f>
        <v>0</v>
      </c>
      <c r="AY96" s="82">
        <f>'2 - Nový stav učeben - 10...'!J36</f>
        <v>0</v>
      </c>
      <c r="AZ96" s="82">
        <f>'2 - Nový stav učeben - 10...'!F33</f>
        <v>0</v>
      </c>
      <c r="BA96" s="82">
        <f>'2 - Nový stav učeben - 10...'!F34</f>
        <v>0</v>
      </c>
      <c r="BB96" s="82">
        <f>'2 - Nový stav učeben - 10...'!F35</f>
        <v>0</v>
      </c>
      <c r="BC96" s="82">
        <f>'2 - Nový stav učeben - 10...'!F36</f>
        <v>0</v>
      </c>
      <c r="BD96" s="84">
        <f>'2 - Nový stav učeben - 10...'!F37</f>
        <v>0</v>
      </c>
      <c r="BT96" s="85" t="s">
        <v>78</v>
      </c>
      <c r="BV96" s="85" t="s">
        <v>75</v>
      </c>
      <c r="BW96" s="85" t="s">
        <v>84</v>
      </c>
      <c r="BX96" s="85" t="s">
        <v>4</v>
      </c>
      <c r="CL96" s="85" t="s">
        <v>1</v>
      </c>
      <c r="CM96" s="85" t="s">
        <v>82</v>
      </c>
    </row>
    <row r="97" spans="1:91" s="7" customFormat="1" ht="16.5" customHeight="1">
      <c r="A97" s="76" t="s">
        <v>77</v>
      </c>
      <c r="B97" s="77"/>
      <c r="C97" s="78"/>
      <c r="D97" s="176" t="s">
        <v>85</v>
      </c>
      <c r="E97" s="176"/>
      <c r="F97" s="176"/>
      <c r="G97" s="176"/>
      <c r="H97" s="176"/>
      <c r="I97" s="79"/>
      <c r="J97" s="176" t="s">
        <v>86</v>
      </c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4">
        <f>'3 - Bourací práce'!J30</f>
        <v>0</v>
      </c>
      <c r="AH97" s="175"/>
      <c r="AI97" s="175"/>
      <c r="AJ97" s="175"/>
      <c r="AK97" s="175"/>
      <c r="AL97" s="175"/>
      <c r="AM97" s="175"/>
      <c r="AN97" s="174">
        <f>SUM(AG97,AT97)</f>
        <v>0</v>
      </c>
      <c r="AO97" s="175"/>
      <c r="AP97" s="175"/>
      <c r="AQ97" s="80" t="s">
        <v>80</v>
      </c>
      <c r="AR97" s="77"/>
      <c r="AS97" s="86">
        <v>0</v>
      </c>
      <c r="AT97" s="87">
        <f>ROUND(SUM(AV97:AW97),2)</f>
        <v>0</v>
      </c>
      <c r="AU97" s="88">
        <f>'3 - Bourací práce'!P122</f>
        <v>0</v>
      </c>
      <c r="AV97" s="87">
        <f>'3 - Bourací práce'!J33</f>
        <v>0</v>
      </c>
      <c r="AW97" s="87">
        <f>'3 - Bourací práce'!J34</f>
        <v>0</v>
      </c>
      <c r="AX97" s="87">
        <f>'3 - Bourací práce'!J35</f>
        <v>0</v>
      </c>
      <c r="AY97" s="87">
        <f>'3 - Bourací práce'!J36</f>
        <v>0</v>
      </c>
      <c r="AZ97" s="87">
        <f>'3 - Bourací práce'!F33</f>
        <v>0</v>
      </c>
      <c r="BA97" s="87">
        <f>'3 - Bourací práce'!F34</f>
        <v>0</v>
      </c>
      <c r="BB97" s="87">
        <f>'3 - Bourací práce'!F35</f>
        <v>0</v>
      </c>
      <c r="BC97" s="87">
        <f>'3 - Bourací práce'!F36</f>
        <v>0</v>
      </c>
      <c r="BD97" s="89">
        <f>'3 - Bourací práce'!F37</f>
        <v>0</v>
      </c>
      <c r="BT97" s="85" t="s">
        <v>78</v>
      </c>
      <c r="BV97" s="85" t="s">
        <v>75</v>
      </c>
      <c r="BW97" s="85" t="s">
        <v>87</v>
      </c>
      <c r="BX97" s="85" t="s">
        <v>4</v>
      </c>
      <c r="CL97" s="85" t="s">
        <v>1</v>
      </c>
      <c r="CM97" s="85" t="s">
        <v>82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- Úklidová místnost v j...'!C2" display="/"/>
    <hyperlink ref="A96" location="'2 - Nový stav učeben - 10...'!C2" display="/"/>
    <hyperlink ref="A97" location="'3 - Bourací prá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 topLeftCell="A18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81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2:46" s="1" customFormat="1" ht="24.95" customHeight="1">
      <c r="B4" s="17"/>
      <c r="D4" s="18" t="s">
        <v>88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12" t="str">
        <f>'Rekapitulace stavby'!K6</f>
        <v>ZŠ T.G.Masaryka 213,p.č.st.1153, k.ú. Český Krumlov</v>
      </c>
      <c r="F7" s="213"/>
      <c r="G7" s="213"/>
      <c r="H7" s="213"/>
      <c r="L7" s="17"/>
    </row>
    <row r="8" spans="1:31" s="2" customFormat="1" ht="12" customHeight="1">
      <c r="A8" s="29"/>
      <c r="B8" s="30"/>
      <c r="C8" s="29"/>
      <c r="D8" s="24" t="s">
        <v>89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84" t="s">
        <v>90</v>
      </c>
      <c r="F9" s="211"/>
      <c r="G9" s="211"/>
      <c r="H9" s="211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5. 1. 2024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26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4" t="str">
        <f>'Rekapitulace stavby'!E14</f>
        <v>Vyplň údaj</v>
      </c>
      <c r="F18" s="203"/>
      <c r="G18" s="203"/>
      <c r="H18" s="203"/>
      <c r="I18" s="24" t="s">
        <v>26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26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26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7" t="s">
        <v>1</v>
      </c>
      <c r="F27" s="207"/>
      <c r="G27" s="207"/>
      <c r="H27" s="207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ROUND(J133,2)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37</v>
      </c>
      <c r="E33" s="24" t="s">
        <v>38</v>
      </c>
      <c r="F33" s="96">
        <f>ROUND((SUM(BE133:BE198)),2)</f>
        <v>0</v>
      </c>
      <c r="G33" s="29"/>
      <c r="H33" s="29"/>
      <c r="I33" s="97">
        <v>0.21</v>
      </c>
      <c r="J33" s="96">
        <f>ROUND(((SUM(BE133:BE198))*I33),2)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39</v>
      </c>
      <c r="F34" s="96">
        <f>ROUND((SUM(BF133:BF198)),2)</f>
        <v>0</v>
      </c>
      <c r="G34" s="29"/>
      <c r="H34" s="29"/>
      <c r="I34" s="97">
        <v>0.12</v>
      </c>
      <c r="J34" s="96">
        <f>ROUND(((SUM(BF133:BF198))*I34),2)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40</v>
      </c>
      <c r="F35" s="96">
        <f>ROUND((SUM(BG133:BG198)),2)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41</v>
      </c>
      <c r="F36" s="96">
        <f>ROUND((SUM(BH133:BH198)),2)</f>
        <v>0</v>
      </c>
      <c r="G36" s="29"/>
      <c r="H36" s="29"/>
      <c r="I36" s="97">
        <v>0.12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42</v>
      </c>
      <c r="F37" s="96">
        <f>ROUND((SUM(BI133:BI198)),2)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2" t="str">
        <f>E7</f>
        <v>ZŠ T.G.Masaryka 213,p.č.st.1153, k.ú. Český Krumlov</v>
      </c>
      <c r="F85" s="213"/>
      <c r="G85" s="213"/>
      <c r="H85" s="21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89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184" t="str">
        <f>E9</f>
        <v>1 - Úklidová místnost v jazykové učebně</v>
      </c>
      <c r="F87" s="211"/>
      <c r="G87" s="211"/>
      <c r="H87" s="211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2" t="str">
        <f>IF(J12="","",J12)</f>
        <v>5. 1. 2024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24</v>
      </c>
      <c r="D91" s="29"/>
      <c r="E91" s="29"/>
      <c r="F91" s="22" t="str">
        <f>E15</f>
        <v xml:space="preserve">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92</v>
      </c>
      <c r="D94" s="98"/>
      <c r="E94" s="98"/>
      <c r="F94" s="98"/>
      <c r="G94" s="98"/>
      <c r="H94" s="98"/>
      <c r="I94" s="98"/>
      <c r="J94" s="107" t="s">
        <v>93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94</v>
      </c>
      <c r="D96" s="29"/>
      <c r="E96" s="29"/>
      <c r="F96" s="29"/>
      <c r="G96" s="29"/>
      <c r="H96" s="29"/>
      <c r="I96" s="29"/>
      <c r="J96" s="68">
        <f>J133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95</v>
      </c>
    </row>
    <row r="97" spans="2:12" s="9" customFormat="1" ht="24.95" customHeight="1">
      <c r="B97" s="109"/>
      <c r="D97" s="110" t="s">
        <v>96</v>
      </c>
      <c r="E97" s="111"/>
      <c r="F97" s="111"/>
      <c r="G97" s="111"/>
      <c r="H97" s="111"/>
      <c r="I97" s="111"/>
      <c r="J97" s="112">
        <f>J134</f>
        <v>0</v>
      </c>
      <c r="L97" s="109"/>
    </row>
    <row r="98" spans="2:12" s="10" customFormat="1" ht="19.9" customHeight="1">
      <c r="B98" s="113"/>
      <c r="D98" s="114" t="s">
        <v>97</v>
      </c>
      <c r="E98" s="115"/>
      <c r="F98" s="115"/>
      <c r="G98" s="115"/>
      <c r="H98" s="115"/>
      <c r="I98" s="115"/>
      <c r="J98" s="116">
        <f>J135</f>
        <v>0</v>
      </c>
      <c r="L98" s="113"/>
    </row>
    <row r="99" spans="2:12" s="10" customFormat="1" ht="19.9" customHeight="1">
      <c r="B99" s="113"/>
      <c r="D99" s="114" t="s">
        <v>98</v>
      </c>
      <c r="E99" s="115"/>
      <c r="F99" s="115"/>
      <c r="G99" s="115"/>
      <c r="H99" s="115"/>
      <c r="I99" s="115"/>
      <c r="J99" s="116">
        <f>J137</f>
        <v>0</v>
      </c>
      <c r="L99" s="113"/>
    </row>
    <row r="100" spans="2:12" s="10" customFormat="1" ht="19.9" customHeight="1">
      <c r="B100" s="113"/>
      <c r="D100" s="114" t="s">
        <v>99</v>
      </c>
      <c r="E100" s="115"/>
      <c r="F100" s="115"/>
      <c r="G100" s="115"/>
      <c r="H100" s="115"/>
      <c r="I100" s="115"/>
      <c r="J100" s="116">
        <f>J142</f>
        <v>0</v>
      </c>
      <c r="L100" s="113"/>
    </row>
    <row r="101" spans="2:12" s="9" customFormat="1" ht="24.95" customHeight="1">
      <c r="B101" s="109"/>
      <c r="D101" s="110" t="s">
        <v>100</v>
      </c>
      <c r="E101" s="111"/>
      <c r="F101" s="111"/>
      <c r="G101" s="111"/>
      <c r="H101" s="111"/>
      <c r="I101" s="111"/>
      <c r="J101" s="112">
        <f>J144</f>
        <v>0</v>
      </c>
      <c r="L101" s="109"/>
    </row>
    <row r="102" spans="2:12" s="10" customFormat="1" ht="19.9" customHeight="1">
      <c r="B102" s="113"/>
      <c r="D102" s="114" t="s">
        <v>101</v>
      </c>
      <c r="E102" s="115"/>
      <c r="F102" s="115"/>
      <c r="G102" s="115"/>
      <c r="H102" s="115"/>
      <c r="I102" s="115"/>
      <c r="J102" s="116">
        <f>J145</f>
        <v>0</v>
      </c>
      <c r="L102" s="113"/>
    </row>
    <row r="103" spans="2:12" s="10" customFormat="1" ht="19.9" customHeight="1">
      <c r="B103" s="113"/>
      <c r="D103" s="114" t="s">
        <v>102</v>
      </c>
      <c r="E103" s="115"/>
      <c r="F103" s="115"/>
      <c r="G103" s="115"/>
      <c r="H103" s="115"/>
      <c r="I103" s="115"/>
      <c r="J103" s="116">
        <f>J147</f>
        <v>0</v>
      </c>
      <c r="L103" s="113"/>
    </row>
    <row r="104" spans="2:12" s="10" customFormat="1" ht="19.9" customHeight="1">
      <c r="B104" s="113"/>
      <c r="D104" s="114" t="s">
        <v>103</v>
      </c>
      <c r="E104" s="115"/>
      <c r="F104" s="115"/>
      <c r="G104" s="115"/>
      <c r="H104" s="115"/>
      <c r="I104" s="115"/>
      <c r="J104" s="116">
        <f>J149</f>
        <v>0</v>
      </c>
      <c r="L104" s="113"/>
    </row>
    <row r="105" spans="2:12" s="10" customFormat="1" ht="19.9" customHeight="1">
      <c r="B105" s="113"/>
      <c r="D105" s="114" t="s">
        <v>104</v>
      </c>
      <c r="E105" s="115"/>
      <c r="F105" s="115"/>
      <c r="G105" s="115"/>
      <c r="H105" s="115"/>
      <c r="I105" s="115"/>
      <c r="J105" s="116">
        <f>J154</f>
        <v>0</v>
      </c>
      <c r="L105" s="113"/>
    </row>
    <row r="106" spans="2:12" s="10" customFormat="1" ht="19.9" customHeight="1">
      <c r="B106" s="113"/>
      <c r="D106" s="114" t="s">
        <v>105</v>
      </c>
      <c r="E106" s="115"/>
      <c r="F106" s="115"/>
      <c r="G106" s="115"/>
      <c r="H106" s="115"/>
      <c r="I106" s="115"/>
      <c r="J106" s="116">
        <f>J162</f>
        <v>0</v>
      </c>
      <c r="L106" s="113"/>
    </row>
    <row r="107" spans="2:12" s="10" customFormat="1" ht="19.9" customHeight="1">
      <c r="B107" s="113"/>
      <c r="D107" s="114" t="s">
        <v>106</v>
      </c>
      <c r="E107" s="115"/>
      <c r="F107" s="115"/>
      <c r="G107" s="115"/>
      <c r="H107" s="115"/>
      <c r="I107" s="115"/>
      <c r="J107" s="116">
        <f>J165</f>
        <v>0</v>
      </c>
      <c r="L107" s="113"/>
    </row>
    <row r="108" spans="2:12" s="10" customFormat="1" ht="19.9" customHeight="1">
      <c r="B108" s="113"/>
      <c r="D108" s="114" t="s">
        <v>107</v>
      </c>
      <c r="E108" s="115"/>
      <c r="F108" s="115"/>
      <c r="G108" s="115"/>
      <c r="H108" s="115"/>
      <c r="I108" s="115"/>
      <c r="J108" s="116">
        <f>J171</f>
        <v>0</v>
      </c>
      <c r="L108" s="113"/>
    </row>
    <row r="109" spans="2:12" s="10" customFormat="1" ht="19.9" customHeight="1">
      <c r="B109" s="113"/>
      <c r="D109" s="114" t="s">
        <v>108</v>
      </c>
      <c r="E109" s="115"/>
      <c r="F109" s="115"/>
      <c r="G109" s="115"/>
      <c r="H109" s="115"/>
      <c r="I109" s="115"/>
      <c r="J109" s="116">
        <f>J179</f>
        <v>0</v>
      </c>
      <c r="L109" s="113"/>
    </row>
    <row r="110" spans="2:12" s="10" customFormat="1" ht="19.9" customHeight="1">
      <c r="B110" s="113"/>
      <c r="D110" s="114" t="s">
        <v>109</v>
      </c>
      <c r="E110" s="115"/>
      <c r="F110" s="115"/>
      <c r="G110" s="115"/>
      <c r="H110" s="115"/>
      <c r="I110" s="115"/>
      <c r="J110" s="116">
        <f>J185</f>
        <v>0</v>
      </c>
      <c r="L110" s="113"/>
    </row>
    <row r="111" spans="2:12" s="10" customFormat="1" ht="19.9" customHeight="1">
      <c r="B111" s="113"/>
      <c r="D111" s="114" t="s">
        <v>110</v>
      </c>
      <c r="E111" s="115"/>
      <c r="F111" s="115"/>
      <c r="G111" s="115"/>
      <c r="H111" s="115"/>
      <c r="I111" s="115"/>
      <c r="J111" s="116">
        <f>J187</f>
        <v>0</v>
      </c>
      <c r="L111" s="113"/>
    </row>
    <row r="112" spans="2:12" s="10" customFormat="1" ht="19.9" customHeight="1">
      <c r="B112" s="113"/>
      <c r="D112" s="114" t="s">
        <v>111</v>
      </c>
      <c r="E112" s="115"/>
      <c r="F112" s="115"/>
      <c r="G112" s="115"/>
      <c r="H112" s="115"/>
      <c r="I112" s="115"/>
      <c r="J112" s="116">
        <f>J192</f>
        <v>0</v>
      </c>
      <c r="L112" s="113"/>
    </row>
    <row r="113" spans="2:12" s="10" customFormat="1" ht="19.9" customHeight="1">
      <c r="B113" s="113"/>
      <c r="D113" s="114" t="s">
        <v>112</v>
      </c>
      <c r="E113" s="115"/>
      <c r="F113" s="115"/>
      <c r="G113" s="115"/>
      <c r="H113" s="115"/>
      <c r="I113" s="115"/>
      <c r="J113" s="116">
        <f>J194</f>
        <v>0</v>
      </c>
      <c r="L113" s="113"/>
    </row>
    <row r="114" spans="1:31" s="2" customFormat="1" ht="21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113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16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12" t="str">
        <f>E7</f>
        <v>ZŠ T.G.Masaryka 213,p.č.st.1153, k.ú. Český Krumlov</v>
      </c>
      <c r="F123" s="213"/>
      <c r="G123" s="213"/>
      <c r="H123" s="213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89</v>
      </c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184" t="str">
        <f>E9</f>
        <v>1 - Úklidová místnost v jazykové učebně</v>
      </c>
      <c r="F125" s="211"/>
      <c r="G125" s="211"/>
      <c r="H125" s="211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20</v>
      </c>
      <c r="D127" s="29"/>
      <c r="E127" s="29"/>
      <c r="F127" s="22" t="str">
        <f>F12</f>
        <v xml:space="preserve"> </v>
      </c>
      <c r="G127" s="29"/>
      <c r="H127" s="29"/>
      <c r="I127" s="24" t="s">
        <v>22</v>
      </c>
      <c r="J127" s="52" t="str">
        <f>IF(J12="","",J12)</f>
        <v>5. 1. 2024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15.2" customHeight="1">
      <c r="A129" s="29"/>
      <c r="B129" s="30"/>
      <c r="C129" s="24" t="s">
        <v>24</v>
      </c>
      <c r="D129" s="29"/>
      <c r="E129" s="29"/>
      <c r="F129" s="22" t="str">
        <f>E15</f>
        <v xml:space="preserve"> </v>
      </c>
      <c r="G129" s="29"/>
      <c r="H129" s="29"/>
      <c r="I129" s="24" t="s">
        <v>29</v>
      </c>
      <c r="J129" s="27" t="str">
        <f>E21</f>
        <v xml:space="preserve"> 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15.2" customHeight="1">
      <c r="A130" s="29"/>
      <c r="B130" s="30"/>
      <c r="C130" s="24" t="s">
        <v>27</v>
      </c>
      <c r="D130" s="29"/>
      <c r="E130" s="29"/>
      <c r="F130" s="22" t="str">
        <f>IF(E18="","",E18)</f>
        <v>Vyplň údaj</v>
      </c>
      <c r="G130" s="29"/>
      <c r="H130" s="29"/>
      <c r="I130" s="24" t="s">
        <v>31</v>
      </c>
      <c r="J130" s="27" t="str">
        <f>E24</f>
        <v xml:space="preserve">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11" customFormat="1" ht="29.25" customHeight="1">
      <c r="A132" s="117"/>
      <c r="B132" s="118"/>
      <c r="C132" s="119" t="s">
        <v>114</v>
      </c>
      <c r="D132" s="120" t="s">
        <v>58</v>
      </c>
      <c r="E132" s="120" t="s">
        <v>54</v>
      </c>
      <c r="F132" s="120" t="s">
        <v>55</v>
      </c>
      <c r="G132" s="120" t="s">
        <v>115</v>
      </c>
      <c r="H132" s="120" t="s">
        <v>116</v>
      </c>
      <c r="I132" s="120" t="s">
        <v>117</v>
      </c>
      <c r="J132" s="121" t="s">
        <v>93</v>
      </c>
      <c r="K132" s="122" t="s">
        <v>118</v>
      </c>
      <c r="L132" s="123"/>
      <c r="M132" s="59" t="s">
        <v>1</v>
      </c>
      <c r="N132" s="60" t="s">
        <v>37</v>
      </c>
      <c r="O132" s="60" t="s">
        <v>119</v>
      </c>
      <c r="P132" s="60" t="s">
        <v>120</v>
      </c>
      <c r="Q132" s="60" t="s">
        <v>121</v>
      </c>
      <c r="R132" s="60" t="s">
        <v>122</v>
      </c>
      <c r="S132" s="60" t="s">
        <v>123</v>
      </c>
      <c r="T132" s="61" t="s">
        <v>124</v>
      </c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</row>
    <row r="133" spans="1:63" s="2" customFormat="1" ht="22.9" customHeight="1">
      <c r="A133" s="29"/>
      <c r="B133" s="30"/>
      <c r="C133" s="66" t="s">
        <v>125</v>
      </c>
      <c r="D133" s="29"/>
      <c r="E133" s="29"/>
      <c r="F133" s="29"/>
      <c r="G133" s="29"/>
      <c r="H133" s="29"/>
      <c r="I133" s="29"/>
      <c r="J133" s="124">
        <f>BK133</f>
        <v>0</v>
      </c>
      <c r="K133" s="29"/>
      <c r="L133" s="30"/>
      <c r="M133" s="62"/>
      <c r="N133" s="53"/>
      <c r="O133" s="63"/>
      <c r="P133" s="125">
        <f>P134+P144</f>
        <v>0</v>
      </c>
      <c r="Q133" s="63"/>
      <c r="R133" s="125">
        <f>R134+R144</f>
        <v>0.7785100000000001</v>
      </c>
      <c r="S133" s="63"/>
      <c r="T133" s="126">
        <f>T134+T144</f>
        <v>0.0045000000000000005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72</v>
      </c>
      <c r="AU133" s="14" t="s">
        <v>95</v>
      </c>
      <c r="BK133" s="127">
        <f>BK134+BK144</f>
        <v>0</v>
      </c>
    </row>
    <row r="134" spans="2:63" s="12" customFormat="1" ht="25.9" customHeight="1">
      <c r="B134" s="128"/>
      <c r="D134" s="129" t="s">
        <v>72</v>
      </c>
      <c r="E134" s="130" t="s">
        <v>126</v>
      </c>
      <c r="F134" s="130" t="s">
        <v>127</v>
      </c>
      <c r="I134" s="131"/>
      <c r="J134" s="132">
        <f>BK134</f>
        <v>0</v>
      </c>
      <c r="L134" s="128"/>
      <c r="M134" s="133"/>
      <c r="N134" s="134"/>
      <c r="O134" s="134"/>
      <c r="P134" s="135">
        <f>P135+P137+P142</f>
        <v>0</v>
      </c>
      <c r="Q134" s="134"/>
      <c r="R134" s="135">
        <f>R135+R137+R142</f>
        <v>0.18016880000000002</v>
      </c>
      <c r="S134" s="134"/>
      <c r="T134" s="136">
        <f>T135+T137+T142</f>
        <v>0</v>
      </c>
      <c r="AR134" s="129" t="s">
        <v>78</v>
      </c>
      <c r="AT134" s="137" t="s">
        <v>72</v>
      </c>
      <c r="AU134" s="137" t="s">
        <v>73</v>
      </c>
      <c r="AY134" s="129" t="s">
        <v>128</v>
      </c>
      <c r="BK134" s="138">
        <f>BK135+BK137+BK142</f>
        <v>0</v>
      </c>
    </row>
    <row r="135" spans="2:63" s="12" customFormat="1" ht="22.9" customHeight="1">
      <c r="B135" s="128"/>
      <c r="D135" s="129" t="s">
        <v>72</v>
      </c>
      <c r="E135" s="139" t="s">
        <v>85</v>
      </c>
      <c r="F135" s="139" t="s">
        <v>129</v>
      </c>
      <c r="I135" s="131"/>
      <c r="J135" s="140">
        <f>BK135</f>
        <v>0</v>
      </c>
      <c r="L135" s="128"/>
      <c r="M135" s="133"/>
      <c r="N135" s="134"/>
      <c r="O135" s="134"/>
      <c r="P135" s="135">
        <f>P136</f>
        <v>0</v>
      </c>
      <c r="Q135" s="134"/>
      <c r="R135" s="135">
        <f>R136</f>
        <v>0.054804</v>
      </c>
      <c r="S135" s="134"/>
      <c r="T135" s="136">
        <f>T136</f>
        <v>0</v>
      </c>
      <c r="AR135" s="129" t="s">
        <v>78</v>
      </c>
      <c r="AT135" s="137" t="s">
        <v>72</v>
      </c>
      <c r="AU135" s="137" t="s">
        <v>78</v>
      </c>
      <c r="AY135" s="129" t="s">
        <v>128</v>
      </c>
      <c r="BK135" s="138">
        <f>BK136</f>
        <v>0</v>
      </c>
    </row>
    <row r="136" spans="1:65" s="2" customFormat="1" ht="16.5" customHeight="1">
      <c r="A136" s="29"/>
      <c r="B136" s="141"/>
      <c r="C136" s="142" t="s">
        <v>78</v>
      </c>
      <c r="D136" s="142" t="s">
        <v>130</v>
      </c>
      <c r="E136" s="143" t="s">
        <v>131</v>
      </c>
      <c r="F136" s="144" t="s">
        <v>132</v>
      </c>
      <c r="G136" s="145" t="s">
        <v>133</v>
      </c>
      <c r="H136" s="146">
        <v>1.2</v>
      </c>
      <c r="I136" s="147"/>
      <c r="J136" s="148">
        <f>ROUND(I136*H136,2)</f>
        <v>0</v>
      </c>
      <c r="K136" s="149"/>
      <c r="L136" s="30"/>
      <c r="M136" s="150" t="s">
        <v>1</v>
      </c>
      <c r="N136" s="151" t="s">
        <v>38</v>
      </c>
      <c r="O136" s="55"/>
      <c r="P136" s="152">
        <f>O136*H136</f>
        <v>0</v>
      </c>
      <c r="Q136" s="152">
        <v>0.04567</v>
      </c>
      <c r="R136" s="152">
        <f>Q136*H136</f>
        <v>0.054804</v>
      </c>
      <c r="S136" s="152">
        <v>0</v>
      </c>
      <c r="T136" s="15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134</v>
      </c>
      <c r="AT136" s="154" t="s">
        <v>130</v>
      </c>
      <c r="AU136" s="154" t="s">
        <v>82</v>
      </c>
      <c r="AY136" s="14" t="s">
        <v>128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4" t="s">
        <v>78</v>
      </c>
      <c r="BK136" s="155">
        <f>ROUND(I136*H136,2)</f>
        <v>0</v>
      </c>
      <c r="BL136" s="14" t="s">
        <v>134</v>
      </c>
      <c r="BM136" s="154" t="s">
        <v>135</v>
      </c>
    </row>
    <row r="137" spans="2:63" s="12" customFormat="1" ht="22.9" customHeight="1">
      <c r="B137" s="128"/>
      <c r="D137" s="129" t="s">
        <v>72</v>
      </c>
      <c r="E137" s="139" t="s">
        <v>136</v>
      </c>
      <c r="F137" s="139" t="s">
        <v>137</v>
      </c>
      <c r="I137" s="131"/>
      <c r="J137" s="140">
        <f>BK137</f>
        <v>0</v>
      </c>
      <c r="L137" s="128"/>
      <c r="M137" s="133"/>
      <c r="N137" s="134"/>
      <c r="O137" s="134"/>
      <c r="P137" s="135">
        <f>SUM(P138:P141)</f>
        <v>0</v>
      </c>
      <c r="Q137" s="134"/>
      <c r="R137" s="135">
        <f>SUM(R138:R141)</f>
        <v>0.12536480000000003</v>
      </c>
      <c r="S137" s="134"/>
      <c r="T137" s="136">
        <f>SUM(T138:T141)</f>
        <v>0</v>
      </c>
      <c r="AR137" s="129" t="s">
        <v>78</v>
      </c>
      <c r="AT137" s="137" t="s">
        <v>72</v>
      </c>
      <c r="AU137" s="137" t="s">
        <v>78</v>
      </c>
      <c r="AY137" s="129" t="s">
        <v>128</v>
      </c>
      <c r="BK137" s="138">
        <f>SUM(BK138:BK141)</f>
        <v>0</v>
      </c>
    </row>
    <row r="138" spans="1:65" s="2" customFormat="1" ht="24.2" customHeight="1">
      <c r="A138" s="29"/>
      <c r="B138" s="141"/>
      <c r="C138" s="142" t="s">
        <v>82</v>
      </c>
      <c r="D138" s="142" t="s">
        <v>130</v>
      </c>
      <c r="E138" s="143" t="s">
        <v>138</v>
      </c>
      <c r="F138" s="144" t="s">
        <v>139</v>
      </c>
      <c r="G138" s="145" t="s">
        <v>133</v>
      </c>
      <c r="H138" s="146">
        <v>1.5</v>
      </c>
      <c r="I138" s="147"/>
      <c r="J138" s="148">
        <f>ROUND(I138*H138,2)</f>
        <v>0</v>
      </c>
      <c r="K138" s="149"/>
      <c r="L138" s="30"/>
      <c r="M138" s="150" t="s">
        <v>1</v>
      </c>
      <c r="N138" s="151" t="s">
        <v>38</v>
      </c>
      <c r="O138" s="55"/>
      <c r="P138" s="152">
        <f>O138*H138</f>
        <v>0</v>
      </c>
      <c r="Q138" s="152">
        <v>0.00438</v>
      </c>
      <c r="R138" s="152">
        <f>Q138*H138</f>
        <v>0.00657</v>
      </c>
      <c r="S138" s="152">
        <v>0</v>
      </c>
      <c r="T138" s="15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134</v>
      </c>
      <c r="AT138" s="154" t="s">
        <v>130</v>
      </c>
      <c r="AU138" s="154" t="s">
        <v>82</v>
      </c>
      <c r="AY138" s="14" t="s">
        <v>128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4" t="s">
        <v>78</v>
      </c>
      <c r="BK138" s="155">
        <f>ROUND(I138*H138,2)</f>
        <v>0</v>
      </c>
      <c r="BL138" s="14" t="s">
        <v>134</v>
      </c>
      <c r="BM138" s="154" t="s">
        <v>140</v>
      </c>
    </row>
    <row r="139" spans="1:65" s="2" customFormat="1" ht="24.2" customHeight="1">
      <c r="A139" s="29"/>
      <c r="B139" s="141"/>
      <c r="C139" s="142" t="s">
        <v>85</v>
      </c>
      <c r="D139" s="142" t="s">
        <v>130</v>
      </c>
      <c r="E139" s="143" t="s">
        <v>141</v>
      </c>
      <c r="F139" s="144" t="s">
        <v>142</v>
      </c>
      <c r="G139" s="145" t="s">
        <v>133</v>
      </c>
      <c r="H139" s="146">
        <v>1.5</v>
      </c>
      <c r="I139" s="147"/>
      <c r="J139" s="148">
        <f>ROUND(I139*H139,2)</f>
        <v>0</v>
      </c>
      <c r="K139" s="149"/>
      <c r="L139" s="30"/>
      <c r="M139" s="150" t="s">
        <v>1</v>
      </c>
      <c r="N139" s="151" t="s">
        <v>38</v>
      </c>
      <c r="O139" s="55"/>
      <c r="P139" s="152">
        <f>O139*H139</f>
        <v>0</v>
      </c>
      <c r="Q139" s="152">
        <v>0.004</v>
      </c>
      <c r="R139" s="152">
        <f>Q139*H139</f>
        <v>0.006</v>
      </c>
      <c r="S139" s="152">
        <v>0</v>
      </c>
      <c r="T139" s="15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134</v>
      </c>
      <c r="AT139" s="154" t="s">
        <v>130</v>
      </c>
      <c r="AU139" s="154" t="s">
        <v>82</v>
      </c>
      <c r="AY139" s="14" t="s">
        <v>128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4" t="s">
        <v>78</v>
      </c>
      <c r="BK139" s="155">
        <f>ROUND(I139*H139,2)</f>
        <v>0</v>
      </c>
      <c r="BL139" s="14" t="s">
        <v>134</v>
      </c>
      <c r="BM139" s="154" t="s">
        <v>143</v>
      </c>
    </row>
    <row r="140" spans="1:65" s="2" customFormat="1" ht="24.2" customHeight="1">
      <c r="A140" s="29"/>
      <c r="B140" s="141"/>
      <c r="C140" s="142" t="s">
        <v>134</v>
      </c>
      <c r="D140" s="142" t="s">
        <v>130</v>
      </c>
      <c r="E140" s="143" t="s">
        <v>144</v>
      </c>
      <c r="F140" s="144" t="s">
        <v>145</v>
      </c>
      <c r="G140" s="145" t="s">
        <v>133</v>
      </c>
      <c r="H140" s="146">
        <v>13.46</v>
      </c>
      <c r="I140" s="147"/>
      <c r="J140" s="148">
        <f>ROUND(I140*H140,2)</f>
        <v>0</v>
      </c>
      <c r="K140" s="149"/>
      <c r="L140" s="30"/>
      <c r="M140" s="150" t="s">
        <v>1</v>
      </c>
      <c r="N140" s="151" t="s">
        <v>38</v>
      </c>
      <c r="O140" s="55"/>
      <c r="P140" s="152">
        <f>O140*H140</f>
        <v>0</v>
      </c>
      <c r="Q140" s="152">
        <v>0.00438</v>
      </c>
      <c r="R140" s="152">
        <f>Q140*H140</f>
        <v>0.05895480000000001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134</v>
      </c>
      <c r="AT140" s="154" t="s">
        <v>130</v>
      </c>
      <c r="AU140" s="154" t="s">
        <v>82</v>
      </c>
      <c r="AY140" s="14" t="s">
        <v>128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4" t="s">
        <v>78</v>
      </c>
      <c r="BK140" s="155">
        <f>ROUND(I140*H140,2)</f>
        <v>0</v>
      </c>
      <c r="BL140" s="14" t="s">
        <v>134</v>
      </c>
      <c r="BM140" s="154" t="s">
        <v>146</v>
      </c>
    </row>
    <row r="141" spans="1:65" s="2" customFormat="1" ht="24.2" customHeight="1">
      <c r="A141" s="29"/>
      <c r="B141" s="141"/>
      <c r="C141" s="142" t="s">
        <v>147</v>
      </c>
      <c r="D141" s="142" t="s">
        <v>130</v>
      </c>
      <c r="E141" s="143" t="s">
        <v>148</v>
      </c>
      <c r="F141" s="144" t="s">
        <v>149</v>
      </c>
      <c r="G141" s="145" t="s">
        <v>133</v>
      </c>
      <c r="H141" s="146">
        <v>13.46</v>
      </c>
      <c r="I141" s="147"/>
      <c r="J141" s="148">
        <f>ROUND(I141*H141,2)</f>
        <v>0</v>
      </c>
      <c r="K141" s="149"/>
      <c r="L141" s="30"/>
      <c r="M141" s="150" t="s">
        <v>1</v>
      </c>
      <c r="N141" s="151" t="s">
        <v>38</v>
      </c>
      <c r="O141" s="55"/>
      <c r="P141" s="152">
        <f>O141*H141</f>
        <v>0</v>
      </c>
      <c r="Q141" s="152">
        <v>0.004</v>
      </c>
      <c r="R141" s="152">
        <f>Q141*H141</f>
        <v>0.053840000000000006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134</v>
      </c>
      <c r="AT141" s="154" t="s">
        <v>130</v>
      </c>
      <c r="AU141" s="154" t="s">
        <v>82</v>
      </c>
      <c r="AY141" s="14" t="s">
        <v>128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4" t="s">
        <v>78</v>
      </c>
      <c r="BK141" s="155">
        <f>ROUND(I141*H141,2)</f>
        <v>0</v>
      </c>
      <c r="BL141" s="14" t="s">
        <v>134</v>
      </c>
      <c r="BM141" s="154" t="s">
        <v>150</v>
      </c>
    </row>
    <row r="142" spans="2:63" s="12" customFormat="1" ht="22.9" customHeight="1">
      <c r="B142" s="128"/>
      <c r="D142" s="129" t="s">
        <v>72</v>
      </c>
      <c r="E142" s="139" t="s">
        <v>151</v>
      </c>
      <c r="F142" s="139" t="s">
        <v>152</v>
      </c>
      <c r="I142" s="131"/>
      <c r="J142" s="140">
        <f>BK142</f>
        <v>0</v>
      </c>
      <c r="L142" s="128"/>
      <c r="M142" s="133"/>
      <c r="N142" s="134"/>
      <c r="O142" s="134"/>
      <c r="P142" s="135">
        <f>P143</f>
        <v>0</v>
      </c>
      <c r="Q142" s="134"/>
      <c r="R142" s="135">
        <f>R143</f>
        <v>0</v>
      </c>
      <c r="S142" s="134"/>
      <c r="T142" s="136">
        <f>T143</f>
        <v>0</v>
      </c>
      <c r="AR142" s="129" t="s">
        <v>78</v>
      </c>
      <c r="AT142" s="137" t="s">
        <v>72</v>
      </c>
      <c r="AU142" s="137" t="s">
        <v>78</v>
      </c>
      <c r="AY142" s="129" t="s">
        <v>128</v>
      </c>
      <c r="BK142" s="138">
        <f>BK143</f>
        <v>0</v>
      </c>
    </row>
    <row r="143" spans="1:65" s="2" customFormat="1" ht="21.75" customHeight="1">
      <c r="A143" s="29"/>
      <c r="B143" s="141"/>
      <c r="C143" s="142" t="s">
        <v>136</v>
      </c>
      <c r="D143" s="142" t="s">
        <v>130</v>
      </c>
      <c r="E143" s="143" t="s">
        <v>153</v>
      </c>
      <c r="F143" s="144" t="s">
        <v>154</v>
      </c>
      <c r="G143" s="145" t="s">
        <v>155</v>
      </c>
      <c r="H143" s="146">
        <v>1</v>
      </c>
      <c r="I143" s="147"/>
      <c r="J143" s="148">
        <f>ROUND(I143*H143,2)</f>
        <v>0</v>
      </c>
      <c r="K143" s="149"/>
      <c r="L143" s="30"/>
      <c r="M143" s="150" t="s">
        <v>1</v>
      </c>
      <c r="N143" s="151" t="s">
        <v>38</v>
      </c>
      <c r="O143" s="55"/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134</v>
      </c>
      <c r="AT143" s="154" t="s">
        <v>130</v>
      </c>
      <c r="AU143" s="154" t="s">
        <v>82</v>
      </c>
      <c r="AY143" s="14" t="s">
        <v>128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4" t="s">
        <v>78</v>
      </c>
      <c r="BK143" s="155">
        <f>ROUND(I143*H143,2)</f>
        <v>0</v>
      </c>
      <c r="BL143" s="14" t="s">
        <v>134</v>
      </c>
      <c r="BM143" s="154" t="s">
        <v>156</v>
      </c>
    </row>
    <row r="144" spans="2:63" s="12" customFormat="1" ht="25.9" customHeight="1">
      <c r="B144" s="128"/>
      <c r="D144" s="129" t="s">
        <v>72</v>
      </c>
      <c r="E144" s="130" t="s">
        <v>157</v>
      </c>
      <c r="F144" s="130" t="s">
        <v>158</v>
      </c>
      <c r="I144" s="131"/>
      <c r="J144" s="132">
        <f>BK144</f>
        <v>0</v>
      </c>
      <c r="L144" s="128"/>
      <c r="M144" s="133"/>
      <c r="N144" s="134"/>
      <c r="O144" s="134"/>
      <c r="P144" s="135">
        <f>P145+P147+P149+P154+P162+P165+P171+P179+P185+P187+P192+P194</f>
        <v>0</v>
      </c>
      <c r="Q144" s="134"/>
      <c r="R144" s="135">
        <f>R145+R147+R149+R154+R162+R165+R171+R179+R185+R187+R192+R194</f>
        <v>0.5983412000000001</v>
      </c>
      <c r="S144" s="134"/>
      <c r="T144" s="136">
        <f>T145+T147+T149+T154+T162+T165+T171+T179+T185+T187+T192+T194</f>
        <v>0.0045000000000000005</v>
      </c>
      <c r="AR144" s="129" t="s">
        <v>82</v>
      </c>
      <c r="AT144" s="137" t="s">
        <v>72</v>
      </c>
      <c r="AU144" s="137" t="s">
        <v>73</v>
      </c>
      <c r="AY144" s="129" t="s">
        <v>128</v>
      </c>
      <c r="BK144" s="138">
        <f>BK145+BK147+BK149+BK154+BK162+BK165+BK171+BK179+BK185+BK187+BK192+BK194</f>
        <v>0</v>
      </c>
    </row>
    <row r="145" spans="2:63" s="12" customFormat="1" ht="22.9" customHeight="1">
      <c r="B145" s="128"/>
      <c r="D145" s="129" t="s">
        <v>72</v>
      </c>
      <c r="E145" s="139" t="s">
        <v>159</v>
      </c>
      <c r="F145" s="139" t="s">
        <v>160</v>
      </c>
      <c r="I145" s="131"/>
      <c r="J145" s="140">
        <f>BK145</f>
        <v>0</v>
      </c>
      <c r="L145" s="128"/>
      <c r="M145" s="133"/>
      <c r="N145" s="134"/>
      <c r="O145" s="134"/>
      <c r="P145" s="135">
        <f>P146</f>
        <v>0</v>
      </c>
      <c r="Q145" s="134"/>
      <c r="R145" s="135">
        <f>R146</f>
        <v>0.00157</v>
      </c>
      <c r="S145" s="134"/>
      <c r="T145" s="136">
        <f>T146</f>
        <v>0</v>
      </c>
      <c r="AR145" s="129" t="s">
        <v>82</v>
      </c>
      <c r="AT145" s="137" t="s">
        <v>72</v>
      </c>
      <c r="AU145" s="137" t="s">
        <v>78</v>
      </c>
      <c r="AY145" s="129" t="s">
        <v>128</v>
      </c>
      <c r="BK145" s="138">
        <f>BK146</f>
        <v>0</v>
      </c>
    </row>
    <row r="146" spans="1:65" s="2" customFormat="1" ht="24.2" customHeight="1">
      <c r="A146" s="29"/>
      <c r="B146" s="141"/>
      <c r="C146" s="142" t="s">
        <v>161</v>
      </c>
      <c r="D146" s="142" t="s">
        <v>130</v>
      </c>
      <c r="E146" s="143" t="s">
        <v>162</v>
      </c>
      <c r="F146" s="144" t="s">
        <v>163</v>
      </c>
      <c r="G146" s="145" t="s">
        <v>164</v>
      </c>
      <c r="H146" s="146">
        <v>1</v>
      </c>
      <c r="I146" s="147"/>
      <c r="J146" s="148">
        <f>ROUND(I146*H146,2)</f>
        <v>0</v>
      </c>
      <c r="K146" s="149"/>
      <c r="L146" s="30"/>
      <c r="M146" s="150" t="s">
        <v>1</v>
      </c>
      <c r="N146" s="151" t="s">
        <v>38</v>
      </c>
      <c r="O146" s="55"/>
      <c r="P146" s="152">
        <f>O146*H146</f>
        <v>0</v>
      </c>
      <c r="Q146" s="152">
        <v>0.00157</v>
      </c>
      <c r="R146" s="152">
        <f>Q146*H146</f>
        <v>0.00157</v>
      </c>
      <c r="S146" s="152">
        <v>0</v>
      </c>
      <c r="T146" s="15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165</v>
      </c>
      <c r="AT146" s="154" t="s">
        <v>130</v>
      </c>
      <c r="AU146" s="154" t="s">
        <v>82</v>
      </c>
      <c r="AY146" s="14" t="s">
        <v>128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4" t="s">
        <v>78</v>
      </c>
      <c r="BK146" s="155">
        <f>ROUND(I146*H146,2)</f>
        <v>0</v>
      </c>
      <c r="BL146" s="14" t="s">
        <v>165</v>
      </c>
      <c r="BM146" s="154" t="s">
        <v>166</v>
      </c>
    </row>
    <row r="147" spans="2:63" s="12" customFormat="1" ht="22.9" customHeight="1">
      <c r="B147" s="128"/>
      <c r="D147" s="129" t="s">
        <v>72</v>
      </c>
      <c r="E147" s="139" t="s">
        <v>167</v>
      </c>
      <c r="F147" s="139" t="s">
        <v>168</v>
      </c>
      <c r="I147" s="131"/>
      <c r="J147" s="140">
        <f>BK147</f>
        <v>0</v>
      </c>
      <c r="L147" s="128"/>
      <c r="M147" s="133"/>
      <c r="N147" s="134"/>
      <c r="O147" s="134"/>
      <c r="P147" s="135">
        <f>P148</f>
        <v>0</v>
      </c>
      <c r="Q147" s="134"/>
      <c r="R147" s="135">
        <f>R148</f>
        <v>0.00043</v>
      </c>
      <c r="S147" s="134"/>
      <c r="T147" s="136">
        <f>T148</f>
        <v>0</v>
      </c>
      <c r="AR147" s="129" t="s">
        <v>82</v>
      </c>
      <c r="AT147" s="137" t="s">
        <v>72</v>
      </c>
      <c r="AU147" s="137" t="s">
        <v>78</v>
      </c>
      <c r="AY147" s="129" t="s">
        <v>128</v>
      </c>
      <c r="BK147" s="138">
        <f>BK148</f>
        <v>0</v>
      </c>
    </row>
    <row r="148" spans="1:65" s="2" customFormat="1" ht="33" customHeight="1">
      <c r="A148" s="29"/>
      <c r="B148" s="141"/>
      <c r="C148" s="142" t="s">
        <v>169</v>
      </c>
      <c r="D148" s="142" t="s">
        <v>130</v>
      </c>
      <c r="E148" s="143" t="s">
        <v>170</v>
      </c>
      <c r="F148" s="144" t="s">
        <v>171</v>
      </c>
      <c r="G148" s="145" t="s">
        <v>164</v>
      </c>
      <c r="H148" s="146">
        <v>1</v>
      </c>
      <c r="I148" s="147"/>
      <c r="J148" s="148">
        <f>ROUND(I148*H148,2)</f>
        <v>0</v>
      </c>
      <c r="K148" s="149"/>
      <c r="L148" s="30"/>
      <c r="M148" s="150" t="s">
        <v>1</v>
      </c>
      <c r="N148" s="151" t="s">
        <v>38</v>
      </c>
      <c r="O148" s="55"/>
      <c r="P148" s="152">
        <f>O148*H148</f>
        <v>0</v>
      </c>
      <c r="Q148" s="152">
        <v>0.00043</v>
      </c>
      <c r="R148" s="152">
        <f>Q148*H148</f>
        <v>0.00043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165</v>
      </c>
      <c r="AT148" s="154" t="s">
        <v>130</v>
      </c>
      <c r="AU148" s="154" t="s">
        <v>82</v>
      </c>
      <c r="AY148" s="14" t="s">
        <v>128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4" t="s">
        <v>78</v>
      </c>
      <c r="BK148" s="155">
        <f>ROUND(I148*H148,2)</f>
        <v>0</v>
      </c>
      <c r="BL148" s="14" t="s">
        <v>165</v>
      </c>
      <c r="BM148" s="154" t="s">
        <v>172</v>
      </c>
    </row>
    <row r="149" spans="2:63" s="12" customFormat="1" ht="22.9" customHeight="1">
      <c r="B149" s="128"/>
      <c r="D149" s="129" t="s">
        <v>72</v>
      </c>
      <c r="E149" s="139" t="s">
        <v>173</v>
      </c>
      <c r="F149" s="139" t="s">
        <v>174</v>
      </c>
      <c r="I149" s="131"/>
      <c r="J149" s="140">
        <f>BK149</f>
        <v>0</v>
      </c>
      <c r="L149" s="128"/>
      <c r="M149" s="133"/>
      <c r="N149" s="134"/>
      <c r="O149" s="134"/>
      <c r="P149" s="135">
        <f>SUM(P150:P153)</f>
        <v>0</v>
      </c>
      <c r="Q149" s="134"/>
      <c r="R149" s="135">
        <f>SUM(R150:R153)</f>
        <v>0.0166</v>
      </c>
      <c r="S149" s="134"/>
      <c r="T149" s="136">
        <f>SUM(T150:T153)</f>
        <v>0</v>
      </c>
      <c r="AR149" s="129" t="s">
        <v>82</v>
      </c>
      <c r="AT149" s="137" t="s">
        <v>72</v>
      </c>
      <c r="AU149" s="137" t="s">
        <v>78</v>
      </c>
      <c r="AY149" s="129" t="s">
        <v>128</v>
      </c>
      <c r="BK149" s="138">
        <f>SUM(BK150:BK153)</f>
        <v>0</v>
      </c>
    </row>
    <row r="150" spans="1:65" s="2" customFormat="1" ht="16.5" customHeight="1">
      <c r="A150" s="29"/>
      <c r="B150" s="141"/>
      <c r="C150" s="142" t="s">
        <v>175</v>
      </c>
      <c r="D150" s="142" t="s">
        <v>130</v>
      </c>
      <c r="E150" s="143" t="s">
        <v>176</v>
      </c>
      <c r="F150" s="144" t="s">
        <v>177</v>
      </c>
      <c r="G150" s="145" t="s">
        <v>155</v>
      </c>
      <c r="H150" s="146">
        <v>1</v>
      </c>
      <c r="I150" s="147"/>
      <c r="J150" s="148">
        <f>ROUND(I150*H150,2)</f>
        <v>0</v>
      </c>
      <c r="K150" s="149"/>
      <c r="L150" s="30"/>
      <c r="M150" s="150" t="s">
        <v>1</v>
      </c>
      <c r="N150" s="151" t="s">
        <v>38</v>
      </c>
      <c r="O150" s="55"/>
      <c r="P150" s="152">
        <f>O150*H150</f>
        <v>0</v>
      </c>
      <c r="Q150" s="152">
        <v>0.00064</v>
      </c>
      <c r="R150" s="152">
        <f>Q150*H150</f>
        <v>0.00064</v>
      </c>
      <c r="S150" s="152">
        <v>0</v>
      </c>
      <c r="T150" s="15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165</v>
      </c>
      <c r="AT150" s="154" t="s">
        <v>130</v>
      </c>
      <c r="AU150" s="154" t="s">
        <v>82</v>
      </c>
      <c r="AY150" s="14" t="s">
        <v>128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4" t="s">
        <v>78</v>
      </c>
      <c r="BK150" s="155">
        <f>ROUND(I150*H150,2)</f>
        <v>0</v>
      </c>
      <c r="BL150" s="14" t="s">
        <v>165</v>
      </c>
      <c r="BM150" s="154" t="s">
        <v>178</v>
      </c>
    </row>
    <row r="151" spans="1:65" s="2" customFormat="1" ht="24.2" customHeight="1">
      <c r="A151" s="29"/>
      <c r="B151" s="141"/>
      <c r="C151" s="156" t="s">
        <v>179</v>
      </c>
      <c r="D151" s="156" t="s">
        <v>180</v>
      </c>
      <c r="E151" s="157" t="s">
        <v>181</v>
      </c>
      <c r="F151" s="158" t="s">
        <v>182</v>
      </c>
      <c r="G151" s="159" t="s">
        <v>183</v>
      </c>
      <c r="H151" s="160">
        <v>1</v>
      </c>
      <c r="I151" s="161"/>
      <c r="J151" s="162">
        <f>ROUND(I151*H151,2)</f>
        <v>0</v>
      </c>
      <c r="K151" s="163"/>
      <c r="L151" s="164"/>
      <c r="M151" s="165" t="s">
        <v>1</v>
      </c>
      <c r="N151" s="166" t="s">
        <v>38</v>
      </c>
      <c r="O151" s="55"/>
      <c r="P151" s="152">
        <f>O151*H151</f>
        <v>0</v>
      </c>
      <c r="Q151" s="152">
        <v>0.014</v>
      </c>
      <c r="R151" s="152">
        <f>Q151*H151</f>
        <v>0.014</v>
      </c>
      <c r="S151" s="152">
        <v>0</v>
      </c>
      <c r="T151" s="15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184</v>
      </c>
      <c r="AT151" s="154" t="s">
        <v>180</v>
      </c>
      <c r="AU151" s="154" t="s">
        <v>82</v>
      </c>
      <c r="AY151" s="14" t="s">
        <v>128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4" t="s">
        <v>78</v>
      </c>
      <c r="BK151" s="155">
        <f>ROUND(I151*H151,2)</f>
        <v>0</v>
      </c>
      <c r="BL151" s="14" t="s">
        <v>165</v>
      </c>
      <c r="BM151" s="154" t="s">
        <v>185</v>
      </c>
    </row>
    <row r="152" spans="1:65" s="2" customFormat="1" ht="21.75" customHeight="1">
      <c r="A152" s="29"/>
      <c r="B152" s="141"/>
      <c r="C152" s="142" t="s">
        <v>186</v>
      </c>
      <c r="D152" s="142" t="s">
        <v>130</v>
      </c>
      <c r="E152" s="143" t="s">
        <v>187</v>
      </c>
      <c r="F152" s="144" t="s">
        <v>188</v>
      </c>
      <c r="G152" s="145" t="s">
        <v>183</v>
      </c>
      <c r="H152" s="146">
        <v>1</v>
      </c>
      <c r="I152" s="147"/>
      <c r="J152" s="148">
        <f>ROUND(I152*H152,2)</f>
        <v>0</v>
      </c>
      <c r="K152" s="149"/>
      <c r="L152" s="30"/>
      <c r="M152" s="150" t="s">
        <v>1</v>
      </c>
      <c r="N152" s="151" t="s">
        <v>38</v>
      </c>
      <c r="O152" s="55"/>
      <c r="P152" s="152">
        <f>O152*H152</f>
        <v>0</v>
      </c>
      <c r="Q152" s="152">
        <v>0.00016</v>
      </c>
      <c r="R152" s="152">
        <f>Q152*H152</f>
        <v>0.00016</v>
      </c>
      <c r="S152" s="152">
        <v>0</v>
      </c>
      <c r="T152" s="15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165</v>
      </c>
      <c r="AT152" s="154" t="s">
        <v>130</v>
      </c>
      <c r="AU152" s="154" t="s">
        <v>82</v>
      </c>
      <c r="AY152" s="14" t="s">
        <v>128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4" t="s">
        <v>78</v>
      </c>
      <c r="BK152" s="155">
        <f>ROUND(I152*H152,2)</f>
        <v>0</v>
      </c>
      <c r="BL152" s="14" t="s">
        <v>165</v>
      </c>
      <c r="BM152" s="154" t="s">
        <v>189</v>
      </c>
    </row>
    <row r="153" spans="1:65" s="2" customFormat="1" ht="24.2" customHeight="1">
      <c r="A153" s="29"/>
      <c r="B153" s="141"/>
      <c r="C153" s="156" t="s">
        <v>8</v>
      </c>
      <c r="D153" s="156" t="s">
        <v>180</v>
      </c>
      <c r="E153" s="157" t="s">
        <v>190</v>
      </c>
      <c r="F153" s="158" t="s">
        <v>191</v>
      </c>
      <c r="G153" s="159" t="s">
        <v>183</v>
      </c>
      <c r="H153" s="160">
        <v>1</v>
      </c>
      <c r="I153" s="161"/>
      <c r="J153" s="162">
        <f>ROUND(I153*H153,2)</f>
        <v>0</v>
      </c>
      <c r="K153" s="163"/>
      <c r="L153" s="164"/>
      <c r="M153" s="165" t="s">
        <v>1</v>
      </c>
      <c r="N153" s="166" t="s">
        <v>38</v>
      </c>
      <c r="O153" s="55"/>
      <c r="P153" s="152">
        <f>O153*H153</f>
        <v>0</v>
      </c>
      <c r="Q153" s="152">
        <v>0.0018</v>
      </c>
      <c r="R153" s="152">
        <f>Q153*H153</f>
        <v>0.0018</v>
      </c>
      <c r="S153" s="152">
        <v>0</v>
      </c>
      <c r="T153" s="153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184</v>
      </c>
      <c r="AT153" s="154" t="s">
        <v>180</v>
      </c>
      <c r="AU153" s="154" t="s">
        <v>82</v>
      </c>
      <c r="AY153" s="14" t="s">
        <v>128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4" t="s">
        <v>78</v>
      </c>
      <c r="BK153" s="155">
        <f>ROUND(I153*H153,2)</f>
        <v>0</v>
      </c>
      <c r="BL153" s="14" t="s">
        <v>165</v>
      </c>
      <c r="BM153" s="154" t="s">
        <v>192</v>
      </c>
    </row>
    <row r="154" spans="2:63" s="12" customFormat="1" ht="22.9" customHeight="1">
      <c r="B154" s="128"/>
      <c r="D154" s="129" t="s">
        <v>72</v>
      </c>
      <c r="E154" s="139" t="s">
        <v>193</v>
      </c>
      <c r="F154" s="139" t="s">
        <v>194</v>
      </c>
      <c r="I154" s="131"/>
      <c r="J154" s="140">
        <f>BK154</f>
        <v>0</v>
      </c>
      <c r="L154" s="128"/>
      <c r="M154" s="133"/>
      <c r="N154" s="134"/>
      <c r="O154" s="134"/>
      <c r="P154" s="135">
        <f>SUM(P155:P161)</f>
        <v>0</v>
      </c>
      <c r="Q154" s="134"/>
      <c r="R154" s="135">
        <f>SUM(R155:R161)</f>
        <v>0.00113</v>
      </c>
      <c r="S154" s="134"/>
      <c r="T154" s="136">
        <f>SUM(T155:T161)</f>
        <v>0</v>
      </c>
      <c r="AR154" s="129" t="s">
        <v>82</v>
      </c>
      <c r="AT154" s="137" t="s">
        <v>72</v>
      </c>
      <c r="AU154" s="137" t="s">
        <v>78</v>
      </c>
      <c r="AY154" s="129" t="s">
        <v>128</v>
      </c>
      <c r="BK154" s="138">
        <f>SUM(BK155:BK161)</f>
        <v>0</v>
      </c>
    </row>
    <row r="155" spans="1:65" s="2" customFormat="1" ht="16.5" customHeight="1">
      <c r="A155" s="29"/>
      <c r="B155" s="141"/>
      <c r="C155" s="142" t="s">
        <v>195</v>
      </c>
      <c r="D155" s="142" t="s">
        <v>130</v>
      </c>
      <c r="E155" s="143" t="s">
        <v>196</v>
      </c>
      <c r="F155" s="144" t="s">
        <v>197</v>
      </c>
      <c r="G155" s="145" t="s">
        <v>183</v>
      </c>
      <c r="H155" s="146">
        <v>1</v>
      </c>
      <c r="I155" s="147"/>
      <c r="J155" s="148">
        <f aca="true" t="shared" si="0" ref="J155:J161">ROUND(I155*H155,2)</f>
        <v>0</v>
      </c>
      <c r="K155" s="149"/>
      <c r="L155" s="30"/>
      <c r="M155" s="150" t="s">
        <v>1</v>
      </c>
      <c r="N155" s="151" t="s">
        <v>38</v>
      </c>
      <c r="O155" s="55"/>
      <c r="P155" s="152">
        <f aca="true" t="shared" si="1" ref="P155:P161">O155*H155</f>
        <v>0</v>
      </c>
      <c r="Q155" s="152">
        <v>0</v>
      </c>
      <c r="R155" s="152">
        <f aca="true" t="shared" si="2" ref="R155:R161">Q155*H155</f>
        <v>0</v>
      </c>
      <c r="S155" s="152">
        <v>0</v>
      </c>
      <c r="T155" s="153">
        <f aca="true" t="shared" si="3" ref="T155:T161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165</v>
      </c>
      <c r="AT155" s="154" t="s">
        <v>130</v>
      </c>
      <c r="AU155" s="154" t="s">
        <v>82</v>
      </c>
      <c r="AY155" s="14" t="s">
        <v>128</v>
      </c>
      <c r="BE155" s="155">
        <f aca="true" t="shared" si="4" ref="BE155:BE161">IF(N155="základní",J155,0)</f>
        <v>0</v>
      </c>
      <c r="BF155" s="155">
        <f aca="true" t="shared" si="5" ref="BF155:BF161">IF(N155="snížená",J155,0)</f>
        <v>0</v>
      </c>
      <c r="BG155" s="155">
        <f aca="true" t="shared" si="6" ref="BG155:BG161">IF(N155="zákl. přenesená",J155,0)</f>
        <v>0</v>
      </c>
      <c r="BH155" s="155">
        <f aca="true" t="shared" si="7" ref="BH155:BH161">IF(N155="sníž. přenesená",J155,0)</f>
        <v>0</v>
      </c>
      <c r="BI155" s="155">
        <f aca="true" t="shared" si="8" ref="BI155:BI161">IF(N155="nulová",J155,0)</f>
        <v>0</v>
      </c>
      <c r="BJ155" s="14" t="s">
        <v>78</v>
      </c>
      <c r="BK155" s="155">
        <f aca="true" t="shared" si="9" ref="BK155:BK161">ROUND(I155*H155,2)</f>
        <v>0</v>
      </c>
      <c r="BL155" s="14" t="s">
        <v>165</v>
      </c>
      <c r="BM155" s="154" t="s">
        <v>198</v>
      </c>
    </row>
    <row r="156" spans="1:65" s="2" customFormat="1" ht="21.75" customHeight="1">
      <c r="A156" s="29"/>
      <c r="B156" s="141"/>
      <c r="C156" s="156" t="s">
        <v>199</v>
      </c>
      <c r="D156" s="156" t="s">
        <v>180</v>
      </c>
      <c r="E156" s="157" t="s">
        <v>200</v>
      </c>
      <c r="F156" s="158" t="s">
        <v>201</v>
      </c>
      <c r="G156" s="159" t="s">
        <v>183</v>
      </c>
      <c r="H156" s="160">
        <v>1</v>
      </c>
      <c r="I156" s="161"/>
      <c r="J156" s="162">
        <f t="shared" si="0"/>
        <v>0</v>
      </c>
      <c r="K156" s="163"/>
      <c r="L156" s="164"/>
      <c r="M156" s="165" t="s">
        <v>1</v>
      </c>
      <c r="N156" s="166" t="s">
        <v>38</v>
      </c>
      <c r="O156" s="55"/>
      <c r="P156" s="152">
        <f t="shared" si="1"/>
        <v>0</v>
      </c>
      <c r="Q156" s="152">
        <v>4E-05</v>
      </c>
      <c r="R156" s="152">
        <f t="shared" si="2"/>
        <v>4E-05</v>
      </c>
      <c r="S156" s="152">
        <v>0</v>
      </c>
      <c r="T156" s="153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184</v>
      </c>
      <c r="AT156" s="154" t="s">
        <v>180</v>
      </c>
      <c r="AU156" s="154" t="s">
        <v>82</v>
      </c>
      <c r="AY156" s="14" t="s">
        <v>128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4" t="s">
        <v>78</v>
      </c>
      <c r="BK156" s="155">
        <f t="shared" si="9"/>
        <v>0</v>
      </c>
      <c r="BL156" s="14" t="s">
        <v>165</v>
      </c>
      <c r="BM156" s="154" t="s">
        <v>202</v>
      </c>
    </row>
    <row r="157" spans="1:65" s="2" customFormat="1" ht="24.2" customHeight="1">
      <c r="A157" s="29"/>
      <c r="B157" s="141"/>
      <c r="C157" s="142" t="s">
        <v>203</v>
      </c>
      <c r="D157" s="142" t="s">
        <v>130</v>
      </c>
      <c r="E157" s="143" t="s">
        <v>204</v>
      </c>
      <c r="F157" s="144" t="s">
        <v>205</v>
      </c>
      <c r="G157" s="145" t="s">
        <v>164</v>
      </c>
      <c r="H157" s="146">
        <v>1</v>
      </c>
      <c r="I157" s="147"/>
      <c r="J157" s="148">
        <f t="shared" si="0"/>
        <v>0</v>
      </c>
      <c r="K157" s="149"/>
      <c r="L157" s="30"/>
      <c r="M157" s="150" t="s">
        <v>1</v>
      </c>
      <c r="N157" s="151" t="s">
        <v>38</v>
      </c>
      <c r="O157" s="55"/>
      <c r="P157" s="152">
        <f t="shared" si="1"/>
        <v>0</v>
      </c>
      <c r="Q157" s="152">
        <v>0</v>
      </c>
      <c r="R157" s="152">
        <f t="shared" si="2"/>
        <v>0</v>
      </c>
      <c r="S157" s="152">
        <v>0</v>
      </c>
      <c r="T157" s="153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165</v>
      </c>
      <c r="AT157" s="154" t="s">
        <v>130</v>
      </c>
      <c r="AU157" s="154" t="s">
        <v>82</v>
      </c>
      <c r="AY157" s="14" t="s">
        <v>128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4" t="s">
        <v>78</v>
      </c>
      <c r="BK157" s="155">
        <f t="shared" si="9"/>
        <v>0</v>
      </c>
      <c r="BL157" s="14" t="s">
        <v>165</v>
      </c>
      <c r="BM157" s="154" t="s">
        <v>206</v>
      </c>
    </row>
    <row r="158" spans="1:65" s="2" customFormat="1" ht="24.2" customHeight="1">
      <c r="A158" s="29"/>
      <c r="B158" s="141"/>
      <c r="C158" s="142" t="s">
        <v>165</v>
      </c>
      <c r="D158" s="142" t="s">
        <v>130</v>
      </c>
      <c r="E158" s="143" t="s">
        <v>207</v>
      </c>
      <c r="F158" s="144" t="s">
        <v>208</v>
      </c>
      <c r="G158" s="145" t="s">
        <v>183</v>
      </c>
      <c r="H158" s="146">
        <v>1</v>
      </c>
      <c r="I158" s="147"/>
      <c r="J158" s="148">
        <f t="shared" si="0"/>
        <v>0</v>
      </c>
      <c r="K158" s="149"/>
      <c r="L158" s="30"/>
      <c r="M158" s="150" t="s">
        <v>1</v>
      </c>
      <c r="N158" s="151" t="s">
        <v>38</v>
      </c>
      <c r="O158" s="55"/>
      <c r="P158" s="152">
        <f t="shared" si="1"/>
        <v>0</v>
      </c>
      <c r="Q158" s="152">
        <v>0</v>
      </c>
      <c r="R158" s="152">
        <f t="shared" si="2"/>
        <v>0</v>
      </c>
      <c r="S158" s="152">
        <v>0</v>
      </c>
      <c r="T158" s="153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165</v>
      </c>
      <c r="AT158" s="154" t="s">
        <v>130</v>
      </c>
      <c r="AU158" s="154" t="s">
        <v>82</v>
      </c>
      <c r="AY158" s="14" t="s">
        <v>128</v>
      </c>
      <c r="BE158" s="155">
        <f t="shared" si="4"/>
        <v>0</v>
      </c>
      <c r="BF158" s="155">
        <f t="shared" si="5"/>
        <v>0</v>
      </c>
      <c r="BG158" s="155">
        <f t="shared" si="6"/>
        <v>0</v>
      </c>
      <c r="BH158" s="155">
        <f t="shared" si="7"/>
        <v>0</v>
      </c>
      <c r="BI158" s="155">
        <f t="shared" si="8"/>
        <v>0</v>
      </c>
      <c r="BJ158" s="14" t="s">
        <v>78</v>
      </c>
      <c r="BK158" s="155">
        <f t="shared" si="9"/>
        <v>0</v>
      </c>
      <c r="BL158" s="14" t="s">
        <v>165</v>
      </c>
      <c r="BM158" s="154" t="s">
        <v>209</v>
      </c>
    </row>
    <row r="159" spans="1:65" s="2" customFormat="1" ht="24.2" customHeight="1">
      <c r="A159" s="29"/>
      <c r="B159" s="141"/>
      <c r="C159" s="156" t="s">
        <v>210</v>
      </c>
      <c r="D159" s="156" t="s">
        <v>180</v>
      </c>
      <c r="E159" s="157" t="s">
        <v>211</v>
      </c>
      <c r="F159" s="158" t="s">
        <v>212</v>
      </c>
      <c r="G159" s="159" t="s">
        <v>183</v>
      </c>
      <c r="H159" s="160">
        <v>1</v>
      </c>
      <c r="I159" s="161"/>
      <c r="J159" s="162">
        <f t="shared" si="0"/>
        <v>0</v>
      </c>
      <c r="K159" s="163"/>
      <c r="L159" s="164"/>
      <c r="M159" s="165" t="s">
        <v>1</v>
      </c>
      <c r="N159" s="166" t="s">
        <v>38</v>
      </c>
      <c r="O159" s="55"/>
      <c r="P159" s="152">
        <f t="shared" si="1"/>
        <v>0</v>
      </c>
      <c r="Q159" s="152">
        <v>9E-05</v>
      </c>
      <c r="R159" s="152">
        <f t="shared" si="2"/>
        <v>9E-05</v>
      </c>
      <c r="S159" s="152">
        <v>0</v>
      </c>
      <c r="T159" s="153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184</v>
      </c>
      <c r="AT159" s="154" t="s">
        <v>180</v>
      </c>
      <c r="AU159" s="154" t="s">
        <v>82</v>
      </c>
      <c r="AY159" s="14" t="s">
        <v>128</v>
      </c>
      <c r="BE159" s="155">
        <f t="shared" si="4"/>
        <v>0</v>
      </c>
      <c r="BF159" s="155">
        <f t="shared" si="5"/>
        <v>0</v>
      </c>
      <c r="BG159" s="155">
        <f t="shared" si="6"/>
        <v>0</v>
      </c>
      <c r="BH159" s="155">
        <f t="shared" si="7"/>
        <v>0</v>
      </c>
      <c r="BI159" s="155">
        <f t="shared" si="8"/>
        <v>0</v>
      </c>
      <c r="BJ159" s="14" t="s">
        <v>78</v>
      </c>
      <c r="BK159" s="155">
        <f t="shared" si="9"/>
        <v>0</v>
      </c>
      <c r="BL159" s="14" t="s">
        <v>165</v>
      </c>
      <c r="BM159" s="154" t="s">
        <v>213</v>
      </c>
    </row>
    <row r="160" spans="1:65" s="2" customFormat="1" ht="37.9" customHeight="1">
      <c r="A160" s="29"/>
      <c r="B160" s="141"/>
      <c r="C160" s="142" t="s">
        <v>214</v>
      </c>
      <c r="D160" s="142" t="s">
        <v>130</v>
      </c>
      <c r="E160" s="143" t="s">
        <v>215</v>
      </c>
      <c r="F160" s="144" t="s">
        <v>216</v>
      </c>
      <c r="G160" s="145" t="s">
        <v>183</v>
      </c>
      <c r="H160" s="146">
        <v>1</v>
      </c>
      <c r="I160" s="147"/>
      <c r="J160" s="148">
        <f t="shared" si="0"/>
        <v>0</v>
      </c>
      <c r="K160" s="149"/>
      <c r="L160" s="30"/>
      <c r="M160" s="150" t="s">
        <v>1</v>
      </c>
      <c r="N160" s="151" t="s">
        <v>38</v>
      </c>
      <c r="O160" s="55"/>
      <c r="P160" s="152">
        <f t="shared" si="1"/>
        <v>0</v>
      </c>
      <c r="Q160" s="152">
        <v>0</v>
      </c>
      <c r="R160" s="152">
        <f t="shared" si="2"/>
        <v>0</v>
      </c>
      <c r="S160" s="152">
        <v>0</v>
      </c>
      <c r="T160" s="153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165</v>
      </c>
      <c r="AT160" s="154" t="s">
        <v>130</v>
      </c>
      <c r="AU160" s="154" t="s">
        <v>82</v>
      </c>
      <c r="AY160" s="14" t="s">
        <v>128</v>
      </c>
      <c r="BE160" s="155">
        <f t="shared" si="4"/>
        <v>0</v>
      </c>
      <c r="BF160" s="155">
        <f t="shared" si="5"/>
        <v>0</v>
      </c>
      <c r="BG160" s="155">
        <f t="shared" si="6"/>
        <v>0</v>
      </c>
      <c r="BH160" s="155">
        <f t="shared" si="7"/>
        <v>0</v>
      </c>
      <c r="BI160" s="155">
        <f t="shared" si="8"/>
        <v>0</v>
      </c>
      <c r="BJ160" s="14" t="s">
        <v>78</v>
      </c>
      <c r="BK160" s="155">
        <f t="shared" si="9"/>
        <v>0</v>
      </c>
      <c r="BL160" s="14" t="s">
        <v>165</v>
      </c>
      <c r="BM160" s="154" t="s">
        <v>217</v>
      </c>
    </row>
    <row r="161" spans="1:65" s="2" customFormat="1" ht="24.2" customHeight="1">
      <c r="A161" s="29"/>
      <c r="B161" s="141"/>
      <c r="C161" s="156" t="s">
        <v>218</v>
      </c>
      <c r="D161" s="156" t="s">
        <v>180</v>
      </c>
      <c r="E161" s="157" t="s">
        <v>219</v>
      </c>
      <c r="F161" s="158" t="s">
        <v>220</v>
      </c>
      <c r="G161" s="159" t="s">
        <v>183</v>
      </c>
      <c r="H161" s="160">
        <v>1</v>
      </c>
      <c r="I161" s="161"/>
      <c r="J161" s="162">
        <f t="shared" si="0"/>
        <v>0</v>
      </c>
      <c r="K161" s="163"/>
      <c r="L161" s="164"/>
      <c r="M161" s="165" t="s">
        <v>1</v>
      </c>
      <c r="N161" s="166" t="s">
        <v>38</v>
      </c>
      <c r="O161" s="55"/>
      <c r="P161" s="152">
        <f t="shared" si="1"/>
        <v>0</v>
      </c>
      <c r="Q161" s="152">
        <v>0.001</v>
      </c>
      <c r="R161" s="152">
        <f t="shared" si="2"/>
        <v>0.001</v>
      </c>
      <c r="S161" s="152">
        <v>0</v>
      </c>
      <c r="T161" s="153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184</v>
      </c>
      <c r="AT161" s="154" t="s">
        <v>180</v>
      </c>
      <c r="AU161" s="154" t="s">
        <v>82</v>
      </c>
      <c r="AY161" s="14" t="s">
        <v>128</v>
      </c>
      <c r="BE161" s="155">
        <f t="shared" si="4"/>
        <v>0</v>
      </c>
      <c r="BF161" s="155">
        <f t="shared" si="5"/>
        <v>0</v>
      </c>
      <c r="BG161" s="155">
        <f t="shared" si="6"/>
        <v>0</v>
      </c>
      <c r="BH161" s="155">
        <f t="shared" si="7"/>
        <v>0</v>
      </c>
      <c r="BI161" s="155">
        <f t="shared" si="8"/>
        <v>0</v>
      </c>
      <c r="BJ161" s="14" t="s">
        <v>78</v>
      </c>
      <c r="BK161" s="155">
        <f t="shared" si="9"/>
        <v>0</v>
      </c>
      <c r="BL161" s="14" t="s">
        <v>165</v>
      </c>
      <c r="BM161" s="154" t="s">
        <v>221</v>
      </c>
    </row>
    <row r="162" spans="2:63" s="12" customFormat="1" ht="22.9" customHeight="1">
      <c r="B162" s="128"/>
      <c r="D162" s="129" t="s">
        <v>72</v>
      </c>
      <c r="E162" s="139" t="s">
        <v>222</v>
      </c>
      <c r="F162" s="139" t="s">
        <v>223</v>
      </c>
      <c r="I162" s="131"/>
      <c r="J162" s="140">
        <f>BK162</f>
        <v>0</v>
      </c>
      <c r="L162" s="128"/>
      <c r="M162" s="133"/>
      <c r="N162" s="134"/>
      <c r="O162" s="134"/>
      <c r="P162" s="135">
        <f>SUM(P163:P164)</f>
        <v>0</v>
      </c>
      <c r="Q162" s="134"/>
      <c r="R162" s="135">
        <f>SUM(R163:R164)</f>
        <v>0.00047</v>
      </c>
      <c r="S162" s="134"/>
      <c r="T162" s="136">
        <f>SUM(T163:T164)</f>
        <v>0</v>
      </c>
      <c r="AR162" s="129" t="s">
        <v>82</v>
      </c>
      <c r="AT162" s="137" t="s">
        <v>72</v>
      </c>
      <c r="AU162" s="137" t="s">
        <v>78</v>
      </c>
      <c r="AY162" s="129" t="s">
        <v>128</v>
      </c>
      <c r="BK162" s="138">
        <f>SUM(BK163:BK164)</f>
        <v>0</v>
      </c>
    </row>
    <row r="163" spans="1:65" s="2" customFormat="1" ht="24.2" customHeight="1">
      <c r="A163" s="29"/>
      <c r="B163" s="141"/>
      <c r="C163" s="142" t="s">
        <v>224</v>
      </c>
      <c r="D163" s="142" t="s">
        <v>130</v>
      </c>
      <c r="E163" s="143" t="s">
        <v>225</v>
      </c>
      <c r="F163" s="144" t="s">
        <v>226</v>
      </c>
      <c r="G163" s="145" t="s">
        <v>183</v>
      </c>
      <c r="H163" s="146">
        <v>1</v>
      </c>
      <c r="I163" s="147"/>
      <c r="J163" s="148">
        <f>ROUND(I163*H163,2)</f>
        <v>0</v>
      </c>
      <c r="K163" s="149"/>
      <c r="L163" s="30"/>
      <c r="M163" s="150" t="s">
        <v>1</v>
      </c>
      <c r="N163" s="151" t="s">
        <v>38</v>
      </c>
      <c r="O163" s="55"/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165</v>
      </c>
      <c r="AT163" s="154" t="s">
        <v>130</v>
      </c>
      <c r="AU163" s="154" t="s">
        <v>82</v>
      </c>
      <c r="AY163" s="14" t="s">
        <v>128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4" t="s">
        <v>78</v>
      </c>
      <c r="BK163" s="155">
        <f>ROUND(I163*H163,2)</f>
        <v>0</v>
      </c>
      <c r="BL163" s="14" t="s">
        <v>165</v>
      </c>
      <c r="BM163" s="154" t="s">
        <v>227</v>
      </c>
    </row>
    <row r="164" spans="1:65" s="2" customFormat="1" ht="24.2" customHeight="1">
      <c r="A164" s="29"/>
      <c r="B164" s="141"/>
      <c r="C164" s="156" t="s">
        <v>7</v>
      </c>
      <c r="D164" s="156" t="s">
        <v>180</v>
      </c>
      <c r="E164" s="157" t="s">
        <v>228</v>
      </c>
      <c r="F164" s="158" t="s">
        <v>229</v>
      </c>
      <c r="G164" s="159" t="s">
        <v>183</v>
      </c>
      <c r="H164" s="160">
        <v>1</v>
      </c>
      <c r="I164" s="161"/>
      <c r="J164" s="162">
        <f>ROUND(I164*H164,2)</f>
        <v>0</v>
      </c>
      <c r="K164" s="163"/>
      <c r="L164" s="164"/>
      <c r="M164" s="165" t="s">
        <v>1</v>
      </c>
      <c r="N164" s="166" t="s">
        <v>38</v>
      </c>
      <c r="O164" s="55"/>
      <c r="P164" s="152">
        <f>O164*H164</f>
        <v>0</v>
      </c>
      <c r="Q164" s="152">
        <v>0.00047</v>
      </c>
      <c r="R164" s="152">
        <f>Q164*H164</f>
        <v>0.00047</v>
      </c>
      <c r="S164" s="152">
        <v>0</v>
      </c>
      <c r="T164" s="15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184</v>
      </c>
      <c r="AT164" s="154" t="s">
        <v>180</v>
      </c>
      <c r="AU164" s="154" t="s">
        <v>82</v>
      </c>
      <c r="AY164" s="14" t="s">
        <v>128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4" t="s">
        <v>78</v>
      </c>
      <c r="BK164" s="155">
        <f>ROUND(I164*H164,2)</f>
        <v>0</v>
      </c>
      <c r="BL164" s="14" t="s">
        <v>165</v>
      </c>
      <c r="BM164" s="154" t="s">
        <v>230</v>
      </c>
    </row>
    <row r="165" spans="2:63" s="12" customFormat="1" ht="22.9" customHeight="1">
      <c r="B165" s="128"/>
      <c r="D165" s="129" t="s">
        <v>72</v>
      </c>
      <c r="E165" s="139" t="s">
        <v>231</v>
      </c>
      <c r="F165" s="139" t="s">
        <v>232</v>
      </c>
      <c r="I165" s="131"/>
      <c r="J165" s="140">
        <f>BK165</f>
        <v>0</v>
      </c>
      <c r="L165" s="128"/>
      <c r="M165" s="133"/>
      <c r="N165" s="134"/>
      <c r="O165" s="134"/>
      <c r="P165" s="135">
        <f>SUM(P166:P170)</f>
        <v>0</v>
      </c>
      <c r="Q165" s="134"/>
      <c r="R165" s="135">
        <f>SUM(R166:R170)</f>
        <v>0.39689750000000007</v>
      </c>
      <c r="S165" s="134"/>
      <c r="T165" s="136">
        <f>SUM(T166:T170)</f>
        <v>0</v>
      </c>
      <c r="AR165" s="129" t="s">
        <v>82</v>
      </c>
      <c r="AT165" s="137" t="s">
        <v>72</v>
      </c>
      <c r="AU165" s="137" t="s">
        <v>78</v>
      </c>
      <c r="AY165" s="129" t="s">
        <v>128</v>
      </c>
      <c r="BK165" s="138">
        <f>SUM(BK166:BK170)</f>
        <v>0</v>
      </c>
    </row>
    <row r="166" spans="1:65" s="2" customFormat="1" ht="24.2" customHeight="1">
      <c r="A166" s="29"/>
      <c r="B166" s="141"/>
      <c r="C166" s="142" t="s">
        <v>233</v>
      </c>
      <c r="D166" s="142" t="s">
        <v>130</v>
      </c>
      <c r="E166" s="143" t="s">
        <v>234</v>
      </c>
      <c r="F166" s="144" t="s">
        <v>235</v>
      </c>
      <c r="G166" s="145" t="s">
        <v>133</v>
      </c>
      <c r="H166" s="146">
        <v>7.75</v>
      </c>
      <c r="I166" s="147"/>
      <c r="J166" s="148">
        <f>ROUND(I166*H166,2)</f>
        <v>0</v>
      </c>
      <c r="K166" s="149"/>
      <c r="L166" s="30"/>
      <c r="M166" s="150" t="s">
        <v>1</v>
      </c>
      <c r="N166" s="151" t="s">
        <v>38</v>
      </c>
      <c r="O166" s="55"/>
      <c r="P166" s="152">
        <f>O166*H166</f>
        <v>0</v>
      </c>
      <c r="Q166" s="152">
        <v>0.04503</v>
      </c>
      <c r="R166" s="152">
        <f>Q166*H166</f>
        <v>0.34898250000000003</v>
      </c>
      <c r="S166" s="152">
        <v>0</v>
      </c>
      <c r="T166" s="15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165</v>
      </c>
      <c r="AT166" s="154" t="s">
        <v>130</v>
      </c>
      <c r="AU166" s="154" t="s">
        <v>82</v>
      </c>
      <c r="AY166" s="14" t="s">
        <v>128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4" t="s">
        <v>78</v>
      </c>
      <c r="BK166" s="155">
        <f>ROUND(I166*H166,2)</f>
        <v>0</v>
      </c>
      <c r="BL166" s="14" t="s">
        <v>165</v>
      </c>
      <c r="BM166" s="154" t="s">
        <v>236</v>
      </c>
    </row>
    <row r="167" spans="1:65" s="2" customFormat="1" ht="24.2" customHeight="1">
      <c r="A167" s="29"/>
      <c r="B167" s="141"/>
      <c r="C167" s="142" t="s">
        <v>237</v>
      </c>
      <c r="D167" s="142" t="s">
        <v>130</v>
      </c>
      <c r="E167" s="143" t="s">
        <v>238</v>
      </c>
      <c r="F167" s="144" t="s">
        <v>239</v>
      </c>
      <c r="G167" s="145" t="s">
        <v>133</v>
      </c>
      <c r="H167" s="146">
        <v>1.5</v>
      </c>
      <c r="I167" s="147"/>
      <c r="J167" s="148">
        <f>ROUND(I167*H167,2)</f>
        <v>0</v>
      </c>
      <c r="K167" s="149"/>
      <c r="L167" s="30"/>
      <c r="M167" s="150" t="s">
        <v>1</v>
      </c>
      <c r="N167" s="151" t="s">
        <v>38</v>
      </c>
      <c r="O167" s="55"/>
      <c r="P167" s="152">
        <f>O167*H167</f>
        <v>0</v>
      </c>
      <c r="Q167" s="152">
        <v>0.02187</v>
      </c>
      <c r="R167" s="152">
        <f>Q167*H167</f>
        <v>0.032805</v>
      </c>
      <c r="S167" s="152">
        <v>0</v>
      </c>
      <c r="T167" s="15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165</v>
      </c>
      <c r="AT167" s="154" t="s">
        <v>130</v>
      </c>
      <c r="AU167" s="154" t="s">
        <v>82</v>
      </c>
      <c r="AY167" s="14" t="s">
        <v>128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4" t="s">
        <v>78</v>
      </c>
      <c r="BK167" s="155">
        <f>ROUND(I167*H167,2)</f>
        <v>0</v>
      </c>
      <c r="BL167" s="14" t="s">
        <v>165</v>
      </c>
      <c r="BM167" s="154" t="s">
        <v>240</v>
      </c>
    </row>
    <row r="168" spans="1:65" s="2" customFormat="1" ht="21.75" customHeight="1">
      <c r="A168" s="29"/>
      <c r="B168" s="141"/>
      <c r="C168" s="142" t="s">
        <v>241</v>
      </c>
      <c r="D168" s="142" t="s">
        <v>130</v>
      </c>
      <c r="E168" s="143" t="s">
        <v>242</v>
      </c>
      <c r="F168" s="144" t="s">
        <v>243</v>
      </c>
      <c r="G168" s="145" t="s">
        <v>183</v>
      </c>
      <c r="H168" s="146">
        <v>1</v>
      </c>
      <c r="I168" s="147"/>
      <c r="J168" s="148">
        <f>ROUND(I168*H168,2)</f>
        <v>0</v>
      </c>
      <c r="K168" s="149"/>
      <c r="L168" s="30"/>
      <c r="M168" s="150" t="s">
        <v>1</v>
      </c>
      <c r="N168" s="151" t="s">
        <v>38</v>
      </c>
      <c r="O168" s="55"/>
      <c r="P168" s="152">
        <f>O168*H168</f>
        <v>0</v>
      </c>
      <c r="Q168" s="152">
        <v>0.00022</v>
      </c>
      <c r="R168" s="152">
        <f>Q168*H168</f>
        <v>0.00022</v>
      </c>
      <c r="S168" s="152">
        <v>0</v>
      </c>
      <c r="T168" s="15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165</v>
      </c>
      <c r="AT168" s="154" t="s">
        <v>130</v>
      </c>
      <c r="AU168" s="154" t="s">
        <v>82</v>
      </c>
      <c r="AY168" s="14" t="s">
        <v>128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4" t="s">
        <v>78</v>
      </c>
      <c r="BK168" s="155">
        <f>ROUND(I168*H168,2)</f>
        <v>0</v>
      </c>
      <c r="BL168" s="14" t="s">
        <v>165</v>
      </c>
      <c r="BM168" s="154" t="s">
        <v>244</v>
      </c>
    </row>
    <row r="169" spans="1:65" s="2" customFormat="1" ht="33" customHeight="1">
      <c r="A169" s="29"/>
      <c r="B169" s="141"/>
      <c r="C169" s="156" t="s">
        <v>245</v>
      </c>
      <c r="D169" s="156" t="s">
        <v>180</v>
      </c>
      <c r="E169" s="157" t="s">
        <v>246</v>
      </c>
      <c r="F169" s="158" t="s">
        <v>247</v>
      </c>
      <c r="G169" s="159" t="s">
        <v>183</v>
      </c>
      <c r="H169" s="160">
        <v>1</v>
      </c>
      <c r="I169" s="161"/>
      <c r="J169" s="162">
        <f>ROUND(I169*H169,2)</f>
        <v>0</v>
      </c>
      <c r="K169" s="163"/>
      <c r="L169" s="164"/>
      <c r="M169" s="165" t="s">
        <v>1</v>
      </c>
      <c r="N169" s="166" t="s">
        <v>38</v>
      </c>
      <c r="O169" s="55"/>
      <c r="P169" s="152">
        <f>O169*H169</f>
        <v>0</v>
      </c>
      <c r="Q169" s="152">
        <v>0.01489</v>
      </c>
      <c r="R169" s="152">
        <f>Q169*H169</f>
        <v>0.01489</v>
      </c>
      <c r="S169" s="152">
        <v>0</v>
      </c>
      <c r="T169" s="15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184</v>
      </c>
      <c r="AT169" s="154" t="s">
        <v>180</v>
      </c>
      <c r="AU169" s="154" t="s">
        <v>82</v>
      </c>
      <c r="AY169" s="14" t="s">
        <v>128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4" t="s">
        <v>78</v>
      </c>
      <c r="BK169" s="155">
        <f>ROUND(I169*H169,2)</f>
        <v>0</v>
      </c>
      <c r="BL169" s="14" t="s">
        <v>165</v>
      </c>
      <c r="BM169" s="154" t="s">
        <v>248</v>
      </c>
    </row>
    <row r="170" spans="1:65" s="2" customFormat="1" ht="24.2" customHeight="1">
      <c r="A170" s="29"/>
      <c r="B170" s="141"/>
      <c r="C170" s="142" t="s">
        <v>249</v>
      </c>
      <c r="D170" s="142" t="s">
        <v>130</v>
      </c>
      <c r="E170" s="143" t="s">
        <v>250</v>
      </c>
      <c r="F170" s="144" t="s">
        <v>251</v>
      </c>
      <c r="G170" s="145" t="s">
        <v>252</v>
      </c>
      <c r="H170" s="146">
        <v>0.397</v>
      </c>
      <c r="I170" s="147"/>
      <c r="J170" s="148">
        <f>ROUND(I170*H170,2)</f>
        <v>0</v>
      </c>
      <c r="K170" s="149"/>
      <c r="L170" s="30"/>
      <c r="M170" s="150" t="s">
        <v>1</v>
      </c>
      <c r="N170" s="151" t="s">
        <v>38</v>
      </c>
      <c r="O170" s="55"/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165</v>
      </c>
      <c r="AT170" s="154" t="s">
        <v>130</v>
      </c>
      <c r="AU170" s="154" t="s">
        <v>82</v>
      </c>
      <c r="AY170" s="14" t="s">
        <v>128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4" t="s">
        <v>78</v>
      </c>
      <c r="BK170" s="155">
        <f>ROUND(I170*H170,2)</f>
        <v>0</v>
      </c>
      <c r="BL170" s="14" t="s">
        <v>165</v>
      </c>
      <c r="BM170" s="154" t="s">
        <v>253</v>
      </c>
    </row>
    <row r="171" spans="2:63" s="12" customFormat="1" ht="22.9" customHeight="1">
      <c r="B171" s="128"/>
      <c r="D171" s="129" t="s">
        <v>72</v>
      </c>
      <c r="E171" s="139" t="s">
        <v>254</v>
      </c>
      <c r="F171" s="139" t="s">
        <v>255</v>
      </c>
      <c r="I171" s="131"/>
      <c r="J171" s="140">
        <f>BK171</f>
        <v>0</v>
      </c>
      <c r="L171" s="128"/>
      <c r="M171" s="133"/>
      <c r="N171" s="134"/>
      <c r="O171" s="134"/>
      <c r="P171" s="135">
        <f>SUM(P172:P178)</f>
        <v>0</v>
      </c>
      <c r="Q171" s="134"/>
      <c r="R171" s="135">
        <f>SUM(R172:R178)</f>
        <v>0.01685</v>
      </c>
      <c r="S171" s="134"/>
      <c r="T171" s="136">
        <f>SUM(T172:T178)</f>
        <v>0</v>
      </c>
      <c r="AR171" s="129" t="s">
        <v>82</v>
      </c>
      <c r="AT171" s="137" t="s">
        <v>72</v>
      </c>
      <c r="AU171" s="137" t="s">
        <v>78</v>
      </c>
      <c r="AY171" s="129" t="s">
        <v>128</v>
      </c>
      <c r="BK171" s="138">
        <f>SUM(BK172:BK178)</f>
        <v>0</v>
      </c>
    </row>
    <row r="172" spans="1:65" s="2" customFormat="1" ht="24.2" customHeight="1">
      <c r="A172" s="29"/>
      <c r="B172" s="141"/>
      <c r="C172" s="142" t="s">
        <v>256</v>
      </c>
      <c r="D172" s="142" t="s">
        <v>130</v>
      </c>
      <c r="E172" s="143" t="s">
        <v>257</v>
      </c>
      <c r="F172" s="144" t="s">
        <v>258</v>
      </c>
      <c r="G172" s="145" t="s">
        <v>183</v>
      </c>
      <c r="H172" s="146">
        <v>1</v>
      </c>
      <c r="I172" s="147"/>
      <c r="J172" s="148">
        <f aca="true" t="shared" si="10" ref="J172:J178">ROUND(I172*H172,2)</f>
        <v>0</v>
      </c>
      <c r="K172" s="149"/>
      <c r="L172" s="30"/>
      <c r="M172" s="150" t="s">
        <v>1</v>
      </c>
      <c r="N172" s="151" t="s">
        <v>38</v>
      </c>
      <c r="O172" s="55"/>
      <c r="P172" s="152">
        <f aca="true" t="shared" si="11" ref="P172:P178">O172*H172</f>
        <v>0</v>
      </c>
      <c r="Q172" s="152">
        <v>0</v>
      </c>
      <c r="R172" s="152">
        <f aca="true" t="shared" si="12" ref="R172:R178">Q172*H172</f>
        <v>0</v>
      </c>
      <c r="S172" s="152">
        <v>0</v>
      </c>
      <c r="T172" s="153">
        <f aca="true" t="shared" si="13" ref="T172:T178"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165</v>
      </c>
      <c r="AT172" s="154" t="s">
        <v>130</v>
      </c>
      <c r="AU172" s="154" t="s">
        <v>82</v>
      </c>
      <c r="AY172" s="14" t="s">
        <v>128</v>
      </c>
      <c r="BE172" s="155">
        <f aca="true" t="shared" si="14" ref="BE172:BE178">IF(N172="základní",J172,0)</f>
        <v>0</v>
      </c>
      <c r="BF172" s="155">
        <f aca="true" t="shared" si="15" ref="BF172:BF178">IF(N172="snížená",J172,0)</f>
        <v>0</v>
      </c>
      <c r="BG172" s="155">
        <f aca="true" t="shared" si="16" ref="BG172:BG178">IF(N172="zákl. přenesená",J172,0)</f>
        <v>0</v>
      </c>
      <c r="BH172" s="155">
        <f aca="true" t="shared" si="17" ref="BH172:BH178">IF(N172="sníž. přenesená",J172,0)</f>
        <v>0</v>
      </c>
      <c r="BI172" s="155">
        <f aca="true" t="shared" si="18" ref="BI172:BI178">IF(N172="nulová",J172,0)</f>
        <v>0</v>
      </c>
      <c r="BJ172" s="14" t="s">
        <v>78</v>
      </c>
      <c r="BK172" s="155">
        <f aca="true" t="shared" si="19" ref="BK172:BK178">ROUND(I172*H172,2)</f>
        <v>0</v>
      </c>
      <c r="BL172" s="14" t="s">
        <v>165</v>
      </c>
      <c r="BM172" s="154" t="s">
        <v>259</v>
      </c>
    </row>
    <row r="173" spans="1:65" s="2" customFormat="1" ht="24.2" customHeight="1">
      <c r="A173" s="29"/>
      <c r="B173" s="141"/>
      <c r="C173" s="156" t="s">
        <v>260</v>
      </c>
      <c r="D173" s="156" t="s">
        <v>180</v>
      </c>
      <c r="E173" s="157" t="s">
        <v>261</v>
      </c>
      <c r="F173" s="158" t="s">
        <v>262</v>
      </c>
      <c r="G173" s="159" t="s">
        <v>183</v>
      </c>
      <c r="H173" s="160">
        <v>1</v>
      </c>
      <c r="I173" s="161"/>
      <c r="J173" s="162">
        <f t="shared" si="10"/>
        <v>0</v>
      </c>
      <c r="K173" s="163"/>
      <c r="L173" s="164"/>
      <c r="M173" s="165" t="s">
        <v>1</v>
      </c>
      <c r="N173" s="166" t="s">
        <v>38</v>
      </c>
      <c r="O173" s="55"/>
      <c r="P173" s="152">
        <f t="shared" si="11"/>
        <v>0</v>
      </c>
      <c r="Q173" s="152">
        <v>0.0145</v>
      </c>
      <c r="R173" s="152">
        <f t="shared" si="12"/>
        <v>0.0145</v>
      </c>
      <c r="S173" s="152">
        <v>0</v>
      </c>
      <c r="T173" s="153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184</v>
      </c>
      <c r="AT173" s="154" t="s">
        <v>180</v>
      </c>
      <c r="AU173" s="154" t="s">
        <v>82</v>
      </c>
      <c r="AY173" s="14" t="s">
        <v>128</v>
      </c>
      <c r="BE173" s="155">
        <f t="shared" si="14"/>
        <v>0</v>
      </c>
      <c r="BF173" s="155">
        <f t="shared" si="15"/>
        <v>0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78</v>
      </c>
      <c r="BK173" s="155">
        <f t="shared" si="19"/>
        <v>0</v>
      </c>
      <c r="BL173" s="14" t="s">
        <v>165</v>
      </c>
      <c r="BM173" s="154" t="s">
        <v>263</v>
      </c>
    </row>
    <row r="174" spans="1:65" s="2" customFormat="1" ht="16.5" customHeight="1">
      <c r="A174" s="29"/>
      <c r="B174" s="141"/>
      <c r="C174" s="142" t="s">
        <v>264</v>
      </c>
      <c r="D174" s="142" t="s">
        <v>130</v>
      </c>
      <c r="E174" s="143" t="s">
        <v>265</v>
      </c>
      <c r="F174" s="144" t="s">
        <v>266</v>
      </c>
      <c r="G174" s="145" t="s">
        <v>183</v>
      </c>
      <c r="H174" s="146">
        <v>1</v>
      </c>
      <c r="I174" s="147"/>
      <c r="J174" s="148">
        <f t="shared" si="10"/>
        <v>0</v>
      </c>
      <c r="K174" s="149"/>
      <c r="L174" s="30"/>
      <c r="M174" s="150" t="s">
        <v>1</v>
      </c>
      <c r="N174" s="151" t="s">
        <v>38</v>
      </c>
      <c r="O174" s="55"/>
      <c r="P174" s="152">
        <f t="shared" si="11"/>
        <v>0</v>
      </c>
      <c r="Q174" s="152">
        <v>0</v>
      </c>
      <c r="R174" s="152">
        <f t="shared" si="12"/>
        <v>0</v>
      </c>
      <c r="S174" s="152">
        <v>0</v>
      </c>
      <c r="T174" s="153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165</v>
      </c>
      <c r="AT174" s="154" t="s">
        <v>130</v>
      </c>
      <c r="AU174" s="154" t="s">
        <v>82</v>
      </c>
      <c r="AY174" s="14" t="s">
        <v>128</v>
      </c>
      <c r="BE174" s="155">
        <f t="shared" si="14"/>
        <v>0</v>
      </c>
      <c r="BF174" s="155">
        <f t="shared" si="15"/>
        <v>0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4" t="s">
        <v>78</v>
      </c>
      <c r="BK174" s="155">
        <f t="shared" si="19"/>
        <v>0</v>
      </c>
      <c r="BL174" s="14" t="s">
        <v>165</v>
      </c>
      <c r="BM174" s="154" t="s">
        <v>267</v>
      </c>
    </row>
    <row r="175" spans="1:65" s="2" customFormat="1" ht="21.75" customHeight="1">
      <c r="A175" s="29"/>
      <c r="B175" s="141"/>
      <c r="C175" s="156" t="s">
        <v>268</v>
      </c>
      <c r="D175" s="156" t="s">
        <v>180</v>
      </c>
      <c r="E175" s="157" t="s">
        <v>269</v>
      </c>
      <c r="F175" s="158" t="s">
        <v>270</v>
      </c>
      <c r="G175" s="159" t="s">
        <v>183</v>
      </c>
      <c r="H175" s="160">
        <v>1</v>
      </c>
      <c r="I175" s="161"/>
      <c r="J175" s="162">
        <f t="shared" si="10"/>
        <v>0</v>
      </c>
      <c r="K175" s="163"/>
      <c r="L175" s="164"/>
      <c r="M175" s="165" t="s">
        <v>1</v>
      </c>
      <c r="N175" s="166" t="s">
        <v>38</v>
      </c>
      <c r="O175" s="55"/>
      <c r="P175" s="152">
        <f t="shared" si="11"/>
        <v>0</v>
      </c>
      <c r="Q175" s="152">
        <v>0.00015</v>
      </c>
      <c r="R175" s="152">
        <f t="shared" si="12"/>
        <v>0.00015</v>
      </c>
      <c r="S175" s="152">
        <v>0</v>
      </c>
      <c r="T175" s="153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184</v>
      </c>
      <c r="AT175" s="154" t="s">
        <v>180</v>
      </c>
      <c r="AU175" s="154" t="s">
        <v>82</v>
      </c>
      <c r="AY175" s="14" t="s">
        <v>128</v>
      </c>
      <c r="BE175" s="155">
        <f t="shared" si="14"/>
        <v>0</v>
      </c>
      <c r="BF175" s="155">
        <f t="shared" si="15"/>
        <v>0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4" t="s">
        <v>78</v>
      </c>
      <c r="BK175" s="155">
        <f t="shared" si="19"/>
        <v>0</v>
      </c>
      <c r="BL175" s="14" t="s">
        <v>165</v>
      </c>
      <c r="BM175" s="154" t="s">
        <v>271</v>
      </c>
    </row>
    <row r="176" spans="1:65" s="2" customFormat="1" ht="21.75" customHeight="1">
      <c r="A176" s="29"/>
      <c r="B176" s="141"/>
      <c r="C176" s="142" t="s">
        <v>272</v>
      </c>
      <c r="D176" s="142" t="s">
        <v>130</v>
      </c>
      <c r="E176" s="143" t="s">
        <v>273</v>
      </c>
      <c r="F176" s="144" t="s">
        <v>274</v>
      </c>
      <c r="G176" s="145" t="s">
        <v>183</v>
      </c>
      <c r="H176" s="146">
        <v>1</v>
      </c>
      <c r="I176" s="147"/>
      <c r="J176" s="148">
        <f t="shared" si="10"/>
        <v>0</v>
      </c>
      <c r="K176" s="149"/>
      <c r="L176" s="30"/>
      <c r="M176" s="150" t="s">
        <v>1</v>
      </c>
      <c r="N176" s="151" t="s">
        <v>38</v>
      </c>
      <c r="O176" s="55"/>
      <c r="P176" s="152">
        <f t="shared" si="11"/>
        <v>0</v>
      </c>
      <c r="Q176" s="152">
        <v>0</v>
      </c>
      <c r="R176" s="152">
        <f t="shared" si="12"/>
        <v>0</v>
      </c>
      <c r="S176" s="152">
        <v>0</v>
      </c>
      <c r="T176" s="153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165</v>
      </c>
      <c r="AT176" s="154" t="s">
        <v>130</v>
      </c>
      <c r="AU176" s="154" t="s">
        <v>82</v>
      </c>
      <c r="AY176" s="14" t="s">
        <v>128</v>
      </c>
      <c r="BE176" s="155">
        <f t="shared" si="14"/>
        <v>0</v>
      </c>
      <c r="BF176" s="155">
        <f t="shared" si="15"/>
        <v>0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4" t="s">
        <v>78</v>
      </c>
      <c r="BK176" s="155">
        <f t="shared" si="19"/>
        <v>0</v>
      </c>
      <c r="BL176" s="14" t="s">
        <v>165</v>
      </c>
      <c r="BM176" s="154" t="s">
        <v>275</v>
      </c>
    </row>
    <row r="177" spans="1:65" s="2" customFormat="1" ht="16.5" customHeight="1">
      <c r="A177" s="29"/>
      <c r="B177" s="141"/>
      <c r="C177" s="156" t="s">
        <v>184</v>
      </c>
      <c r="D177" s="156" t="s">
        <v>180</v>
      </c>
      <c r="E177" s="157" t="s">
        <v>276</v>
      </c>
      <c r="F177" s="158" t="s">
        <v>277</v>
      </c>
      <c r="G177" s="159" t="s">
        <v>183</v>
      </c>
      <c r="H177" s="160">
        <v>1</v>
      </c>
      <c r="I177" s="161"/>
      <c r="J177" s="162">
        <f t="shared" si="10"/>
        <v>0</v>
      </c>
      <c r="K177" s="163"/>
      <c r="L177" s="164"/>
      <c r="M177" s="165" t="s">
        <v>1</v>
      </c>
      <c r="N177" s="166" t="s">
        <v>38</v>
      </c>
      <c r="O177" s="55"/>
      <c r="P177" s="152">
        <f t="shared" si="11"/>
        <v>0</v>
      </c>
      <c r="Q177" s="152">
        <v>0.0022</v>
      </c>
      <c r="R177" s="152">
        <f t="shared" si="12"/>
        <v>0.0022</v>
      </c>
      <c r="S177" s="152">
        <v>0</v>
      </c>
      <c r="T177" s="153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184</v>
      </c>
      <c r="AT177" s="154" t="s">
        <v>180</v>
      </c>
      <c r="AU177" s="154" t="s">
        <v>82</v>
      </c>
      <c r="AY177" s="14" t="s">
        <v>128</v>
      </c>
      <c r="BE177" s="155">
        <f t="shared" si="14"/>
        <v>0</v>
      </c>
      <c r="BF177" s="155">
        <f t="shared" si="15"/>
        <v>0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4" t="s">
        <v>78</v>
      </c>
      <c r="BK177" s="155">
        <f t="shared" si="19"/>
        <v>0</v>
      </c>
      <c r="BL177" s="14" t="s">
        <v>165</v>
      </c>
      <c r="BM177" s="154" t="s">
        <v>278</v>
      </c>
    </row>
    <row r="178" spans="1:65" s="2" customFormat="1" ht="24.2" customHeight="1">
      <c r="A178" s="29"/>
      <c r="B178" s="141"/>
      <c r="C178" s="142" t="s">
        <v>279</v>
      </c>
      <c r="D178" s="142" t="s">
        <v>130</v>
      </c>
      <c r="E178" s="143" t="s">
        <v>280</v>
      </c>
      <c r="F178" s="144" t="s">
        <v>281</v>
      </c>
      <c r="G178" s="145" t="s">
        <v>252</v>
      </c>
      <c r="H178" s="146">
        <v>0.017</v>
      </c>
      <c r="I178" s="147"/>
      <c r="J178" s="148">
        <f t="shared" si="10"/>
        <v>0</v>
      </c>
      <c r="K178" s="149"/>
      <c r="L178" s="30"/>
      <c r="M178" s="150" t="s">
        <v>1</v>
      </c>
      <c r="N178" s="151" t="s">
        <v>38</v>
      </c>
      <c r="O178" s="55"/>
      <c r="P178" s="152">
        <f t="shared" si="11"/>
        <v>0</v>
      </c>
      <c r="Q178" s="152">
        <v>0</v>
      </c>
      <c r="R178" s="152">
        <f t="shared" si="12"/>
        <v>0</v>
      </c>
      <c r="S178" s="152">
        <v>0</v>
      </c>
      <c r="T178" s="153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165</v>
      </c>
      <c r="AT178" s="154" t="s">
        <v>130</v>
      </c>
      <c r="AU178" s="154" t="s">
        <v>82</v>
      </c>
      <c r="AY178" s="14" t="s">
        <v>128</v>
      </c>
      <c r="BE178" s="155">
        <f t="shared" si="14"/>
        <v>0</v>
      </c>
      <c r="BF178" s="155">
        <f t="shared" si="15"/>
        <v>0</v>
      </c>
      <c r="BG178" s="155">
        <f t="shared" si="16"/>
        <v>0</v>
      </c>
      <c r="BH178" s="155">
        <f t="shared" si="17"/>
        <v>0</v>
      </c>
      <c r="BI178" s="155">
        <f t="shared" si="18"/>
        <v>0</v>
      </c>
      <c r="BJ178" s="14" t="s">
        <v>78</v>
      </c>
      <c r="BK178" s="155">
        <f t="shared" si="19"/>
        <v>0</v>
      </c>
      <c r="BL178" s="14" t="s">
        <v>165</v>
      </c>
      <c r="BM178" s="154" t="s">
        <v>282</v>
      </c>
    </row>
    <row r="179" spans="2:63" s="12" customFormat="1" ht="22.9" customHeight="1">
      <c r="B179" s="128"/>
      <c r="D179" s="129" t="s">
        <v>72</v>
      </c>
      <c r="E179" s="139" t="s">
        <v>283</v>
      </c>
      <c r="F179" s="139" t="s">
        <v>284</v>
      </c>
      <c r="I179" s="131"/>
      <c r="J179" s="140">
        <f>BK179</f>
        <v>0</v>
      </c>
      <c r="L179" s="128"/>
      <c r="M179" s="133"/>
      <c r="N179" s="134"/>
      <c r="O179" s="134"/>
      <c r="P179" s="135">
        <f>SUM(P180:P184)</f>
        <v>0</v>
      </c>
      <c r="Q179" s="134"/>
      <c r="R179" s="135">
        <f>SUM(R180:R184)</f>
        <v>0.051375</v>
      </c>
      <c r="S179" s="134"/>
      <c r="T179" s="136">
        <f>SUM(T180:T184)</f>
        <v>0</v>
      </c>
      <c r="AR179" s="129" t="s">
        <v>82</v>
      </c>
      <c r="AT179" s="137" t="s">
        <v>72</v>
      </c>
      <c r="AU179" s="137" t="s">
        <v>78</v>
      </c>
      <c r="AY179" s="129" t="s">
        <v>128</v>
      </c>
      <c r="BK179" s="138">
        <f>SUM(BK180:BK184)</f>
        <v>0</v>
      </c>
    </row>
    <row r="180" spans="1:65" s="2" customFormat="1" ht="16.5" customHeight="1">
      <c r="A180" s="29"/>
      <c r="B180" s="141"/>
      <c r="C180" s="142" t="s">
        <v>285</v>
      </c>
      <c r="D180" s="142" t="s">
        <v>130</v>
      </c>
      <c r="E180" s="143" t="s">
        <v>286</v>
      </c>
      <c r="F180" s="144" t="s">
        <v>287</v>
      </c>
      <c r="G180" s="145" t="s">
        <v>133</v>
      </c>
      <c r="H180" s="146">
        <v>1.5</v>
      </c>
      <c r="I180" s="147"/>
      <c r="J180" s="148">
        <f>ROUND(I180*H180,2)</f>
        <v>0</v>
      </c>
      <c r="K180" s="149"/>
      <c r="L180" s="30"/>
      <c r="M180" s="150" t="s">
        <v>1</v>
      </c>
      <c r="N180" s="151" t="s">
        <v>38</v>
      </c>
      <c r="O180" s="55"/>
      <c r="P180" s="152">
        <f>O180*H180</f>
        <v>0</v>
      </c>
      <c r="Q180" s="152">
        <v>0.0003</v>
      </c>
      <c r="R180" s="152">
        <f>Q180*H180</f>
        <v>0.00045</v>
      </c>
      <c r="S180" s="152">
        <v>0</v>
      </c>
      <c r="T180" s="153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165</v>
      </c>
      <c r="AT180" s="154" t="s">
        <v>130</v>
      </c>
      <c r="AU180" s="154" t="s">
        <v>82</v>
      </c>
      <c r="AY180" s="14" t="s">
        <v>128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4" t="s">
        <v>78</v>
      </c>
      <c r="BK180" s="155">
        <f>ROUND(I180*H180,2)</f>
        <v>0</v>
      </c>
      <c r="BL180" s="14" t="s">
        <v>165</v>
      </c>
      <c r="BM180" s="154" t="s">
        <v>288</v>
      </c>
    </row>
    <row r="181" spans="1:65" s="2" customFormat="1" ht="21.75" customHeight="1">
      <c r="A181" s="29"/>
      <c r="B181" s="141"/>
      <c r="C181" s="142" t="s">
        <v>289</v>
      </c>
      <c r="D181" s="142" t="s">
        <v>130</v>
      </c>
      <c r="E181" s="143" t="s">
        <v>290</v>
      </c>
      <c r="F181" s="144" t="s">
        <v>291</v>
      </c>
      <c r="G181" s="145" t="s">
        <v>133</v>
      </c>
      <c r="H181" s="146">
        <v>1.5</v>
      </c>
      <c r="I181" s="147"/>
      <c r="J181" s="148">
        <f>ROUND(I181*H181,2)</f>
        <v>0</v>
      </c>
      <c r="K181" s="149"/>
      <c r="L181" s="30"/>
      <c r="M181" s="150" t="s">
        <v>1</v>
      </c>
      <c r="N181" s="151" t="s">
        <v>38</v>
      </c>
      <c r="O181" s="55"/>
      <c r="P181" s="152">
        <f>O181*H181</f>
        <v>0</v>
      </c>
      <c r="Q181" s="152">
        <v>0.00455</v>
      </c>
      <c r="R181" s="152">
        <f>Q181*H181</f>
        <v>0.006825</v>
      </c>
      <c r="S181" s="152">
        <v>0</v>
      </c>
      <c r="T181" s="153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165</v>
      </c>
      <c r="AT181" s="154" t="s">
        <v>130</v>
      </c>
      <c r="AU181" s="154" t="s">
        <v>82</v>
      </c>
      <c r="AY181" s="14" t="s">
        <v>128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4" t="s">
        <v>78</v>
      </c>
      <c r="BK181" s="155">
        <f>ROUND(I181*H181,2)</f>
        <v>0</v>
      </c>
      <c r="BL181" s="14" t="s">
        <v>165</v>
      </c>
      <c r="BM181" s="154" t="s">
        <v>292</v>
      </c>
    </row>
    <row r="182" spans="1:65" s="2" customFormat="1" ht="33" customHeight="1">
      <c r="A182" s="29"/>
      <c r="B182" s="141"/>
      <c r="C182" s="142" t="s">
        <v>293</v>
      </c>
      <c r="D182" s="142" t="s">
        <v>130</v>
      </c>
      <c r="E182" s="143" t="s">
        <v>294</v>
      </c>
      <c r="F182" s="144" t="s">
        <v>295</v>
      </c>
      <c r="G182" s="145" t="s">
        <v>133</v>
      </c>
      <c r="H182" s="146">
        <v>1.5</v>
      </c>
      <c r="I182" s="147"/>
      <c r="J182" s="148">
        <f>ROUND(I182*H182,2)</f>
        <v>0</v>
      </c>
      <c r="K182" s="149"/>
      <c r="L182" s="30"/>
      <c r="M182" s="150" t="s">
        <v>1</v>
      </c>
      <c r="N182" s="151" t="s">
        <v>38</v>
      </c>
      <c r="O182" s="55"/>
      <c r="P182" s="152">
        <f>O182*H182</f>
        <v>0</v>
      </c>
      <c r="Q182" s="152">
        <v>0.0052</v>
      </c>
      <c r="R182" s="152">
        <f>Q182*H182</f>
        <v>0.0078</v>
      </c>
      <c r="S182" s="152">
        <v>0</v>
      </c>
      <c r="T182" s="153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165</v>
      </c>
      <c r="AT182" s="154" t="s">
        <v>130</v>
      </c>
      <c r="AU182" s="154" t="s">
        <v>82</v>
      </c>
      <c r="AY182" s="14" t="s">
        <v>128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4" t="s">
        <v>78</v>
      </c>
      <c r="BK182" s="155">
        <f>ROUND(I182*H182,2)</f>
        <v>0</v>
      </c>
      <c r="BL182" s="14" t="s">
        <v>165</v>
      </c>
      <c r="BM182" s="154" t="s">
        <v>296</v>
      </c>
    </row>
    <row r="183" spans="1:65" s="2" customFormat="1" ht="33" customHeight="1">
      <c r="A183" s="29"/>
      <c r="B183" s="141"/>
      <c r="C183" s="156" t="s">
        <v>297</v>
      </c>
      <c r="D183" s="156" t="s">
        <v>180</v>
      </c>
      <c r="E183" s="157" t="s">
        <v>298</v>
      </c>
      <c r="F183" s="158" t="s">
        <v>299</v>
      </c>
      <c r="G183" s="159" t="s">
        <v>133</v>
      </c>
      <c r="H183" s="160">
        <v>1.65</v>
      </c>
      <c r="I183" s="161"/>
      <c r="J183" s="162">
        <f>ROUND(I183*H183,2)</f>
        <v>0</v>
      </c>
      <c r="K183" s="163"/>
      <c r="L183" s="164"/>
      <c r="M183" s="165" t="s">
        <v>1</v>
      </c>
      <c r="N183" s="166" t="s">
        <v>38</v>
      </c>
      <c r="O183" s="55"/>
      <c r="P183" s="152">
        <f>O183*H183</f>
        <v>0</v>
      </c>
      <c r="Q183" s="152">
        <v>0.022</v>
      </c>
      <c r="R183" s="152">
        <f>Q183*H183</f>
        <v>0.0363</v>
      </c>
      <c r="S183" s="152">
        <v>0</v>
      </c>
      <c r="T183" s="153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184</v>
      </c>
      <c r="AT183" s="154" t="s">
        <v>180</v>
      </c>
      <c r="AU183" s="154" t="s">
        <v>82</v>
      </c>
      <c r="AY183" s="14" t="s">
        <v>128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4" t="s">
        <v>78</v>
      </c>
      <c r="BK183" s="155">
        <f>ROUND(I183*H183,2)</f>
        <v>0</v>
      </c>
      <c r="BL183" s="14" t="s">
        <v>165</v>
      </c>
      <c r="BM183" s="154" t="s">
        <v>300</v>
      </c>
    </row>
    <row r="184" spans="1:65" s="2" customFormat="1" ht="24.2" customHeight="1">
      <c r="A184" s="29"/>
      <c r="B184" s="141"/>
      <c r="C184" s="142" t="s">
        <v>301</v>
      </c>
      <c r="D184" s="142" t="s">
        <v>130</v>
      </c>
      <c r="E184" s="143" t="s">
        <v>302</v>
      </c>
      <c r="F184" s="144" t="s">
        <v>303</v>
      </c>
      <c r="G184" s="145" t="s">
        <v>252</v>
      </c>
      <c r="H184" s="146">
        <v>0.051</v>
      </c>
      <c r="I184" s="147"/>
      <c r="J184" s="148">
        <f>ROUND(I184*H184,2)</f>
        <v>0</v>
      </c>
      <c r="K184" s="149"/>
      <c r="L184" s="30"/>
      <c r="M184" s="150" t="s">
        <v>1</v>
      </c>
      <c r="N184" s="151" t="s">
        <v>38</v>
      </c>
      <c r="O184" s="55"/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165</v>
      </c>
      <c r="AT184" s="154" t="s">
        <v>130</v>
      </c>
      <c r="AU184" s="154" t="s">
        <v>82</v>
      </c>
      <c r="AY184" s="14" t="s">
        <v>128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4" t="s">
        <v>78</v>
      </c>
      <c r="BK184" s="155">
        <f>ROUND(I184*H184,2)</f>
        <v>0</v>
      </c>
      <c r="BL184" s="14" t="s">
        <v>165</v>
      </c>
      <c r="BM184" s="154" t="s">
        <v>304</v>
      </c>
    </row>
    <row r="185" spans="2:63" s="12" customFormat="1" ht="22.9" customHeight="1">
      <c r="B185" s="128"/>
      <c r="D185" s="129" t="s">
        <v>72</v>
      </c>
      <c r="E185" s="139" t="s">
        <v>305</v>
      </c>
      <c r="F185" s="139" t="s">
        <v>306</v>
      </c>
      <c r="I185" s="131"/>
      <c r="J185" s="140">
        <f>BK185</f>
        <v>0</v>
      </c>
      <c r="L185" s="128"/>
      <c r="M185" s="133"/>
      <c r="N185" s="134"/>
      <c r="O185" s="134"/>
      <c r="P185" s="135">
        <f>P186</f>
        <v>0</v>
      </c>
      <c r="Q185" s="134"/>
      <c r="R185" s="135">
        <f>R186</f>
        <v>0</v>
      </c>
      <c r="S185" s="134"/>
      <c r="T185" s="136">
        <f>T186</f>
        <v>0.0045000000000000005</v>
      </c>
      <c r="AR185" s="129" t="s">
        <v>82</v>
      </c>
      <c r="AT185" s="137" t="s">
        <v>72</v>
      </c>
      <c r="AU185" s="137" t="s">
        <v>78</v>
      </c>
      <c r="AY185" s="129" t="s">
        <v>128</v>
      </c>
      <c r="BK185" s="138">
        <f>BK186</f>
        <v>0</v>
      </c>
    </row>
    <row r="186" spans="1:65" s="2" customFormat="1" ht="24.2" customHeight="1">
      <c r="A186" s="29"/>
      <c r="B186" s="141"/>
      <c r="C186" s="142" t="s">
        <v>307</v>
      </c>
      <c r="D186" s="142" t="s">
        <v>130</v>
      </c>
      <c r="E186" s="143" t="s">
        <v>308</v>
      </c>
      <c r="F186" s="144" t="s">
        <v>309</v>
      </c>
      <c r="G186" s="145" t="s">
        <v>133</v>
      </c>
      <c r="H186" s="146">
        <v>1.5</v>
      </c>
      <c r="I186" s="147"/>
      <c r="J186" s="148">
        <f>ROUND(I186*H186,2)</f>
        <v>0</v>
      </c>
      <c r="K186" s="149"/>
      <c r="L186" s="30"/>
      <c r="M186" s="150" t="s">
        <v>1</v>
      </c>
      <c r="N186" s="151" t="s">
        <v>38</v>
      </c>
      <c r="O186" s="55"/>
      <c r="P186" s="152">
        <f>O186*H186</f>
        <v>0</v>
      </c>
      <c r="Q186" s="152">
        <v>0</v>
      </c>
      <c r="R186" s="152">
        <f>Q186*H186</f>
        <v>0</v>
      </c>
      <c r="S186" s="152">
        <v>0.003</v>
      </c>
      <c r="T186" s="153">
        <f>S186*H186</f>
        <v>0.0045000000000000005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165</v>
      </c>
      <c r="AT186" s="154" t="s">
        <v>130</v>
      </c>
      <c r="AU186" s="154" t="s">
        <v>82</v>
      </c>
      <c r="AY186" s="14" t="s">
        <v>128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4" t="s">
        <v>78</v>
      </c>
      <c r="BK186" s="155">
        <f>ROUND(I186*H186,2)</f>
        <v>0</v>
      </c>
      <c r="BL186" s="14" t="s">
        <v>165</v>
      </c>
      <c r="BM186" s="154" t="s">
        <v>310</v>
      </c>
    </row>
    <row r="187" spans="2:63" s="12" customFormat="1" ht="22.9" customHeight="1">
      <c r="B187" s="128"/>
      <c r="D187" s="129" t="s">
        <v>72</v>
      </c>
      <c r="E187" s="139" t="s">
        <v>311</v>
      </c>
      <c r="F187" s="139" t="s">
        <v>312</v>
      </c>
      <c r="I187" s="131"/>
      <c r="J187" s="140">
        <f>BK187</f>
        <v>0</v>
      </c>
      <c r="L187" s="128"/>
      <c r="M187" s="133"/>
      <c r="N187" s="134"/>
      <c r="O187" s="134"/>
      <c r="P187" s="135">
        <f>SUM(P188:P191)</f>
        <v>0</v>
      </c>
      <c r="Q187" s="134"/>
      <c r="R187" s="135">
        <f>SUM(R188:R191)</f>
        <v>0.1044765</v>
      </c>
      <c r="S187" s="134"/>
      <c r="T187" s="136">
        <f>SUM(T188:T191)</f>
        <v>0</v>
      </c>
      <c r="AR187" s="129" t="s">
        <v>82</v>
      </c>
      <c r="AT187" s="137" t="s">
        <v>72</v>
      </c>
      <c r="AU187" s="137" t="s">
        <v>78</v>
      </c>
      <c r="AY187" s="129" t="s">
        <v>128</v>
      </c>
      <c r="BK187" s="138">
        <f>SUM(BK188:BK191)</f>
        <v>0</v>
      </c>
    </row>
    <row r="188" spans="1:65" s="2" customFormat="1" ht="16.5" customHeight="1">
      <c r="A188" s="29"/>
      <c r="B188" s="141"/>
      <c r="C188" s="142" t="s">
        <v>313</v>
      </c>
      <c r="D188" s="142" t="s">
        <v>130</v>
      </c>
      <c r="E188" s="143" t="s">
        <v>314</v>
      </c>
      <c r="F188" s="144" t="s">
        <v>315</v>
      </c>
      <c r="G188" s="145" t="s">
        <v>133</v>
      </c>
      <c r="H188" s="146">
        <v>6.39</v>
      </c>
      <c r="I188" s="147"/>
      <c r="J188" s="148">
        <f>ROUND(I188*H188,2)</f>
        <v>0</v>
      </c>
      <c r="K188" s="149"/>
      <c r="L188" s="30"/>
      <c r="M188" s="150" t="s">
        <v>1</v>
      </c>
      <c r="N188" s="151" t="s">
        <v>38</v>
      </c>
      <c r="O188" s="55"/>
      <c r="P188" s="152">
        <f>O188*H188</f>
        <v>0</v>
      </c>
      <c r="Q188" s="152">
        <v>0.0003</v>
      </c>
      <c r="R188" s="152">
        <f>Q188*H188</f>
        <v>0.0019169999999999997</v>
      </c>
      <c r="S188" s="152">
        <v>0</v>
      </c>
      <c r="T188" s="153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165</v>
      </c>
      <c r="AT188" s="154" t="s">
        <v>130</v>
      </c>
      <c r="AU188" s="154" t="s">
        <v>82</v>
      </c>
      <c r="AY188" s="14" t="s">
        <v>128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4" t="s">
        <v>78</v>
      </c>
      <c r="BK188" s="155">
        <f>ROUND(I188*H188,2)</f>
        <v>0</v>
      </c>
      <c r="BL188" s="14" t="s">
        <v>165</v>
      </c>
      <c r="BM188" s="154" t="s">
        <v>316</v>
      </c>
    </row>
    <row r="189" spans="1:65" s="2" customFormat="1" ht="33" customHeight="1">
      <c r="A189" s="29"/>
      <c r="B189" s="141"/>
      <c r="C189" s="142" t="s">
        <v>317</v>
      </c>
      <c r="D189" s="142" t="s">
        <v>130</v>
      </c>
      <c r="E189" s="143" t="s">
        <v>318</v>
      </c>
      <c r="F189" s="144" t="s">
        <v>319</v>
      </c>
      <c r="G189" s="145" t="s">
        <v>133</v>
      </c>
      <c r="H189" s="146">
        <v>6.39</v>
      </c>
      <c r="I189" s="147"/>
      <c r="J189" s="148">
        <f>ROUND(I189*H189,2)</f>
        <v>0</v>
      </c>
      <c r="K189" s="149"/>
      <c r="L189" s="30"/>
      <c r="M189" s="150" t="s">
        <v>1</v>
      </c>
      <c r="N189" s="151" t="s">
        <v>38</v>
      </c>
      <c r="O189" s="55"/>
      <c r="P189" s="152">
        <f>O189*H189</f>
        <v>0</v>
      </c>
      <c r="Q189" s="152">
        <v>0.00505</v>
      </c>
      <c r="R189" s="152">
        <f>Q189*H189</f>
        <v>0.0322695</v>
      </c>
      <c r="S189" s="152">
        <v>0</v>
      </c>
      <c r="T189" s="153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165</v>
      </c>
      <c r="AT189" s="154" t="s">
        <v>130</v>
      </c>
      <c r="AU189" s="154" t="s">
        <v>82</v>
      </c>
      <c r="AY189" s="14" t="s">
        <v>128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4" t="s">
        <v>78</v>
      </c>
      <c r="BK189" s="155">
        <f>ROUND(I189*H189,2)</f>
        <v>0</v>
      </c>
      <c r="BL189" s="14" t="s">
        <v>165</v>
      </c>
      <c r="BM189" s="154" t="s">
        <v>320</v>
      </c>
    </row>
    <row r="190" spans="1:65" s="2" customFormat="1" ht="16.5" customHeight="1">
      <c r="A190" s="29"/>
      <c r="B190" s="141"/>
      <c r="C190" s="156" t="s">
        <v>321</v>
      </c>
      <c r="D190" s="156" t="s">
        <v>180</v>
      </c>
      <c r="E190" s="157" t="s">
        <v>322</v>
      </c>
      <c r="F190" s="158" t="s">
        <v>323</v>
      </c>
      <c r="G190" s="159" t="s">
        <v>133</v>
      </c>
      <c r="H190" s="160">
        <v>7.029</v>
      </c>
      <c r="I190" s="161"/>
      <c r="J190" s="162">
        <f>ROUND(I190*H190,2)</f>
        <v>0</v>
      </c>
      <c r="K190" s="163"/>
      <c r="L190" s="164"/>
      <c r="M190" s="165" t="s">
        <v>1</v>
      </c>
      <c r="N190" s="166" t="s">
        <v>38</v>
      </c>
      <c r="O190" s="55"/>
      <c r="P190" s="152">
        <f>O190*H190</f>
        <v>0</v>
      </c>
      <c r="Q190" s="152">
        <v>0.01</v>
      </c>
      <c r="R190" s="152">
        <f>Q190*H190</f>
        <v>0.07029</v>
      </c>
      <c r="S190" s="152">
        <v>0</v>
      </c>
      <c r="T190" s="153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184</v>
      </c>
      <c r="AT190" s="154" t="s">
        <v>180</v>
      </c>
      <c r="AU190" s="154" t="s">
        <v>82</v>
      </c>
      <c r="AY190" s="14" t="s">
        <v>128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4" t="s">
        <v>78</v>
      </c>
      <c r="BK190" s="155">
        <f>ROUND(I190*H190,2)</f>
        <v>0</v>
      </c>
      <c r="BL190" s="14" t="s">
        <v>165</v>
      </c>
      <c r="BM190" s="154" t="s">
        <v>324</v>
      </c>
    </row>
    <row r="191" spans="1:65" s="2" customFormat="1" ht="24.2" customHeight="1">
      <c r="A191" s="29"/>
      <c r="B191" s="141"/>
      <c r="C191" s="142" t="s">
        <v>325</v>
      </c>
      <c r="D191" s="142" t="s">
        <v>130</v>
      </c>
      <c r="E191" s="143" t="s">
        <v>326</v>
      </c>
      <c r="F191" s="144" t="s">
        <v>327</v>
      </c>
      <c r="G191" s="145" t="s">
        <v>252</v>
      </c>
      <c r="H191" s="146">
        <v>0.104</v>
      </c>
      <c r="I191" s="147"/>
      <c r="J191" s="148">
        <f>ROUND(I191*H191,2)</f>
        <v>0</v>
      </c>
      <c r="K191" s="149"/>
      <c r="L191" s="30"/>
      <c r="M191" s="150" t="s">
        <v>1</v>
      </c>
      <c r="N191" s="151" t="s">
        <v>38</v>
      </c>
      <c r="O191" s="55"/>
      <c r="P191" s="152">
        <f>O191*H191</f>
        <v>0</v>
      </c>
      <c r="Q191" s="152">
        <v>0</v>
      </c>
      <c r="R191" s="152">
        <f>Q191*H191</f>
        <v>0</v>
      </c>
      <c r="S191" s="152">
        <v>0</v>
      </c>
      <c r="T191" s="153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165</v>
      </c>
      <c r="AT191" s="154" t="s">
        <v>130</v>
      </c>
      <c r="AU191" s="154" t="s">
        <v>82</v>
      </c>
      <c r="AY191" s="14" t="s">
        <v>128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4" t="s">
        <v>78</v>
      </c>
      <c r="BK191" s="155">
        <f>ROUND(I191*H191,2)</f>
        <v>0</v>
      </c>
      <c r="BL191" s="14" t="s">
        <v>165</v>
      </c>
      <c r="BM191" s="154" t="s">
        <v>328</v>
      </c>
    </row>
    <row r="192" spans="2:63" s="12" customFormat="1" ht="22.9" customHeight="1">
      <c r="B192" s="128"/>
      <c r="D192" s="129" t="s">
        <v>72</v>
      </c>
      <c r="E192" s="139" t="s">
        <v>329</v>
      </c>
      <c r="F192" s="139" t="s">
        <v>330</v>
      </c>
      <c r="I192" s="131"/>
      <c r="J192" s="140">
        <f>BK192</f>
        <v>0</v>
      </c>
      <c r="L192" s="128"/>
      <c r="M192" s="133"/>
      <c r="N192" s="134"/>
      <c r="O192" s="134"/>
      <c r="P192" s="135">
        <f>P193</f>
        <v>0</v>
      </c>
      <c r="Q192" s="134"/>
      <c r="R192" s="135">
        <f>R193</f>
        <v>0</v>
      </c>
      <c r="S192" s="134"/>
      <c r="T192" s="136">
        <f>T193</f>
        <v>0</v>
      </c>
      <c r="AR192" s="129" t="s">
        <v>82</v>
      </c>
      <c r="AT192" s="137" t="s">
        <v>72</v>
      </c>
      <c r="AU192" s="137" t="s">
        <v>78</v>
      </c>
      <c r="AY192" s="129" t="s">
        <v>128</v>
      </c>
      <c r="BK192" s="138">
        <f>BK193</f>
        <v>0</v>
      </c>
    </row>
    <row r="193" spans="1:65" s="2" customFormat="1" ht="37.9" customHeight="1">
      <c r="A193" s="29"/>
      <c r="B193" s="141"/>
      <c r="C193" s="142" t="s">
        <v>331</v>
      </c>
      <c r="D193" s="142" t="s">
        <v>130</v>
      </c>
      <c r="E193" s="143" t="s">
        <v>332</v>
      </c>
      <c r="F193" s="144" t="s">
        <v>333</v>
      </c>
      <c r="G193" s="145" t="s">
        <v>183</v>
      </c>
      <c r="H193" s="146">
        <v>1</v>
      </c>
      <c r="I193" s="147"/>
      <c r="J193" s="148">
        <f>ROUND(I193*H193,2)</f>
        <v>0</v>
      </c>
      <c r="K193" s="149"/>
      <c r="L193" s="30"/>
      <c r="M193" s="150" t="s">
        <v>1</v>
      </c>
      <c r="N193" s="151" t="s">
        <v>38</v>
      </c>
      <c r="O193" s="55"/>
      <c r="P193" s="152">
        <f>O193*H193</f>
        <v>0</v>
      </c>
      <c r="Q193" s="152">
        <v>0</v>
      </c>
      <c r="R193" s="152">
        <f>Q193*H193</f>
        <v>0</v>
      </c>
      <c r="S193" s="152">
        <v>0</v>
      </c>
      <c r="T193" s="153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165</v>
      </c>
      <c r="AT193" s="154" t="s">
        <v>130</v>
      </c>
      <c r="AU193" s="154" t="s">
        <v>82</v>
      </c>
      <c r="AY193" s="14" t="s">
        <v>128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4" t="s">
        <v>78</v>
      </c>
      <c r="BK193" s="155">
        <f>ROUND(I193*H193,2)</f>
        <v>0</v>
      </c>
      <c r="BL193" s="14" t="s">
        <v>165</v>
      </c>
      <c r="BM193" s="154" t="s">
        <v>334</v>
      </c>
    </row>
    <row r="194" spans="2:63" s="12" customFormat="1" ht="22.9" customHeight="1">
      <c r="B194" s="128"/>
      <c r="D194" s="129" t="s">
        <v>72</v>
      </c>
      <c r="E194" s="139" t="s">
        <v>335</v>
      </c>
      <c r="F194" s="139" t="s">
        <v>336</v>
      </c>
      <c r="I194" s="131"/>
      <c r="J194" s="140">
        <f>BK194</f>
        <v>0</v>
      </c>
      <c r="L194" s="128"/>
      <c r="M194" s="133"/>
      <c r="N194" s="134"/>
      <c r="O194" s="134"/>
      <c r="P194" s="135">
        <f>SUM(P195:P198)</f>
        <v>0</v>
      </c>
      <c r="Q194" s="134"/>
      <c r="R194" s="135">
        <f>SUM(R195:R198)</f>
        <v>0.008542200000000002</v>
      </c>
      <c r="S194" s="134"/>
      <c r="T194" s="136">
        <f>SUM(T195:T198)</f>
        <v>0</v>
      </c>
      <c r="AR194" s="129" t="s">
        <v>82</v>
      </c>
      <c r="AT194" s="137" t="s">
        <v>72</v>
      </c>
      <c r="AU194" s="137" t="s">
        <v>78</v>
      </c>
      <c r="AY194" s="129" t="s">
        <v>128</v>
      </c>
      <c r="BK194" s="138">
        <f>SUM(BK195:BK198)</f>
        <v>0</v>
      </c>
    </row>
    <row r="195" spans="1:65" s="2" customFormat="1" ht="21.75" customHeight="1">
      <c r="A195" s="29"/>
      <c r="B195" s="141"/>
      <c r="C195" s="142" t="s">
        <v>337</v>
      </c>
      <c r="D195" s="142" t="s">
        <v>130</v>
      </c>
      <c r="E195" s="143" t="s">
        <v>338</v>
      </c>
      <c r="F195" s="144" t="s">
        <v>339</v>
      </c>
      <c r="G195" s="145" t="s">
        <v>133</v>
      </c>
      <c r="H195" s="146">
        <v>14.96</v>
      </c>
      <c r="I195" s="147"/>
      <c r="J195" s="148">
        <f>ROUND(I195*H195,2)</f>
        <v>0</v>
      </c>
      <c r="K195" s="149"/>
      <c r="L195" s="30"/>
      <c r="M195" s="150" t="s">
        <v>1</v>
      </c>
      <c r="N195" s="151" t="s">
        <v>38</v>
      </c>
      <c r="O195" s="55"/>
      <c r="P195" s="152">
        <f>O195*H195</f>
        <v>0</v>
      </c>
      <c r="Q195" s="152">
        <v>0.00021</v>
      </c>
      <c r="R195" s="152">
        <f>Q195*H195</f>
        <v>0.0031416000000000005</v>
      </c>
      <c r="S195" s="152">
        <v>0</v>
      </c>
      <c r="T195" s="153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165</v>
      </c>
      <c r="AT195" s="154" t="s">
        <v>130</v>
      </c>
      <c r="AU195" s="154" t="s">
        <v>82</v>
      </c>
      <c r="AY195" s="14" t="s">
        <v>128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4" t="s">
        <v>78</v>
      </c>
      <c r="BK195" s="155">
        <f>ROUND(I195*H195,2)</f>
        <v>0</v>
      </c>
      <c r="BL195" s="14" t="s">
        <v>165</v>
      </c>
      <c r="BM195" s="154" t="s">
        <v>340</v>
      </c>
    </row>
    <row r="196" spans="1:65" s="2" customFormat="1" ht="24.2" customHeight="1">
      <c r="A196" s="29"/>
      <c r="B196" s="141"/>
      <c r="C196" s="142" t="s">
        <v>341</v>
      </c>
      <c r="D196" s="142" t="s">
        <v>130</v>
      </c>
      <c r="E196" s="143" t="s">
        <v>342</v>
      </c>
      <c r="F196" s="144" t="s">
        <v>343</v>
      </c>
      <c r="G196" s="145" t="s">
        <v>133</v>
      </c>
      <c r="H196" s="146">
        <v>14.96</v>
      </c>
      <c r="I196" s="147"/>
      <c r="J196" s="148">
        <f>ROUND(I196*H196,2)</f>
        <v>0</v>
      </c>
      <c r="K196" s="149"/>
      <c r="L196" s="30"/>
      <c r="M196" s="150" t="s">
        <v>1</v>
      </c>
      <c r="N196" s="151" t="s">
        <v>38</v>
      </c>
      <c r="O196" s="55"/>
      <c r="P196" s="152">
        <f>O196*H196</f>
        <v>0</v>
      </c>
      <c r="Q196" s="152">
        <v>0.0002</v>
      </c>
      <c r="R196" s="152">
        <f>Q196*H196</f>
        <v>0.0029920000000000003</v>
      </c>
      <c r="S196" s="152">
        <v>0</v>
      </c>
      <c r="T196" s="153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165</v>
      </c>
      <c r="AT196" s="154" t="s">
        <v>130</v>
      </c>
      <c r="AU196" s="154" t="s">
        <v>82</v>
      </c>
      <c r="AY196" s="14" t="s">
        <v>128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4" t="s">
        <v>78</v>
      </c>
      <c r="BK196" s="155">
        <f>ROUND(I196*H196,2)</f>
        <v>0</v>
      </c>
      <c r="BL196" s="14" t="s">
        <v>165</v>
      </c>
      <c r="BM196" s="154" t="s">
        <v>344</v>
      </c>
    </row>
    <row r="197" spans="1:65" s="2" customFormat="1" ht="24.2" customHeight="1">
      <c r="A197" s="29"/>
      <c r="B197" s="141"/>
      <c r="C197" s="142" t="s">
        <v>345</v>
      </c>
      <c r="D197" s="142" t="s">
        <v>130</v>
      </c>
      <c r="E197" s="143" t="s">
        <v>346</v>
      </c>
      <c r="F197" s="144" t="s">
        <v>347</v>
      </c>
      <c r="G197" s="145" t="s">
        <v>133</v>
      </c>
      <c r="H197" s="146">
        <v>1.5</v>
      </c>
      <c r="I197" s="147"/>
      <c r="J197" s="148">
        <f>ROUND(I197*H197,2)</f>
        <v>0</v>
      </c>
      <c r="K197" s="149"/>
      <c r="L197" s="30"/>
      <c r="M197" s="150" t="s">
        <v>1</v>
      </c>
      <c r="N197" s="151" t="s">
        <v>38</v>
      </c>
      <c r="O197" s="55"/>
      <c r="P197" s="152">
        <f>O197*H197</f>
        <v>0</v>
      </c>
      <c r="Q197" s="152">
        <v>1E-05</v>
      </c>
      <c r="R197" s="152">
        <f>Q197*H197</f>
        <v>1.5000000000000002E-05</v>
      </c>
      <c r="S197" s="152">
        <v>0</v>
      </c>
      <c r="T197" s="153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134</v>
      </c>
      <c r="AT197" s="154" t="s">
        <v>130</v>
      </c>
      <c r="AU197" s="154" t="s">
        <v>82</v>
      </c>
      <c r="AY197" s="14" t="s">
        <v>128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4" t="s">
        <v>78</v>
      </c>
      <c r="BK197" s="155">
        <f>ROUND(I197*H197,2)</f>
        <v>0</v>
      </c>
      <c r="BL197" s="14" t="s">
        <v>134</v>
      </c>
      <c r="BM197" s="154" t="s">
        <v>348</v>
      </c>
    </row>
    <row r="198" spans="1:65" s="2" customFormat="1" ht="33" customHeight="1">
      <c r="A198" s="29"/>
      <c r="B198" s="141"/>
      <c r="C198" s="142" t="s">
        <v>349</v>
      </c>
      <c r="D198" s="142" t="s">
        <v>130</v>
      </c>
      <c r="E198" s="143" t="s">
        <v>350</v>
      </c>
      <c r="F198" s="144" t="s">
        <v>351</v>
      </c>
      <c r="G198" s="145" t="s">
        <v>133</v>
      </c>
      <c r="H198" s="146">
        <v>14.96</v>
      </c>
      <c r="I198" s="147"/>
      <c r="J198" s="148">
        <f>ROUND(I198*H198,2)</f>
        <v>0</v>
      </c>
      <c r="K198" s="149"/>
      <c r="L198" s="30"/>
      <c r="M198" s="167" t="s">
        <v>1</v>
      </c>
      <c r="N198" s="168" t="s">
        <v>38</v>
      </c>
      <c r="O198" s="169"/>
      <c r="P198" s="170">
        <f>O198*H198</f>
        <v>0</v>
      </c>
      <c r="Q198" s="170">
        <v>0.00016</v>
      </c>
      <c r="R198" s="170">
        <f>Q198*H198</f>
        <v>0.0023936000000000005</v>
      </c>
      <c r="S198" s="170">
        <v>0</v>
      </c>
      <c r="T198" s="171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165</v>
      </c>
      <c r="AT198" s="154" t="s">
        <v>130</v>
      </c>
      <c r="AU198" s="154" t="s">
        <v>82</v>
      </c>
      <c r="AY198" s="14" t="s">
        <v>128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4" t="s">
        <v>78</v>
      </c>
      <c r="BK198" s="155">
        <f>ROUND(I198*H198,2)</f>
        <v>0</v>
      </c>
      <c r="BL198" s="14" t="s">
        <v>165</v>
      </c>
      <c r="BM198" s="154" t="s">
        <v>352</v>
      </c>
    </row>
    <row r="199" spans="1:31" s="2" customFormat="1" ht="6.95" customHeight="1">
      <c r="A199" s="29"/>
      <c r="B199" s="44"/>
      <c r="C199" s="45"/>
      <c r="D199" s="45"/>
      <c r="E199" s="45"/>
      <c r="F199" s="45"/>
      <c r="G199" s="45"/>
      <c r="H199" s="45"/>
      <c r="I199" s="45"/>
      <c r="J199" s="45"/>
      <c r="K199" s="45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32:K198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 topLeftCell="A173">
      <selection activeCell="Y188" sqref="Y18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84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2:46" s="1" customFormat="1" ht="24.95" customHeight="1">
      <c r="B4" s="17"/>
      <c r="D4" s="18" t="s">
        <v>88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12" t="str">
        <f>'Rekapitulace stavby'!K6</f>
        <v>ZŠ T.G.Masaryka 213,p.č.st.1153, k.ú. Český Krumlov</v>
      </c>
      <c r="F7" s="213"/>
      <c r="G7" s="213"/>
      <c r="H7" s="213"/>
      <c r="L7" s="17"/>
    </row>
    <row r="8" spans="1:31" s="2" customFormat="1" ht="12" customHeight="1">
      <c r="A8" s="29"/>
      <c r="B8" s="30"/>
      <c r="C8" s="29"/>
      <c r="D8" s="24" t="s">
        <v>89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30" customHeight="1">
      <c r="A9" s="29"/>
      <c r="B9" s="30"/>
      <c r="C9" s="29"/>
      <c r="D9" s="29"/>
      <c r="E9" s="184" t="s">
        <v>353</v>
      </c>
      <c r="F9" s="211"/>
      <c r="G9" s="211"/>
      <c r="H9" s="211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5. 1. 2024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26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4" t="str">
        <f>'Rekapitulace stavby'!E14</f>
        <v>Vyplň údaj</v>
      </c>
      <c r="F18" s="203"/>
      <c r="G18" s="203"/>
      <c r="H18" s="203"/>
      <c r="I18" s="24" t="s">
        <v>26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26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26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7" t="s">
        <v>1</v>
      </c>
      <c r="F27" s="207"/>
      <c r="G27" s="207"/>
      <c r="H27" s="207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ROUND(J129,2)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37</v>
      </c>
      <c r="E33" s="24" t="s">
        <v>38</v>
      </c>
      <c r="F33" s="96">
        <f>ROUND((SUM(BE129:BE188)),2)</f>
        <v>0</v>
      </c>
      <c r="G33" s="29"/>
      <c r="H33" s="29"/>
      <c r="I33" s="97">
        <v>0.21</v>
      </c>
      <c r="J33" s="96">
        <f>ROUND(((SUM(BE129:BE188))*I33),2)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39</v>
      </c>
      <c r="F34" s="96">
        <f>ROUND((SUM(BF129:BF188)),2)</f>
        <v>0</v>
      </c>
      <c r="G34" s="29"/>
      <c r="H34" s="29"/>
      <c r="I34" s="97">
        <v>0.12</v>
      </c>
      <c r="J34" s="96">
        <f>ROUND(((SUM(BF129:BF188))*I34),2)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40</v>
      </c>
      <c r="F35" s="96">
        <f>ROUND((SUM(BG129:BG188)),2)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41</v>
      </c>
      <c r="F36" s="96">
        <f>ROUND((SUM(BH129:BH188)),2)</f>
        <v>0</v>
      </c>
      <c r="G36" s="29"/>
      <c r="H36" s="29"/>
      <c r="I36" s="97">
        <v>0.12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42</v>
      </c>
      <c r="F37" s="96">
        <f>ROUND((SUM(BI129:BI188)),2)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2" t="str">
        <f>E7</f>
        <v>ZŠ T.G.Masaryka 213,p.č.st.1153, k.ú. Český Krumlov</v>
      </c>
      <c r="F85" s="213"/>
      <c r="G85" s="213"/>
      <c r="H85" s="21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89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30" customHeight="1">
      <c r="A87" s="29"/>
      <c r="B87" s="30"/>
      <c r="C87" s="29"/>
      <c r="D87" s="29"/>
      <c r="E87" s="184" t="str">
        <f>E9</f>
        <v>2 - Nový stav učeben - 101 učebna výtvarné výchovy , 102 kmenová učebna</v>
      </c>
      <c r="F87" s="211"/>
      <c r="G87" s="211"/>
      <c r="H87" s="211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2" t="str">
        <f>IF(J12="","",J12)</f>
        <v>5. 1. 2024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24</v>
      </c>
      <c r="D91" s="29"/>
      <c r="E91" s="29"/>
      <c r="F91" s="22" t="str">
        <f>E15</f>
        <v xml:space="preserve">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92</v>
      </c>
      <c r="D94" s="98"/>
      <c r="E94" s="98"/>
      <c r="F94" s="98"/>
      <c r="G94" s="98"/>
      <c r="H94" s="98"/>
      <c r="I94" s="98"/>
      <c r="J94" s="107" t="s">
        <v>93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94</v>
      </c>
      <c r="D96" s="29"/>
      <c r="E96" s="29"/>
      <c r="F96" s="29"/>
      <c r="G96" s="29"/>
      <c r="H96" s="29"/>
      <c r="I96" s="29"/>
      <c r="J96" s="68">
        <f>J129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95</v>
      </c>
    </row>
    <row r="97" spans="2:12" s="9" customFormat="1" ht="24.95" customHeight="1">
      <c r="B97" s="109"/>
      <c r="D97" s="110" t="s">
        <v>96</v>
      </c>
      <c r="E97" s="111"/>
      <c r="F97" s="111"/>
      <c r="G97" s="111"/>
      <c r="H97" s="111"/>
      <c r="I97" s="111"/>
      <c r="J97" s="112">
        <f>J130</f>
        <v>0</v>
      </c>
      <c r="L97" s="109"/>
    </row>
    <row r="98" spans="2:12" s="10" customFormat="1" ht="19.9" customHeight="1">
      <c r="B98" s="113"/>
      <c r="D98" s="114" t="s">
        <v>97</v>
      </c>
      <c r="E98" s="115"/>
      <c r="F98" s="115"/>
      <c r="G98" s="115"/>
      <c r="H98" s="115"/>
      <c r="I98" s="115"/>
      <c r="J98" s="116">
        <f>J131</f>
        <v>0</v>
      </c>
      <c r="L98" s="113"/>
    </row>
    <row r="99" spans="2:12" s="10" customFormat="1" ht="19.9" customHeight="1">
      <c r="B99" s="113"/>
      <c r="D99" s="114" t="s">
        <v>98</v>
      </c>
      <c r="E99" s="115"/>
      <c r="F99" s="115"/>
      <c r="G99" s="115"/>
      <c r="H99" s="115"/>
      <c r="I99" s="115"/>
      <c r="J99" s="116">
        <f>J136</f>
        <v>0</v>
      </c>
      <c r="L99" s="113"/>
    </row>
    <row r="100" spans="2:12" s="10" customFormat="1" ht="19.9" customHeight="1">
      <c r="B100" s="113"/>
      <c r="D100" s="114" t="s">
        <v>99</v>
      </c>
      <c r="E100" s="115"/>
      <c r="F100" s="115"/>
      <c r="G100" s="115"/>
      <c r="H100" s="115"/>
      <c r="I100" s="115"/>
      <c r="J100" s="116">
        <f>J144</f>
        <v>0</v>
      </c>
      <c r="L100" s="113"/>
    </row>
    <row r="101" spans="2:12" s="9" customFormat="1" ht="24.95" customHeight="1">
      <c r="B101" s="109"/>
      <c r="D101" s="110" t="s">
        <v>100</v>
      </c>
      <c r="E101" s="111"/>
      <c r="F101" s="111"/>
      <c r="G101" s="111"/>
      <c r="H101" s="111"/>
      <c r="I101" s="111"/>
      <c r="J101" s="112">
        <f>J146</f>
        <v>0</v>
      </c>
      <c r="L101" s="109"/>
    </row>
    <row r="102" spans="2:12" s="10" customFormat="1" ht="19.9" customHeight="1">
      <c r="B102" s="113"/>
      <c r="D102" s="114" t="s">
        <v>101</v>
      </c>
      <c r="E102" s="115"/>
      <c r="F102" s="115"/>
      <c r="G102" s="115"/>
      <c r="H102" s="115"/>
      <c r="I102" s="115"/>
      <c r="J102" s="116">
        <f>J147</f>
        <v>0</v>
      </c>
      <c r="L102" s="113"/>
    </row>
    <row r="103" spans="2:12" s="10" customFormat="1" ht="19.9" customHeight="1">
      <c r="B103" s="113"/>
      <c r="D103" s="114" t="s">
        <v>102</v>
      </c>
      <c r="E103" s="115"/>
      <c r="F103" s="115"/>
      <c r="G103" s="115"/>
      <c r="H103" s="115"/>
      <c r="I103" s="115"/>
      <c r="J103" s="116">
        <f>J152</f>
        <v>0</v>
      </c>
      <c r="L103" s="113"/>
    </row>
    <row r="104" spans="2:12" s="10" customFormat="1" ht="19.9" customHeight="1">
      <c r="B104" s="113"/>
      <c r="D104" s="114" t="s">
        <v>103</v>
      </c>
      <c r="E104" s="115"/>
      <c r="F104" s="115"/>
      <c r="G104" s="115"/>
      <c r="H104" s="115"/>
      <c r="I104" s="115"/>
      <c r="J104" s="116">
        <f>J154</f>
        <v>0</v>
      </c>
      <c r="L104" s="113"/>
    </row>
    <row r="105" spans="2:12" s="10" customFormat="1" ht="19.9" customHeight="1">
      <c r="B105" s="113"/>
      <c r="D105" s="114" t="s">
        <v>104</v>
      </c>
      <c r="E105" s="115"/>
      <c r="F105" s="115"/>
      <c r="G105" s="115"/>
      <c r="H105" s="115"/>
      <c r="I105" s="115"/>
      <c r="J105" s="116">
        <f>J160</f>
        <v>0</v>
      </c>
      <c r="L105" s="113"/>
    </row>
    <row r="106" spans="2:12" s="10" customFormat="1" ht="19.9" customHeight="1">
      <c r="B106" s="113"/>
      <c r="D106" s="114" t="s">
        <v>354</v>
      </c>
      <c r="E106" s="115"/>
      <c r="F106" s="115"/>
      <c r="G106" s="115"/>
      <c r="H106" s="115"/>
      <c r="I106" s="115"/>
      <c r="J106" s="116">
        <f>J162</f>
        <v>0</v>
      </c>
      <c r="L106" s="113"/>
    </row>
    <row r="107" spans="2:12" s="10" customFormat="1" ht="19.9" customHeight="1">
      <c r="B107" s="113"/>
      <c r="D107" s="114" t="s">
        <v>106</v>
      </c>
      <c r="E107" s="115"/>
      <c r="F107" s="115"/>
      <c r="G107" s="115"/>
      <c r="H107" s="115"/>
      <c r="I107" s="115"/>
      <c r="J107" s="116">
        <f>J166</f>
        <v>0</v>
      </c>
      <c r="L107" s="113"/>
    </row>
    <row r="108" spans="2:12" s="10" customFormat="1" ht="19.9" customHeight="1">
      <c r="B108" s="113"/>
      <c r="D108" s="114" t="s">
        <v>109</v>
      </c>
      <c r="E108" s="115"/>
      <c r="F108" s="115"/>
      <c r="G108" s="115"/>
      <c r="H108" s="115"/>
      <c r="I108" s="115"/>
      <c r="J108" s="116">
        <f>J174</f>
        <v>0</v>
      </c>
      <c r="L108" s="113"/>
    </row>
    <row r="109" spans="2:12" s="10" customFormat="1" ht="19.9" customHeight="1">
      <c r="B109" s="113"/>
      <c r="D109" s="114" t="s">
        <v>112</v>
      </c>
      <c r="E109" s="115"/>
      <c r="F109" s="115"/>
      <c r="G109" s="115"/>
      <c r="H109" s="115"/>
      <c r="I109" s="115"/>
      <c r="J109" s="116">
        <f>J183</f>
        <v>0</v>
      </c>
      <c r="L109" s="113"/>
    </row>
    <row r="110" spans="1:31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113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16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12" t="str">
        <f>E7</f>
        <v>ZŠ T.G.Masaryka 213,p.č.st.1153, k.ú. Český Krumlov</v>
      </c>
      <c r="F119" s="213"/>
      <c r="G119" s="213"/>
      <c r="H119" s="213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89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30" customHeight="1">
      <c r="A121" s="29"/>
      <c r="B121" s="30"/>
      <c r="C121" s="29"/>
      <c r="D121" s="29"/>
      <c r="E121" s="184" t="str">
        <f>E9</f>
        <v>2 - Nový stav učeben - 101 učebna výtvarné výchovy , 102 kmenová učebna</v>
      </c>
      <c r="F121" s="211"/>
      <c r="G121" s="211"/>
      <c r="H121" s="211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20</v>
      </c>
      <c r="D123" s="29"/>
      <c r="E123" s="29"/>
      <c r="F123" s="22" t="str">
        <f>F12</f>
        <v xml:space="preserve"> </v>
      </c>
      <c r="G123" s="29"/>
      <c r="H123" s="29"/>
      <c r="I123" s="24" t="s">
        <v>22</v>
      </c>
      <c r="J123" s="52" t="str">
        <f>IF(J12="","",J12)</f>
        <v>5. 1. 2024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24</v>
      </c>
      <c r="D125" s="29"/>
      <c r="E125" s="29"/>
      <c r="F125" s="22" t="str">
        <f>E15</f>
        <v xml:space="preserve"> </v>
      </c>
      <c r="G125" s="29"/>
      <c r="H125" s="29"/>
      <c r="I125" s="24" t="s">
        <v>29</v>
      </c>
      <c r="J125" s="27" t="str">
        <f>E21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27</v>
      </c>
      <c r="D126" s="29"/>
      <c r="E126" s="29"/>
      <c r="F126" s="22" t="str">
        <f>IF(E18="","",E18)</f>
        <v>Vyplň údaj</v>
      </c>
      <c r="G126" s="29"/>
      <c r="H126" s="29"/>
      <c r="I126" s="24" t="s">
        <v>31</v>
      </c>
      <c r="J126" s="27" t="str">
        <f>E24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17"/>
      <c r="B128" s="118"/>
      <c r="C128" s="119" t="s">
        <v>114</v>
      </c>
      <c r="D128" s="120" t="s">
        <v>58</v>
      </c>
      <c r="E128" s="120" t="s">
        <v>54</v>
      </c>
      <c r="F128" s="120" t="s">
        <v>55</v>
      </c>
      <c r="G128" s="120" t="s">
        <v>115</v>
      </c>
      <c r="H128" s="120" t="s">
        <v>116</v>
      </c>
      <c r="I128" s="120" t="s">
        <v>117</v>
      </c>
      <c r="J128" s="121" t="s">
        <v>93</v>
      </c>
      <c r="K128" s="122" t="s">
        <v>118</v>
      </c>
      <c r="L128" s="123"/>
      <c r="M128" s="59" t="s">
        <v>1</v>
      </c>
      <c r="N128" s="60" t="s">
        <v>37</v>
      </c>
      <c r="O128" s="60" t="s">
        <v>119</v>
      </c>
      <c r="P128" s="60" t="s">
        <v>120</v>
      </c>
      <c r="Q128" s="60" t="s">
        <v>121</v>
      </c>
      <c r="R128" s="60" t="s">
        <v>122</v>
      </c>
      <c r="S128" s="60" t="s">
        <v>123</v>
      </c>
      <c r="T128" s="61" t="s">
        <v>124</v>
      </c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</row>
    <row r="129" spans="1:63" s="2" customFormat="1" ht="22.9" customHeight="1">
      <c r="A129" s="29"/>
      <c r="B129" s="30"/>
      <c r="C129" s="66" t="s">
        <v>125</v>
      </c>
      <c r="D129" s="29"/>
      <c r="E129" s="29"/>
      <c r="F129" s="29"/>
      <c r="G129" s="29"/>
      <c r="H129" s="29"/>
      <c r="I129" s="29"/>
      <c r="J129" s="124">
        <f>BK129</f>
        <v>0</v>
      </c>
      <c r="K129" s="29"/>
      <c r="L129" s="30"/>
      <c r="M129" s="62"/>
      <c r="N129" s="53"/>
      <c r="O129" s="63"/>
      <c r="P129" s="125">
        <f>P130+P146</f>
        <v>0</v>
      </c>
      <c r="Q129" s="63"/>
      <c r="R129" s="125">
        <f>R130+R146</f>
        <v>5.613427679999999</v>
      </c>
      <c r="S129" s="63"/>
      <c r="T129" s="126">
        <f>T130+T146</f>
        <v>0.45401846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72</v>
      </c>
      <c r="AU129" s="14" t="s">
        <v>95</v>
      </c>
      <c r="BK129" s="127">
        <f>BK130+BK146</f>
        <v>0</v>
      </c>
    </row>
    <row r="130" spans="2:63" s="12" customFormat="1" ht="25.9" customHeight="1">
      <c r="B130" s="128"/>
      <c r="D130" s="129" t="s">
        <v>72</v>
      </c>
      <c r="E130" s="130" t="s">
        <v>126</v>
      </c>
      <c r="F130" s="130" t="s">
        <v>127</v>
      </c>
      <c r="I130" s="131"/>
      <c r="J130" s="132">
        <f>BK130</f>
        <v>0</v>
      </c>
      <c r="L130" s="128"/>
      <c r="M130" s="133"/>
      <c r="N130" s="134"/>
      <c r="O130" s="134"/>
      <c r="P130" s="135">
        <f>P131+P136+P144</f>
        <v>0</v>
      </c>
      <c r="Q130" s="134"/>
      <c r="R130" s="135">
        <f>R131+R136+R144</f>
        <v>2.5429794599999997</v>
      </c>
      <c r="S130" s="134"/>
      <c r="T130" s="136">
        <f>T131+T136+T144</f>
        <v>0</v>
      </c>
      <c r="AR130" s="129" t="s">
        <v>78</v>
      </c>
      <c r="AT130" s="137" t="s">
        <v>72</v>
      </c>
      <c r="AU130" s="137" t="s">
        <v>73</v>
      </c>
      <c r="AY130" s="129" t="s">
        <v>128</v>
      </c>
      <c r="BK130" s="138">
        <f>BK131+BK136+BK144</f>
        <v>0</v>
      </c>
    </row>
    <row r="131" spans="2:63" s="12" customFormat="1" ht="22.9" customHeight="1">
      <c r="B131" s="128"/>
      <c r="D131" s="129" t="s">
        <v>72</v>
      </c>
      <c r="E131" s="139" t="s">
        <v>85</v>
      </c>
      <c r="F131" s="139" t="s">
        <v>129</v>
      </c>
      <c r="I131" s="131"/>
      <c r="J131" s="140">
        <f>BK131</f>
        <v>0</v>
      </c>
      <c r="L131" s="128"/>
      <c r="M131" s="133"/>
      <c r="N131" s="134"/>
      <c r="O131" s="134"/>
      <c r="P131" s="135">
        <f>SUM(P132:P135)</f>
        <v>0</v>
      </c>
      <c r="Q131" s="134"/>
      <c r="R131" s="135">
        <f>SUM(R132:R135)</f>
        <v>0.36518237000000003</v>
      </c>
      <c r="S131" s="134"/>
      <c r="T131" s="136">
        <f>SUM(T132:T135)</f>
        <v>0</v>
      </c>
      <c r="AR131" s="129" t="s">
        <v>78</v>
      </c>
      <c r="AT131" s="137" t="s">
        <v>72</v>
      </c>
      <c r="AU131" s="137" t="s">
        <v>78</v>
      </c>
      <c r="AY131" s="129" t="s">
        <v>128</v>
      </c>
      <c r="BK131" s="138">
        <f>SUM(BK132:BK135)</f>
        <v>0</v>
      </c>
    </row>
    <row r="132" spans="1:65" s="2" customFormat="1" ht="37.9" customHeight="1">
      <c r="A132" s="29"/>
      <c r="B132" s="141"/>
      <c r="C132" s="142" t="s">
        <v>78</v>
      </c>
      <c r="D132" s="142" t="s">
        <v>130</v>
      </c>
      <c r="E132" s="143" t="s">
        <v>355</v>
      </c>
      <c r="F132" s="144" t="s">
        <v>356</v>
      </c>
      <c r="G132" s="145" t="s">
        <v>252</v>
      </c>
      <c r="H132" s="146">
        <v>0.193</v>
      </c>
      <c r="I132" s="147"/>
      <c r="J132" s="148">
        <f>ROUND(I132*H132,2)</f>
        <v>0</v>
      </c>
      <c r="K132" s="149"/>
      <c r="L132" s="30"/>
      <c r="M132" s="150" t="s">
        <v>1</v>
      </c>
      <c r="N132" s="151" t="s">
        <v>38</v>
      </c>
      <c r="O132" s="55"/>
      <c r="P132" s="152">
        <f>O132*H132</f>
        <v>0</v>
      </c>
      <c r="Q132" s="152">
        <v>0.01709</v>
      </c>
      <c r="R132" s="152">
        <f>Q132*H132</f>
        <v>0.00329837</v>
      </c>
      <c r="S132" s="152">
        <v>0</v>
      </c>
      <c r="T132" s="15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134</v>
      </c>
      <c r="AT132" s="154" t="s">
        <v>130</v>
      </c>
      <c r="AU132" s="154" t="s">
        <v>82</v>
      </c>
      <c r="AY132" s="14" t="s">
        <v>128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4" t="s">
        <v>78</v>
      </c>
      <c r="BK132" s="155">
        <f>ROUND(I132*H132,2)</f>
        <v>0</v>
      </c>
      <c r="BL132" s="14" t="s">
        <v>134</v>
      </c>
      <c r="BM132" s="154" t="s">
        <v>357</v>
      </c>
    </row>
    <row r="133" spans="1:65" s="2" customFormat="1" ht="21.75" customHeight="1">
      <c r="A133" s="29"/>
      <c r="B133" s="141"/>
      <c r="C133" s="156" t="s">
        <v>82</v>
      </c>
      <c r="D133" s="156" t="s">
        <v>180</v>
      </c>
      <c r="E133" s="157" t="s">
        <v>358</v>
      </c>
      <c r="F133" s="158" t="s">
        <v>359</v>
      </c>
      <c r="G133" s="159" t="s">
        <v>252</v>
      </c>
      <c r="H133" s="160">
        <v>0.193</v>
      </c>
      <c r="I133" s="161"/>
      <c r="J133" s="162">
        <f>ROUND(I133*H133,2)</f>
        <v>0</v>
      </c>
      <c r="K133" s="163"/>
      <c r="L133" s="164"/>
      <c r="M133" s="165" t="s">
        <v>1</v>
      </c>
      <c r="N133" s="166" t="s">
        <v>38</v>
      </c>
      <c r="O133" s="55"/>
      <c r="P133" s="152">
        <f>O133*H133</f>
        <v>0</v>
      </c>
      <c r="Q133" s="152">
        <v>1</v>
      </c>
      <c r="R133" s="152">
        <f>Q133*H133</f>
        <v>0.193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169</v>
      </c>
      <c r="AT133" s="154" t="s">
        <v>180</v>
      </c>
      <c r="AU133" s="154" t="s">
        <v>82</v>
      </c>
      <c r="AY133" s="14" t="s">
        <v>128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4" t="s">
        <v>78</v>
      </c>
      <c r="BK133" s="155">
        <f>ROUND(I133*H133,2)</f>
        <v>0</v>
      </c>
      <c r="BL133" s="14" t="s">
        <v>134</v>
      </c>
      <c r="BM133" s="154" t="s">
        <v>360</v>
      </c>
    </row>
    <row r="134" spans="1:65" s="2" customFormat="1" ht="24.2" customHeight="1">
      <c r="A134" s="29"/>
      <c r="B134" s="141"/>
      <c r="C134" s="142" t="s">
        <v>85</v>
      </c>
      <c r="D134" s="142" t="s">
        <v>130</v>
      </c>
      <c r="E134" s="143" t="s">
        <v>361</v>
      </c>
      <c r="F134" s="144" t="s">
        <v>362</v>
      </c>
      <c r="G134" s="145" t="s">
        <v>133</v>
      </c>
      <c r="H134" s="146">
        <v>1.6</v>
      </c>
      <c r="I134" s="147"/>
      <c r="J134" s="148">
        <f>ROUND(I134*H134,2)</f>
        <v>0</v>
      </c>
      <c r="K134" s="149"/>
      <c r="L134" s="30"/>
      <c r="M134" s="150" t="s">
        <v>1</v>
      </c>
      <c r="N134" s="151" t="s">
        <v>38</v>
      </c>
      <c r="O134" s="55"/>
      <c r="P134" s="152">
        <f>O134*H134</f>
        <v>0</v>
      </c>
      <c r="Q134" s="152">
        <v>0.0713</v>
      </c>
      <c r="R134" s="152">
        <f>Q134*H134</f>
        <v>0.11408000000000001</v>
      </c>
      <c r="S134" s="152">
        <v>0</v>
      </c>
      <c r="T134" s="15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134</v>
      </c>
      <c r="AT134" s="154" t="s">
        <v>130</v>
      </c>
      <c r="AU134" s="154" t="s">
        <v>82</v>
      </c>
      <c r="AY134" s="14" t="s">
        <v>128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4" t="s">
        <v>78</v>
      </c>
      <c r="BK134" s="155">
        <f>ROUND(I134*H134,2)</f>
        <v>0</v>
      </c>
      <c r="BL134" s="14" t="s">
        <v>134</v>
      </c>
      <c r="BM134" s="154" t="s">
        <v>363</v>
      </c>
    </row>
    <row r="135" spans="1:65" s="2" customFormat="1" ht="16.5" customHeight="1">
      <c r="A135" s="29"/>
      <c r="B135" s="141"/>
      <c r="C135" s="142" t="s">
        <v>134</v>
      </c>
      <c r="D135" s="142" t="s">
        <v>130</v>
      </c>
      <c r="E135" s="143" t="s">
        <v>131</v>
      </c>
      <c r="F135" s="144" t="s">
        <v>132</v>
      </c>
      <c r="G135" s="145" t="s">
        <v>133</v>
      </c>
      <c r="H135" s="146">
        <v>1.2</v>
      </c>
      <c r="I135" s="147"/>
      <c r="J135" s="148">
        <f>ROUND(I135*H135,2)</f>
        <v>0</v>
      </c>
      <c r="K135" s="149"/>
      <c r="L135" s="30"/>
      <c r="M135" s="150" t="s">
        <v>1</v>
      </c>
      <c r="N135" s="151" t="s">
        <v>38</v>
      </c>
      <c r="O135" s="55"/>
      <c r="P135" s="152">
        <f>O135*H135</f>
        <v>0</v>
      </c>
      <c r="Q135" s="152">
        <v>0.04567</v>
      </c>
      <c r="R135" s="152">
        <f>Q135*H135</f>
        <v>0.054804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134</v>
      </c>
      <c r="AT135" s="154" t="s">
        <v>130</v>
      </c>
      <c r="AU135" s="154" t="s">
        <v>82</v>
      </c>
      <c r="AY135" s="14" t="s">
        <v>128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4" t="s">
        <v>78</v>
      </c>
      <c r="BK135" s="155">
        <f>ROUND(I135*H135,2)</f>
        <v>0</v>
      </c>
      <c r="BL135" s="14" t="s">
        <v>134</v>
      </c>
      <c r="BM135" s="154" t="s">
        <v>364</v>
      </c>
    </row>
    <row r="136" spans="2:63" s="12" customFormat="1" ht="22.9" customHeight="1">
      <c r="B136" s="128"/>
      <c r="D136" s="129" t="s">
        <v>72</v>
      </c>
      <c r="E136" s="139" t="s">
        <v>136</v>
      </c>
      <c r="F136" s="139" t="s">
        <v>137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SUM(P137:P143)</f>
        <v>0</v>
      </c>
      <c r="Q136" s="134"/>
      <c r="R136" s="135">
        <f>SUM(R137:R143)</f>
        <v>2.17779709</v>
      </c>
      <c r="S136" s="134"/>
      <c r="T136" s="136">
        <f>SUM(T137:T143)</f>
        <v>0</v>
      </c>
      <c r="AR136" s="129" t="s">
        <v>78</v>
      </c>
      <c r="AT136" s="137" t="s">
        <v>72</v>
      </c>
      <c r="AU136" s="137" t="s">
        <v>78</v>
      </c>
      <c r="AY136" s="129" t="s">
        <v>128</v>
      </c>
      <c r="BK136" s="138">
        <f>SUM(BK137:BK143)</f>
        <v>0</v>
      </c>
    </row>
    <row r="137" spans="1:65" s="2" customFormat="1" ht="24.2" customHeight="1">
      <c r="A137" s="29"/>
      <c r="B137" s="141"/>
      <c r="C137" s="142" t="s">
        <v>147</v>
      </c>
      <c r="D137" s="142" t="s">
        <v>130</v>
      </c>
      <c r="E137" s="143" t="s">
        <v>144</v>
      </c>
      <c r="F137" s="144" t="s">
        <v>145</v>
      </c>
      <c r="G137" s="145" t="s">
        <v>133</v>
      </c>
      <c r="H137" s="146">
        <v>4.25</v>
      </c>
      <c r="I137" s="147"/>
      <c r="J137" s="148">
        <f aca="true" t="shared" si="0" ref="J137:J143">ROUND(I137*H137,2)</f>
        <v>0</v>
      </c>
      <c r="K137" s="149"/>
      <c r="L137" s="30"/>
      <c r="M137" s="150" t="s">
        <v>1</v>
      </c>
      <c r="N137" s="151" t="s">
        <v>38</v>
      </c>
      <c r="O137" s="55"/>
      <c r="P137" s="152">
        <f aca="true" t="shared" si="1" ref="P137:P143">O137*H137</f>
        <v>0</v>
      </c>
      <c r="Q137" s="152">
        <v>0.00438</v>
      </c>
      <c r="R137" s="152">
        <f aca="true" t="shared" si="2" ref="R137:R143">Q137*H137</f>
        <v>0.018615</v>
      </c>
      <c r="S137" s="152">
        <v>0</v>
      </c>
      <c r="T137" s="153">
        <f aca="true" t="shared" si="3" ref="T137:T143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134</v>
      </c>
      <c r="AT137" s="154" t="s">
        <v>130</v>
      </c>
      <c r="AU137" s="154" t="s">
        <v>82</v>
      </c>
      <c r="AY137" s="14" t="s">
        <v>128</v>
      </c>
      <c r="BE137" s="155">
        <f aca="true" t="shared" si="4" ref="BE137:BE143">IF(N137="základní",J137,0)</f>
        <v>0</v>
      </c>
      <c r="BF137" s="155">
        <f aca="true" t="shared" si="5" ref="BF137:BF143">IF(N137="snížená",J137,0)</f>
        <v>0</v>
      </c>
      <c r="BG137" s="155">
        <f aca="true" t="shared" si="6" ref="BG137:BG143">IF(N137="zákl. přenesená",J137,0)</f>
        <v>0</v>
      </c>
      <c r="BH137" s="155">
        <f aca="true" t="shared" si="7" ref="BH137:BH143">IF(N137="sníž. přenesená",J137,0)</f>
        <v>0</v>
      </c>
      <c r="BI137" s="155">
        <f aca="true" t="shared" si="8" ref="BI137:BI143">IF(N137="nulová",J137,0)</f>
        <v>0</v>
      </c>
      <c r="BJ137" s="14" t="s">
        <v>78</v>
      </c>
      <c r="BK137" s="155">
        <f aca="true" t="shared" si="9" ref="BK137:BK143">ROUND(I137*H137,2)</f>
        <v>0</v>
      </c>
      <c r="BL137" s="14" t="s">
        <v>134</v>
      </c>
      <c r="BM137" s="154" t="s">
        <v>146</v>
      </c>
    </row>
    <row r="138" spans="1:65" s="2" customFormat="1" ht="24.2" customHeight="1">
      <c r="A138" s="29"/>
      <c r="B138" s="141"/>
      <c r="C138" s="142" t="s">
        <v>136</v>
      </c>
      <c r="D138" s="142" t="s">
        <v>130</v>
      </c>
      <c r="E138" s="143" t="s">
        <v>365</v>
      </c>
      <c r="F138" s="144" t="s">
        <v>366</v>
      </c>
      <c r="G138" s="145" t="s">
        <v>133</v>
      </c>
      <c r="H138" s="146">
        <v>11.142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38</v>
      </c>
      <c r="O138" s="55"/>
      <c r="P138" s="152">
        <f t="shared" si="1"/>
        <v>0</v>
      </c>
      <c r="Q138" s="152">
        <v>0.0147</v>
      </c>
      <c r="R138" s="152">
        <f t="shared" si="2"/>
        <v>0.1637874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134</v>
      </c>
      <c r="AT138" s="154" t="s">
        <v>130</v>
      </c>
      <c r="AU138" s="154" t="s">
        <v>82</v>
      </c>
      <c r="AY138" s="14" t="s">
        <v>128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78</v>
      </c>
      <c r="BK138" s="155">
        <f t="shared" si="9"/>
        <v>0</v>
      </c>
      <c r="BL138" s="14" t="s">
        <v>134</v>
      </c>
      <c r="BM138" s="154" t="s">
        <v>367</v>
      </c>
    </row>
    <row r="139" spans="1:65" s="2" customFormat="1" ht="24.2" customHeight="1">
      <c r="A139" s="29"/>
      <c r="B139" s="141"/>
      <c r="C139" s="142" t="s">
        <v>161</v>
      </c>
      <c r="D139" s="142" t="s">
        <v>130</v>
      </c>
      <c r="E139" s="143" t="s">
        <v>365</v>
      </c>
      <c r="F139" s="144" t="s">
        <v>366</v>
      </c>
      <c r="G139" s="145" t="s">
        <v>133</v>
      </c>
      <c r="H139" s="146">
        <v>3.65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38</v>
      </c>
      <c r="O139" s="55"/>
      <c r="P139" s="152">
        <f t="shared" si="1"/>
        <v>0</v>
      </c>
      <c r="Q139" s="152">
        <v>0.0147</v>
      </c>
      <c r="R139" s="152">
        <f t="shared" si="2"/>
        <v>0.053654999999999994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134</v>
      </c>
      <c r="AT139" s="154" t="s">
        <v>130</v>
      </c>
      <c r="AU139" s="154" t="s">
        <v>82</v>
      </c>
      <c r="AY139" s="14" t="s">
        <v>128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78</v>
      </c>
      <c r="BK139" s="155">
        <f t="shared" si="9"/>
        <v>0</v>
      </c>
      <c r="BL139" s="14" t="s">
        <v>134</v>
      </c>
      <c r="BM139" s="154" t="s">
        <v>368</v>
      </c>
    </row>
    <row r="140" spans="1:65" s="2" customFormat="1" ht="24.2" customHeight="1">
      <c r="A140" s="29"/>
      <c r="B140" s="141"/>
      <c r="C140" s="142" t="s">
        <v>169</v>
      </c>
      <c r="D140" s="142" t="s">
        <v>130</v>
      </c>
      <c r="E140" s="143" t="s">
        <v>148</v>
      </c>
      <c r="F140" s="144" t="s">
        <v>149</v>
      </c>
      <c r="G140" s="145" t="s">
        <v>133</v>
      </c>
      <c r="H140" s="146">
        <v>257.77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38</v>
      </c>
      <c r="O140" s="55"/>
      <c r="P140" s="152">
        <f t="shared" si="1"/>
        <v>0</v>
      </c>
      <c r="Q140" s="152">
        <v>0.004</v>
      </c>
      <c r="R140" s="152">
        <f t="shared" si="2"/>
        <v>1.03108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134</v>
      </c>
      <c r="AT140" s="154" t="s">
        <v>130</v>
      </c>
      <c r="AU140" s="154" t="s">
        <v>82</v>
      </c>
      <c r="AY140" s="14" t="s">
        <v>128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78</v>
      </c>
      <c r="BK140" s="155">
        <f t="shared" si="9"/>
        <v>0</v>
      </c>
      <c r="BL140" s="14" t="s">
        <v>134</v>
      </c>
      <c r="BM140" s="154" t="s">
        <v>150</v>
      </c>
    </row>
    <row r="141" spans="1:65" s="2" customFormat="1" ht="33" customHeight="1">
      <c r="A141" s="29"/>
      <c r="B141" s="141"/>
      <c r="C141" s="142" t="s">
        <v>175</v>
      </c>
      <c r="D141" s="142" t="s">
        <v>130</v>
      </c>
      <c r="E141" s="143" t="s">
        <v>369</v>
      </c>
      <c r="F141" s="144" t="s">
        <v>370</v>
      </c>
      <c r="G141" s="145" t="s">
        <v>371</v>
      </c>
      <c r="H141" s="146">
        <v>0.347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38</v>
      </c>
      <c r="O141" s="55"/>
      <c r="P141" s="152">
        <f t="shared" si="1"/>
        <v>0</v>
      </c>
      <c r="Q141" s="152">
        <v>2.50187</v>
      </c>
      <c r="R141" s="152">
        <f t="shared" si="2"/>
        <v>0.8681488899999998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134</v>
      </c>
      <c r="AT141" s="154" t="s">
        <v>130</v>
      </c>
      <c r="AU141" s="154" t="s">
        <v>82</v>
      </c>
      <c r="AY141" s="14" t="s">
        <v>128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78</v>
      </c>
      <c r="BK141" s="155">
        <f t="shared" si="9"/>
        <v>0</v>
      </c>
      <c r="BL141" s="14" t="s">
        <v>134</v>
      </c>
      <c r="BM141" s="154" t="s">
        <v>372</v>
      </c>
    </row>
    <row r="142" spans="1:65" s="2" customFormat="1" ht="24.2" customHeight="1">
      <c r="A142" s="29"/>
      <c r="B142" s="141"/>
      <c r="C142" s="142" t="s">
        <v>179</v>
      </c>
      <c r="D142" s="142" t="s">
        <v>130</v>
      </c>
      <c r="E142" s="143" t="s">
        <v>373</v>
      </c>
      <c r="F142" s="144" t="s">
        <v>374</v>
      </c>
      <c r="G142" s="145" t="s">
        <v>371</v>
      </c>
      <c r="H142" s="146">
        <v>0.347</v>
      </c>
      <c r="I142" s="147"/>
      <c r="J142" s="148">
        <f t="shared" si="0"/>
        <v>0</v>
      </c>
      <c r="K142" s="149"/>
      <c r="L142" s="30"/>
      <c r="M142" s="150" t="s">
        <v>1</v>
      </c>
      <c r="N142" s="151" t="s">
        <v>38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134</v>
      </c>
      <c r="AT142" s="154" t="s">
        <v>130</v>
      </c>
      <c r="AU142" s="154" t="s">
        <v>82</v>
      </c>
      <c r="AY142" s="14" t="s">
        <v>128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78</v>
      </c>
      <c r="BK142" s="155">
        <f t="shared" si="9"/>
        <v>0</v>
      </c>
      <c r="BL142" s="14" t="s">
        <v>134</v>
      </c>
      <c r="BM142" s="154" t="s">
        <v>375</v>
      </c>
    </row>
    <row r="143" spans="1:65" s="2" customFormat="1" ht="16.5" customHeight="1">
      <c r="A143" s="29"/>
      <c r="B143" s="141"/>
      <c r="C143" s="142" t="s">
        <v>186</v>
      </c>
      <c r="D143" s="142" t="s">
        <v>130</v>
      </c>
      <c r="E143" s="143" t="s">
        <v>376</v>
      </c>
      <c r="F143" s="144" t="s">
        <v>377</v>
      </c>
      <c r="G143" s="145" t="s">
        <v>252</v>
      </c>
      <c r="H143" s="146">
        <v>0.04</v>
      </c>
      <c r="I143" s="147"/>
      <c r="J143" s="148">
        <f t="shared" si="0"/>
        <v>0</v>
      </c>
      <c r="K143" s="149"/>
      <c r="L143" s="30"/>
      <c r="M143" s="150" t="s">
        <v>1</v>
      </c>
      <c r="N143" s="151" t="s">
        <v>38</v>
      </c>
      <c r="O143" s="55"/>
      <c r="P143" s="152">
        <f t="shared" si="1"/>
        <v>0</v>
      </c>
      <c r="Q143" s="152">
        <v>1.06277</v>
      </c>
      <c r="R143" s="152">
        <f t="shared" si="2"/>
        <v>0.0425108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134</v>
      </c>
      <c r="AT143" s="154" t="s">
        <v>130</v>
      </c>
      <c r="AU143" s="154" t="s">
        <v>82</v>
      </c>
      <c r="AY143" s="14" t="s">
        <v>128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78</v>
      </c>
      <c r="BK143" s="155">
        <f t="shared" si="9"/>
        <v>0</v>
      </c>
      <c r="BL143" s="14" t="s">
        <v>134</v>
      </c>
      <c r="BM143" s="154" t="s">
        <v>378</v>
      </c>
    </row>
    <row r="144" spans="2:63" s="12" customFormat="1" ht="22.9" customHeight="1">
      <c r="B144" s="128"/>
      <c r="D144" s="129" t="s">
        <v>72</v>
      </c>
      <c r="E144" s="139" t="s">
        <v>151</v>
      </c>
      <c r="F144" s="139" t="s">
        <v>152</v>
      </c>
      <c r="I144" s="131"/>
      <c r="J144" s="140">
        <f>BK144</f>
        <v>0</v>
      </c>
      <c r="L144" s="128"/>
      <c r="M144" s="133"/>
      <c r="N144" s="134"/>
      <c r="O144" s="134"/>
      <c r="P144" s="135">
        <f>P145</f>
        <v>0</v>
      </c>
      <c r="Q144" s="134"/>
      <c r="R144" s="135">
        <f>R145</f>
        <v>0</v>
      </c>
      <c r="S144" s="134"/>
      <c r="T144" s="136">
        <f>T145</f>
        <v>0</v>
      </c>
      <c r="AR144" s="129" t="s">
        <v>78</v>
      </c>
      <c r="AT144" s="137" t="s">
        <v>72</v>
      </c>
      <c r="AU144" s="137" t="s">
        <v>78</v>
      </c>
      <c r="AY144" s="129" t="s">
        <v>128</v>
      </c>
      <c r="BK144" s="138">
        <f>BK145</f>
        <v>0</v>
      </c>
    </row>
    <row r="145" spans="1:65" s="2" customFormat="1" ht="21.75" customHeight="1">
      <c r="A145" s="29"/>
      <c r="B145" s="141"/>
      <c r="C145" s="142" t="s">
        <v>8</v>
      </c>
      <c r="D145" s="142" t="s">
        <v>130</v>
      </c>
      <c r="E145" s="143" t="s">
        <v>153</v>
      </c>
      <c r="F145" s="144" t="s">
        <v>154</v>
      </c>
      <c r="G145" s="145" t="s">
        <v>155</v>
      </c>
      <c r="H145" s="146">
        <v>1</v>
      </c>
      <c r="I145" s="147"/>
      <c r="J145" s="148">
        <f>ROUND(I145*H145,2)</f>
        <v>0</v>
      </c>
      <c r="K145" s="149"/>
      <c r="L145" s="30"/>
      <c r="M145" s="150" t="s">
        <v>1</v>
      </c>
      <c r="N145" s="151" t="s">
        <v>38</v>
      </c>
      <c r="O145" s="55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134</v>
      </c>
      <c r="AT145" s="154" t="s">
        <v>130</v>
      </c>
      <c r="AU145" s="154" t="s">
        <v>82</v>
      </c>
      <c r="AY145" s="14" t="s">
        <v>128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4" t="s">
        <v>78</v>
      </c>
      <c r="BK145" s="155">
        <f>ROUND(I145*H145,2)</f>
        <v>0</v>
      </c>
      <c r="BL145" s="14" t="s">
        <v>134</v>
      </c>
      <c r="BM145" s="154" t="s">
        <v>156</v>
      </c>
    </row>
    <row r="146" spans="2:63" s="12" customFormat="1" ht="25.9" customHeight="1">
      <c r="B146" s="128"/>
      <c r="D146" s="129" t="s">
        <v>72</v>
      </c>
      <c r="E146" s="130" t="s">
        <v>157</v>
      </c>
      <c r="F146" s="130" t="s">
        <v>158</v>
      </c>
      <c r="I146" s="131"/>
      <c r="J146" s="132">
        <f>BK146</f>
        <v>0</v>
      </c>
      <c r="L146" s="128"/>
      <c r="M146" s="133"/>
      <c r="N146" s="134"/>
      <c r="O146" s="134"/>
      <c r="P146" s="135">
        <f>P147+P152+P154+P160+P162+P166+P174+P183</f>
        <v>0</v>
      </c>
      <c r="Q146" s="134"/>
      <c r="R146" s="135">
        <f>R147+R152+R154+R160+R162+R166+R174+R183</f>
        <v>3.07044822</v>
      </c>
      <c r="S146" s="134"/>
      <c r="T146" s="136">
        <f>T147+T152+T154+T160+T162+T166+T174+T183</f>
        <v>0.45401846</v>
      </c>
      <c r="AR146" s="129" t="s">
        <v>82</v>
      </c>
      <c r="AT146" s="137" t="s">
        <v>72</v>
      </c>
      <c r="AU146" s="137" t="s">
        <v>73</v>
      </c>
      <c r="AY146" s="129" t="s">
        <v>128</v>
      </c>
      <c r="BK146" s="138">
        <f>BK147+BK152+BK154+BK160+BK162+BK166+BK174+BK183</f>
        <v>0</v>
      </c>
    </row>
    <row r="147" spans="2:63" s="12" customFormat="1" ht="22.9" customHeight="1">
      <c r="B147" s="128"/>
      <c r="D147" s="129" t="s">
        <v>72</v>
      </c>
      <c r="E147" s="139" t="s">
        <v>159</v>
      </c>
      <c r="F147" s="139" t="s">
        <v>160</v>
      </c>
      <c r="I147" s="131"/>
      <c r="J147" s="140">
        <f>BK147</f>
        <v>0</v>
      </c>
      <c r="L147" s="128"/>
      <c r="M147" s="133"/>
      <c r="N147" s="134"/>
      <c r="O147" s="134"/>
      <c r="P147" s="135">
        <f>SUM(P148:P151)</f>
        <v>0</v>
      </c>
      <c r="Q147" s="134"/>
      <c r="R147" s="135">
        <f>SUM(R148:R151)</f>
        <v>0.029145</v>
      </c>
      <c r="S147" s="134"/>
      <c r="T147" s="136">
        <f>SUM(T148:T151)</f>
        <v>0</v>
      </c>
      <c r="AR147" s="129" t="s">
        <v>82</v>
      </c>
      <c r="AT147" s="137" t="s">
        <v>72</v>
      </c>
      <c r="AU147" s="137" t="s">
        <v>78</v>
      </c>
      <c r="AY147" s="129" t="s">
        <v>128</v>
      </c>
      <c r="BK147" s="138">
        <f>SUM(BK148:BK151)</f>
        <v>0</v>
      </c>
    </row>
    <row r="148" spans="1:65" s="2" customFormat="1" ht="16.5" customHeight="1">
      <c r="A148" s="29"/>
      <c r="B148" s="141"/>
      <c r="C148" s="142" t="s">
        <v>195</v>
      </c>
      <c r="D148" s="142" t="s">
        <v>130</v>
      </c>
      <c r="E148" s="143" t="s">
        <v>379</v>
      </c>
      <c r="F148" s="144" t="s">
        <v>380</v>
      </c>
      <c r="G148" s="145" t="s">
        <v>381</v>
      </c>
      <c r="H148" s="146">
        <v>15</v>
      </c>
      <c r="I148" s="147"/>
      <c r="J148" s="148">
        <f>ROUND(I148*H148,2)</f>
        <v>0</v>
      </c>
      <c r="K148" s="149"/>
      <c r="L148" s="30"/>
      <c r="M148" s="150" t="s">
        <v>1</v>
      </c>
      <c r="N148" s="151" t="s">
        <v>38</v>
      </c>
      <c r="O148" s="55"/>
      <c r="P148" s="152">
        <f>O148*H148</f>
        <v>0</v>
      </c>
      <c r="Q148" s="152">
        <v>0.00153</v>
      </c>
      <c r="R148" s="152">
        <f>Q148*H148</f>
        <v>0.022949999999999998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165</v>
      </c>
      <c r="AT148" s="154" t="s">
        <v>130</v>
      </c>
      <c r="AU148" s="154" t="s">
        <v>82</v>
      </c>
      <c r="AY148" s="14" t="s">
        <v>128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4" t="s">
        <v>78</v>
      </c>
      <c r="BK148" s="155">
        <f>ROUND(I148*H148,2)</f>
        <v>0</v>
      </c>
      <c r="BL148" s="14" t="s">
        <v>165</v>
      </c>
      <c r="BM148" s="154" t="s">
        <v>382</v>
      </c>
    </row>
    <row r="149" spans="1:65" s="2" customFormat="1" ht="16.5" customHeight="1">
      <c r="A149" s="29"/>
      <c r="B149" s="141"/>
      <c r="C149" s="142" t="s">
        <v>199</v>
      </c>
      <c r="D149" s="142" t="s">
        <v>130</v>
      </c>
      <c r="E149" s="143" t="s">
        <v>383</v>
      </c>
      <c r="F149" s="144" t="s">
        <v>384</v>
      </c>
      <c r="G149" s="145" t="s">
        <v>381</v>
      </c>
      <c r="H149" s="146">
        <v>3.5</v>
      </c>
      <c r="I149" s="147"/>
      <c r="J149" s="148">
        <f>ROUND(I149*H149,2)</f>
        <v>0</v>
      </c>
      <c r="K149" s="149"/>
      <c r="L149" s="30"/>
      <c r="M149" s="150" t="s">
        <v>1</v>
      </c>
      <c r="N149" s="151" t="s">
        <v>38</v>
      </c>
      <c r="O149" s="55"/>
      <c r="P149" s="152">
        <f>O149*H149</f>
        <v>0</v>
      </c>
      <c r="Q149" s="152">
        <v>0.00047</v>
      </c>
      <c r="R149" s="152">
        <f>Q149*H149</f>
        <v>0.001645</v>
      </c>
      <c r="S149" s="152">
        <v>0</v>
      </c>
      <c r="T149" s="15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165</v>
      </c>
      <c r="AT149" s="154" t="s">
        <v>130</v>
      </c>
      <c r="AU149" s="154" t="s">
        <v>82</v>
      </c>
      <c r="AY149" s="14" t="s">
        <v>128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4" t="s">
        <v>78</v>
      </c>
      <c r="BK149" s="155">
        <f>ROUND(I149*H149,2)</f>
        <v>0</v>
      </c>
      <c r="BL149" s="14" t="s">
        <v>165</v>
      </c>
      <c r="BM149" s="154" t="s">
        <v>385</v>
      </c>
    </row>
    <row r="150" spans="1:65" s="2" customFormat="1" ht="24.2" customHeight="1">
      <c r="A150" s="29"/>
      <c r="B150" s="141"/>
      <c r="C150" s="142" t="s">
        <v>203</v>
      </c>
      <c r="D150" s="142" t="s">
        <v>130</v>
      </c>
      <c r="E150" s="143" t="s">
        <v>386</v>
      </c>
      <c r="F150" s="144" t="s">
        <v>387</v>
      </c>
      <c r="G150" s="145" t="s">
        <v>164</v>
      </c>
      <c r="H150" s="146">
        <v>3</v>
      </c>
      <c r="I150" s="147"/>
      <c r="J150" s="148">
        <f>ROUND(I150*H150,2)</f>
        <v>0</v>
      </c>
      <c r="K150" s="149"/>
      <c r="L150" s="30"/>
      <c r="M150" s="150" t="s">
        <v>1</v>
      </c>
      <c r="N150" s="151" t="s">
        <v>38</v>
      </c>
      <c r="O150" s="55"/>
      <c r="P150" s="152">
        <f>O150*H150</f>
        <v>0</v>
      </c>
      <c r="Q150" s="152">
        <v>0.00047</v>
      </c>
      <c r="R150" s="152">
        <f>Q150*H150</f>
        <v>0.00141</v>
      </c>
      <c r="S150" s="152">
        <v>0</v>
      </c>
      <c r="T150" s="15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165</v>
      </c>
      <c r="AT150" s="154" t="s">
        <v>130</v>
      </c>
      <c r="AU150" s="154" t="s">
        <v>82</v>
      </c>
      <c r="AY150" s="14" t="s">
        <v>128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4" t="s">
        <v>78</v>
      </c>
      <c r="BK150" s="155">
        <f>ROUND(I150*H150,2)</f>
        <v>0</v>
      </c>
      <c r="BL150" s="14" t="s">
        <v>165</v>
      </c>
      <c r="BM150" s="154" t="s">
        <v>388</v>
      </c>
    </row>
    <row r="151" spans="1:65" s="2" customFormat="1" ht="40.5" customHeight="1">
      <c r="A151" s="29"/>
      <c r="B151" s="141"/>
      <c r="C151" s="142" t="s">
        <v>165</v>
      </c>
      <c r="D151" s="142" t="s">
        <v>130</v>
      </c>
      <c r="E151" s="143" t="s">
        <v>389</v>
      </c>
      <c r="F151" s="144" t="s">
        <v>519</v>
      </c>
      <c r="G151" s="145" t="s">
        <v>164</v>
      </c>
      <c r="H151" s="146">
        <v>2</v>
      </c>
      <c r="I151" s="147"/>
      <c r="J151" s="148">
        <f>ROUND(I151*H151,2)</f>
        <v>0</v>
      </c>
      <c r="K151" s="149"/>
      <c r="L151" s="30"/>
      <c r="M151" s="150" t="s">
        <v>1</v>
      </c>
      <c r="N151" s="151" t="s">
        <v>38</v>
      </c>
      <c r="O151" s="55"/>
      <c r="P151" s="152">
        <f>O151*H151</f>
        <v>0</v>
      </c>
      <c r="Q151" s="152">
        <v>0.00157</v>
      </c>
      <c r="R151" s="152">
        <f>Q151*H151</f>
        <v>0.00314</v>
      </c>
      <c r="S151" s="152">
        <v>0</v>
      </c>
      <c r="T151" s="15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165</v>
      </c>
      <c r="AT151" s="154" t="s">
        <v>130</v>
      </c>
      <c r="AU151" s="154" t="s">
        <v>82</v>
      </c>
      <c r="AY151" s="14" t="s">
        <v>128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4" t="s">
        <v>78</v>
      </c>
      <c r="BK151" s="155">
        <f>ROUND(I151*H151,2)</f>
        <v>0</v>
      </c>
      <c r="BL151" s="14" t="s">
        <v>165</v>
      </c>
      <c r="BM151" s="154" t="s">
        <v>390</v>
      </c>
    </row>
    <row r="152" spans="2:63" s="12" customFormat="1" ht="22.9" customHeight="1">
      <c r="B152" s="128"/>
      <c r="D152" s="129" t="s">
        <v>72</v>
      </c>
      <c r="E152" s="139" t="s">
        <v>167</v>
      </c>
      <c r="F152" s="139" t="s">
        <v>168</v>
      </c>
      <c r="I152" s="131"/>
      <c r="J152" s="140">
        <f>BK152</f>
        <v>0</v>
      </c>
      <c r="L152" s="128"/>
      <c r="M152" s="133"/>
      <c r="N152" s="134"/>
      <c r="O152" s="134"/>
      <c r="P152" s="135">
        <f>P153</f>
        <v>0</v>
      </c>
      <c r="Q152" s="134"/>
      <c r="R152" s="135">
        <f>R153</f>
        <v>0.00043</v>
      </c>
      <c r="S152" s="134"/>
      <c r="T152" s="136">
        <f>T153</f>
        <v>0</v>
      </c>
      <c r="AR152" s="129" t="s">
        <v>82</v>
      </c>
      <c r="AT152" s="137" t="s">
        <v>72</v>
      </c>
      <c r="AU152" s="137" t="s">
        <v>78</v>
      </c>
      <c r="AY152" s="129" t="s">
        <v>128</v>
      </c>
      <c r="BK152" s="138">
        <f>BK153</f>
        <v>0</v>
      </c>
    </row>
    <row r="153" spans="1:65" s="2" customFormat="1" ht="33" customHeight="1">
      <c r="A153" s="29"/>
      <c r="B153" s="141"/>
      <c r="C153" s="142" t="s">
        <v>210</v>
      </c>
      <c r="D153" s="142" t="s">
        <v>130</v>
      </c>
      <c r="E153" s="143" t="s">
        <v>170</v>
      </c>
      <c r="F153" s="144" t="s">
        <v>171</v>
      </c>
      <c r="G153" s="145" t="s">
        <v>164</v>
      </c>
      <c r="H153" s="146">
        <v>1</v>
      </c>
      <c r="I153" s="147"/>
      <c r="J153" s="148">
        <f>ROUND(I153*H153,2)</f>
        <v>0</v>
      </c>
      <c r="K153" s="149"/>
      <c r="L153" s="30"/>
      <c r="M153" s="150" t="s">
        <v>1</v>
      </c>
      <c r="N153" s="151" t="s">
        <v>38</v>
      </c>
      <c r="O153" s="55"/>
      <c r="P153" s="152">
        <f>O153*H153</f>
        <v>0</v>
      </c>
      <c r="Q153" s="152">
        <v>0.00043</v>
      </c>
      <c r="R153" s="152">
        <f>Q153*H153</f>
        <v>0.00043</v>
      </c>
      <c r="S153" s="152">
        <v>0</v>
      </c>
      <c r="T153" s="153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165</v>
      </c>
      <c r="AT153" s="154" t="s">
        <v>130</v>
      </c>
      <c r="AU153" s="154" t="s">
        <v>82</v>
      </c>
      <c r="AY153" s="14" t="s">
        <v>128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4" t="s">
        <v>78</v>
      </c>
      <c r="BK153" s="155">
        <f>ROUND(I153*H153,2)</f>
        <v>0</v>
      </c>
      <c r="BL153" s="14" t="s">
        <v>165</v>
      </c>
      <c r="BM153" s="154" t="s">
        <v>172</v>
      </c>
    </row>
    <row r="154" spans="2:63" s="12" customFormat="1" ht="22.9" customHeight="1">
      <c r="B154" s="128"/>
      <c r="D154" s="129" t="s">
        <v>72</v>
      </c>
      <c r="E154" s="139" t="s">
        <v>173</v>
      </c>
      <c r="F154" s="139" t="s">
        <v>174</v>
      </c>
      <c r="I154" s="131"/>
      <c r="J154" s="140">
        <f>BK154</f>
        <v>0</v>
      </c>
      <c r="L154" s="128"/>
      <c r="M154" s="133"/>
      <c r="N154" s="134"/>
      <c r="O154" s="134"/>
      <c r="P154" s="135">
        <f>SUM(P155:P159)</f>
        <v>0</v>
      </c>
      <c r="Q154" s="134"/>
      <c r="R154" s="135">
        <f>SUM(R155:R159)</f>
        <v>0.10742999999999998</v>
      </c>
      <c r="S154" s="134"/>
      <c r="T154" s="136">
        <f>SUM(T155:T159)</f>
        <v>0</v>
      </c>
      <c r="AR154" s="129" t="s">
        <v>82</v>
      </c>
      <c r="AT154" s="137" t="s">
        <v>72</v>
      </c>
      <c r="AU154" s="137" t="s">
        <v>78</v>
      </c>
      <c r="AY154" s="129" t="s">
        <v>128</v>
      </c>
      <c r="BK154" s="138">
        <f>SUM(BK155:BK159)</f>
        <v>0</v>
      </c>
    </row>
    <row r="155" spans="1:65" s="2" customFormat="1" ht="21.75" customHeight="1">
      <c r="A155" s="29"/>
      <c r="B155" s="141"/>
      <c r="C155" s="142" t="s">
        <v>214</v>
      </c>
      <c r="D155" s="142" t="s">
        <v>130</v>
      </c>
      <c r="E155" s="143" t="s">
        <v>391</v>
      </c>
      <c r="F155" s="144" t="s">
        <v>392</v>
      </c>
      <c r="G155" s="145" t="s">
        <v>155</v>
      </c>
      <c r="H155" s="146">
        <v>1</v>
      </c>
      <c r="I155" s="147"/>
      <c r="J155" s="148">
        <f>ROUND(I155*H155,2)</f>
        <v>0</v>
      </c>
      <c r="K155" s="149"/>
      <c r="L155" s="30"/>
      <c r="M155" s="150" t="s">
        <v>1</v>
      </c>
      <c r="N155" s="151" t="s">
        <v>38</v>
      </c>
      <c r="O155" s="55"/>
      <c r="P155" s="152">
        <f>O155*H155</f>
        <v>0</v>
      </c>
      <c r="Q155" s="152">
        <v>0.00173</v>
      </c>
      <c r="R155" s="152">
        <f>Q155*H155</f>
        <v>0.00173</v>
      </c>
      <c r="S155" s="152">
        <v>0</v>
      </c>
      <c r="T155" s="15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165</v>
      </c>
      <c r="AT155" s="154" t="s">
        <v>130</v>
      </c>
      <c r="AU155" s="154" t="s">
        <v>82</v>
      </c>
      <c r="AY155" s="14" t="s">
        <v>128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4" t="s">
        <v>78</v>
      </c>
      <c r="BK155" s="155">
        <f>ROUND(I155*H155,2)</f>
        <v>0</v>
      </c>
      <c r="BL155" s="14" t="s">
        <v>165</v>
      </c>
      <c r="BM155" s="154" t="s">
        <v>393</v>
      </c>
    </row>
    <row r="156" spans="1:65" s="2" customFormat="1" ht="24.2" customHeight="1">
      <c r="A156" s="29"/>
      <c r="B156" s="141"/>
      <c r="C156" s="156" t="s">
        <v>218</v>
      </c>
      <c r="D156" s="156" t="s">
        <v>180</v>
      </c>
      <c r="E156" s="157" t="s">
        <v>394</v>
      </c>
      <c r="F156" s="158" t="s">
        <v>395</v>
      </c>
      <c r="G156" s="159" t="s">
        <v>183</v>
      </c>
      <c r="H156" s="160">
        <v>1</v>
      </c>
      <c r="I156" s="161"/>
      <c r="J156" s="162">
        <f>ROUND(I156*H156,2)</f>
        <v>0</v>
      </c>
      <c r="K156" s="163"/>
      <c r="L156" s="164"/>
      <c r="M156" s="165" t="s">
        <v>1</v>
      </c>
      <c r="N156" s="166" t="s">
        <v>38</v>
      </c>
      <c r="O156" s="55"/>
      <c r="P156" s="152">
        <f>O156*H156</f>
        <v>0</v>
      </c>
      <c r="Q156" s="152">
        <v>0.0135</v>
      </c>
      <c r="R156" s="152">
        <f>Q156*H156</f>
        <v>0.0135</v>
      </c>
      <c r="S156" s="152">
        <v>0</v>
      </c>
      <c r="T156" s="153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184</v>
      </c>
      <c r="AT156" s="154" t="s">
        <v>180</v>
      </c>
      <c r="AU156" s="154" t="s">
        <v>82</v>
      </c>
      <c r="AY156" s="14" t="s">
        <v>128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4" t="s">
        <v>78</v>
      </c>
      <c r="BK156" s="155">
        <f>ROUND(I156*H156,2)</f>
        <v>0</v>
      </c>
      <c r="BL156" s="14" t="s">
        <v>165</v>
      </c>
      <c r="BM156" s="154" t="s">
        <v>396</v>
      </c>
    </row>
    <row r="157" spans="1:65" s="2" customFormat="1" ht="24.2" customHeight="1">
      <c r="A157" s="29"/>
      <c r="B157" s="141"/>
      <c r="C157" s="142" t="s">
        <v>224</v>
      </c>
      <c r="D157" s="142" t="s">
        <v>130</v>
      </c>
      <c r="E157" s="143" t="s">
        <v>397</v>
      </c>
      <c r="F157" s="144" t="s">
        <v>398</v>
      </c>
      <c r="G157" s="145" t="s">
        <v>155</v>
      </c>
      <c r="H157" s="146">
        <v>4</v>
      </c>
      <c r="I157" s="147"/>
      <c r="J157" s="148">
        <f>ROUND(I157*H157,2)</f>
        <v>0</v>
      </c>
      <c r="K157" s="149"/>
      <c r="L157" s="30"/>
      <c r="M157" s="150" t="s">
        <v>1</v>
      </c>
      <c r="N157" s="151" t="s">
        <v>38</v>
      </c>
      <c r="O157" s="55"/>
      <c r="P157" s="152">
        <f>O157*H157</f>
        <v>0</v>
      </c>
      <c r="Q157" s="152">
        <v>0.0206</v>
      </c>
      <c r="R157" s="152">
        <f>Q157*H157</f>
        <v>0.0824</v>
      </c>
      <c r="S157" s="152">
        <v>0</v>
      </c>
      <c r="T157" s="153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165</v>
      </c>
      <c r="AT157" s="154" t="s">
        <v>130</v>
      </c>
      <c r="AU157" s="154" t="s">
        <v>82</v>
      </c>
      <c r="AY157" s="14" t="s">
        <v>128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4" t="s">
        <v>78</v>
      </c>
      <c r="BK157" s="155">
        <f>ROUND(I157*H157,2)</f>
        <v>0</v>
      </c>
      <c r="BL157" s="14" t="s">
        <v>165</v>
      </c>
      <c r="BM157" s="154" t="s">
        <v>399</v>
      </c>
    </row>
    <row r="158" spans="1:65" s="2" customFormat="1" ht="21.75" customHeight="1">
      <c r="A158" s="29"/>
      <c r="B158" s="141"/>
      <c r="C158" s="142" t="s">
        <v>7</v>
      </c>
      <c r="D158" s="142" t="s">
        <v>130</v>
      </c>
      <c r="E158" s="143" t="s">
        <v>187</v>
      </c>
      <c r="F158" s="144" t="s">
        <v>188</v>
      </c>
      <c r="G158" s="145" t="s">
        <v>183</v>
      </c>
      <c r="H158" s="146">
        <v>5</v>
      </c>
      <c r="I158" s="147"/>
      <c r="J158" s="148">
        <f>ROUND(I158*H158,2)</f>
        <v>0</v>
      </c>
      <c r="K158" s="149"/>
      <c r="L158" s="30"/>
      <c r="M158" s="150" t="s">
        <v>1</v>
      </c>
      <c r="N158" s="151" t="s">
        <v>38</v>
      </c>
      <c r="O158" s="55"/>
      <c r="P158" s="152">
        <f>O158*H158</f>
        <v>0</v>
      </c>
      <c r="Q158" s="152">
        <v>0.00016</v>
      </c>
      <c r="R158" s="152">
        <f>Q158*H158</f>
        <v>0.0008</v>
      </c>
      <c r="S158" s="152">
        <v>0</v>
      </c>
      <c r="T158" s="153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165</v>
      </c>
      <c r="AT158" s="154" t="s">
        <v>130</v>
      </c>
      <c r="AU158" s="154" t="s">
        <v>82</v>
      </c>
      <c r="AY158" s="14" t="s">
        <v>128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4" t="s">
        <v>78</v>
      </c>
      <c r="BK158" s="155">
        <f>ROUND(I158*H158,2)</f>
        <v>0</v>
      </c>
      <c r="BL158" s="14" t="s">
        <v>165</v>
      </c>
      <c r="BM158" s="154" t="s">
        <v>189</v>
      </c>
    </row>
    <row r="159" spans="1:65" s="2" customFormat="1" ht="24.2" customHeight="1">
      <c r="A159" s="29"/>
      <c r="B159" s="141"/>
      <c r="C159" s="156" t="s">
        <v>233</v>
      </c>
      <c r="D159" s="156" t="s">
        <v>180</v>
      </c>
      <c r="E159" s="157" t="s">
        <v>400</v>
      </c>
      <c r="F159" s="158" t="s">
        <v>401</v>
      </c>
      <c r="G159" s="159" t="s">
        <v>183</v>
      </c>
      <c r="H159" s="160">
        <v>5</v>
      </c>
      <c r="I159" s="161"/>
      <c r="J159" s="162">
        <f>ROUND(I159*H159,2)</f>
        <v>0</v>
      </c>
      <c r="K159" s="163"/>
      <c r="L159" s="164"/>
      <c r="M159" s="165" t="s">
        <v>1</v>
      </c>
      <c r="N159" s="166" t="s">
        <v>38</v>
      </c>
      <c r="O159" s="55"/>
      <c r="P159" s="152">
        <f>O159*H159</f>
        <v>0</v>
      </c>
      <c r="Q159" s="152">
        <v>0.0018</v>
      </c>
      <c r="R159" s="152">
        <f>Q159*H159</f>
        <v>0.009</v>
      </c>
      <c r="S159" s="152">
        <v>0</v>
      </c>
      <c r="T159" s="15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184</v>
      </c>
      <c r="AT159" s="154" t="s">
        <v>180</v>
      </c>
      <c r="AU159" s="154" t="s">
        <v>82</v>
      </c>
      <c r="AY159" s="14" t="s">
        <v>128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4" t="s">
        <v>78</v>
      </c>
      <c r="BK159" s="155">
        <f>ROUND(I159*H159,2)</f>
        <v>0</v>
      </c>
      <c r="BL159" s="14" t="s">
        <v>165</v>
      </c>
      <c r="BM159" s="154" t="s">
        <v>402</v>
      </c>
    </row>
    <row r="160" spans="2:63" s="12" customFormat="1" ht="22.9" customHeight="1">
      <c r="B160" s="128"/>
      <c r="D160" s="129" t="s">
        <v>72</v>
      </c>
      <c r="E160" s="139" t="s">
        <v>193</v>
      </c>
      <c r="F160" s="139" t="s">
        <v>194</v>
      </c>
      <c r="I160" s="131"/>
      <c r="J160" s="140">
        <f>BK160</f>
        <v>0</v>
      </c>
      <c r="L160" s="128"/>
      <c r="M160" s="133"/>
      <c r="N160" s="134"/>
      <c r="O160" s="134"/>
      <c r="P160" s="135">
        <f>P161</f>
        <v>0</v>
      </c>
      <c r="Q160" s="134"/>
      <c r="R160" s="135">
        <f>R161</f>
        <v>0</v>
      </c>
      <c r="S160" s="134"/>
      <c r="T160" s="136">
        <f>T161</f>
        <v>0</v>
      </c>
      <c r="AR160" s="129" t="s">
        <v>82</v>
      </c>
      <c r="AT160" s="137" t="s">
        <v>72</v>
      </c>
      <c r="AU160" s="137" t="s">
        <v>78</v>
      </c>
      <c r="AY160" s="129" t="s">
        <v>128</v>
      </c>
      <c r="BK160" s="138">
        <f>BK161</f>
        <v>0</v>
      </c>
    </row>
    <row r="161" spans="1:65" s="2" customFormat="1" ht="16.5" customHeight="1">
      <c r="A161" s="29"/>
      <c r="B161" s="141"/>
      <c r="C161" s="142" t="s">
        <v>237</v>
      </c>
      <c r="D161" s="142" t="s">
        <v>130</v>
      </c>
      <c r="E161" s="143" t="s">
        <v>403</v>
      </c>
      <c r="F161" s="144" t="s">
        <v>404</v>
      </c>
      <c r="G161" s="145" t="s">
        <v>381</v>
      </c>
      <c r="H161" s="146">
        <v>14.55</v>
      </c>
      <c r="I161" s="147"/>
      <c r="J161" s="148">
        <f>ROUND(I161*H161,2)</f>
        <v>0</v>
      </c>
      <c r="K161" s="149"/>
      <c r="L161" s="30"/>
      <c r="M161" s="150" t="s">
        <v>1</v>
      </c>
      <c r="N161" s="151" t="s">
        <v>38</v>
      </c>
      <c r="O161" s="55"/>
      <c r="P161" s="152">
        <f>O161*H161</f>
        <v>0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165</v>
      </c>
      <c r="AT161" s="154" t="s">
        <v>130</v>
      </c>
      <c r="AU161" s="154" t="s">
        <v>82</v>
      </c>
      <c r="AY161" s="14" t="s">
        <v>128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4" t="s">
        <v>78</v>
      </c>
      <c r="BK161" s="155">
        <f>ROUND(I161*H161,2)</f>
        <v>0</v>
      </c>
      <c r="BL161" s="14" t="s">
        <v>165</v>
      </c>
      <c r="BM161" s="154" t="s">
        <v>405</v>
      </c>
    </row>
    <row r="162" spans="2:63" s="12" customFormat="1" ht="22.9" customHeight="1">
      <c r="B162" s="128"/>
      <c r="D162" s="129" t="s">
        <v>72</v>
      </c>
      <c r="E162" s="139" t="s">
        <v>406</v>
      </c>
      <c r="F162" s="139" t="s">
        <v>407</v>
      </c>
      <c r="I162" s="131"/>
      <c r="J162" s="140">
        <f>BK162</f>
        <v>0</v>
      </c>
      <c r="L162" s="128"/>
      <c r="M162" s="133"/>
      <c r="N162" s="134"/>
      <c r="O162" s="134"/>
      <c r="P162" s="135">
        <f>SUM(P163:P165)</f>
        <v>0</v>
      </c>
      <c r="Q162" s="134"/>
      <c r="R162" s="135">
        <f>SUM(R163:R165)</f>
        <v>0.0172</v>
      </c>
      <c r="S162" s="134"/>
      <c r="T162" s="136">
        <f>SUM(T163:T165)</f>
        <v>0</v>
      </c>
      <c r="AR162" s="129" t="s">
        <v>82</v>
      </c>
      <c r="AT162" s="137" t="s">
        <v>72</v>
      </c>
      <c r="AU162" s="137" t="s">
        <v>78</v>
      </c>
      <c r="AY162" s="129" t="s">
        <v>128</v>
      </c>
      <c r="BK162" s="138">
        <f>SUM(BK163:BK165)</f>
        <v>0</v>
      </c>
    </row>
    <row r="163" spans="1:65" s="2" customFormat="1" ht="24.2" customHeight="1">
      <c r="A163" s="29"/>
      <c r="B163" s="141"/>
      <c r="C163" s="142" t="s">
        <v>241</v>
      </c>
      <c r="D163" s="142" t="s">
        <v>130</v>
      </c>
      <c r="E163" s="143" t="s">
        <v>408</v>
      </c>
      <c r="F163" s="144" t="s">
        <v>409</v>
      </c>
      <c r="G163" s="145" t="s">
        <v>381</v>
      </c>
      <c r="H163" s="146">
        <v>14.55</v>
      </c>
      <c r="I163" s="147"/>
      <c r="J163" s="148">
        <f>ROUND(I163*H163,2)</f>
        <v>0</v>
      </c>
      <c r="K163" s="149"/>
      <c r="L163" s="30"/>
      <c r="M163" s="150" t="s">
        <v>1</v>
      </c>
      <c r="N163" s="151" t="s">
        <v>38</v>
      </c>
      <c r="O163" s="55"/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165</v>
      </c>
      <c r="AT163" s="154" t="s">
        <v>130</v>
      </c>
      <c r="AU163" s="154" t="s">
        <v>82</v>
      </c>
      <c r="AY163" s="14" t="s">
        <v>128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4" t="s">
        <v>78</v>
      </c>
      <c r="BK163" s="155">
        <f>ROUND(I163*H163,2)</f>
        <v>0</v>
      </c>
      <c r="BL163" s="14" t="s">
        <v>165</v>
      </c>
      <c r="BM163" s="154" t="s">
        <v>410</v>
      </c>
    </row>
    <row r="164" spans="1:65" s="2" customFormat="1" ht="24.2" customHeight="1">
      <c r="A164" s="29"/>
      <c r="B164" s="141"/>
      <c r="C164" s="142" t="s">
        <v>245</v>
      </c>
      <c r="D164" s="142" t="s">
        <v>130</v>
      </c>
      <c r="E164" s="143" t="s">
        <v>411</v>
      </c>
      <c r="F164" s="144" t="s">
        <v>412</v>
      </c>
      <c r="G164" s="145" t="s">
        <v>183</v>
      </c>
      <c r="H164" s="146">
        <v>2</v>
      </c>
      <c r="I164" s="147"/>
      <c r="J164" s="148">
        <f>ROUND(I164*H164,2)</f>
        <v>0</v>
      </c>
      <c r="K164" s="149"/>
      <c r="L164" s="30"/>
      <c r="M164" s="150" t="s">
        <v>1</v>
      </c>
      <c r="N164" s="151" t="s">
        <v>38</v>
      </c>
      <c r="O164" s="55"/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165</v>
      </c>
      <c r="AT164" s="154" t="s">
        <v>130</v>
      </c>
      <c r="AU164" s="154" t="s">
        <v>82</v>
      </c>
      <c r="AY164" s="14" t="s">
        <v>128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4" t="s">
        <v>78</v>
      </c>
      <c r="BK164" s="155">
        <f>ROUND(I164*H164,2)</f>
        <v>0</v>
      </c>
      <c r="BL164" s="14" t="s">
        <v>165</v>
      </c>
      <c r="BM164" s="154" t="s">
        <v>413</v>
      </c>
    </row>
    <row r="165" spans="1:65" s="2" customFormat="1" ht="24.2" customHeight="1">
      <c r="A165" s="29"/>
      <c r="B165" s="141"/>
      <c r="C165" s="156" t="s">
        <v>249</v>
      </c>
      <c r="D165" s="156" t="s">
        <v>180</v>
      </c>
      <c r="E165" s="157" t="s">
        <v>414</v>
      </c>
      <c r="F165" s="158" t="s">
        <v>415</v>
      </c>
      <c r="G165" s="159" t="s">
        <v>183</v>
      </c>
      <c r="H165" s="160">
        <v>2</v>
      </c>
      <c r="I165" s="161"/>
      <c r="J165" s="162">
        <f>ROUND(I165*H165,2)</f>
        <v>0</v>
      </c>
      <c r="K165" s="163"/>
      <c r="L165" s="164"/>
      <c r="M165" s="165" t="s">
        <v>1</v>
      </c>
      <c r="N165" s="166" t="s">
        <v>38</v>
      </c>
      <c r="O165" s="55"/>
      <c r="P165" s="152">
        <f>O165*H165</f>
        <v>0</v>
      </c>
      <c r="Q165" s="152">
        <v>0.0086</v>
      </c>
      <c r="R165" s="152">
        <f>Q165*H165</f>
        <v>0.0172</v>
      </c>
      <c r="S165" s="152">
        <v>0</v>
      </c>
      <c r="T165" s="15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184</v>
      </c>
      <c r="AT165" s="154" t="s">
        <v>180</v>
      </c>
      <c r="AU165" s="154" t="s">
        <v>82</v>
      </c>
      <c r="AY165" s="14" t="s">
        <v>128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4" t="s">
        <v>78</v>
      </c>
      <c r="BK165" s="155">
        <f>ROUND(I165*H165,2)</f>
        <v>0</v>
      </c>
      <c r="BL165" s="14" t="s">
        <v>165</v>
      </c>
      <c r="BM165" s="154" t="s">
        <v>416</v>
      </c>
    </row>
    <row r="166" spans="2:63" s="12" customFormat="1" ht="22.9" customHeight="1">
      <c r="B166" s="128"/>
      <c r="D166" s="129" t="s">
        <v>72</v>
      </c>
      <c r="E166" s="139" t="s">
        <v>231</v>
      </c>
      <c r="F166" s="139" t="s">
        <v>232</v>
      </c>
      <c r="I166" s="131"/>
      <c r="J166" s="140">
        <f>BK166</f>
        <v>0</v>
      </c>
      <c r="L166" s="128"/>
      <c r="M166" s="133"/>
      <c r="N166" s="134"/>
      <c r="O166" s="134"/>
      <c r="P166" s="135">
        <f>SUM(P167:P173)</f>
        <v>0</v>
      </c>
      <c r="Q166" s="134"/>
      <c r="R166" s="135">
        <f>SUM(R167:R173)</f>
        <v>1.29054055</v>
      </c>
      <c r="S166" s="134"/>
      <c r="T166" s="136">
        <f>SUM(T167:T173)</f>
        <v>0.0012</v>
      </c>
      <c r="AR166" s="129" t="s">
        <v>82</v>
      </c>
      <c r="AT166" s="137" t="s">
        <v>72</v>
      </c>
      <c r="AU166" s="137" t="s">
        <v>78</v>
      </c>
      <c r="AY166" s="129" t="s">
        <v>128</v>
      </c>
      <c r="BK166" s="138">
        <f>SUM(BK167:BK173)</f>
        <v>0</v>
      </c>
    </row>
    <row r="167" spans="1:65" s="2" customFormat="1" ht="33" customHeight="1">
      <c r="A167" s="29"/>
      <c r="B167" s="141"/>
      <c r="C167" s="142" t="s">
        <v>256</v>
      </c>
      <c r="D167" s="142" t="s">
        <v>130</v>
      </c>
      <c r="E167" s="143" t="s">
        <v>417</v>
      </c>
      <c r="F167" s="144" t="s">
        <v>418</v>
      </c>
      <c r="G167" s="145" t="s">
        <v>183</v>
      </c>
      <c r="H167" s="146">
        <v>2</v>
      </c>
      <c r="I167" s="147"/>
      <c r="J167" s="148">
        <f aca="true" t="shared" si="10" ref="J167:J173">ROUND(I167*H167,2)</f>
        <v>0</v>
      </c>
      <c r="K167" s="149"/>
      <c r="L167" s="30"/>
      <c r="M167" s="150" t="s">
        <v>1</v>
      </c>
      <c r="N167" s="151" t="s">
        <v>38</v>
      </c>
      <c r="O167" s="55"/>
      <c r="P167" s="152">
        <f aca="true" t="shared" si="11" ref="P167:P173">O167*H167</f>
        <v>0</v>
      </c>
      <c r="Q167" s="152">
        <v>0</v>
      </c>
      <c r="R167" s="152">
        <f aca="true" t="shared" si="12" ref="R167:R173">Q167*H167</f>
        <v>0</v>
      </c>
      <c r="S167" s="152">
        <v>0.0006</v>
      </c>
      <c r="T167" s="153">
        <f aca="true" t="shared" si="13" ref="T167:T173">S167*H167</f>
        <v>0.0012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165</v>
      </c>
      <c r="AT167" s="154" t="s">
        <v>130</v>
      </c>
      <c r="AU167" s="154" t="s">
        <v>82</v>
      </c>
      <c r="AY167" s="14" t="s">
        <v>128</v>
      </c>
      <c r="BE167" s="155">
        <f aca="true" t="shared" si="14" ref="BE167:BE173">IF(N167="základní",J167,0)</f>
        <v>0</v>
      </c>
      <c r="BF167" s="155">
        <f aca="true" t="shared" si="15" ref="BF167:BF173">IF(N167="snížená",J167,0)</f>
        <v>0</v>
      </c>
      <c r="BG167" s="155">
        <f aca="true" t="shared" si="16" ref="BG167:BG173">IF(N167="zákl. přenesená",J167,0)</f>
        <v>0</v>
      </c>
      <c r="BH167" s="155">
        <f aca="true" t="shared" si="17" ref="BH167:BH173">IF(N167="sníž. přenesená",J167,0)</f>
        <v>0</v>
      </c>
      <c r="BI167" s="155">
        <f aca="true" t="shared" si="18" ref="BI167:BI173">IF(N167="nulová",J167,0)</f>
        <v>0</v>
      </c>
      <c r="BJ167" s="14" t="s">
        <v>78</v>
      </c>
      <c r="BK167" s="155">
        <f aca="true" t="shared" si="19" ref="BK167:BK173">ROUND(I167*H167,2)</f>
        <v>0</v>
      </c>
      <c r="BL167" s="14" t="s">
        <v>165</v>
      </c>
      <c r="BM167" s="154" t="s">
        <v>419</v>
      </c>
    </row>
    <row r="168" spans="1:65" s="2" customFormat="1" ht="37.9" customHeight="1">
      <c r="A168" s="29"/>
      <c r="B168" s="141"/>
      <c r="C168" s="142" t="s">
        <v>260</v>
      </c>
      <c r="D168" s="142" t="s">
        <v>130</v>
      </c>
      <c r="E168" s="143" t="s">
        <v>420</v>
      </c>
      <c r="F168" s="144" t="s">
        <v>421</v>
      </c>
      <c r="G168" s="145" t="s">
        <v>133</v>
      </c>
      <c r="H168" s="146">
        <v>22.385</v>
      </c>
      <c r="I168" s="147"/>
      <c r="J168" s="148">
        <f t="shared" si="10"/>
        <v>0</v>
      </c>
      <c r="K168" s="149"/>
      <c r="L168" s="30"/>
      <c r="M168" s="150" t="s">
        <v>1</v>
      </c>
      <c r="N168" s="151" t="s">
        <v>38</v>
      </c>
      <c r="O168" s="55"/>
      <c r="P168" s="152">
        <f t="shared" si="11"/>
        <v>0</v>
      </c>
      <c r="Q168" s="152">
        <v>0.05743</v>
      </c>
      <c r="R168" s="152">
        <f t="shared" si="12"/>
        <v>1.28557055</v>
      </c>
      <c r="S168" s="152">
        <v>0</v>
      </c>
      <c r="T168" s="15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165</v>
      </c>
      <c r="AT168" s="154" t="s">
        <v>130</v>
      </c>
      <c r="AU168" s="154" t="s">
        <v>82</v>
      </c>
      <c r="AY168" s="14" t="s">
        <v>128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78</v>
      </c>
      <c r="BK168" s="155">
        <f t="shared" si="19"/>
        <v>0</v>
      </c>
      <c r="BL168" s="14" t="s">
        <v>165</v>
      </c>
      <c r="BM168" s="154" t="s">
        <v>422</v>
      </c>
    </row>
    <row r="169" spans="1:65" s="2" customFormat="1" ht="24.2" customHeight="1">
      <c r="A169" s="29"/>
      <c r="B169" s="141"/>
      <c r="C169" s="142" t="s">
        <v>264</v>
      </c>
      <c r="D169" s="142" t="s">
        <v>130</v>
      </c>
      <c r="E169" s="143" t="s">
        <v>423</v>
      </c>
      <c r="F169" s="144" t="s">
        <v>424</v>
      </c>
      <c r="G169" s="145" t="s">
        <v>183</v>
      </c>
      <c r="H169" s="146">
        <v>2</v>
      </c>
      <c r="I169" s="147"/>
      <c r="J169" s="148">
        <f t="shared" si="10"/>
        <v>0</v>
      </c>
      <c r="K169" s="149"/>
      <c r="L169" s="30"/>
      <c r="M169" s="150" t="s">
        <v>1</v>
      </c>
      <c r="N169" s="151" t="s">
        <v>38</v>
      </c>
      <c r="O169" s="55"/>
      <c r="P169" s="152">
        <f t="shared" si="11"/>
        <v>0</v>
      </c>
      <c r="Q169" s="152">
        <v>3E-05</v>
      </c>
      <c r="R169" s="152">
        <f t="shared" si="12"/>
        <v>6E-05</v>
      </c>
      <c r="S169" s="152">
        <v>0</v>
      </c>
      <c r="T169" s="15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165</v>
      </c>
      <c r="AT169" s="154" t="s">
        <v>130</v>
      </c>
      <c r="AU169" s="154" t="s">
        <v>82</v>
      </c>
      <c r="AY169" s="14" t="s">
        <v>128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78</v>
      </c>
      <c r="BK169" s="155">
        <f t="shared" si="19"/>
        <v>0</v>
      </c>
      <c r="BL169" s="14" t="s">
        <v>165</v>
      </c>
      <c r="BM169" s="154" t="s">
        <v>425</v>
      </c>
    </row>
    <row r="170" spans="1:65" s="2" customFormat="1" ht="24.2" customHeight="1">
      <c r="A170" s="29"/>
      <c r="B170" s="141"/>
      <c r="C170" s="156" t="s">
        <v>268</v>
      </c>
      <c r="D170" s="156" t="s">
        <v>180</v>
      </c>
      <c r="E170" s="157" t="s">
        <v>426</v>
      </c>
      <c r="F170" s="158" t="s">
        <v>427</v>
      </c>
      <c r="G170" s="159" t="s">
        <v>183</v>
      </c>
      <c r="H170" s="160">
        <v>2</v>
      </c>
      <c r="I170" s="161"/>
      <c r="J170" s="162">
        <f t="shared" si="10"/>
        <v>0</v>
      </c>
      <c r="K170" s="163"/>
      <c r="L170" s="164"/>
      <c r="M170" s="165" t="s">
        <v>1</v>
      </c>
      <c r="N170" s="166" t="s">
        <v>38</v>
      </c>
      <c r="O170" s="55"/>
      <c r="P170" s="152">
        <f t="shared" si="11"/>
        <v>0</v>
      </c>
      <c r="Q170" s="152">
        <v>0.0012</v>
      </c>
      <c r="R170" s="152">
        <f t="shared" si="12"/>
        <v>0.0024</v>
      </c>
      <c r="S170" s="152">
        <v>0</v>
      </c>
      <c r="T170" s="15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184</v>
      </c>
      <c r="AT170" s="154" t="s">
        <v>180</v>
      </c>
      <c r="AU170" s="154" t="s">
        <v>82</v>
      </c>
      <c r="AY170" s="14" t="s">
        <v>128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78</v>
      </c>
      <c r="BK170" s="155">
        <f t="shared" si="19"/>
        <v>0</v>
      </c>
      <c r="BL170" s="14" t="s">
        <v>165</v>
      </c>
      <c r="BM170" s="154" t="s">
        <v>428</v>
      </c>
    </row>
    <row r="171" spans="1:65" s="2" customFormat="1" ht="16.5" customHeight="1">
      <c r="A171" s="29"/>
      <c r="B171" s="141"/>
      <c r="C171" s="142" t="s">
        <v>272</v>
      </c>
      <c r="D171" s="142" t="s">
        <v>130</v>
      </c>
      <c r="E171" s="143" t="s">
        <v>429</v>
      </c>
      <c r="F171" s="144" t="s">
        <v>430</v>
      </c>
      <c r="G171" s="145" t="s">
        <v>183</v>
      </c>
      <c r="H171" s="146">
        <v>1</v>
      </c>
      <c r="I171" s="147"/>
      <c r="J171" s="148">
        <f t="shared" si="10"/>
        <v>0</v>
      </c>
      <c r="K171" s="149"/>
      <c r="L171" s="30"/>
      <c r="M171" s="150" t="s">
        <v>1</v>
      </c>
      <c r="N171" s="151" t="s">
        <v>38</v>
      </c>
      <c r="O171" s="55"/>
      <c r="P171" s="152">
        <f t="shared" si="11"/>
        <v>0</v>
      </c>
      <c r="Q171" s="152">
        <v>1E-05</v>
      </c>
      <c r="R171" s="152">
        <f t="shared" si="12"/>
        <v>1E-05</v>
      </c>
      <c r="S171" s="152">
        <v>0</v>
      </c>
      <c r="T171" s="15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165</v>
      </c>
      <c r="AT171" s="154" t="s">
        <v>130</v>
      </c>
      <c r="AU171" s="154" t="s">
        <v>82</v>
      </c>
      <c r="AY171" s="14" t="s">
        <v>128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78</v>
      </c>
      <c r="BK171" s="155">
        <f t="shared" si="19"/>
        <v>0</v>
      </c>
      <c r="BL171" s="14" t="s">
        <v>165</v>
      </c>
      <c r="BM171" s="154" t="s">
        <v>431</v>
      </c>
    </row>
    <row r="172" spans="1:65" s="2" customFormat="1" ht="24.2" customHeight="1">
      <c r="A172" s="29"/>
      <c r="B172" s="141"/>
      <c r="C172" s="156" t="s">
        <v>184</v>
      </c>
      <c r="D172" s="156" t="s">
        <v>180</v>
      </c>
      <c r="E172" s="157" t="s">
        <v>432</v>
      </c>
      <c r="F172" s="158" t="s">
        <v>433</v>
      </c>
      <c r="G172" s="159" t="s">
        <v>183</v>
      </c>
      <c r="H172" s="160">
        <v>1</v>
      </c>
      <c r="I172" s="161"/>
      <c r="J172" s="162">
        <f t="shared" si="10"/>
        <v>0</v>
      </c>
      <c r="K172" s="163"/>
      <c r="L172" s="164"/>
      <c r="M172" s="165" t="s">
        <v>1</v>
      </c>
      <c r="N172" s="166" t="s">
        <v>38</v>
      </c>
      <c r="O172" s="55"/>
      <c r="P172" s="152">
        <f t="shared" si="11"/>
        <v>0</v>
      </c>
      <c r="Q172" s="152">
        <v>0.0025</v>
      </c>
      <c r="R172" s="152">
        <f t="shared" si="12"/>
        <v>0.0025</v>
      </c>
      <c r="S172" s="152">
        <v>0</v>
      </c>
      <c r="T172" s="153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184</v>
      </c>
      <c r="AT172" s="154" t="s">
        <v>180</v>
      </c>
      <c r="AU172" s="154" t="s">
        <v>82</v>
      </c>
      <c r="AY172" s="14" t="s">
        <v>128</v>
      </c>
      <c r="BE172" s="155">
        <f t="shared" si="14"/>
        <v>0</v>
      </c>
      <c r="BF172" s="155">
        <f t="shared" si="15"/>
        <v>0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78</v>
      </c>
      <c r="BK172" s="155">
        <f t="shared" si="19"/>
        <v>0</v>
      </c>
      <c r="BL172" s="14" t="s">
        <v>165</v>
      </c>
      <c r="BM172" s="154" t="s">
        <v>434</v>
      </c>
    </row>
    <row r="173" spans="1:65" s="2" customFormat="1" ht="24.2" customHeight="1">
      <c r="A173" s="29"/>
      <c r="B173" s="141"/>
      <c r="C173" s="142" t="s">
        <v>279</v>
      </c>
      <c r="D173" s="142" t="s">
        <v>130</v>
      </c>
      <c r="E173" s="143" t="s">
        <v>250</v>
      </c>
      <c r="F173" s="144" t="s">
        <v>251</v>
      </c>
      <c r="G173" s="145" t="s">
        <v>252</v>
      </c>
      <c r="H173" s="146">
        <v>1.291</v>
      </c>
      <c r="I173" s="147"/>
      <c r="J173" s="148">
        <f t="shared" si="10"/>
        <v>0</v>
      </c>
      <c r="K173" s="149"/>
      <c r="L173" s="30"/>
      <c r="M173" s="150" t="s">
        <v>1</v>
      </c>
      <c r="N173" s="151" t="s">
        <v>38</v>
      </c>
      <c r="O173" s="55"/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53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165</v>
      </c>
      <c r="AT173" s="154" t="s">
        <v>130</v>
      </c>
      <c r="AU173" s="154" t="s">
        <v>82</v>
      </c>
      <c r="AY173" s="14" t="s">
        <v>128</v>
      </c>
      <c r="BE173" s="155">
        <f t="shared" si="14"/>
        <v>0</v>
      </c>
      <c r="BF173" s="155">
        <f t="shared" si="15"/>
        <v>0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78</v>
      </c>
      <c r="BK173" s="155">
        <f t="shared" si="19"/>
        <v>0</v>
      </c>
      <c r="BL173" s="14" t="s">
        <v>165</v>
      </c>
      <c r="BM173" s="154" t="s">
        <v>253</v>
      </c>
    </row>
    <row r="174" spans="2:63" s="12" customFormat="1" ht="22.9" customHeight="1">
      <c r="B174" s="128"/>
      <c r="D174" s="129" t="s">
        <v>72</v>
      </c>
      <c r="E174" s="139" t="s">
        <v>305</v>
      </c>
      <c r="F174" s="139" t="s">
        <v>306</v>
      </c>
      <c r="I174" s="131"/>
      <c r="J174" s="140">
        <f>BK174</f>
        <v>0</v>
      </c>
      <c r="L174" s="128"/>
      <c r="M174" s="133"/>
      <c r="N174" s="134"/>
      <c r="O174" s="134"/>
      <c r="P174" s="135">
        <f>SUM(P175:P182)</f>
        <v>0</v>
      </c>
      <c r="Q174" s="134"/>
      <c r="R174" s="135">
        <f>SUM(R175:R182)</f>
        <v>1.0960388099999998</v>
      </c>
      <c r="S174" s="134"/>
      <c r="T174" s="136">
        <f>SUM(T175:T182)</f>
        <v>0.33816</v>
      </c>
      <c r="AR174" s="129" t="s">
        <v>82</v>
      </c>
      <c r="AT174" s="137" t="s">
        <v>72</v>
      </c>
      <c r="AU174" s="137" t="s">
        <v>78</v>
      </c>
      <c r="AY174" s="129" t="s">
        <v>128</v>
      </c>
      <c r="BK174" s="138">
        <f>SUM(BK175:BK182)</f>
        <v>0</v>
      </c>
    </row>
    <row r="175" spans="1:65" s="2" customFormat="1" ht="24.2" customHeight="1">
      <c r="A175" s="29"/>
      <c r="B175" s="141"/>
      <c r="C175" s="142" t="s">
        <v>285</v>
      </c>
      <c r="D175" s="142" t="s">
        <v>130</v>
      </c>
      <c r="E175" s="143" t="s">
        <v>435</v>
      </c>
      <c r="F175" s="144" t="s">
        <v>436</v>
      </c>
      <c r="G175" s="145" t="s">
        <v>133</v>
      </c>
      <c r="H175" s="146">
        <v>112.72</v>
      </c>
      <c r="I175" s="147"/>
      <c r="J175" s="148">
        <f aca="true" t="shared" si="20" ref="J175:J182">ROUND(I175*H175,2)</f>
        <v>0</v>
      </c>
      <c r="K175" s="149"/>
      <c r="L175" s="30"/>
      <c r="M175" s="150" t="s">
        <v>1</v>
      </c>
      <c r="N175" s="151" t="s">
        <v>38</v>
      </c>
      <c r="O175" s="55"/>
      <c r="P175" s="152">
        <f aca="true" t="shared" si="21" ref="P175:P182">O175*H175</f>
        <v>0</v>
      </c>
      <c r="Q175" s="152">
        <v>0</v>
      </c>
      <c r="R175" s="152">
        <f aca="true" t="shared" si="22" ref="R175:R182">Q175*H175</f>
        <v>0</v>
      </c>
      <c r="S175" s="152">
        <v>0</v>
      </c>
      <c r="T175" s="153">
        <f aca="true" t="shared" si="23" ref="T175:T182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165</v>
      </c>
      <c r="AT175" s="154" t="s">
        <v>130</v>
      </c>
      <c r="AU175" s="154" t="s">
        <v>82</v>
      </c>
      <c r="AY175" s="14" t="s">
        <v>128</v>
      </c>
      <c r="BE175" s="155">
        <f aca="true" t="shared" si="24" ref="BE175:BE182">IF(N175="základní",J175,0)</f>
        <v>0</v>
      </c>
      <c r="BF175" s="155">
        <f aca="true" t="shared" si="25" ref="BF175:BF182">IF(N175="snížená",J175,0)</f>
        <v>0</v>
      </c>
      <c r="BG175" s="155">
        <f aca="true" t="shared" si="26" ref="BG175:BG182">IF(N175="zákl. přenesená",J175,0)</f>
        <v>0</v>
      </c>
      <c r="BH175" s="155">
        <f aca="true" t="shared" si="27" ref="BH175:BH182">IF(N175="sníž. přenesená",J175,0)</f>
        <v>0</v>
      </c>
      <c r="BI175" s="155">
        <f aca="true" t="shared" si="28" ref="BI175:BI182">IF(N175="nulová",J175,0)</f>
        <v>0</v>
      </c>
      <c r="BJ175" s="14" t="s">
        <v>78</v>
      </c>
      <c r="BK175" s="155">
        <f aca="true" t="shared" si="29" ref="BK175:BK182">ROUND(I175*H175,2)</f>
        <v>0</v>
      </c>
      <c r="BL175" s="14" t="s">
        <v>165</v>
      </c>
      <c r="BM175" s="154" t="s">
        <v>437</v>
      </c>
    </row>
    <row r="176" spans="1:65" s="2" customFormat="1" ht="24.2" customHeight="1">
      <c r="A176" s="29"/>
      <c r="B176" s="141"/>
      <c r="C176" s="142" t="s">
        <v>289</v>
      </c>
      <c r="D176" s="142" t="s">
        <v>130</v>
      </c>
      <c r="E176" s="143" t="s">
        <v>438</v>
      </c>
      <c r="F176" s="144" t="s">
        <v>439</v>
      </c>
      <c r="G176" s="145" t="s">
        <v>133</v>
      </c>
      <c r="H176" s="146">
        <v>112.72</v>
      </c>
      <c r="I176" s="147"/>
      <c r="J176" s="148">
        <f t="shared" si="20"/>
        <v>0</v>
      </c>
      <c r="K176" s="149"/>
      <c r="L176" s="30"/>
      <c r="M176" s="150" t="s">
        <v>1</v>
      </c>
      <c r="N176" s="151" t="s">
        <v>38</v>
      </c>
      <c r="O176" s="55"/>
      <c r="P176" s="152">
        <f t="shared" si="21"/>
        <v>0</v>
      </c>
      <c r="Q176" s="152">
        <v>3E-05</v>
      </c>
      <c r="R176" s="152">
        <f t="shared" si="22"/>
        <v>0.0033816000000000002</v>
      </c>
      <c r="S176" s="152">
        <v>0</v>
      </c>
      <c r="T176" s="153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165</v>
      </c>
      <c r="AT176" s="154" t="s">
        <v>130</v>
      </c>
      <c r="AU176" s="154" t="s">
        <v>82</v>
      </c>
      <c r="AY176" s="14" t="s">
        <v>128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78</v>
      </c>
      <c r="BK176" s="155">
        <f t="shared" si="29"/>
        <v>0</v>
      </c>
      <c r="BL176" s="14" t="s">
        <v>165</v>
      </c>
      <c r="BM176" s="154" t="s">
        <v>440</v>
      </c>
    </row>
    <row r="177" spans="1:65" s="2" customFormat="1" ht="33" customHeight="1">
      <c r="A177" s="29"/>
      <c r="B177" s="141"/>
      <c r="C177" s="142" t="s">
        <v>293</v>
      </c>
      <c r="D177" s="142" t="s">
        <v>130</v>
      </c>
      <c r="E177" s="143" t="s">
        <v>441</v>
      </c>
      <c r="F177" s="144" t="s">
        <v>442</v>
      </c>
      <c r="G177" s="145" t="s">
        <v>133</v>
      </c>
      <c r="H177" s="146">
        <v>112.72</v>
      </c>
      <c r="I177" s="147"/>
      <c r="J177" s="148">
        <f t="shared" si="20"/>
        <v>0</v>
      </c>
      <c r="K177" s="149"/>
      <c r="L177" s="30"/>
      <c r="M177" s="150" t="s">
        <v>1</v>
      </c>
      <c r="N177" s="151" t="s">
        <v>38</v>
      </c>
      <c r="O177" s="55"/>
      <c r="P177" s="152">
        <f t="shared" si="21"/>
        <v>0</v>
      </c>
      <c r="Q177" s="152">
        <v>0.0045</v>
      </c>
      <c r="R177" s="152">
        <f t="shared" si="22"/>
        <v>0.5072399999999999</v>
      </c>
      <c r="S177" s="152">
        <v>0</v>
      </c>
      <c r="T177" s="15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165</v>
      </c>
      <c r="AT177" s="154" t="s">
        <v>130</v>
      </c>
      <c r="AU177" s="154" t="s">
        <v>82</v>
      </c>
      <c r="AY177" s="14" t="s">
        <v>128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78</v>
      </c>
      <c r="BK177" s="155">
        <f t="shared" si="29"/>
        <v>0</v>
      </c>
      <c r="BL177" s="14" t="s">
        <v>165</v>
      </c>
      <c r="BM177" s="154" t="s">
        <v>443</v>
      </c>
    </row>
    <row r="178" spans="1:65" s="2" customFormat="1" ht="24.2" customHeight="1">
      <c r="A178" s="29"/>
      <c r="B178" s="141"/>
      <c r="C178" s="142" t="s">
        <v>297</v>
      </c>
      <c r="D178" s="142" t="s">
        <v>130</v>
      </c>
      <c r="E178" s="143" t="s">
        <v>308</v>
      </c>
      <c r="F178" s="144" t="s">
        <v>309</v>
      </c>
      <c r="G178" s="145" t="s">
        <v>133</v>
      </c>
      <c r="H178" s="146">
        <v>112.72</v>
      </c>
      <c r="I178" s="147"/>
      <c r="J178" s="148">
        <f t="shared" si="20"/>
        <v>0</v>
      </c>
      <c r="K178" s="149"/>
      <c r="L178" s="30"/>
      <c r="M178" s="150" t="s">
        <v>1</v>
      </c>
      <c r="N178" s="151" t="s">
        <v>38</v>
      </c>
      <c r="O178" s="55"/>
      <c r="P178" s="152">
        <f t="shared" si="21"/>
        <v>0</v>
      </c>
      <c r="Q178" s="152">
        <v>0</v>
      </c>
      <c r="R178" s="152">
        <f t="shared" si="22"/>
        <v>0</v>
      </c>
      <c r="S178" s="152">
        <v>0.003</v>
      </c>
      <c r="T178" s="153">
        <f t="shared" si="23"/>
        <v>0.33816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165</v>
      </c>
      <c r="AT178" s="154" t="s">
        <v>130</v>
      </c>
      <c r="AU178" s="154" t="s">
        <v>82</v>
      </c>
      <c r="AY178" s="14" t="s">
        <v>128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78</v>
      </c>
      <c r="BK178" s="155">
        <f t="shared" si="29"/>
        <v>0</v>
      </c>
      <c r="BL178" s="14" t="s">
        <v>165</v>
      </c>
      <c r="BM178" s="154" t="s">
        <v>444</v>
      </c>
    </row>
    <row r="179" spans="1:65" s="2" customFormat="1" ht="21.75" customHeight="1">
      <c r="A179" s="29"/>
      <c r="B179" s="141"/>
      <c r="C179" s="142" t="s">
        <v>301</v>
      </c>
      <c r="D179" s="142" t="s">
        <v>130</v>
      </c>
      <c r="E179" s="143" t="s">
        <v>445</v>
      </c>
      <c r="F179" s="144" t="s">
        <v>446</v>
      </c>
      <c r="G179" s="145" t="s">
        <v>133</v>
      </c>
      <c r="H179" s="146">
        <v>112.72</v>
      </c>
      <c r="I179" s="147"/>
      <c r="J179" s="148">
        <f t="shared" si="20"/>
        <v>0</v>
      </c>
      <c r="K179" s="149"/>
      <c r="L179" s="30"/>
      <c r="M179" s="150" t="s">
        <v>1</v>
      </c>
      <c r="N179" s="151" t="s">
        <v>38</v>
      </c>
      <c r="O179" s="55"/>
      <c r="P179" s="152">
        <f t="shared" si="21"/>
        <v>0</v>
      </c>
      <c r="Q179" s="152">
        <v>0.0003</v>
      </c>
      <c r="R179" s="152">
        <f t="shared" si="22"/>
        <v>0.033816</v>
      </c>
      <c r="S179" s="152">
        <v>0</v>
      </c>
      <c r="T179" s="15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165</v>
      </c>
      <c r="AT179" s="154" t="s">
        <v>130</v>
      </c>
      <c r="AU179" s="154" t="s">
        <v>82</v>
      </c>
      <c r="AY179" s="14" t="s">
        <v>128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78</v>
      </c>
      <c r="BK179" s="155">
        <f t="shared" si="29"/>
        <v>0</v>
      </c>
      <c r="BL179" s="14" t="s">
        <v>165</v>
      </c>
      <c r="BM179" s="154" t="s">
        <v>447</v>
      </c>
    </row>
    <row r="180" spans="1:65" s="2" customFormat="1" ht="44.25" customHeight="1">
      <c r="A180" s="29"/>
      <c r="B180" s="141"/>
      <c r="C180" s="156" t="s">
        <v>307</v>
      </c>
      <c r="D180" s="156" t="s">
        <v>180</v>
      </c>
      <c r="E180" s="157" t="s">
        <v>448</v>
      </c>
      <c r="F180" s="158" t="s">
        <v>449</v>
      </c>
      <c r="G180" s="159" t="s">
        <v>133</v>
      </c>
      <c r="H180" s="160">
        <v>123.992</v>
      </c>
      <c r="I180" s="161"/>
      <c r="J180" s="162">
        <f t="shared" si="20"/>
        <v>0</v>
      </c>
      <c r="K180" s="163"/>
      <c r="L180" s="164"/>
      <c r="M180" s="165" t="s">
        <v>1</v>
      </c>
      <c r="N180" s="166" t="s">
        <v>38</v>
      </c>
      <c r="O180" s="55"/>
      <c r="P180" s="152">
        <f t="shared" si="21"/>
        <v>0</v>
      </c>
      <c r="Q180" s="152">
        <v>0.00429</v>
      </c>
      <c r="R180" s="152">
        <f t="shared" si="22"/>
        <v>0.5319256800000001</v>
      </c>
      <c r="S180" s="152">
        <v>0</v>
      </c>
      <c r="T180" s="15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184</v>
      </c>
      <c r="AT180" s="154" t="s">
        <v>180</v>
      </c>
      <c r="AU180" s="154" t="s">
        <v>82</v>
      </c>
      <c r="AY180" s="14" t="s">
        <v>128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78</v>
      </c>
      <c r="BK180" s="155">
        <f t="shared" si="29"/>
        <v>0</v>
      </c>
      <c r="BL180" s="14" t="s">
        <v>165</v>
      </c>
      <c r="BM180" s="154" t="s">
        <v>450</v>
      </c>
    </row>
    <row r="181" spans="1:65" s="2" customFormat="1" ht="16.5" customHeight="1">
      <c r="A181" s="29"/>
      <c r="B181" s="141"/>
      <c r="C181" s="142" t="s">
        <v>313</v>
      </c>
      <c r="D181" s="142" t="s">
        <v>130</v>
      </c>
      <c r="E181" s="143" t="s">
        <v>451</v>
      </c>
      <c r="F181" s="144" t="s">
        <v>452</v>
      </c>
      <c r="G181" s="145" t="s">
        <v>381</v>
      </c>
      <c r="H181" s="146">
        <v>68.94</v>
      </c>
      <c r="I181" s="147"/>
      <c r="J181" s="148">
        <f t="shared" si="20"/>
        <v>0</v>
      </c>
      <c r="K181" s="149"/>
      <c r="L181" s="30"/>
      <c r="M181" s="150" t="s">
        <v>1</v>
      </c>
      <c r="N181" s="151" t="s">
        <v>38</v>
      </c>
      <c r="O181" s="55"/>
      <c r="P181" s="152">
        <f t="shared" si="21"/>
        <v>0</v>
      </c>
      <c r="Q181" s="152">
        <v>1E-05</v>
      </c>
      <c r="R181" s="152">
        <f t="shared" si="22"/>
        <v>0.0006894000000000001</v>
      </c>
      <c r="S181" s="152">
        <v>0</v>
      </c>
      <c r="T181" s="15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165</v>
      </c>
      <c r="AT181" s="154" t="s">
        <v>130</v>
      </c>
      <c r="AU181" s="154" t="s">
        <v>82</v>
      </c>
      <c r="AY181" s="14" t="s">
        <v>128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78</v>
      </c>
      <c r="BK181" s="155">
        <f t="shared" si="29"/>
        <v>0</v>
      </c>
      <c r="BL181" s="14" t="s">
        <v>165</v>
      </c>
      <c r="BM181" s="154" t="s">
        <v>453</v>
      </c>
    </row>
    <row r="182" spans="1:65" s="2" customFormat="1" ht="16.5" customHeight="1">
      <c r="A182" s="29"/>
      <c r="B182" s="141"/>
      <c r="C182" s="156" t="s">
        <v>317</v>
      </c>
      <c r="D182" s="156" t="s">
        <v>180</v>
      </c>
      <c r="E182" s="157" t="s">
        <v>454</v>
      </c>
      <c r="F182" s="158" t="s">
        <v>455</v>
      </c>
      <c r="G182" s="159" t="s">
        <v>381</v>
      </c>
      <c r="H182" s="160">
        <v>70.319</v>
      </c>
      <c r="I182" s="161"/>
      <c r="J182" s="162">
        <f t="shared" si="20"/>
        <v>0</v>
      </c>
      <c r="K182" s="163"/>
      <c r="L182" s="164"/>
      <c r="M182" s="165" t="s">
        <v>1</v>
      </c>
      <c r="N182" s="166" t="s">
        <v>38</v>
      </c>
      <c r="O182" s="55"/>
      <c r="P182" s="152">
        <f t="shared" si="21"/>
        <v>0</v>
      </c>
      <c r="Q182" s="152">
        <v>0.00027</v>
      </c>
      <c r="R182" s="152">
        <f t="shared" si="22"/>
        <v>0.01898613</v>
      </c>
      <c r="S182" s="152">
        <v>0</v>
      </c>
      <c r="T182" s="15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184</v>
      </c>
      <c r="AT182" s="154" t="s">
        <v>180</v>
      </c>
      <c r="AU182" s="154" t="s">
        <v>82</v>
      </c>
      <c r="AY182" s="14" t="s">
        <v>128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78</v>
      </c>
      <c r="BK182" s="155">
        <f t="shared" si="29"/>
        <v>0</v>
      </c>
      <c r="BL182" s="14" t="s">
        <v>165</v>
      </c>
      <c r="BM182" s="154" t="s">
        <v>456</v>
      </c>
    </row>
    <row r="183" spans="2:63" s="12" customFormat="1" ht="22.9" customHeight="1">
      <c r="B183" s="128"/>
      <c r="D183" s="129" t="s">
        <v>72</v>
      </c>
      <c r="E183" s="139" t="s">
        <v>335</v>
      </c>
      <c r="F183" s="139" t="s">
        <v>336</v>
      </c>
      <c r="I183" s="131"/>
      <c r="J183" s="140">
        <f>BK183</f>
        <v>0</v>
      </c>
      <c r="L183" s="128"/>
      <c r="M183" s="133"/>
      <c r="N183" s="134"/>
      <c r="O183" s="134"/>
      <c r="P183" s="135">
        <f>SUM(P184:P188)</f>
        <v>0</v>
      </c>
      <c r="Q183" s="134"/>
      <c r="R183" s="135">
        <f>SUM(R184:R188)</f>
        <v>0.52966386</v>
      </c>
      <c r="S183" s="134"/>
      <c r="T183" s="136">
        <f>SUM(T184:T188)</f>
        <v>0.11465845999999999</v>
      </c>
      <c r="AR183" s="129" t="s">
        <v>82</v>
      </c>
      <c r="AT183" s="137" t="s">
        <v>72</v>
      </c>
      <c r="AU183" s="137" t="s">
        <v>78</v>
      </c>
      <c r="AY183" s="129" t="s">
        <v>128</v>
      </c>
      <c r="BK183" s="138">
        <f>SUM(BK184:BK188)</f>
        <v>0</v>
      </c>
    </row>
    <row r="184" spans="1:65" s="2" customFormat="1" ht="16.5" customHeight="1">
      <c r="A184" s="29"/>
      <c r="B184" s="141"/>
      <c r="C184" s="142" t="s">
        <v>321</v>
      </c>
      <c r="D184" s="142" t="s">
        <v>130</v>
      </c>
      <c r="E184" s="143" t="s">
        <v>457</v>
      </c>
      <c r="F184" s="144" t="s">
        <v>458</v>
      </c>
      <c r="G184" s="145" t="s">
        <v>133</v>
      </c>
      <c r="H184" s="146">
        <v>369.866</v>
      </c>
      <c r="I184" s="147"/>
      <c r="J184" s="148">
        <f>ROUND(I184*H184,2)</f>
        <v>0</v>
      </c>
      <c r="K184" s="149"/>
      <c r="L184" s="30"/>
      <c r="M184" s="150" t="s">
        <v>1</v>
      </c>
      <c r="N184" s="151" t="s">
        <v>38</v>
      </c>
      <c r="O184" s="55"/>
      <c r="P184" s="152">
        <f>O184*H184</f>
        <v>0</v>
      </c>
      <c r="Q184" s="152">
        <v>0.001</v>
      </c>
      <c r="R184" s="152">
        <f>Q184*H184</f>
        <v>0.369866</v>
      </c>
      <c r="S184" s="152">
        <v>0.00031</v>
      </c>
      <c r="T184" s="153">
        <f>S184*H184</f>
        <v>0.11465845999999999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165</v>
      </c>
      <c r="AT184" s="154" t="s">
        <v>130</v>
      </c>
      <c r="AU184" s="154" t="s">
        <v>82</v>
      </c>
      <c r="AY184" s="14" t="s">
        <v>128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4" t="s">
        <v>78</v>
      </c>
      <c r="BK184" s="155">
        <f>ROUND(I184*H184,2)</f>
        <v>0</v>
      </c>
      <c r="BL184" s="14" t="s">
        <v>165</v>
      </c>
      <c r="BM184" s="154" t="s">
        <v>459</v>
      </c>
    </row>
    <row r="185" spans="1:65" s="2" customFormat="1" ht="21.75" customHeight="1">
      <c r="A185" s="29"/>
      <c r="B185" s="141"/>
      <c r="C185" s="142" t="s">
        <v>325</v>
      </c>
      <c r="D185" s="142" t="s">
        <v>130</v>
      </c>
      <c r="E185" s="143" t="s">
        <v>338</v>
      </c>
      <c r="F185" s="144" t="s">
        <v>339</v>
      </c>
      <c r="G185" s="145" t="s">
        <v>133</v>
      </c>
      <c r="H185" s="146">
        <v>44.77</v>
      </c>
      <c r="I185" s="147"/>
      <c r="J185" s="148">
        <f>ROUND(I185*H185,2)</f>
        <v>0</v>
      </c>
      <c r="K185" s="149"/>
      <c r="L185" s="30"/>
      <c r="M185" s="150" t="s">
        <v>1</v>
      </c>
      <c r="N185" s="151" t="s">
        <v>38</v>
      </c>
      <c r="O185" s="55"/>
      <c r="P185" s="152">
        <f>O185*H185</f>
        <v>0</v>
      </c>
      <c r="Q185" s="152">
        <v>0.00021</v>
      </c>
      <c r="R185" s="152">
        <f>Q185*H185</f>
        <v>0.0094017</v>
      </c>
      <c r="S185" s="152">
        <v>0</v>
      </c>
      <c r="T185" s="153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165</v>
      </c>
      <c r="AT185" s="154" t="s">
        <v>130</v>
      </c>
      <c r="AU185" s="154" t="s">
        <v>82</v>
      </c>
      <c r="AY185" s="14" t="s">
        <v>128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4" t="s">
        <v>78</v>
      </c>
      <c r="BK185" s="155">
        <f>ROUND(I185*H185,2)</f>
        <v>0</v>
      </c>
      <c r="BL185" s="14" t="s">
        <v>165</v>
      </c>
      <c r="BM185" s="154" t="s">
        <v>340</v>
      </c>
    </row>
    <row r="186" spans="1:65" s="2" customFormat="1" ht="24.2" customHeight="1">
      <c r="A186" s="29"/>
      <c r="B186" s="141"/>
      <c r="C186" s="142" t="s">
        <v>331</v>
      </c>
      <c r="D186" s="142" t="s">
        <v>130</v>
      </c>
      <c r="E186" s="143" t="s">
        <v>342</v>
      </c>
      <c r="F186" s="144" t="s">
        <v>343</v>
      </c>
      <c r="G186" s="145" t="s">
        <v>133</v>
      </c>
      <c r="H186" s="146">
        <v>414.636</v>
      </c>
      <c r="I186" s="147"/>
      <c r="J186" s="148">
        <f>ROUND(I186*H186,2)</f>
        <v>0</v>
      </c>
      <c r="K186" s="149"/>
      <c r="L186" s="30"/>
      <c r="M186" s="150" t="s">
        <v>1</v>
      </c>
      <c r="N186" s="151" t="s">
        <v>38</v>
      </c>
      <c r="O186" s="55"/>
      <c r="P186" s="152">
        <f>O186*H186</f>
        <v>0</v>
      </c>
      <c r="Q186" s="152">
        <v>0.0002</v>
      </c>
      <c r="R186" s="152">
        <f>Q186*H186</f>
        <v>0.0829272</v>
      </c>
      <c r="S186" s="152">
        <v>0</v>
      </c>
      <c r="T186" s="153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165</v>
      </c>
      <c r="AT186" s="154" t="s">
        <v>130</v>
      </c>
      <c r="AU186" s="154" t="s">
        <v>82</v>
      </c>
      <c r="AY186" s="14" t="s">
        <v>128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4" t="s">
        <v>78</v>
      </c>
      <c r="BK186" s="155">
        <f>ROUND(I186*H186,2)</f>
        <v>0</v>
      </c>
      <c r="BL186" s="14" t="s">
        <v>165</v>
      </c>
      <c r="BM186" s="154" t="s">
        <v>344</v>
      </c>
    </row>
    <row r="187" spans="1:65" s="2" customFormat="1" ht="24.2" customHeight="1">
      <c r="A187" s="29"/>
      <c r="B187" s="141"/>
      <c r="C187" s="142" t="s">
        <v>337</v>
      </c>
      <c r="D187" s="142" t="s">
        <v>130</v>
      </c>
      <c r="E187" s="143" t="s">
        <v>346</v>
      </c>
      <c r="F187" s="144" t="s">
        <v>347</v>
      </c>
      <c r="G187" s="145" t="s">
        <v>133</v>
      </c>
      <c r="H187" s="146">
        <v>112.72</v>
      </c>
      <c r="I187" s="147"/>
      <c r="J187" s="148">
        <f>ROUND(I187*H187,2)</f>
        <v>0</v>
      </c>
      <c r="K187" s="149"/>
      <c r="L187" s="30"/>
      <c r="M187" s="150" t="s">
        <v>1</v>
      </c>
      <c r="N187" s="151" t="s">
        <v>38</v>
      </c>
      <c r="O187" s="55"/>
      <c r="P187" s="152">
        <f>O187*H187</f>
        <v>0</v>
      </c>
      <c r="Q187" s="152">
        <v>1E-05</v>
      </c>
      <c r="R187" s="152">
        <f>Q187*H187</f>
        <v>0.0011272</v>
      </c>
      <c r="S187" s="152">
        <v>0</v>
      </c>
      <c r="T187" s="153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165</v>
      </c>
      <c r="AT187" s="154" t="s">
        <v>130</v>
      </c>
      <c r="AU187" s="154" t="s">
        <v>82</v>
      </c>
      <c r="AY187" s="14" t="s">
        <v>128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4" t="s">
        <v>78</v>
      </c>
      <c r="BK187" s="155">
        <f>ROUND(I187*H187,2)</f>
        <v>0</v>
      </c>
      <c r="BL187" s="14" t="s">
        <v>165</v>
      </c>
      <c r="BM187" s="154" t="s">
        <v>460</v>
      </c>
    </row>
    <row r="188" spans="1:65" s="2" customFormat="1" ht="33" customHeight="1">
      <c r="A188" s="29"/>
      <c r="B188" s="141"/>
      <c r="C188" s="142" t="s">
        <v>341</v>
      </c>
      <c r="D188" s="142" t="s">
        <v>130</v>
      </c>
      <c r="E188" s="143" t="s">
        <v>350</v>
      </c>
      <c r="F188" s="144" t="s">
        <v>351</v>
      </c>
      <c r="G188" s="145" t="s">
        <v>133</v>
      </c>
      <c r="H188" s="146">
        <v>414.636</v>
      </c>
      <c r="I188" s="147"/>
      <c r="J188" s="148">
        <f>ROUND(I188*H188,2)</f>
        <v>0</v>
      </c>
      <c r="K188" s="149"/>
      <c r="L188" s="30"/>
      <c r="M188" s="167" t="s">
        <v>1</v>
      </c>
      <c r="N188" s="168" t="s">
        <v>38</v>
      </c>
      <c r="O188" s="169"/>
      <c r="P188" s="170">
        <f>O188*H188</f>
        <v>0</v>
      </c>
      <c r="Q188" s="170">
        <v>0.00016</v>
      </c>
      <c r="R188" s="170">
        <f>Q188*H188</f>
        <v>0.06634176000000001</v>
      </c>
      <c r="S188" s="170">
        <v>0</v>
      </c>
      <c r="T188" s="171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165</v>
      </c>
      <c r="AT188" s="154" t="s">
        <v>130</v>
      </c>
      <c r="AU188" s="154" t="s">
        <v>82</v>
      </c>
      <c r="AY188" s="14" t="s">
        <v>128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4" t="s">
        <v>78</v>
      </c>
      <c r="BK188" s="155">
        <f>ROUND(I188*H188,2)</f>
        <v>0</v>
      </c>
      <c r="BL188" s="14" t="s">
        <v>165</v>
      </c>
      <c r="BM188" s="154" t="s">
        <v>352</v>
      </c>
    </row>
    <row r="189" spans="1:31" s="2" customFormat="1" ht="6.95" customHeight="1">
      <c r="A189" s="29"/>
      <c r="B189" s="44"/>
      <c r="C189" s="45"/>
      <c r="D189" s="45"/>
      <c r="E189" s="45"/>
      <c r="F189" s="45"/>
      <c r="G189" s="45"/>
      <c r="H189" s="45"/>
      <c r="I189" s="45"/>
      <c r="J189" s="45"/>
      <c r="K189" s="45"/>
      <c r="L189" s="30"/>
      <c r="M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</row>
  </sheetData>
  <autoFilter ref="C128:K18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tabSelected="1" workbookViewId="0" topLeftCell="A12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87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2:46" s="1" customFormat="1" ht="24.95" customHeight="1">
      <c r="B4" s="17"/>
      <c r="D4" s="18" t="s">
        <v>88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12" t="str">
        <f>'Rekapitulace stavby'!K6</f>
        <v>ZŠ T.G.Masaryka 213,p.č.st.1153, k.ú. Český Krumlov</v>
      </c>
      <c r="F7" s="213"/>
      <c r="G7" s="213"/>
      <c r="H7" s="213"/>
      <c r="L7" s="17"/>
    </row>
    <row r="8" spans="1:31" s="2" customFormat="1" ht="12" customHeight="1">
      <c r="A8" s="29"/>
      <c r="B8" s="30"/>
      <c r="C8" s="29"/>
      <c r="D8" s="24" t="s">
        <v>89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84" t="s">
        <v>461</v>
      </c>
      <c r="F9" s="211"/>
      <c r="G9" s="211"/>
      <c r="H9" s="211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5. 1. 2024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26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4" t="str">
        <f>'Rekapitulace stavby'!E14</f>
        <v>Vyplň údaj</v>
      </c>
      <c r="F18" s="203"/>
      <c r="G18" s="203"/>
      <c r="H18" s="203"/>
      <c r="I18" s="24" t="s">
        <v>26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26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26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7" t="s">
        <v>1</v>
      </c>
      <c r="F27" s="207"/>
      <c r="G27" s="207"/>
      <c r="H27" s="207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ROUND(J122,2)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37</v>
      </c>
      <c r="E33" s="24" t="s">
        <v>38</v>
      </c>
      <c r="F33" s="96">
        <f>ROUND((SUM(BE122:BE146)),2)</f>
        <v>0</v>
      </c>
      <c r="G33" s="29"/>
      <c r="H33" s="29"/>
      <c r="I33" s="97">
        <v>0.21</v>
      </c>
      <c r="J33" s="96">
        <f>ROUND(((SUM(BE122:BE146))*I33),2)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39</v>
      </c>
      <c r="F34" s="96">
        <f>ROUND((SUM(BF122:BF146)),2)</f>
        <v>0</v>
      </c>
      <c r="G34" s="29"/>
      <c r="H34" s="29"/>
      <c r="I34" s="97">
        <v>0.12</v>
      </c>
      <c r="J34" s="96">
        <f>ROUND(((SUM(BF122:BF146))*I34),2)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40</v>
      </c>
      <c r="F35" s="96">
        <f>ROUND((SUM(BG122:BG146)),2)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41</v>
      </c>
      <c r="F36" s="96">
        <f>ROUND((SUM(BH122:BH146)),2)</f>
        <v>0</v>
      </c>
      <c r="G36" s="29"/>
      <c r="H36" s="29"/>
      <c r="I36" s="97">
        <v>0.12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42</v>
      </c>
      <c r="F37" s="96">
        <f>ROUND((SUM(BI122:BI146)),2)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2" t="str">
        <f>E7</f>
        <v>ZŠ T.G.Masaryka 213,p.č.st.1153, k.ú. Český Krumlov</v>
      </c>
      <c r="F85" s="213"/>
      <c r="G85" s="213"/>
      <c r="H85" s="21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89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184" t="str">
        <f>E9</f>
        <v>3 - Bourací práce</v>
      </c>
      <c r="F87" s="211"/>
      <c r="G87" s="211"/>
      <c r="H87" s="211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2" t="str">
        <f>IF(J12="","",J12)</f>
        <v>5. 1. 2024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24</v>
      </c>
      <c r="D91" s="29"/>
      <c r="E91" s="29"/>
      <c r="F91" s="22" t="str">
        <f>E15</f>
        <v xml:space="preserve">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92</v>
      </c>
      <c r="D94" s="98"/>
      <c r="E94" s="98"/>
      <c r="F94" s="98"/>
      <c r="G94" s="98"/>
      <c r="H94" s="98"/>
      <c r="I94" s="98"/>
      <c r="J94" s="107" t="s">
        <v>93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94</v>
      </c>
      <c r="D96" s="29"/>
      <c r="E96" s="29"/>
      <c r="F96" s="29"/>
      <c r="G96" s="29"/>
      <c r="H96" s="29"/>
      <c r="I96" s="29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95</v>
      </c>
    </row>
    <row r="97" spans="2:12" s="9" customFormat="1" ht="24.95" customHeight="1">
      <c r="B97" s="109"/>
      <c r="D97" s="110" t="s">
        <v>96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2:12" s="10" customFormat="1" ht="19.9" customHeight="1">
      <c r="B98" s="113"/>
      <c r="D98" s="114" t="s">
        <v>462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2:12" s="10" customFormat="1" ht="19.9" customHeight="1">
      <c r="B99" s="113"/>
      <c r="D99" s="114" t="s">
        <v>463</v>
      </c>
      <c r="E99" s="115"/>
      <c r="F99" s="115"/>
      <c r="G99" s="115"/>
      <c r="H99" s="115"/>
      <c r="I99" s="115"/>
      <c r="J99" s="116">
        <f>J133</f>
        <v>0</v>
      </c>
      <c r="L99" s="113"/>
    </row>
    <row r="100" spans="2:12" s="9" customFormat="1" ht="24.95" customHeight="1">
      <c r="B100" s="109"/>
      <c r="D100" s="110" t="s">
        <v>100</v>
      </c>
      <c r="E100" s="111"/>
      <c r="F100" s="111"/>
      <c r="G100" s="111"/>
      <c r="H100" s="111"/>
      <c r="I100" s="111"/>
      <c r="J100" s="112">
        <f>J141</f>
        <v>0</v>
      </c>
      <c r="L100" s="109"/>
    </row>
    <row r="101" spans="2:12" s="10" customFormat="1" ht="19.9" customHeight="1">
      <c r="B101" s="113"/>
      <c r="D101" s="114" t="s">
        <v>103</v>
      </c>
      <c r="E101" s="115"/>
      <c r="F101" s="115"/>
      <c r="G101" s="115"/>
      <c r="H101" s="115"/>
      <c r="I101" s="115"/>
      <c r="J101" s="116">
        <f>J142</f>
        <v>0</v>
      </c>
      <c r="L101" s="113"/>
    </row>
    <row r="102" spans="2:12" s="10" customFormat="1" ht="19.9" customHeight="1">
      <c r="B102" s="113"/>
      <c r="D102" s="114" t="s">
        <v>110</v>
      </c>
      <c r="E102" s="115"/>
      <c r="F102" s="115"/>
      <c r="G102" s="115"/>
      <c r="H102" s="115"/>
      <c r="I102" s="115"/>
      <c r="J102" s="116">
        <f>J145</f>
        <v>0</v>
      </c>
      <c r="L102" s="113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113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16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2" t="str">
        <f>E7</f>
        <v>ZŠ T.G.Masaryka 213,p.č.st.1153, k.ú. Český Krumlov</v>
      </c>
      <c r="F112" s="213"/>
      <c r="G112" s="213"/>
      <c r="H112" s="213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89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30"/>
      <c r="C114" s="29"/>
      <c r="D114" s="29"/>
      <c r="E114" s="184" t="str">
        <f>E9</f>
        <v>3 - Bourací práce</v>
      </c>
      <c r="F114" s="211"/>
      <c r="G114" s="211"/>
      <c r="H114" s="211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20</v>
      </c>
      <c r="D116" s="29"/>
      <c r="E116" s="29"/>
      <c r="F116" s="22" t="str">
        <f>F12</f>
        <v xml:space="preserve"> </v>
      </c>
      <c r="G116" s="29"/>
      <c r="H116" s="29"/>
      <c r="I116" s="24" t="s">
        <v>22</v>
      </c>
      <c r="J116" s="52" t="str">
        <f>IF(J12="","",J12)</f>
        <v>5. 1. 2024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5.2" customHeight="1">
      <c r="A118" s="29"/>
      <c r="B118" s="30"/>
      <c r="C118" s="24" t="s">
        <v>24</v>
      </c>
      <c r="D118" s="29"/>
      <c r="E118" s="29"/>
      <c r="F118" s="22" t="str">
        <f>E15</f>
        <v xml:space="preserve"> </v>
      </c>
      <c r="G118" s="29"/>
      <c r="H118" s="29"/>
      <c r="I118" s="24" t="s">
        <v>29</v>
      </c>
      <c r="J118" s="27" t="str">
        <f>E21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2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24" t="s">
        <v>31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1" customFormat="1" ht="29.25" customHeight="1">
      <c r="A121" s="117"/>
      <c r="B121" s="118"/>
      <c r="C121" s="119" t="s">
        <v>114</v>
      </c>
      <c r="D121" s="120" t="s">
        <v>58</v>
      </c>
      <c r="E121" s="120" t="s">
        <v>54</v>
      </c>
      <c r="F121" s="120" t="s">
        <v>55</v>
      </c>
      <c r="G121" s="120" t="s">
        <v>115</v>
      </c>
      <c r="H121" s="120" t="s">
        <v>116</v>
      </c>
      <c r="I121" s="120" t="s">
        <v>117</v>
      </c>
      <c r="J121" s="121" t="s">
        <v>93</v>
      </c>
      <c r="K121" s="122" t="s">
        <v>118</v>
      </c>
      <c r="L121" s="123"/>
      <c r="M121" s="59" t="s">
        <v>1</v>
      </c>
      <c r="N121" s="60" t="s">
        <v>37</v>
      </c>
      <c r="O121" s="60" t="s">
        <v>119</v>
      </c>
      <c r="P121" s="60" t="s">
        <v>120</v>
      </c>
      <c r="Q121" s="60" t="s">
        <v>121</v>
      </c>
      <c r="R121" s="60" t="s">
        <v>122</v>
      </c>
      <c r="S121" s="60" t="s">
        <v>123</v>
      </c>
      <c r="T121" s="61" t="s">
        <v>124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3" s="2" customFormat="1" ht="22.9" customHeight="1">
      <c r="A122" s="29"/>
      <c r="B122" s="30"/>
      <c r="C122" s="66" t="s">
        <v>125</v>
      </c>
      <c r="D122" s="29"/>
      <c r="E122" s="29"/>
      <c r="F122" s="29"/>
      <c r="G122" s="29"/>
      <c r="H122" s="29"/>
      <c r="I122" s="29"/>
      <c r="J122" s="124">
        <f>BK122</f>
        <v>0</v>
      </c>
      <c r="K122" s="29"/>
      <c r="L122" s="30"/>
      <c r="M122" s="62"/>
      <c r="N122" s="53"/>
      <c r="O122" s="63"/>
      <c r="P122" s="125">
        <f>P123+P141</f>
        <v>0</v>
      </c>
      <c r="Q122" s="63"/>
      <c r="R122" s="125">
        <f>R123+R141</f>
        <v>0.0017268</v>
      </c>
      <c r="S122" s="63"/>
      <c r="T122" s="126">
        <f>T123+T141</f>
        <v>11.889880400000003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95</v>
      </c>
      <c r="BK122" s="127">
        <f>BK123+BK141</f>
        <v>0</v>
      </c>
    </row>
    <row r="123" spans="2:63" s="12" customFormat="1" ht="25.9" customHeight="1">
      <c r="B123" s="128"/>
      <c r="D123" s="129" t="s">
        <v>72</v>
      </c>
      <c r="E123" s="130" t="s">
        <v>126</v>
      </c>
      <c r="F123" s="130" t="s">
        <v>127</v>
      </c>
      <c r="I123" s="131"/>
      <c r="J123" s="132">
        <f>BK123</f>
        <v>0</v>
      </c>
      <c r="L123" s="128"/>
      <c r="M123" s="133"/>
      <c r="N123" s="134"/>
      <c r="O123" s="134"/>
      <c r="P123" s="135">
        <f>P124+P133</f>
        <v>0</v>
      </c>
      <c r="Q123" s="134"/>
      <c r="R123" s="135">
        <f>R124+R133</f>
        <v>0.0017268</v>
      </c>
      <c r="S123" s="134"/>
      <c r="T123" s="136">
        <f>T124+T133</f>
        <v>11.512958000000003</v>
      </c>
      <c r="AR123" s="129" t="s">
        <v>78</v>
      </c>
      <c r="AT123" s="137" t="s">
        <v>72</v>
      </c>
      <c r="AU123" s="137" t="s">
        <v>73</v>
      </c>
      <c r="AY123" s="129" t="s">
        <v>128</v>
      </c>
      <c r="BK123" s="138">
        <f>BK124+BK133</f>
        <v>0</v>
      </c>
    </row>
    <row r="124" spans="2:63" s="12" customFormat="1" ht="22.9" customHeight="1">
      <c r="B124" s="128"/>
      <c r="D124" s="129" t="s">
        <v>72</v>
      </c>
      <c r="E124" s="139" t="s">
        <v>175</v>
      </c>
      <c r="F124" s="139" t="s">
        <v>464</v>
      </c>
      <c r="I124" s="131"/>
      <c r="J124" s="140">
        <f>BK124</f>
        <v>0</v>
      </c>
      <c r="L124" s="128"/>
      <c r="M124" s="133"/>
      <c r="N124" s="134"/>
      <c r="O124" s="134"/>
      <c r="P124" s="135">
        <f>SUM(P125:P132)</f>
        <v>0</v>
      </c>
      <c r="Q124" s="134"/>
      <c r="R124" s="135">
        <f>SUM(R125:R132)</f>
        <v>0.0017268</v>
      </c>
      <c r="S124" s="134"/>
      <c r="T124" s="136">
        <f>SUM(T125:T132)</f>
        <v>11.512958000000003</v>
      </c>
      <c r="AR124" s="129" t="s">
        <v>78</v>
      </c>
      <c r="AT124" s="137" t="s">
        <v>72</v>
      </c>
      <c r="AU124" s="137" t="s">
        <v>78</v>
      </c>
      <c r="AY124" s="129" t="s">
        <v>128</v>
      </c>
      <c r="BK124" s="138">
        <f>SUM(BK125:BK132)</f>
        <v>0</v>
      </c>
    </row>
    <row r="125" spans="1:65" s="2" customFormat="1" ht="21.75" customHeight="1">
      <c r="A125" s="29"/>
      <c r="B125" s="141"/>
      <c r="C125" s="142" t="s">
        <v>78</v>
      </c>
      <c r="D125" s="142" t="s">
        <v>130</v>
      </c>
      <c r="E125" s="143" t="s">
        <v>465</v>
      </c>
      <c r="F125" s="144" t="s">
        <v>466</v>
      </c>
      <c r="G125" s="145" t="s">
        <v>133</v>
      </c>
      <c r="H125" s="146">
        <v>22.903</v>
      </c>
      <c r="I125" s="147"/>
      <c r="J125" s="148">
        <f aca="true" t="shared" si="0" ref="J125:J132">ROUND(I125*H125,2)</f>
        <v>0</v>
      </c>
      <c r="K125" s="149"/>
      <c r="L125" s="30"/>
      <c r="M125" s="150" t="s">
        <v>1</v>
      </c>
      <c r="N125" s="151" t="s">
        <v>38</v>
      </c>
      <c r="O125" s="55"/>
      <c r="P125" s="152">
        <f aca="true" t="shared" si="1" ref="P125:P132">O125*H125</f>
        <v>0</v>
      </c>
      <c r="Q125" s="152">
        <v>0</v>
      </c>
      <c r="R125" s="152">
        <f aca="true" t="shared" si="2" ref="R125:R132">Q125*H125</f>
        <v>0</v>
      </c>
      <c r="S125" s="152">
        <v>0.131</v>
      </c>
      <c r="T125" s="153">
        <f aca="true" t="shared" si="3" ref="T125:T132">S125*H125</f>
        <v>3.000293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134</v>
      </c>
      <c r="AT125" s="154" t="s">
        <v>130</v>
      </c>
      <c r="AU125" s="154" t="s">
        <v>82</v>
      </c>
      <c r="AY125" s="14" t="s">
        <v>128</v>
      </c>
      <c r="BE125" s="155">
        <f aca="true" t="shared" si="4" ref="BE125:BE132">IF(N125="základní",J125,0)</f>
        <v>0</v>
      </c>
      <c r="BF125" s="155">
        <f aca="true" t="shared" si="5" ref="BF125:BF132">IF(N125="snížená",J125,0)</f>
        <v>0</v>
      </c>
      <c r="BG125" s="155">
        <f aca="true" t="shared" si="6" ref="BG125:BG132">IF(N125="zákl. přenesená",J125,0)</f>
        <v>0</v>
      </c>
      <c r="BH125" s="155">
        <f aca="true" t="shared" si="7" ref="BH125:BH132">IF(N125="sníž. přenesená",J125,0)</f>
        <v>0</v>
      </c>
      <c r="BI125" s="155">
        <f aca="true" t="shared" si="8" ref="BI125:BI132">IF(N125="nulová",J125,0)</f>
        <v>0</v>
      </c>
      <c r="BJ125" s="14" t="s">
        <v>78</v>
      </c>
      <c r="BK125" s="155">
        <f aca="true" t="shared" si="9" ref="BK125:BK132">ROUND(I125*H125,2)</f>
        <v>0</v>
      </c>
      <c r="BL125" s="14" t="s">
        <v>134</v>
      </c>
      <c r="BM125" s="154" t="s">
        <v>467</v>
      </c>
    </row>
    <row r="126" spans="1:65" s="2" customFormat="1" ht="21.75" customHeight="1">
      <c r="A126" s="29"/>
      <c r="B126" s="141"/>
      <c r="C126" s="142" t="s">
        <v>82</v>
      </c>
      <c r="D126" s="142" t="s">
        <v>130</v>
      </c>
      <c r="E126" s="143" t="s">
        <v>465</v>
      </c>
      <c r="F126" s="144" t="s">
        <v>466</v>
      </c>
      <c r="G126" s="145" t="s">
        <v>133</v>
      </c>
      <c r="H126" s="146">
        <v>6.155</v>
      </c>
      <c r="I126" s="147"/>
      <c r="J126" s="148">
        <f t="shared" si="0"/>
        <v>0</v>
      </c>
      <c r="K126" s="149"/>
      <c r="L126" s="30"/>
      <c r="M126" s="150" t="s">
        <v>1</v>
      </c>
      <c r="N126" s="151" t="s">
        <v>38</v>
      </c>
      <c r="O126" s="55"/>
      <c r="P126" s="152">
        <f t="shared" si="1"/>
        <v>0</v>
      </c>
      <c r="Q126" s="152">
        <v>0</v>
      </c>
      <c r="R126" s="152">
        <f t="shared" si="2"/>
        <v>0</v>
      </c>
      <c r="S126" s="152">
        <v>0.131</v>
      </c>
      <c r="T126" s="153">
        <f t="shared" si="3"/>
        <v>0.806305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134</v>
      </c>
      <c r="AT126" s="154" t="s">
        <v>130</v>
      </c>
      <c r="AU126" s="154" t="s">
        <v>82</v>
      </c>
      <c r="AY126" s="14" t="s">
        <v>128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78</v>
      </c>
      <c r="BK126" s="155">
        <f t="shared" si="9"/>
        <v>0</v>
      </c>
      <c r="BL126" s="14" t="s">
        <v>134</v>
      </c>
      <c r="BM126" s="154" t="s">
        <v>468</v>
      </c>
    </row>
    <row r="127" spans="1:65" s="2" customFormat="1" ht="24.2" customHeight="1">
      <c r="A127" s="29"/>
      <c r="B127" s="141"/>
      <c r="C127" s="142" t="s">
        <v>85</v>
      </c>
      <c r="D127" s="142" t="s">
        <v>130</v>
      </c>
      <c r="E127" s="143" t="s">
        <v>469</v>
      </c>
      <c r="F127" s="144" t="s">
        <v>470</v>
      </c>
      <c r="G127" s="145" t="s">
        <v>371</v>
      </c>
      <c r="H127" s="146">
        <v>4.048</v>
      </c>
      <c r="I127" s="147"/>
      <c r="J127" s="148">
        <f t="shared" si="0"/>
        <v>0</v>
      </c>
      <c r="K127" s="149"/>
      <c r="L127" s="30"/>
      <c r="M127" s="150" t="s">
        <v>1</v>
      </c>
      <c r="N127" s="151" t="s">
        <v>38</v>
      </c>
      <c r="O127" s="55"/>
      <c r="P127" s="152">
        <f t="shared" si="1"/>
        <v>0</v>
      </c>
      <c r="Q127" s="152">
        <v>0</v>
      </c>
      <c r="R127" s="152">
        <f t="shared" si="2"/>
        <v>0</v>
      </c>
      <c r="S127" s="152">
        <v>1.8</v>
      </c>
      <c r="T127" s="153">
        <f t="shared" si="3"/>
        <v>7.2864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134</v>
      </c>
      <c r="AT127" s="154" t="s">
        <v>130</v>
      </c>
      <c r="AU127" s="154" t="s">
        <v>82</v>
      </c>
      <c r="AY127" s="14" t="s">
        <v>128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78</v>
      </c>
      <c r="BK127" s="155">
        <f t="shared" si="9"/>
        <v>0</v>
      </c>
      <c r="BL127" s="14" t="s">
        <v>134</v>
      </c>
      <c r="BM127" s="154" t="s">
        <v>471</v>
      </c>
    </row>
    <row r="128" spans="1:65" s="2" customFormat="1" ht="21.75" customHeight="1">
      <c r="A128" s="29"/>
      <c r="B128" s="141"/>
      <c r="C128" s="142" t="s">
        <v>134</v>
      </c>
      <c r="D128" s="142" t="s">
        <v>130</v>
      </c>
      <c r="E128" s="143" t="s">
        <v>472</v>
      </c>
      <c r="F128" s="144" t="s">
        <v>473</v>
      </c>
      <c r="G128" s="145" t="s">
        <v>133</v>
      </c>
      <c r="H128" s="146">
        <v>1.6</v>
      </c>
      <c r="I128" s="147"/>
      <c r="J128" s="148">
        <f t="shared" si="0"/>
        <v>0</v>
      </c>
      <c r="K128" s="149"/>
      <c r="L128" s="30"/>
      <c r="M128" s="150" t="s">
        <v>1</v>
      </c>
      <c r="N128" s="151" t="s">
        <v>38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0.076</v>
      </c>
      <c r="T128" s="153">
        <f t="shared" si="3"/>
        <v>0.1216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134</v>
      </c>
      <c r="AT128" s="154" t="s">
        <v>130</v>
      </c>
      <c r="AU128" s="154" t="s">
        <v>82</v>
      </c>
      <c r="AY128" s="14" t="s">
        <v>128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78</v>
      </c>
      <c r="BK128" s="155">
        <f t="shared" si="9"/>
        <v>0</v>
      </c>
      <c r="BL128" s="14" t="s">
        <v>134</v>
      </c>
      <c r="BM128" s="154" t="s">
        <v>474</v>
      </c>
    </row>
    <row r="129" spans="1:65" s="2" customFormat="1" ht="24.2" customHeight="1">
      <c r="A129" s="29"/>
      <c r="B129" s="141"/>
      <c r="C129" s="142" t="s">
        <v>147</v>
      </c>
      <c r="D129" s="142" t="s">
        <v>130</v>
      </c>
      <c r="E129" s="143" t="s">
        <v>475</v>
      </c>
      <c r="F129" s="144" t="s">
        <v>476</v>
      </c>
      <c r="G129" s="145" t="s">
        <v>183</v>
      </c>
      <c r="H129" s="146">
        <v>4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38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0.012</v>
      </c>
      <c r="T129" s="153">
        <f t="shared" si="3"/>
        <v>0.048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134</v>
      </c>
      <c r="AT129" s="154" t="s">
        <v>130</v>
      </c>
      <c r="AU129" s="154" t="s">
        <v>82</v>
      </c>
      <c r="AY129" s="14" t="s">
        <v>128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78</v>
      </c>
      <c r="BK129" s="155">
        <f t="shared" si="9"/>
        <v>0</v>
      </c>
      <c r="BL129" s="14" t="s">
        <v>134</v>
      </c>
      <c r="BM129" s="154" t="s">
        <v>477</v>
      </c>
    </row>
    <row r="130" spans="1:65" s="2" customFormat="1" ht="24.2" customHeight="1">
      <c r="A130" s="29"/>
      <c r="B130" s="141"/>
      <c r="C130" s="142" t="s">
        <v>136</v>
      </c>
      <c r="D130" s="142" t="s">
        <v>130</v>
      </c>
      <c r="E130" s="143" t="s">
        <v>478</v>
      </c>
      <c r="F130" s="144" t="s">
        <v>479</v>
      </c>
      <c r="G130" s="145" t="s">
        <v>371</v>
      </c>
      <c r="H130" s="146">
        <v>0.046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38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1.8</v>
      </c>
      <c r="T130" s="153">
        <f t="shared" si="3"/>
        <v>0.0828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134</v>
      </c>
      <c r="AT130" s="154" t="s">
        <v>130</v>
      </c>
      <c r="AU130" s="154" t="s">
        <v>82</v>
      </c>
      <c r="AY130" s="14" t="s">
        <v>128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78</v>
      </c>
      <c r="BK130" s="155">
        <f t="shared" si="9"/>
        <v>0</v>
      </c>
      <c r="BL130" s="14" t="s">
        <v>134</v>
      </c>
      <c r="BM130" s="154" t="s">
        <v>480</v>
      </c>
    </row>
    <row r="131" spans="1:65" s="2" customFormat="1" ht="24.2" customHeight="1">
      <c r="A131" s="29"/>
      <c r="B131" s="141"/>
      <c r="C131" s="142" t="s">
        <v>161</v>
      </c>
      <c r="D131" s="142" t="s">
        <v>130</v>
      </c>
      <c r="E131" s="143" t="s">
        <v>481</v>
      </c>
      <c r="F131" s="144" t="s">
        <v>482</v>
      </c>
      <c r="G131" s="145" t="s">
        <v>381</v>
      </c>
      <c r="H131" s="146">
        <v>1.28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38</v>
      </c>
      <c r="O131" s="55"/>
      <c r="P131" s="152">
        <f t="shared" si="1"/>
        <v>0</v>
      </c>
      <c r="Q131" s="152">
        <v>6E-05</v>
      </c>
      <c r="R131" s="152">
        <f t="shared" si="2"/>
        <v>7.680000000000001E-05</v>
      </c>
      <c r="S131" s="152">
        <v>0.002</v>
      </c>
      <c r="T131" s="153">
        <f t="shared" si="3"/>
        <v>0.00256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134</v>
      </c>
      <c r="AT131" s="154" t="s">
        <v>130</v>
      </c>
      <c r="AU131" s="154" t="s">
        <v>82</v>
      </c>
      <c r="AY131" s="14" t="s">
        <v>128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78</v>
      </c>
      <c r="BK131" s="155">
        <f t="shared" si="9"/>
        <v>0</v>
      </c>
      <c r="BL131" s="14" t="s">
        <v>134</v>
      </c>
      <c r="BM131" s="154" t="s">
        <v>483</v>
      </c>
    </row>
    <row r="132" spans="1:65" s="2" customFormat="1" ht="21.75" customHeight="1">
      <c r="A132" s="29"/>
      <c r="B132" s="141"/>
      <c r="C132" s="142" t="s">
        <v>169</v>
      </c>
      <c r="D132" s="142" t="s">
        <v>130</v>
      </c>
      <c r="E132" s="143" t="s">
        <v>484</v>
      </c>
      <c r="F132" s="144" t="s">
        <v>485</v>
      </c>
      <c r="G132" s="145" t="s">
        <v>381</v>
      </c>
      <c r="H132" s="146">
        <v>55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38</v>
      </c>
      <c r="O132" s="55"/>
      <c r="P132" s="152">
        <f t="shared" si="1"/>
        <v>0</v>
      </c>
      <c r="Q132" s="152">
        <v>3E-05</v>
      </c>
      <c r="R132" s="152">
        <f t="shared" si="2"/>
        <v>0.00165</v>
      </c>
      <c r="S132" s="152">
        <v>0.003</v>
      </c>
      <c r="T132" s="153">
        <f t="shared" si="3"/>
        <v>0.165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134</v>
      </c>
      <c r="AT132" s="154" t="s">
        <v>130</v>
      </c>
      <c r="AU132" s="154" t="s">
        <v>82</v>
      </c>
      <c r="AY132" s="14" t="s">
        <v>128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78</v>
      </c>
      <c r="BK132" s="155">
        <f t="shared" si="9"/>
        <v>0</v>
      </c>
      <c r="BL132" s="14" t="s">
        <v>134</v>
      </c>
      <c r="BM132" s="154" t="s">
        <v>486</v>
      </c>
    </row>
    <row r="133" spans="2:63" s="12" customFormat="1" ht="22.9" customHeight="1">
      <c r="B133" s="128"/>
      <c r="D133" s="129" t="s">
        <v>72</v>
      </c>
      <c r="E133" s="139" t="s">
        <v>487</v>
      </c>
      <c r="F133" s="139" t="s">
        <v>488</v>
      </c>
      <c r="I133" s="131"/>
      <c r="J133" s="140">
        <f>BK133</f>
        <v>0</v>
      </c>
      <c r="L133" s="128"/>
      <c r="M133" s="133"/>
      <c r="N133" s="134"/>
      <c r="O133" s="134"/>
      <c r="P133" s="135">
        <f>SUM(P134:P140)</f>
        <v>0</v>
      </c>
      <c r="Q133" s="134"/>
      <c r="R133" s="135">
        <f>SUM(R134:R140)</f>
        <v>0</v>
      </c>
      <c r="S133" s="134"/>
      <c r="T133" s="136">
        <f>SUM(T134:T140)</f>
        <v>0</v>
      </c>
      <c r="AR133" s="129" t="s">
        <v>78</v>
      </c>
      <c r="AT133" s="137" t="s">
        <v>72</v>
      </c>
      <c r="AU133" s="137" t="s">
        <v>78</v>
      </c>
      <c r="AY133" s="129" t="s">
        <v>128</v>
      </c>
      <c r="BK133" s="138">
        <f>SUM(BK134:BK140)</f>
        <v>0</v>
      </c>
    </row>
    <row r="134" spans="1:65" s="2" customFormat="1" ht="16.5" customHeight="1">
      <c r="A134" s="29"/>
      <c r="B134" s="141"/>
      <c r="C134" s="142" t="s">
        <v>175</v>
      </c>
      <c r="D134" s="142" t="s">
        <v>130</v>
      </c>
      <c r="E134" s="143" t="s">
        <v>489</v>
      </c>
      <c r="F134" s="144" t="s">
        <v>490</v>
      </c>
      <c r="G134" s="145" t="s">
        <v>252</v>
      </c>
      <c r="H134" s="146">
        <v>11.89</v>
      </c>
      <c r="I134" s="147"/>
      <c r="J134" s="148">
        <f aca="true" t="shared" si="10" ref="J134:J140">ROUND(I134*H134,2)</f>
        <v>0</v>
      </c>
      <c r="K134" s="149"/>
      <c r="L134" s="30"/>
      <c r="M134" s="150" t="s">
        <v>1</v>
      </c>
      <c r="N134" s="151" t="s">
        <v>38</v>
      </c>
      <c r="O134" s="55"/>
      <c r="P134" s="152">
        <f aca="true" t="shared" si="11" ref="P134:P140">O134*H134</f>
        <v>0</v>
      </c>
      <c r="Q134" s="152">
        <v>0</v>
      </c>
      <c r="R134" s="152">
        <f aca="true" t="shared" si="12" ref="R134:R140">Q134*H134</f>
        <v>0</v>
      </c>
      <c r="S134" s="152">
        <v>0</v>
      </c>
      <c r="T134" s="153">
        <f aca="true" t="shared" si="13" ref="T134:T140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134</v>
      </c>
      <c r="AT134" s="154" t="s">
        <v>130</v>
      </c>
      <c r="AU134" s="154" t="s">
        <v>82</v>
      </c>
      <c r="AY134" s="14" t="s">
        <v>128</v>
      </c>
      <c r="BE134" s="155">
        <f aca="true" t="shared" si="14" ref="BE134:BE140">IF(N134="základní",J134,0)</f>
        <v>0</v>
      </c>
      <c r="BF134" s="155">
        <f aca="true" t="shared" si="15" ref="BF134:BF140">IF(N134="snížená",J134,0)</f>
        <v>0</v>
      </c>
      <c r="BG134" s="155">
        <f aca="true" t="shared" si="16" ref="BG134:BG140">IF(N134="zákl. přenesená",J134,0)</f>
        <v>0</v>
      </c>
      <c r="BH134" s="155">
        <f aca="true" t="shared" si="17" ref="BH134:BH140">IF(N134="sníž. přenesená",J134,0)</f>
        <v>0</v>
      </c>
      <c r="BI134" s="155">
        <f aca="true" t="shared" si="18" ref="BI134:BI140">IF(N134="nulová",J134,0)</f>
        <v>0</v>
      </c>
      <c r="BJ134" s="14" t="s">
        <v>78</v>
      </c>
      <c r="BK134" s="155">
        <f aca="true" t="shared" si="19" ref="BK134:BK140">ROUND(I134*H134,2)</f>
        <v>0</v>
      </c>
      <c r="BL134" s="14" t="s">
        <v>134</v>
      </c>
      <c r="BM134" s="154" t="s">
        <v>491</v>
      </c>
    </row>
    <row r="135" spans="1:65" s="2" customFormat="1" ht="33" customHeight="1">
      <c r="A135" s="29"/>
      <c r="B135" s="141"/>
      <c r="C135" s="142" t="s">
        <v>179</v>
      </c>
      <c r="D135" s="142" t="s">
        <v>130</v>
      </c>
      <c r="E135" s="143" t="s">
        <v>492</v>
      </c>
      <c r="F135" s="144" t="s">
        <v>493</v>
      </c>
      <c r="G135" s="145" t="s">
        <v>252</v>
      </c>
      <c r="H135" s="146">
        <v>11.89</v>
      </c>
      <c r="I135" s="147"/>
      <c r="J135" s="148">
        <f t="shared" si="10"/>
        <v>0</v>
      </c>
      <c r="K135" s="149"/>
      <c r="L135" s="30"/>
      <c r="M135" s="150" t="s">
        <v>1</v>
      </c>
      <c r="N135" s="151" t="s">
        <v>38</v>
      </c>
      <c r="O135" s="55"/>
      <c r="P135" s="152">
        <f t="shared" si="11"/>
        <v>0</v>
      </c>
      <c r="Q135" s="152">
        <v>0</v>
      </c>
      <c r="R135" s="152">
        <f t="shared" si="12"/>
        <v>0</v>
      </c>
      <c r="S135" s="152">
        <v>0</v>
      </c>
      <c r="T135" s="153">
        <f t="shared" si="1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134</v>
      </c>
      <c r="AT135" s="154" t="s">
        <v>130</v>
      </c>
      <c r="AU135" s="154" t="s">
        <v>82</v>
      </c>
      <c r="AY135" s="14" t="s">
        <v>128</v>
      </c>
      <c r="BE135" s="155">
        <f t="shared" si="14"/>
        <v>0</v>
      </c>
      <c r="BF135" s="155">
        <f t="shared" si="15"/>
        <v>0</v>
      </c>
      <c r="BG135" s="155">
        <f t="shared" si="16"/>
        <v>0</v>
      </c>
      <c r="BH135" s="155">
        <f t="shared" si="17"/>
        <v>0</v>
      </c>
      <c r="BI135" s="155">
        <f t="shared" si="18"/>
        <v>0</v>
      </c>
      <c r="BJ135" s="14" t="s">
        <v>78</v>
      </c>
      <c r="BK135" s="155">
        <f t="shared" si="19"/>
        <v>0</v>
      </c>
      <c r="BL135" s="14" t="s">
        <v>134</v>
      </c>
      <c r="BM135" s="154" t="s">
        <v>494</v>
      </c>
    </row>
    <row r="136" spans="1:65" s="2" customFormat="1" ht="33" customHeight="1">
      <c r="A136" s="29"/>
      <c r="B136" s="141"/>
      <c r="C136" s="142" t="s">
        <v>186</v>
      </c>
      <c r="D136" s="142" t="s">
        <v>130</v>
      </c>
      <c r="E136" s="143" t="s">
        <v>495</v>
      </c>
      <c r="F136" s="144" t="s">
        <v>496</v>
      </c>
      <c r="G136" s="145" t="s">
        <v>252</v>
      </c>
      <c r="H136" s="146">
        <v>55.168</v>
      </c>
      <c r="I136" s="147"/>
      <c r="J136" s="148">
        <f t="shared" si="10"/>
        <v>0</v>
      </c>
      <c r="K136" s="149"/>
      <c r="L136" s="30"/>
      <c r="M136" s="150" t="s">
        <v>1</v>
      </c>
      <c r="N136" s="151" t="s">
        <v>38</v>
      </c>
      <c r="O136" s="55"/>
      <c r="P136" s="152">
        <f t="shared" si="11"/>
        <v>0</v>
      </c>
      <c r="Q136" s="152">
        <v>0</v>
      </c>
      <c r="R136" s="152">
        <f t="shared" si="12"/>
        <v>0</v>
      </c>
      <c r="S136" s="152">
        <v>0</v>
      </c>
      <c r="T136" s="153">
        <f t="shared" si="1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134</v>
      </c>
      <c r="AT136" s="154" t="s">
        <v>130</v>
      </c>
      <c r="AU136" s="154" t="s">
        <v>82</v>
      </c>
      <c r="AY136" s="14" t="s">
        <v>128</v>
      </c>
      <c r="BE136" s="155">
        <f t="shared" si="14"/>
        <v>0</v>
      </c>
      <c r="BF136" s="155">
        <f t="shared" si="15"/>
        <v>0</v>
      </c>
      <c r="BG136" s="155">
        <f t="shared" si="16"/>
        <v>0</v>
      </c>
      <c r="BH136" s="155">
        <f t="shared" si="17"/>
        <v>0</v>
      </c>
      <c r="BI136" s="155">
        <f t="shared" si="18"/>
        <v>0</v>
      </c>
      <c r="BJ136" s="14" t="s">
        <v>78</v>
      </c>
      <c r="BK136" s="155">
        <f t="shared" si="19"/>
        <v>0</v>
      </c>
      <c r="BL136" s="14" t="s">
        <v>134</v>
      </c>
      <c r="BM136" s="154" t="s">
        <v>497</v>
      </c>
    </row>
    <row r="137" spans="1:65" s="2" customFormat="1" ht="24.2" customHeight="1">
      <c r="A137" s="29"/>
      <c r="B137" s="141"/>
      <c r="C137" s="142" t="s">
        <v>8</v>
      </c>
      <c r="D137" s="142" t="s">
        <v>130</v>
      </c>
      <c r="E137" s="143" t="s">
        <v>498</v>
      </c>
      <c r="F137" s="144" t="s">
        <v>499</v>
      </c>
      <c r="G137" s="145" t="s">
        <v>252</v>
      </c>
      <c r="H137" s="146">
        <v>11.89</v>
      </c>
      <c r="I137" s="147"/>
      <c r="J137" s="148">
        <f t="shared" si="10"/>
        <v>0</v>
      </c>
      <c r="K137" s="149"/>
      <c r="L137" s="30"/>
      <c r="M137" s="150" t="s">
        <v>1</v>
      </c>
      <c r="N137" s="151" t="s">
        <v>38</v>
      </c>
      <c r="O137" s="55"/>
      <c r="P137" s="152">
        <f t="shared" si="11"/>
        <v>0</v>
      </c>
      <c r="Q137" s="152">
        <v>0</v>
      </c>
      <c r="R137" s="152">
        <f t="shared" si="12"/>
        <v>0</v>
      </c>
      <c r="S137" s="152">
        <v>0</v>
      </c>
      <c r="T137" s="153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134</v>
      </c>
      <c r="AT137" s="154" t="s">
        <v>130</v>
      </c>
      <c r="AU137" s="154" t="s">
        <v>82</v>
      </c>
      <c r="AY137" s="14" t="s">
        <v>128</v>
      </c>
      <c r="BE137" s="155">
        <f t="shared" si="14"/>
        <v>0</v>
      </c>
      <c r="BF137" s="155">
        <f t="shared" si="15"/>
        <v>0</v>
      </c>
      <c r="BG137" s="155">
        <f t="shared" si="16"/>
        <v>0</v>
      </c>
      <c r="BH137" s="155">
        <f t="shared" si="17"/>
        <v>0</v>
      </c>
      <c r="BI137" s="155">
        <f t="shared" si="18"/>
        <v>0</v>
      </c>
      <c r="BJ137" s="14" t="s">
        <v>78</v>
      </c>
      <c r="BK137" s="155">
        <f t="shared" si="19"/>
        <v>0</v>
      </c>
      <c r="BL137" s="14" t="s">
        <v>134</v>
      </c>
      <c r="BM137" s="154" t="s">
        <v>500</v>
      </c>
    </row>
    <row r="138" spans="1:65" s="2" customFormat="1" ht="24.2" customHeight="1">
      <c r="A138" s="29"/>
      <c r="B138" s="141"/>
      <c r="C138" s="142" t="s">
        <v>195</v>
      </c>
      <c r="D138" s="142" t="s">
        <v>130</v>
      </c>
      <c r="E138" s="143" t="s">
        <v>501</v>
      </c>
      <c r="F138" s="144" t="s">
        <v>502</v>
      </c>
      <c r="G138" s="145" t="s">
        <v>252</v>
      </c>
      <c r="H138" s="146">
        <v>165.504</v>
      </c>
      <c r="I138" s="147"/>
      <c r="J138" s="148">
        <f t="shared" si="10"/>
        <v>0</v>
      </c>
      <c r="K138" s="149"/>
      <c r="L138" s="30"/>
      <c r="M138" s="150" t="s">
        <v>1</v>
      </c>
      <c r="N138" s="151" t="s">
        <v>38</v>
      </c>
      <c r="O138" s="55"/>
      <c r="P138" s="152">
        <f t="shared" si="11"/>
        <v>0</v>
      </c>
      <c r="Q138" s="152">
        <v>0</v>
      </c>
      <c r="R138" s="152">
        <f t="shared" si="12"/>
        <v>0</v>
      </c>
      <c r="S138" s="152">
        <v>0</v>
      </c>
      <c r="T138" s="153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134</v>
      </c>
      <c r="AT138" s="154" t="s">
        <v>130</v>
      </c>
      <c r="AU138" s="154" t="s">
        <v>82</v>
      </c>
      <c r="AY138" s="14" t="s">
        <v>128</v>
      </c>
      <c r="BE138" s="155">
        <f t="shared" si="14"/>
        <v>0</v>
      </c>
      <c r="BF138" s="155">
        <f t="shared" si="15"/>
        <v>0</v>
      </c>
      <c r="BG138" s="155">
        <f t="shared" si="16"/>
        <v>0</v>
      </c>
      <c r="BH138" s="155">
        <f t="shared" si="17"/>
        <v>0</v>
      </c>
      <c r="BI138" s="155">
        <f t="shared" si="18"/>
        <v>0</v>
      </c>
      <c r="BJ138" s="14" t="s">
        <v>78</v>
      </c>
      <c r="BK138" s="155">
        <f t="shared" si="19"/>
        <v>0</v>
      </c>
      <c r="BL138" s="14" t="s">
        <v>134</v>
      </c>
      <c r="BM138" s="154" t="s">
        <v>503</v>
      </c>
    </row>
    <row r="139" spans="1:65" s="2" customFormat="1" ht="33" customHeight="1">
      <c r="A139" s="29"/>
      <c r="B139" s="141"/>
      <c r="C139" s="142" t="s">
        <v>199</v>
      </c>
      <c r="D139" s="142" t="s">
        <v>130</v>
      </c>
      <c r="E139" s="143" t="s">
        <v>504</v>
      </c>
      <c r="F139" s="144" t="s">
        <v>505</v>
      </c>
      <c r="G139" s="145" t="s">
        <v>252</v>
      </c>
      <c r="H139" s="146">
        <v>13.792</v>
      </c>
      <c r="I139" s="147"/>
      <c r="J139" s="148">
        <f t="shared" si="10"/>
        <v>0</v>
      </c>
      <c r="K139" s="149"/>
      <c r="L139" s="30"/>
      <c r="M139" s="150" t="s">
        <v>1</v>
      </c>
      <c r="N139" s="151" t="s">
        <v>38</v>
      </c>
      <c r="O139" s="55"/>
      <c r="P139" s="152">
        <f t="shared" si="11"/>
        <v>0</v>
      </c>
      <c r="Q139" s="152">
        <v>0</v>
      </c>
      <c r="R139" s="152">
        <f t="shared" si="12"/>
        <v>0</v>
      </c>
      <c r="S139" s="152">
        <v>0</v>
      </c>
      <c r="T139" s="153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134</v>
      </c>
      <c r="AT139" s="154" t="s">
        <v>130</v>
      </c>
      <c r="AU139" s="154" t="s">
        <v>82</v>
      </c>
      <c r="AY139" s="14" t="s">
        <v>128</v>
      </c>
      <c r="BE139" s="155">
        <f t="shared" si="14"/>
        <v>0</v>
      </c>
      <c r="BF139" s="155">
        <f t="shared" si="15"/>
        <v>0</v>
      </c>
      <c r="BG139" s="155">
        <f t="shared" si="16"/>
        <v>0</v>
      </c>
      <c r="BH139" s="155">
        <f t="shared" si="17"/>
        <v>0</v>
      </c>
      <c r="BI139" s="155">
        <f t="shared" si="18"/>
        <v>0</v>
      </c>
      <c r="BJ139" s="14" t="s">
        <v>78</v>
      </c>
      <c r="BK139" s="155">
        <f t="shared" si="19"/>
        <v>0</v>
      </c>
      <c r="BL139" s="14" t="s">
        <v>134</v>
      </c>
      <c r="BM139" s="154" t="s">
        <v>506</v>
      </c>
    </row>
    <row r="140" spans="1:65" s="2" customFormat="1" ht="24.2" customHeight="1">
      <c r="A140" s="29"/>
      <c r="B140" s="141"/>
      <c r="C140" s="142" t="s">
        <v>203</v>
      </c>
      <c r="D140" s="142" t="s">
        <v>130</v>
      </c>
      <c r="E140" s="143" t="s">
        <v>507</v>
      </c>
      <c r="F140" s="144" t="s">
        <v>508</v>
      </c>
      <c r="G140" s="145" t="s">
        <v>252</v>
      </c>
      <c r="H140" s="146">
        <v>0.303</v>
      </c>
      <c r="I140" s="147"/>
      <c r="J140" s="148">
        <f t="shared" si="10"/>
        <v>0</v>
      </c>
      <c r="K140" s="149"/>
      <c r="L140" s="30"/>
      <c r="M140" s="150" t="s">
        <v>1</v>
      </c>
      <c r="N140" s="151" t="s">
        <v>38</v>
      </c>
      <c r="O140" s="55"/>
      <c r="P140" s="152">
        <f t="shared" si="11"/>
        <v>0</v>
      </c>
      <c r="Q140" s="152">
        <v>0</v>
      </c>
      <c r="R140" s="152">
        <f t="shared" si="12"/>
        <v>0</v>
      </c>
      <c r="S140" s="152">
        <v>0</v>
      </c>
      <c r="T140" s="153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134</v>
      </c>
      <c r="AT140" s="154" t="s">
        <v>130</v>
      </c>
      <c r="AU140" s="154" t="s">
        <v>82</v>
      </c>
      <c r="AY140" s="14" t="s">
        <v>128</v>
      </c>
      <c r="BE140" s="155">
        <f t="shared" si="14"/>
        <v>0</v>
      </c>
      <c r="BF140" s="155">
        <f t="shared" si="15"/>
        <v>0</v>
      </c>
      <c r="BG140" s="155">
        <f t="shared" si="16"/>
        <v>0</v>
      </c>
      <c r="BH140" s="155">
        <f t="shared" si="17"/>
        <v>0</v>
      </c>
      <c r="BI140" s="155">
        <f t="shared" si="18"/>
        <v>0</v>
      </c>
      <c r="BJ140" s="14" t="s">
        <v>78</v>
      </c>
      <c r="BK140" s="155">
        <f t="shared" si="19"/>
        <v>0</v>
      </c>
      <c r="BL140" s="14" t="s">
        <v>134</v>
      </c>
      <c r="BM140" s="154" t="s">
        <v>509</v>
      </c>
    </row>
    <row r="141" spans="2:63" s="12" customFormat="1" ht="25.9" customHeight="1">
      <c r="B141" s="128"/>
      <c r="D141" s="129" t="s">
        <v>72</v>
      </c>
      <c r="E141" s="130" t="s">
        <v>157</v>
      </c>
      <c r="F141" s="130" t="s">
        <v>158</v>
      </c>
      <c r="I141" s="131"/>
      <c r="J141" s="132">
        <f>BK141</f>
        <v>0</v>
      </c>
      <c r="L141" s="128"/>
      <c r="M141" s="133"/>
      <c r="N141" s="134"/>
      <c r="O141" s="134"/>
      <c r="P141" s="135">
        <f>P142+P145</f>
        <v>0</v>
      </c>
      <c r="Q141" s="134"/>
      <c r="R141" s="135">
        <f>R142+R145</f>
        <v>0</v>
      </c>
      <c r="S141" s="134"/>
      <c r="T141" s="136">
        <f>T142+T145</f>
        <v>0.37692239999999994</v>
      </c>
      <c r="AR141" s="129" t="s">
        <v>82</v>
      </c>
      <c r="AT141" s="137" t="s">
        <v>72</v>
      </c>
      <c r="AU141" s="137" t="s">
        <v>73</v>
      </c>
      <c r="AY141" s="129" t="s">
        <v>128</v>
      </c>
      <c r="BK141" s="138">
        <f>BK142+BK145</f>
        <v>0</v>
      </c>
    </row>
    <row r="142" spans="2:63" s="12" customFormat="1" ht="22.9" customHeight="1">
      <c r="B142" s="128"/>
      <c r="D142" s="129" t="s">
        <v>72</v>
      </c>
      <c r="E142" s="139" t="s">
        <v>173</v>
      </c>
      <c r="F142" s="139" t="s">
        <v>174</v>
      </c>
      <c r="I142" s="131"/>
      <c r="J142" s="140">
        <f>BK142</f>
        <v>0</v>
      </c>
      <c r="L142" s="128"/>
      <c r="M142" s="133"/>
      <c r="N142" s="134"/>
      <c r="O142" s="134"/>
      <c r="P142" s="135">
        <f>SUM(P143:P144)</f>
        <v>0</v>
      </c>
      <c r="Q142" s="134"/>
      <c r="R142" s="135">
        <f>SUM(R143:R144)</f>
        <v>0</v>
      </c>
      <c r="S142" s="134"/>
      <c r="T142" s="136">
        <f>SUM(T143:T144)</f>
        <v>0.07386</v>
      </c>
      <c r="AR142" s="129" t="s">
        <v>82</v>
      </c>
      <c r="AT142" s="137" t="s">
        <v>72</v>
      </c>
      <c r="AU142" s="137" t="s">
        <v>78</v>
      </c>
      <c r="AY142" s="129" t="s">
        <v>128</v>
      </c>
      <c r="BK142" s="138">
        <f>SUM(BK143:BK144)</f>
        <v>0</v>
      </c>
    </row>
    <row r="143" spans="1:65" s="2" customFormat="1" ht="16.5" customHeight="1">
      <c r="A143" s="29"/>
      <c r="B143" s="141"/>
      <c r="C143" s="142" t="s">
        <v>165</v>
      </c>
      <c r="D143" s="142" t="s">
        <v>130</v>
      </c>
      <c r="E143" s="143" t="s">
        <v>510</v>
      </c>
      <c r="F143" s="144" t="s">
        <v>511</v>
      </c>
      <c r="G143" s="145" t="s">
        <v>155</v>
      </c>
      <c r="H143" s="146">
        <v>1</v>
      </c>
      <c r="I143" s="147"/>
      <c r="J143" s="148">
        <f>ROUND(I143*H143,2)</f>
        <v>0</v>
      </c>
      <c r="K143" s="149"/>
      <c r="L143" s="30"/>
      <c r="M143" s="150" t="s">
        <v>1</v>
      </c>
      <c r="N143" s="151" t="s">
        <v>38</v>
      </c>
      <c r="O143" s="55"/>
      <c r="P143" s="152">
        <f>O143*H143</f>
        <v>0</v>
      </c>
      <c r="Q143" s="152">
        <v>0</v>
      </c>
      <c r="R143" s="152">
        <f>Q143*H143</f>
        <v>0</v>
      </c>
      <c r="S143" s="152">
        <v>0.01946</v>
      </c>
      <c r="T143" s="153">
        <f>S143*H143</f>
        <v>0.01946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165</v>
      </c>
      <c r="AT143" s="154" t="s">
        <v>130</v>
      </c>
      <c r="AU143" s="154" t="s">
        <v>82</v>
      </c>
      <c r="AY143" s="14" t="s">
        <v>128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4" t="s">
        <v>78</v>
      </c>
      <c r="BK143" s="155">
        <f>ROUND(I143*H143,2)</f>
        <v>0</v>
      </c>
      <c r="BL143" s="14" t="s">
        <v>165</v>
      </c>
      <c r="BM143" s="154" t="s">
        <v>512</v>
      </c>
    </row>
    <row r="144" spans="1:65" s="2" customFormat="1" ht="24.2" customHeight="1">
      <c r="A144" s="29"/>
      <c r="B144" s="141"/>
      <c r="C144" s="142" t="s">
        <v>210</v>
      </c>
      <c r="D144" s="142" t="s">
        <v>130</v>
      </c>
      <c r="E144" s="143" t="s">
        <v>513</v>
      </c>
      <c r="F144" s="144" t="s">
        <v>514</v>
      </c>
      <c r="G144" s="145" t="s">
        <v>155</v>
      </c>
      <c r="H144" s="146">
        <v>2</v>
      </c>
      <c r="I144" s="147"/>
      <c r="J144" s="148">
        <f>ROUND(I144*H144,2)</f>
        <v>0</v>
      </c>
      <c r="K144" s="149"/>
      <c r="L144" s="30"/>
      <c r="M144" s="150" t="s">
        <v>1</v>
      </c>
      <c r="N144" s="151" t="s">
        <v>38</v>
      </c>
      <c r="O144" s="55"/>
      <c r="P144" s="152">
        <f>O144*H144</f>
        <v>0</v>
      </c>
      <c r="Q144" s="152">
        <v>0</v>
      </c>
      <c r="R144" s="152">
        <f>Q144*H144</f>
        <v>0</v>
      </c>
      <c r="S144" s="152">
        <v>0.0272</v>
      </c>
      <c r="T144" s="153">
        <f>S144*H144</f>
        <v>0.0544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165</v>
      </c>
      <c r="AT144" s="154" t="s">
        <v>130</v>
      </c>
      <c r="AU144" s="154" t="s">
        <v>82</v>
      </c>
      <c r="AY144" s="14" t="s">
        <v>128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4" t="s">
        <v>78</v>
      </c>
      <c r="BK144" s="155">
        <f>ROUND(I144*H144,2)</f>
        <v>0</v>
      </c>
      <c r="BL144" s="14" t="s">
        <v>165</v>
      </c>
      <c r="BM144" s="154" t="s">
        <v>515</v>
      </c>
    </row>
    <row r="145" spans="2:63" s="12" customFormat="1" ht="22.9" customHeight="1">
      <c r="B145" s="128"/>
      <c r="D145" s="129" t="s">
        <v>72</v>
      </c>
      <c r="E145" s="139" t="s">
        <v>311</v>
      </c>
      <c r="F145" s="139" t="s">
        <v>312</v>
      </c>
      <c r="I145" s="131"/>
      <c r="J145" s="140">
        <f>BK145</f>
        <v>0</v>
      </c>
      <c r="L145" s="128"/>
      <c r="M145" s="133"/>
      <c r="N145" s="134"/>
      <c r="O145" s="134"/>
      <c r="P145" s="135">
        <f>P146</f>
        <v>0</v>
      </c>
      <c r="Q145" s="134"/>
      <c r="R145" s="135">
        <f>R146</f>
        <v>0</v>
      </c>
      <c r="S145" s="134"/>
      <c r="T145" s="136">
        <f>T146</f>
        <v>0.30306239999999995</v>
      </c>
      <c r="AR145" s="129" t="s">
        <v>82</v>
      </c>
      <c r="AT145" s="137" t="s">
        <v>72</v>
      </c>
      <c r="AU145" s="137" t="s">
        <v>78</v>
      </c>
      <c r="AY145" s="129" t="s">
        <v>128</v>
      </c>
      <c r="BK145" s="138">
        <f>BK146</f>
        <v>0</v>
      </c>
    </row>
    <row r="146" spans="1:65" s="2" customFormat="1" ht="24.2" customHeight="1">
      <c r="A146" s="29"/>
      <c r="B146" s="141"/>
      <c r="C146" s="142" t="s">
        <v>214</v>
      </c>
      <c r="D146" s="142" t="s">
        <v>130</v>
      </c>
      <c r="E146" s="143" t="s">
        <v>516</v>
      </c>
      <c r="F146" s="144" t="s">
        <v>517</v>
      </c>
      <c r="G146" s="145" t="s">
        <v>133</v>
      </c>
      <c r="H146" s="146">
        <v>11.142</v>
      </c>
      <c r="I146" s="147"/>
      <c r="J146" s="148">
        <f>ROUND(I146*H146,2)</f>
        <v>0</v>
      </c>
      <c r="K146" s="149"/>
      <c r="L146" s="30"/>
      <c r="M146" s="167" t="s">
        <v>1</v>
      </c>
      <c r="N146" s="168" t="s">
        <v>38</v>
      </c>
      <c r="O146" s="169"/>
      <c r="P146" s="170">
        <f>O146*H146</f>
        <v>0</v>
      </c>
      <c r="Q146" s="170">
        <v>0</v>
      </c>
      <c r="R146" s="170">
        <f>Q146*H146</f>
        <v>0</v>
      </c>
      <c r="S146" s="170">
        <v>0.0272</v>
      </c>
      <c r="T146" s="171">
        <f>S146*H146</f>
        <v>0.30306239999999995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165</v>
      </c>
      <c r="AT146" s="154" t="s">
        <v>130</v>
      </c>
      <c r="AU146" s="154" t="s">
        <v>82</v>
      </c>
      <c r="AY146" s="14" t="s">
        <v>128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4" t="s">
        <v>78</v>
      </c>
      <c r="BK146" s="155">
        <f>ROUND(I146*H146,2)</f>
        <v>0</v>
      </c>
      <c r="BL146" s="14" t="s">
        <v>165</v>
      </c>
      <c r="BM146" s="154" t="s">
        <v>518</v>
      </c>
    </row>
    <row r="147" spans="1:31" s="2" customFormat="1" ht="6.95" customHeight="1">
      <c r="A147" s="29"/>
      <c r="B147" s="44"/>
      <c r="C147" s="45"/>
      <c r="D147" s="45"/>
      <c r="E147" s="45"/>
      <c r="F147" s="45"/>
      <c r="G147" s="45"/>
      <c r="H147" s="45"/>
      <c r="I147" s="45"/>
      <c r="J147" s="45"/>
      <c r="K147" s="45"/>
      <c r="L147" s="30"/>
      <c r="M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</sheetData>
  <autoFilter ref="C121:K14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DESKTOP-ETAQ67L\admin</dc:creator>
  <cp:keywords/>
  <dc:description/>
  <cp:lastModifiedBy>Uživatel</cp:lastModifiedBy>
  <dcterms:created xsi:type="dcterms:W3CDTF">2024-04-16T20:29:52Z</dcterms:created>
  <dcterms:modified xsi:type="dcterms:W3CDTF">2024-04-18T13:45:40Z</dcterms:modified>
  <cp:category/>
  <cp:version/>
  <cp:contentType/>
  <cp:contentStatus/>
</cp:coreProperties>
</file>